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firstSheet="5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pr._pajamos'!$12:$12</definedName>
    <definedName name="_xlnm.Print_Titles" localSheetId="1">'2 pr._pajamos pagal rūšis'!$10:$12</definedName>
    <definedName name="_xlnm.Print_Titles" localSheetId="2">'3 pr._asignavimų suvestinė'!$12:$14</definedName>
    <definedName name="_xlnm.Print_Titles" localSheetId="3">'4 pr._savarankiškos f-jos'!$12:$14</definedName>
    <definedName name="_xlnm.Print_Titles" localSheetId="6">'7 pr._kita dotacija'!$12:$14</definedName>
    <definedName name="_xlnm.Print_Titles" localSheetId="8">'9 pr._įstaigų pajamos'!$11:$13</definedName>
  </definedNames>
  <calcPr calcId="145621"/>
</workbook>
</file>

<file path=xl/calcChain.xml><?xml version="1.0" encoding="utf-8"?>
<calcChain xmlns="http://schemas.openxmlformats.org/spreadsheetml/2006/main">
  <c r="C73" i="11" l="1"/>
  <c r="D73" i="11"/>
  <c r="G65" i="4" l="1"/>
  <c r="K65" i="4"/>
  <c r="E65" i="4"/>
  <c r="J28" i="9" l="1"/>
  <c r="I28" i="9"/>
  <c r="F69" i="9"/>
  <c r="F67" i="9" s="1"/>
  <c r="G69" i="9"/>
  <c r="I69" i="9"/>
  <c r="I67" i="9" s="1"/>
  <c r="J69" i="9"/>
  <c r="J67" i="9" s="1"/>
  <c r="K69" i="9"/>
  <c r="K67" i="9" s="1"/>
  <c r="J21" i="10" s="1"/>
  <c r="M69" i="9"/>
  <c r="M67" i="9" s="1"/>
  <c r="E69" i="9"/>
  <c r="E67" i="9" s="1"/>
  <c r="G67" i="9"/>
  <c r="F21" i="10" s="1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N21" i="10" s="1"/>
  <c r="D67" i="9"/>
  <c r="H67" i="9"/>
  <c r="D69" i="9"/>
  <c r="L66" i="9"/>
  <c r="L65" i="9" l="1"/>
  <c r="Q23" i="9" s="1"/>
  <c r="L69" i="9"/>
  <c r="L67" i="9" s="1"/>
  <c r="N102" i="2"/>
  <c r="I130" i="1"/>
  <c r="E82" i="11"/>
  <c r="E71" i="11" l="1"/>
  <c r="E43" i="11" l="1"/>
  <c r="E42" i="11"/>
  <c r="M102" i="2"/>
  <c r="N76" i="2"/>
  <c r="M76" i="2"/>
  <c r="N92" i="2"/>
  <c r="M92" i="2"/>
  <c r="O229" i="4" l="1"/>
  <c r="N229" i="4"/>
  <c r="M229" i="4"/>
  <c r="L229" i="4"/>
  <c r="K229" i="4"/>
  <c r="J229" i="4"/>
  <c r="I229" i="4"/>
  <c r="H229" i="4"/>
  <c r="G229" i="4"/>
  <c r="F229" i="4"/>
  <c r="E229" i="4"/>
  <c r="D229" i="4"/>
  <c r="E223" i="4"/>
  <c r="F223" i="4"/>
  <c r="G223" i="4"/>
  <c r="I223" i="4"/>
  <c r="J223" i="4"/>
  <c r="K223" i="4"/>
  <c r="E228" i="4" l="1"/>
  <c r="F228" i="4"/>
  <c r="G228" i="4"/>
  <c r="H228" i="4"/>
  <c r="I228" i="4"/>
  <c r="J228" i="4"/>
  <c r="K228" i="4"/>
  <c r="L228" i="4"/>
  <c r="M228" i="4"/>
  <c r="N228" i="4"/>
  <c r="O228" i="4"/>
  <c r="D228" i="4"/>
  <c r="F226" i="4"/>
  <c r="G226" i="4"/>
  <c r="I226" i="4"/>
  <c r="J226" i="4"/>
  <c r="K226" i="4"/>
  <c r="E226" i="4"/>
  <c r="D156" i="4"/>
  <c r="J180" i="1" l="1"/>
  <c r="J202" i="1"/>
  <c r="K202" i="1"/>
  <c r="I202" i="1"/>
  <c r="F202" i="1"/>
  <c r="G202" i="1"/>
  <c r="E202" i="1"/>
  <c r="D101" i="1"/>
  <c r="D100" i="1"/>
  <c r="D99" i="1"/>
  <c r="J215" i="1"/>
  <c r="K215" i="1"/>
  <c r="I215" i="1"/>
  <c r="F215" i="1"/>
  <c r="G215" i="1"/>
  <c r="E215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M143" i="1"/>
  <c r="N143" i="1"/>
  <c r="O143" i="1"/>
  <c r="M144" i="1"/>
  <c r="N144" i="1"/>
  <c r="O144" i="1"/>
  <c r="M145" i="1"/>
  <c r="N145" i="1"/>
  <c r="O145" i="1"/>
  <c r="M146" i="1"/>
  <c r="N146" i="1"/>
  <c r="O146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L156" i="1" s="1"/>
  <c r="M157" i="1"/>
  <c r="N157" i="1"/>
  <c r="O157" i="1"/>
  <c r="M158" i="1"/>
  <c r="N158" i="1"/>
  <c r="O158" i="1"/>
  <c r="M159" i="1"/>
  <c r="N159" i="1"/>
  <c r="O159" i="1"/>
  <c r="L159" i="1" s="1"/>
  <c r="M160" i="1"/>
  <c r="N160" i="1"/>
  <c r="O160" i="1"/>
  <c r="M161" i="1"/>
  <c r="N161" i="1"/>
  <c r="O161" i="1"/>
  <c r="M162" i="1"/>
  <c r="N162" i="1"/>
  <c r="O162" i="1"/>
  <c r="M163" i="1"/>
  <c r="N163" i="1"/>
  <c r="O163" i="1"/>
  <c r="L163" i="1" s="1"/>
  <c r="M164" i="1"/>
  <c r="N164" i="1"/>
  <c r="O164" i="1"/>
  <c r="M165" i="1"/>
  <c r="N165" i="1"/>
  <c r="O165" i="1"/>
  <c r="M166" i="1"/>
  <c r="N166" i="1"/>
  <c r="O166" i="1"/>
  <c r="M167" i="1"/>
  <c r="N167" i="1"/>
  <c r="O167" i="1"/>
  <c r="L167" i="1" s="1"/>
  <c r="M168" i="1"/>
  <c r="N168" i="1"/>
  <c r="O168" i="1"/>
  <c r="M169" i="1"/>
  <c r="N169" i="1"/>
  <c r="O169" i="1"/>
  <c r="M170" i="1"/>
  <c r="N170" i="1"/>
  <c r="O170" i="1"/>
  <c r="M171" i="1"/>
  <c r="N171" i="1"/>
  <c r="O171" i="1"/>
  <c r="L171" i="1" s="1"/>
  <c r="M172" i="1"/>
  <c r="N172" i="1"/>
  <c r="O172" i="1"/>
  <c r="M173" i="1"/>
  <c r="N173" i="1"/>
  <c r="O173" i="1"/>
  <c r="M174" i="1"/>
  <c r="N174" i="1"/>
  <c r="O174" i="1"/>
  <c r="M175" i="1"/>
  <c r="N175" i="1"/>
  <c r="O175" i="1"/>
  <c r="L175" i="1" s="1"/>
  <c r="M176" i="1"/>
  <c r="N176" i="1"/>
  <c r="O176" i="1"/>
  <c r="M177" i="1"/>
  <c r="N177" i="1"/>
  <c r="O177" i="1"/>
  <c r="M178" i="1"/>
  <c r="N178" i="1"/>
  <c r="O178" i="1"/>
  <c r="M179" i="1"/>
  <c r="N179" i="1"/>
  <c r="O179" i="1"/>
  <c r="L179" i="1" s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43" i="1"/>
  <c r="D137" i="1"/>
  <c r="O137" i="1"/>
  <c r="N137" i="1"/>
  <c r="M137" i="1"/>
  <c r="O73" i="1"/>
  <c r="N73" i="1"/>
  <c r="M73" i="1"/>
  <c r="O68" i="1"/>
  <c r="N68" i="1"/>
  <c r="M68" i="1"/>
  <c r="O63" i="1"/>
  <c r="N63" i="1"/>
  <c r="M63" i="1"/>
  <c r="O58" i="1"/>
  <c r="N58" i="1"/>
  <c r="M58" i="1"/>
  <c r="O53" i="1"/>
  <c r="N53" i="1"/>
  <c r="M53" i="1"/>
  <c r="O48" i="1"/>
  <c r="N48" i="1"/>
  <c r="M48" i="1"/>
  <c r="O43" i="1"/>
  <c r="N43" i="1"/>
  <c r="M43" i="1"/>
  <c r="O32" i="1"/>
  <c r="N32" i="1"/>
  <c r="M32" i="1"/>
  <c r="O27" i="1"/>
  <c r="N27" i="1"/>
  <c r="M27" i="1"/>
  <c r="O19" i="1"/>
  <c r="N19" i="1"/>
  <c r="M19" i="1"/>
  <c r="O18" i="1"/>
  <c r="N18" i="1"/>
  <c r="M18" i="1"/>
  <c r="H18" i="1"/>
  <c r="H19" i="1"/>
  <c r="H20" i="1"/>
  <c r="H21" i="1"/>
  <c r="H23" i="1"/>
  <c r="H24" i="1"/>
  <c r="H25" i="1"/>
  <c r="H26" i="1"/>
  <c r="H27" i="1"/>
  <c r="H29" i="1"/>
  <c r="H30" i="1"/>
  <c r="H31" i="1"/>
  <c r="H32" i="1"/>
  <c r="H34" i="1"/>
  <c r="H35" i="1"/>
  <c r="H36" i="1"/>
  <c r="H37" i="1"/>
  <c r="H38" i="1"/>
  <c r="H40" i="1"/>
  <c r="H41" i="1"/>
  <c r="H42" i="1"/>
  <c r="H43" i="1"/>
  <c r="H45" i="1"/>
  <c r="H46" i="1"/>
  <c r="H47" i="1"/>
  <c r="H48" i="1"/>
  <c r="H50" i="1"/>
  <c r="H51" i="1"/>
  <c r="H52" i="1"/>
  <c r="H53" i="1"/>
  <c r="H55" i="1"/>
  <c r="H56" i="1"/>
  <c r="H57" i="1"/>
  <c r="H58" i="1"/>
  <c r="H60" i="1"/>
  <c r="H61" i="1"/>
  <c r="H62" i="1"/>
  <c r="H63" i="1"/>
  <c r="H65" i="1"/>
  <c r="H66" i="1"/>
  <c r="H67" i="1"/>
  <c r="H68" i="1"/>
  <c r="H70" i="1"/>
  <c r="H71" i="1"/>
  <c r="H72" i="1"/>
  <c r="H73" i="1"/>
  <c r="H75" i="1"/>
  <c r="H76" i="1"/>
  <c r="H77" i="1"/>
  <c r="H78" i="1"/>
  <c r="H79" i="1"/>
  <c r="D18" i="1"/>
  <c r="D19" i="1"/>
  <c r="D20" i="1"/>
  <c r="D21" i="1"/>
  <c r="D23" i="1"/>
  <c r="D24" i="1"/>
  <c r="D25" i="1"/>
  <c r="D26" i="1"/>
  <c r="D27" i="1"/>
  <c r="D29" i="1"/>
  <c r="D30" i="1"/>
  <c r="D31" i="1"/>
  <c r="D32" i="1"/>
  <c r="D34" i="1"/>
  <c r="D35" i="1"/>
  <c r="D36" i="1"/>
  <c r="D37" i="1"/>
  <c r="D38" i="1"/>
  <c r="D40" i="1"/>
  <c r="D41" i="1"/>
  <c r="D42" i="1"/>
  <c r="D43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3" i="1"/>
  <c r="D75" i="1"/>
  <c r="D76" i="1"/>
  <c r="D77" i="1"/>
  <c r="D78" i="1"/>
  <c r="D79" i="1"/>
  <c r="L200" i="1" l="1"/>
  <c r="L192" i="1"/>
  <c r="L188" i="1"/>
  <c r="L146" i="1"/>
  <c r="D98" i="1"/>
  <c r="L199" i="1"/>
  <c r="L189" i="1"/>
  <c r="L196" i="1"/>
  <c r="L195" i="1"/>
  <c r="L153" i="1"/>
  <c r="L198" i="1"/>
  <c r="L194" i="1"/>
  <c r="L191" i="1"/>
  <c r="L201" i="1"/>
  <c r="L197" i="1"/>
  <c r="L193" i="1"/>
  <c r="L190" i="1"/>
  <c r="L176" i="1"/>
  <c r="L172" i="1"/>
  <c r="L168" i="1"/>
  <c r="L164" i="1"/>
  <c r="L160" i="1"/>
  <c r="L157" i="1"/>
  <c r="L150" i="1"/>
  <c r="L147" i="1"/>
  <c r="L143" i="1"/>
  <c r="L177" i="1"/>
  <c r="L173" i="1"/>
  <c r="L169" i="1"/>
  <c r="L165" i="1"/>
  <c r="L161" i="1"/>
  <c r="L154" i="1"/>
  <c r="L151" i="1"/>
  <c r="L148" i="1"/>
  <c r="L144" i="1"/>
  <c r="L178" i="1"/>
  <c r="L174" i="1"/>
  <c r="L170" i="1"/>
  <c r="L166" i="1"/>
  <c r="L162" i="1"/>
  <c r="L158" i="1"/>
  <c r="L155" i="1"/>
  <c r="L152" i="1"/>
  <c r="L149" i="1"/>
  <c r="L145" i="1"/>
  <c r="L27" i="1"/>
  <c r="L137" i="1"/>
  <c r="L53" i="1"/>
  <c r="L63" i="1"/>
  <c r="L73" i="1"/>
  <c r="L19" i="1"/>
  <c r="L32" i="1"/>
  <c r="L58" i="1"/>
  <c r="L18" i="1"/>
  <c r="L43" i="1"/>
  <c r="L68" i="1"/>
  <c r="L48" i="1"/>
  <c r="E14" i="3"/>
  <c r="F14" i="3"/>
  <c r="G14" i="3"/>
  <c r="I14" i="3"/>
  <c r="J14" i="3"/>
  <c r="K14" i="3"/>
  <c r="J78" i="14" l="1"/>
  <c r="I78" i="14"/>
  <c r="H78" i="14"/>
  <c r="J77" i="14"/>
  <c r="I77" i="14"/>
  <c r="H77" i="14"/>
  <c r="J76" i="14"/>
  <c r="I76" i="14"/>
  <c r="H76" i="14"/>
  <c r="J53" i="14"/>
  <c r="I53" i="14"/>
  <c r="H53" i="14"/>
  <c r="J48" i="14"/>
  <c r="I48" i="14"/>
  <c r="H48" i="14"/>
  <c r="J47" i="14"/>
  <c r="I47" i="14"/>
  <c r="H47" i="14"/>
  <c r="J32" i="14"/>
  <c r="I32" i="14"/>
  <c r="H32" i="14"/>
  <c r="J30" i="14"/>
  <c r="I30" i="14"/>
  <c r="H30" i="14"/>
  <c r="J29" i="14"/>
  <c r="I29" i="14"/>
  <c r="H29" i="14"/>
  <c r="J15" i="14"/>
  <c r="I15" i="14"/>
  <c r="H15" i="14"/>
  <c r="E78" i="14"/>
  <c r="F78" i="14"/>
  <c r="D78" i="14"/>
  <c r="E77" i="14"/>
  <c r="D77" i="14"/>
  <c r="E76" i="14"/>
  <c r="F76" i="14"/>
  <c r="D76" i="14"/>
  <c r="E53" i="14"/>
  <c r="F53" i="14"/>
  <c r="D53" i="14"/>
  <c r="E48" i="14"/>
  <c r="F48" i="14"/>
  <c r="D48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24" i="8"/>
  <c r="Q21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78" i="14"/>
  <c r="G29" i="14"/>
  <c r="G30" i="14"/>
  <c r="G76" i="14"/>
  <c r="G77" i="14"/>
  <c r="G53" i="14"/>
  <c r="G48" i="14"/>
  <c r="G32" i="14"/>
  <c r="G47" i="14"/>
  <c r="G15" i="14"/>
  <c r="K34" i="8"/>
  <c r="J34" i="8"/>
  <c r="I34" i="8"/>
  <c r="G34" i="8"/>
  <c r="F34" i="8"/>
  <c r="F35" i="8" s="1"/>
  <c r="E34" i="8"/>
  <c r="O33" i="8"/>
  <c r="N33" i="8"/>
  <c r="N34" i="8" s="1"/>
  <c r="M33" i="8"/>
  <c r="M34" i="8" s="1"/>
  <c r="H33" i="8"/>
  <c r="H34" i="8" s="1"/>
  <c r="D33" i="8"/>
  <c r="D34" i="8" s="1"/>
  <c r="I19" i="8"/>
  <c r="J19" i="8"/>
  <c r="I16" i="8"/>
  <c r="J16" i="8"/>
  <c r="K16" i="8"/>
  <c r="K19" i="8" s="1"/>
  <c r="F16" i="8"/>
  <c r="F19" i="8" s="1"/>
  <c r="G16" i="8"/>
  <c r="E16" i="8"/>
  <c r="E19" i="8" s="1"/>
  <c r="D16" i="8"/>
  <c r="M25" i="8"/>
  <c r="I25" i="8"/>
  <c r="J25" i="8"/>
  <c r="K25" i="8"/>
  <c r="E25" i="8"/>
  <c r="F25" i="8"/>
  <c r="G25" i="8"/>
  <c r="O24" i="8"/>
  <c r="O25" i="8" s="1"/>
  <c r="N24" i="8"/>
  <c r="N25" i="8" s="1"/>
  <c r="M24" i="8"/>
  <c r="H24" i="8"/>
  <c r="H25" i="8" s="1"/>
  <c r="D24" i="8"/>
  <c r="D25" i="8" s="1"/>
  <c r="G19" i="8"/>
  <c r="E35" i="8" l="1"/>
  <c r="D35" i="8"/>
  <c r="G35" i="8"/>
  <c r="L33" i="8"/>
  <c r="L34" i="8" s="1"/>
  <c r="O34" i="8"/>
  <c r="L24" i="8"/>
  <c r="E16" i="9"/>
  <c r="L25" i="8" l="1"/>
  <c r="Q23" i="8"/>
  <c r="M51" i="7"/>
  <c r="L51" i="7" s="1"/>
  <c r="N51" i="7"/>
  <c r="O51" i="7"/>
  <c r="H51" i="7"/>
  <c r="D51" i="7"/>
  <c r="M50" i="12"/>
  <c r="L50" i="12" s="1"/>
  <c r="N50" i="12"/>
  <c r="O50" i="12"/>
  <c r="D50" i="12"/>
  <c r="E85" i="1" l="1"/>
  <c r="H101" i="1"/>
  <c r="I146" i="4"/>
  <c r="J146" i="4"/>
  <c r="D16" i="4"/>
  <c r="H16" i="4"/>
  <c r="E19" i="4"/>
  <c r="F19" i="4"/>
  <c r="G19" i="4"/>
  <c r="I19" i="4"/>
  <c r="J19" i="4"/>
  <c r="K19" i="4"/>
  <c r="D20" i="4"/>
  <c r="H20" i="4"/>
  <c r="D21" i="4"/>
  <c r="H21" i="4"/>
  <c r="D22" i="4"/>
  <c r="H22" i="4"/>
  <c r="E23" i="4"/>
  <c r="F23" i="4"/>
  <c r="G23" i="4"/>
  <c r="I23" i="4"/>
  <c r="J23" i="4"/>
  <c r="K23" i="4"/>
  <c r="D24" i="4"/>
  <c r="H24" i="4"/>
  <c r="D25" i="4"/>
  <c r="H25" i="4"/>
  <c r="D26" i="4"/>
  <c r="H26" i="4"/>
  <c r="E27" i="4"/>
  <c r="F27" i="4"/>
  <c r="G27" i="4"/>
  <c r="I27" i="4"/>
  <c r="J27" i="4"/>
  <c r="K27" i="4"/>
  <c r="D28" i="4"/>
  <c r="H28" i="4"/>
  <c r="D29" i="4"/>
  <c r="H29" i="4"/>
  <c r="D30" i="4"/>
  <c r="H30" i="4"/>
  <c r="E31" i="4"/>
  <c r="F31" i="4"/>
  <c r="G31" i="4"/>
  <c r="I31" i="4"/>
  <c r="J31" i="4"/>
  <c r="K31" i="4"/>
  <c r="D32" i="4"/>
  <c r="H32" i="4"/>
  <c r="D33" i="4"/>
  <c r="H33" i="4"/>
  <c r="D34" i="4"/>
  <c r="H34" i="4"/>
  <c r="E35" i="4"/>
  <c r="F35" i="4"/>
  <c r="G35" i="4"/>
  <c r="I35" i="4"/>
  <c r="J35" i="4"/>
  <c r="K35" i="4"/>
  <c r="D36" i="4"/>
  <c r="H36" i="4"/>
  <c r="D37" i="4"/>
  <c r="H37" i="4"/>
  <c r="D38" i="4"/>
  <c r="H38" i="4"/>
  <c r="E39" i="4"/>
  <c r="F39" i="4"/>
  <c r="G39" i="4"/>
  <c r="I39" i="4"/>
  <c r="J39" i="4"/>
  <c r="K39" i="4"/>
  <c r="D40" i="4"/>
  <c r="H40" i="4"/>
  <c r="D41" i="4"/>
  <c r="H41" i="4"/>
  <c r="D42" i="4"/>
  <c r="H42" i="4"/>
  <c r="E43" i="4"/>
  <c r="F43" i="4"/>
  <c r="G43" i="4"/>
  <c r="I43" i="4"/>
  <c r="J43" i="4"/>
  <c r="K43" i="4"/>
  <c r="D44" i="4"/>
  <c r="H44" i="4"/>
  <c r="D45" i="4"/>
  <c r="H45" i="4"/>
  <c r="D46" i="4"/>
  <c r="H46" i="4"/>
  <c r="E47" i="4"/>
  <c r="F47" i="4"/>
  <c r="G47" i="4"/>
  <c r="I47" i="4"/>
  <c r="J47" i="4"/>
  <c r="K47" i="4"/>
  <c r="D48" i="4"/>
  <c r="H48" i="4"/>
  <c r="D49" i="4"/>
  <c r="H49" i="4"/>
  <c r="D50" i="4"/>
  <c r="H50" i="4"/>
  <c r="E51" i="4"/>
  <c r="F51" i="4"/>
  <c r="G51" i="4"/>
  <c r="I51" i="4"/>
  <c r="J51" i="4"/>
  <c r="K51" i="4"/>
  <c r="D52" i="4"/>
  <c r="H52" i="4"/>
  <c r="D53" i="4"/>
  <c r="H53" i="4"/>
  <c r="D54" i="4"/>
  <c r="H54" i="4"/>
  <c r="E55" i="4"/>
  <c r="F55" i="4"/>
  <c r="G55" i="4"/>
  <c r="I55" i="4"/>
  <c r="J55" i="4"/>
  <c r="K55" i="4"/>
  <c r="D56" i="4"/>
  <c r="H56" i="4"/>
  <c r="D57" i="4"/>
  <c r="H57" i="4"/>
  <c r="D58" i="4"/>
  <c r="H58" i="4"/>
  <c r="E59" i="4"/>
  <c r="F59" i="4"/>
  <c r="G59" i="4"/>
  <c r="I59" i="4"/>
  <c r="J59" i="4"/>
  <c r="K59" i="4"/>
  <c r="D60" i="4"/>
  <c r="H60" i="4"/>
  <c r="D61" i="4"/>
  <c r="H61" i="4"/>
  <c r="D62" i="4"/>
  <c r="H62" i="4"/>
  <c r="F65" i="4"/>
  <c r="F69" i="4" s="1"/>
  <c r="G69" i="4"/>
  <c r="I65" i="4"/>
  <c r="I69" i="4" s="1"/>
  <c r="J65" i="4"/>
  <c r="J69" i="4" s="1"/>
  <c r="K69" i="4"/>
  <c r="D66" i="4"/>
  <c r="H66" i="4"/>
  <c r="D67" i="4"/>
  <c r="H67" i="4"/>
  <c r="D68" i="4"/>
  <c r="D225" i="4" s="1"/>
  <c r="H68" i="4"/>
  <c r="H225" i="4" s="1"/>
  <c r="D71" i="4"/>
  <c r="D73" i="4" s="1"/>
  <c r="H71" i="4"/>
  <c r="E73" i="4"/>
  <c r="F73" i="4"/>
  <c r="G73" i="4"/>
  <c r="H73" i="4"/>
  <c r="I73" i="4"/>
  <c r="J73" i="4"/>
  <c r="K73" i="4"/>
  <c r="E75" i="4"/>
  <c r="F75" i="4"/>
  <c r="I75" i="4"/>
  <c r="J75" i="4"/>
  <c r="K75" i="4"/>
  <c r="D76" i="4"/>
  <c r="H76" i="4"/>
  <c r="D77" i="4"/>
  <c r="H77" i="4"/>
  <c r="E78" i="4"/>
  <c r="F78" i="4"/>
  <c r="G78" i="4"/>
  <c r="I78" i="4"/>
  <c r="H31" i="14" s="1"/>
  <c r="J78" i="4"/>
  <c r="I31" i="14" s="1"/>
  <c r="K78" i="4"/>
  <c r="D79" i="4"/>
  <c r="H79" i="4"/>
  <c r="D80" i="4"/>
  <c r="H80" i="4"/>
  <c r="D81" i="4"/>
  <c r="H81" i="4"/>
  <c r="H82" i="4"/>
  <c r="E83" i="4"/>
  <c r="F83" i="4"/>
  <c r="G83" i="4"/>
  <c r="I83" i="4"/>
  <c r="J83" i="4"/>
  <c r="K83" i="4"/>
  <c r="D84" i="4"/>
  <c r="H84" i="4"/>
  <c r="D85" i="4"/>
  <c r="H85" i="4"/>
  <c r="E86" i="4"/>
  <c r="F86" i="4"/>
  <c r="E34" i="14" s="1"/>
  <c r="G86" i="4"/>
  <c r="F34" i="14" s="1"/>
  <c r="I86" i="4"/>
  <c r="H34" i="14" s="1"/>
  <c r="J86" i="4"/>
  <c r="I34" i="14" s="1"/>
  <c r="K86" i="4"/>
  <c r="J34" i="14" s="1"/>
  <c r="D87" i="4"/>
  <c r="H87" i="4"/>
  <c r="D88" i="4"/>
  <c r="H88" i="4"/>
  <c r="D89" i="4"/>
  <c r="H89" i="4"/>
  <c r="H90" i="4"/>
  <c r="E91" i="4"/>
  <c r="F91" i="4"/>
  <c r="E36" i="14" s="1"/>
  <c r="G91" i="4"/>
  <c r="F36" i="14" s="1"/>
  <c r="I91" i="4"/>
  <c r="H36" i="14" s="1"/>
  <c r="J91" i="4"/>
  <c r="I36" i="14" s="1"/>
  <c r="K91" i="4"/>
  <c r="J36" i="14" s="1"/>
  <c r="D92" i="4"/>
  <c r="H92" i="4"/>
  <c r="D93" i="4"/>
  <c r="H93" i="4"/>
  <c r="D94" i="4"/>
  <c r="H94" i="4"/>
  <c r="H95" i="4"/>
  <c r="E96" i="4"/>
  <c r="F96" i="4"/>
  <c r="G96" i="4"/>
  <c r="I96" i="4"/>
  <c r="J96" i="4"/>
  <c r="K96" i="4"/>
  <c r="D97" i="4"/>
  <c r="H97" i="4"/>
  <c r="D98" i="4"/>
  <c r="H98" i="4"/>
  <c r="E99" i="4"/>
  <c r="F99" i="4"/>
  <c r="G99" i="4"/>
  <c r="I99" i="4"/>
  <c r="J99" i="4"/>
  <c r="I39" i="14" s="1"/>
  <c r="K99" i="4"/>
  <c r="J39" i="14" s="1"/>
  <c r="D100" i="4"/>
  <c r="H100" i="4"/>
  <c r="D101" i="4"/>
  <c r="H101" i="4"/>
  <c r="E102" i="4"/>
  <c r="F102" i="4"/>
  <c r="G102" i="4"/>
  <c r="I102" i="4"/>
  <c r="J102" i="4"/>
  <c r="I40" i="14" s="1"/>
  <c r="K102" i="4"/>
  <c r="J40" i="14" s="1"/>
  <c r="D103" i="4"/>
  <c r="H103" i="4"/>
  <c r="D104" i="4"/>
  <c r="H104" i="4"/>
  <c r="D105" i="4"/>
  <c r="H105" i="4"/>
  <c r="H106" i="4"/>
  <c r="E107" i="4"/>
  <c r="F107" i="4"/>
  <c r="G107" i="4"/>
  <c r="I107" i="4"/>
  <c r="H42" i="14" s="1"/>
  <c r="J107" i="4"/>
  <c r="I42" i="14" s="1"/>
  <c r="K107" i="4"/>
  <c r="J42" i="14" s="1"/>
  <c r="D108" i="4"/>
  <c r="H108" i="4"/>
  <c r="D109" i="4"/>
  <c r="H109" i="4"/>
  <c r="D110" i="4"/>
  <c r="H110" i="4"/>
  <c r="H111" i="4"/>
  <c r="D112" i="4"/>
  <c r="H112" i="4"/>
  <c r="H113" i="4"/>
  <c r="D114" i="4"/>
  <c r="H114" i="4"/>
  <c r="H115" i="4"/>
  <c r="D116" i="4"/>
  <c r="H116" i="4"/>
  <c r="H117" i="4"/>
  <c r="D118" i="4"/>
  <c r="H118" i="4"/>
  <c r="H119" i="4"/>
  <c r="D120" i="4"/>
  <c r="H120" i="4"/>
  <c r="H121" i="4"/>
  <c r="D122" i="4"/>
  <c r="H122" i="4"/>
  <c r="H123" i="4"/>
  <c r="D124" i="4"/>
  <c r="H124" i="4"/>
  <c r="H125" i="4"/>
  <c r="D126" i="4"/>
  <c r="H126" i="4"/>
  <c r="H127" i="4"/>
  <c r="D128" i="4"/>
  <c r="H128" i="4"/>
  <c r="H129" i="4"/>
  <c r="D130" i="4"/>
  <c r="H130" i="4"/>
  <c r="H131" i="4"/>
  <c r="D132" i="4"/>
  <c r="H132" i="4"/>
  <c r="H133" i="4"/>
  <c r="D134" i="4"/>
  <c r="H134" i="4"/>
  <c r="H135" i="4"/>
  <c r="D136" i="4"/>
  <c r="H136" i="4"/>
  <c r="H137" i="4"/>
  <c r="D138" i="4"/>
  <c r="H138" i="4"/>
  <c r="H139" i="4"/>
  <c r="D140" i="4"/>
  <c r="H140" i="4"/>
  <c r="H141" i="4"/>
  <c r="D142" i="4"/>
  <c r="H142" i="4"/>
  <c r="H143" i="4"/>
  <c r="D144" i="4"/>
  <c r="H144" i="4"/>
  <c r="H145" i="4"/>
  <c r="E146" i="4"/>
  <c r="F146" i="4"/>
  <c r="G146" i="4"/>
  <c r="K146" i="4"/>
  <c r="D147" i="4"/>
  <c r="H147" i="4"/>
  <c r="D148" i="4"/>
  <c r="H148" i="4"/>
  <c r="E149" i="4"/>
  <c r="F149" i="4"/>
  <c r="G149" i="4"/>
  <c r="I149" i="4"/>
  <c r="J149" i="4"/>
  <c r="K149" i="4"/>
  <c r="D150" i="4"/>
  <c r="H150" i="4"/>
  <c r="D151" i="4"/>
  <c r="H151" i="4"/>
  <c r="D152" i="4"/>
  <c r="H152" i="4"/>
  <c r="H153" i="4"/>
  <c r="I154" i="4"/>
  <c r="J154" i="4"/>
  <c r="K154" i="4"/>
  <c r="D155" i="4"/>
  <c r="H155" i="4"/>
  <c r="G156" i="4"/>
  <c r="H156" i="4"/>
  <c r="G157" i="4"/>
  <c r="D157" i="4" s="1"/>
  <c r="H157" i="4"/>
  <c r="D161" i="4"/>
  <c r="D163" i="4" s="1"/>
  <c r="H161" i="4"/>
  <c r="H163" i="4" s="1"/>
  <c r="E163" i="4"/>
  <c r="F163" i="4"/>
  <c r="G163" i="4"/>
  <c r="I163" i="4"/>
  <c r="J163" i="4"/>
  <c r="K163" i="4"/>
  <c r="E165" i="4"/>
  <c r="F165" i="4"/>
  <c r="D165" i="4"/>
  <c r="I165" i="4"/>
  <c r="J165" i="4"/>
  <c r="K165" i="4"/>
  <c r="H165" i="4" s="1"/>
  <c r="D166" i="4"/>
  <c r="H166" i="4"/>
  <c r="D167" i="4"/>
  <c r="H167" i="4"/>
  <c r="E168" i="4"/>
  <c r="F168" i="4"/>
  <c r="G168" i="4"/>
  <c r="I168" i="4"/>
  <c r="J168" i="4"/>
  <c r="K168" i="4"/>
  <c r="D169" i="4"/>
  <c r="H169" i="4"/>
  <c r="D170" i="4"/>
  <c r="H170" i="4"/>
  <c r="E171" i="4"/>
  <c r="D171" i="4" s="1"/>
  <c r="F171" i="4"/>
  <c r="G171" i="4"/>
  <c r="I171" i="4"/>
  <c r="H171" i="4" s="1"/>
  <c r="J171" i="4"/>
  <c r="K171" i="4"/>
  <c r="D172" i="4"/>
  <c r="H172" i="4"/>
  <c r="D173" i="4"/>
  <c r="H173" i="4"/>
  <c r="E174" i="4"/>
  <c r="F174" i="4"/>
  <c r="G174" i="4"/>
  <c r="I174" i="4"/>
  <c r="J174" i="4"/>
  <c r="K174" i="4"/>
  <c r="D175" i="4"/>
  <c r="H175" i="4"/>
  <c r="D176" i="4"/>
  <c r="H176" i="4"/>
  <c r="E177" i="4"/>
  <c r="D177" i="4" s="1"/>
  <c r="F177" i="4"/>
  <c r="G177" i="4"/>
  <c r="I177" i="4"/>
  <c r="H177" i="4" s="1"/>
  <c r="J177" i="4"/>
  <c r="K177" i="4"/>
  <c r="D178" i="4"/>
  <c r="H178" i="4"/>
  <c r="D179" i="4"/>
  <c r="H179" i="4"/>
  <c r="E180" i="4"/>
  <c r="F180" i="4"/>
  <c r="G180" i="4"/>
  <c r="I180" i="4"/>
  <c r="J180" i="4"/>
  <c r="K180" i="4"/>
  <c r="D181" i="4"/>
  <c r="H181" i="4"/>
  <c r="D182" i="4"/>
  <c r="H182" i="4"/>
  <c r="E183" i="4"/>
  <c r="D68" i="14" s="1"/>
  <c r="F183" i="4"/>
  <c r="E68" i="14" s="1"/>
  <c r="G183" i="4"/>
  <c r="F68" i="14" s="1"/>
  <c r="I183" i="4"/>
  <c r="H68" i="14" s="1"/>
  <c r="J183" i="4"/>
  <c r="I68" i="14" s="1"/>
  <c r="K183" i="4"/>
  <c r="D184" i="4"/>
  <c r="H184" i="4"/>
  <c r="D185" i="4"/>
  <c r="H185" i="4"/>
  <c r="E186" i="4"/>
  <c r="D69" i="14" s="1"/>
  <c r="F186" i="4"/>
  <c r="E69" i="14" s="1"/>
  <c r="G186" i="4"/>
  <c r="F69" i="14" s="1"/>
  <c r="I186" i="4"/>
  <c r="H69" i="14" s="1"/>
  <c r="J186" i="4"/>
  <c r="I69" i="14" s="1"/>
  <c r="K186" i="4"/>
  <c r="J69" i="14" s="1"/>
  <c r="D187" i="4"/>
  <c r="H187" i="4"/>
  <c r="D188" i="4"/>
  <c r="H188" i="4"/>
  <c r="E189" i="4"/>
  <c r="D70" i="14" s="1"/>
  <c r="F189" i="4"/>
  <c r="E70" i="14" s="1"/>
  <c r="G189" i="4"/>
  <c r="F70" i="14" s="1"/>
  <c r="I189" i="4"/>
  <c r="H70" i="14" s="1"/>
  <c r="J189" i="4"/>
  <c r="I70" i="14" s="1"/>
  <c r="K189" i="4"/>
  <c r="J70" i="14" s="1"/>
  <c r="D190" i="4"/>
  <c r="H190" i="4"/>
  <c r="D191" i="4"/>
  <c r="H191" i="4"/>
  <c r="E192" i="4"/>
  <c r="D71" i="14" s="1"/>
  <c r="F192" i="4"/>
  <c r="E71" i="14" s="1"/>
  <c r="G192" i="4"/>
  <c r="F71" i="14" s="1"/>
  <c r="I192" i="4"/>
  <c r="H71" i="14" s="1"/>
  <c r="J192" i="4"/>
  <c r="I71" i="14" s="1"/>
  <c r="K192" i="4"/>
  <c r="J71" i="14" s="1"/>
  <c r="D193" i="4"/>
  <c r="H193" i="4"/>
  <c r="D194" i="4"/>
  <c r="H194" i="4"/>
  <c r="E195" i="4"/>
  <c r="D72" i="14" s="1"/>
  <c r="F195" i="4"/>
  <c r="E72" i="14" s="1"/>
  <c r="G195" i="4"/>
  <c r="F72" i="14" s="1"/>
  <c r="I195" i="4"/>
  <c r="H72" i="14" s="1"/>
  <c r="J195" i="4"/>
  <c r="I72" i="14" s="1"/>
  <c r="K195" i="4"/>
  <c r="J72" i="14" s="1"/>
  <c r="D196" i="4"/>
  <c r="H196" i="4"/>
  <c r="D197" i="4"/>
  <c r="H197" i="4"/>
  <c r="E198" i="4"/>
  <c r="F198" i="4"/>
  <c r="E73" i="14" s="1"/>
  <c r="G198" i="4"/>
  <c r="F73" i="14" s="1"/>
  <c r="I198" i="4"/>
  <c r="J198" i="4"/>
  <c r="I73" i="14" s="1"/>
  <c r="K198" i="4"/>
  <c r="J73" i="14" s="1"/>
  <c r="D199" i="4"/>
  <c r="H199" i="4"/>
  <c r="D200" i="4"/>
  <c r="H200" i="4"/>
  <c r="E201" i="4"/>
  <c r="F201" i="4"/>
  <c r="G201" i="4"/>
  <c r="I201" i="4"/>
  <c r="J201" i="4"/>
  <c r="K201" i="4"/>
  <c r="D202" i="4"/>
  <c r="H202" i="4"/>
  <c r="D203" i="4"/>
  <c r="H203" i="4"/>
  <c r="E204" i="4"/>
  <c r="D75" i="14" s="1"/>
  <c r="F204" i="4"/>
  <c r="E75" i="14" s="1"/>
  <c r="G204" i="4"/>
  <c r="F75" i="14" s="1"/>
  <c r="I204" i="4"/>
  <c r="J204" i="4"/>
  <c r="I75" i="14" s="1"/>
  <c r="K204" i="4"/>
  <c r="J75" i="14" s="1"/>
  <c r="D205" i="4"/>
  <c r="H205" i="4"/>
  <c r="D206" i="4"/>
  <c r="H206" i="4"/>
  <c r="D207" i="4"/>
  <c r="H207" i="4"/>
  <c r="H208" i="4"/>
  <c r="E211" i="4"/>
  <c r="F211" i="4"/>
  <c r="G211" i="4"/>
  <c r="I211" i="4"/>
  <c r="J211" i="4"/>
  <c r="K211" i="4"/>
  <c r="D212" i="4"/>
  <c r="D223" i="4" s="1"/>
  <c r="H212" i="4"/>
  <c r="H223" i="4" s="1"/>
  <c r="D213" i="4"/>
  <c r="D231" i="4" s="1"/>
  <c r="H213" i="4"/>
  <c r="G214" i="4"/>
  <c r="F77" i="14" s="1"/>
  <c r="H214" i="4"/>
  <c r="G216" i="4"/>
  <c r="I216" i="4"/>
  <c r="H79" i="14" s="1"/>
  <c r="J216" i="4"/>
  <c r="I79" i="14" s="1"/>
  <c r="K216" i="4"/>
  <c r="J79" i="14" s="1"/>
  <c r="D217" i="4"/>
  <c r="H217" i="4"/>
  <c r="D218" i="4"/>
  <c r="H218" i="4"/>
  <c r="D219" i="4"/>
  <c r="H219" i="4"/>
  <c r="I220" i="4"/>
  <c r="E224" i="4"/>
  <c r="F224" i="4"/>
  <c r="G224" i="4"/>
  <c r="I224" i="4"/>
  <c r="J224" i="4"/>
  <c r="K224" i="4"/>
  <c r="E225" i="4"/>
  <c r="F225" i="4"/>
  <c r="G225" i="4"/>
  <c r="I225" i="4"/>
  <c r="J225" i="4"/>
  <c r="K225" i="4"/>
  <c r="E227" i="4"/>
  <c r="F227" i="4"/>
  <c r="G227" i="4"/>
  <c r="I227" i="4"/>
  <c r="J227" i="4"/>
  <c r="K227" i="4"/>
  <c r="E230" i="4"/>
  <c r="F230" i="4"/>
  <c r="G230" i="4"/>
  <c r="I230" i="4"/>
  <c r="J230" i="4"/>
  <c r="K230" i="4"/>
  <c r="E231" i="4"/>
  <c r="F231" i="4"/>
  <c r="G231" i="4"/>
  <c r="H231" i="4"/>
  <c r="I231" i="4"/>
  <c r="J231" i="4"/>
  <c r="K231" i="4"/>
  <c r="G220" i="4" l="1"/>
  <c r="D211" i="4"/>
  <c r="D220" i="4" s="1"/>
  <c r="H75" i="4"/>
  <c r="H107" i="4"/>
  <c r="D31" i="4"/>
  <c r="H31" i="4"/>
  <c r="G63" i="4"/>
  <c r="D27" i="4"/>
  <c r="D23" i="4"/>
  <c r="H224" i="4"/>
  <c r="H23" i="4"/>
  <c r="D149" i="4"/>
  <c r="D99" i="4"/>
  <c r="D107" i="4"/>
  <c r="H227" i="4"/>
  <c r="D75" i="4"/>
  <c r="D59" i="4"/>
  <c r="D47" i="4"/>
  <c r="D43" i="4"/>
  <c r="D39" i="4"/>
  <c r="D35" i="4"/>
  <c r="D65" i="4"/>
  <c r="D69" i="4" s="1"/>
  <c r="G42" i="14"/>
  <c r="G70" i="14"/>
  <c r="G36" i="14"/>
  <c r="G69" i="14"/>
  <c r="J220" i="4"/>
  <c r="G79" i="14"/>
  <c r="D216" i="4"/>
  <c r="H216" i="4"/>
  <c r="F220" i="4"/>
  <c r="D214" i="4"/>
  <c r="H204" i="4"/>
  <c r="H75" i="14"/>
  <c r="G75" i="14" s="1"/>
  <c r="H198" i="4"/>
  <c r="H73" i="14"/>
  <c r="G73" i="14" s="1"/>
  <c r="H201" i="4"/>
  <c r="G72" i="14"/>
  <c r="G71" i="14"/>
  <c r="H183" i="4"/>
  <c r="J68" i="14"/>
  <c r="G68" i="14" s="1"/>
  <c r="D198" i="4"/>
  <c r="D73" i="14"/>
  <c r="H195" i="4"/>
  <c r="D195" i="4"/>
  <c r="D201" i="4"/>
  <c r="H189" i="4"/>
  <c r="D189" i="4"/>
  <c r="H186" i="4"/>
  <c r="D186" i="4"/>
  <c r="D180" i="4"/>
  <c r="G209" i="4"/>
  <c r="D102" i="4"/>
  <c r="D96" i="4"/>
  <c r="G34" i="14"/>
  <c r="H102" i="4"/>
  <c r="H40" i="14"/>
  <c r="G40" i="14" s="1"/>
  <c r="D227" i="4"/>
  <c r="D83" i="4"/>
  <c r="K159" i="4"/>
  <c r="J31" i="14"/>
  <c r="G31" i="14" s="1"/>
  <c r="D146" i="4"/>
  <c r="D91" i="4"/>
  <c r="D36" i="14"/>
  <c r="H83" i="4"/>
  <c r="H149" i="4"/>
  <c r="H99" i="4"/>
  <c r="H39" i="14"/>
  <c r="G39" i="14" s="1"/>
  <c r="H91" i="4"/>
  <c r="D86" i="4"/>
  <c r="D34" i="14"/>
  <c r="K221" i="4"/>
  <c r="H59" i="4"/>
  <c r="H43" i="4"/>
  <c r="H39" i="4"/>
  <c r="D55" i="4"/>
  <c r="D51" i="4"/>
  <c r="H35" i="4"/>
  <c r="H27" i="4"/>
  <c r="J221" i="4"/>
  <c r="H19" i="4"/>
  <c r="K63" i="4"/>
  <c r="H55" i="4"/>
  <c r="H51" i="4"/>
  <c r="H47" i="4"/>
  <c r="K220" i="4"/>
  <c r="H211" i="4"/>
  <c r="H220" i="4" s="1"/>
  <c r="H230" i="4"/>
  <c r="J209" i="4"/>
  <c r="D183" i="4"/>
  <c r="K209" i="4"/>
  <c r="F209" i="4"/>
  <c r="I159" i="4"/>
  <c r="D230" i="4"/>
  <c r="D224" i="4"/>
  <c r="I221" i="4"/>
  <c r="J63" i="4"/>
  <c r="I63" i="4"/>
  <c r="H63" i="4" s="1"/>
  <c r="E221" i="4"/>
  <c r="F221" i="4"/>
  <c r="F63" i="4"/>
  <c r="E63" i="4"/>
  <c r="D19" i="4"/>
  <c r="H168" i="4"/>
  <c r="I209" i="4"/>
  <c r="D192" i="4"/>
  <c r="H180" i="4"/>
  <c r="D174" i="4"/>
  <c r="E159" i="4"/>
  <c r="H154" i="4"/>
  <c r="H226" i="4" s="1"/>
  <c r="H146" i="4"/>
  <c r="H96" i="4"/>
  <c r="H86" i="4"/>
  <c r="D78" i="4"/>
  <c r="J159" i="4"/>
  <c r="F159" i="4"/>
  <c r="E69" i="4"/>
  <c r="D204" i="4"/>
  <c r="H192" i="4"/>
  <c r="H174" i="4"/>
  <c r="D168" i="4"/>
  <c r="E209" i="4"/>
  <c r="G154" i="4"/>
  <c r="H78" i="4"/>
  <c r="E220" i="4"/>
  <c r="H65" i="4"/>
  <c r="H69" i="4" s="1"/>
  <c r="M86" i="2"/>
  <c r="D63" i="4" l="1"/>
  <c r="H221" i="4"/>
  <c r="G159" i="4"/>
  <c r="D154" i="4"/>
  <c r="G221" i="4"/>
  <c r="D209" i="4"/>
  <c r="H159" i="4"/>
  <c r="H209" i="4"/>
  <c r="M14" i="12"/>
  <c r="N14" i="12"/>
  <c r="M15" i="12"/>
  <c r="N15" i="12"/>
  <c r="M16" i="12"/>
  <c r="N16" i="12"/>
  <c r="M17" i="12"/>
  <c r="N17" i="12"/>
  <c r="M18" i="12"/>
  <c r="N18" i="12"/>
  <c r="M19" i="12"/>
  <c r="N19" i="12"/>
  <c r="M20" i="12"/>
  <c r="N20" i="12"/>
  <c r="M21" i="12"/>
  <c r="N21" i="12"/>
  <c r="M22" i="12"/>
  <c r="N22" i="12"/>
  <c r="M23" i="12"/>
  <c r="N23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9" i="12"/>
  <c r="M42" i="12"/>
  <c r="N42" i="12"/>
  <c r="O42" i="12"/>
  <c r="M43" i="12"/>
  <c r="N43" i="12"/>
  <c r="O43" i="12"/>
  <c r="M44" i="12"/>
  <c r="N44" i="12"/>
  <c r="O44" i="12"/>
  <c r="M45" i="12"/>
  <c r="N45" i="12"/>
  <c r="O45" i="12"/>
  <c r="M46" i="12"/>
  <c r="N46" i="12"/>
  <c r="O46" i="12"/>
  <c r="M47" i="12"/>
  <c r="N47" i="12"/>
  <c r="O47" i="12"/>
  <c r="M48" i="12"/>
  <c r="N48" i="12"/>
  <c r="O48" i="12"/>
  <c r="M49" i="12"/>
  <c r="N49" i="12"/>
  <c r="O49" i="12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O89" i="12"/>
  <c r="O90" i="12"/>
  <c r="O91" i="12"/>
  <c r="O92" i="12"/>
  <c r="D159" i="4" l="1"/>
  <c r="D226" i="4"/>
  <c r="D221" i="4" s="1"/>
  <c r="D15" i="11"/>
  <c r="E45" i="11" l="1"/>
  <c r="E44" i="11"/>
  <c r="D41" i="11"/>
  <c r="D40" i="11" s="1"/>
  <c r="C41" i="11"/>
  <c r="C40" i="11" s="1"/>
  <c r="I34" i="2" l="1"/>
  <c r="J34" i="2"/>
  <c r="I85" i="1" l="1"/>
  <c r="J85" i="1"/>
  <c r="K85" i="1"/>
  <c r="J37" i="14" l="1"/>
  <c r="I37" i="14"/>
  <c r="H37" i="14"/>
  <c r="F37" i="14"/>
  <c r="E37" i="14"/>
  <c r="D37" i="14"/>
  <c r="J65" i="14"/>
  <c r="I65" i="14"/>
  <c r="H65" i="14"/>
  <c r="F65" i="14"/>
  <c r="E65" i="14"/>
  <c r="D65" i="14"/>
  <c r="G37" i="14" l="1"/>
  <c r="G65" i="14"/>
  <c r="E37" i="11"/>
  <c r="D35" i="14" l="1"/>
  <c r="E35" i="14"/>
  <c r="F35" i="14"/>
  <c r="N83" i="2" l="1"/>
  <c r="M83" i="2"/>
  <c r="O83" i="2"/>
  <c r="N82" i="2"/>
  <c r="M82" i="2"/>
  <c r="K182" i="1"/>
  <c r="K185" i="1" s="1"/>
  <c r="J182" i="1"/>
  <c r="J185" i="1" s="1"/>
  <c r="I182" i="1"/>
  <c r="K70" i="2" l="1"/>
  <c r="I70" i="2"/>
  <c r="J70" i="2"/>
  <c r="I58" i="2"/>
  <c r="J58" i="2"/>
  <c r="K58" i="2"/>
  <c r="I54" i="2"/>
  <c r="J54" i="2"/>
  <c r="K54" i="2"/>
  <c r="I50" i="2"/>
  <c r="J50" i="2"/>
  <c r="K50" i="2"/>
  <c r="I46" i="2"/>
  <c r="J46" i="2"/>
  <c r="K46" i="2"/>
  <c r="I38" i="2"/>
  <c r="J38" i="2"/>
  <c r="K38" i="2"/>
  <c r="I66" i="2"/>
  <c r="J66" i="2"/>
  <c r="I42" i="2"/>
  <c r="J42" i="2"/>
  <c r="I98" i="1" l="1"/>
  <c r="H31" i="3" l="1"/>
  <c r="D93" i="1"/>
  <c r="H93" i="1"/>
  <c r="M93" i="1"/>
  <c r="N93" i="1"/>
  <c r="O93" i="1"/>
  <c r="F216" i="1"/>
  <c r="G216" i="1"/>
  <c r="I216" i="1"/>
  <c r="J216" i="1"/>
  <c r="K216" i="1"/>
  <c r="J74" i="14"/>
  <c r="I74" i="14"/>
  <c r="H74" i="14"/>
  <c r="F74" i="14"/>
  <c r="E74" i="14"/>
  <c r="D74" i="14"/>
  <c r="J67" i="14"/>
  <c r="I67" i="14"/>
  <c r="H67" i="14"/>
  <c r="F67" i="14"/>
  <c r="E67" i="14"/>
  <c r="D67" i="14"/>
  <c r="J50" i="14"/>
  <c r="I50" i="14"/>
  <c r="H50" i="14"/>
  <c r="J44" i="14"/>
  <c r="I44" i="14"/>
  <c r="H44" i="14"/>
  <c r="J41" i="14"/>
  <c r="I41" i="14"/>
  <c r="H41" i="14"/>
  <c r="J66" i="14"/>
  <c r="I66" i="14"/>
  <c r="H66" i="14"/>
  <c r="J63" i="14"/>
  <c r="I63" i="14"/>
  <c r="H63" i="14"/>
  <c r="F63" i="14"/>
  <c r="E63" i="14"/>
  <c r="D63" i="14"/>
  <c r="J61" i="14"/>
  <c r="I61" i="14"/>
  <c r="H61" i="14"/>
  <c r="F61" i="14"/>
  <c r="E61" i="14"/>
  <c r="D61" i="14"/>
  <c r="J58" i="14"/>
  <c r="I58" i="14"/>
  <c r="H58" i="14"/>
  <c r="F58" i="14"/>
  <c r="E58" i="14"/>
  <c r="D58" i="14"/>
  <c r="J57" i="14"/>
  <c r="I57" i="14"/>
  <c r="H57" i="14"/>
  <c r="F57" i="14"/>
  <c r="E57" i="14"/>
  <c r="D57" i="14"/>
  <c r="J54" i="14"/>
  <c r="I54" i="14"/>
  <c r="H54" i="14"/>
  <c r="F54" i="14"/>
  <c r="E54" i="14"/>
  <c r="D54" i="14"/>
  <c r="J46" i="14"/>
  <c r="I46" i="14"/>
  <c r="H46" i="14"/>
  <c r="J45" i="14"/>
  <c r="I45" i="14"/>
  <c r="H45" i="14"/>
  <c r="F45" i="14"/>
  <c r="E45" i="14"/>
  <c r="D45" i="14"/>
  <c r="J43" i="14"/>
  <c r="I43" i="14"/>
  <c r="H43" i="14"/>
  <c r="J38" i="14"/>
  <c r="I38" i="14"/>
  <c r="H38" i="14"/>
  <c r="F38" i="14"/>
  <c r="E38" i="14"/>
  <c r="D38" i="14"/>
  <c r="J35" i="14"/>
  <c r="I35" i="14"/>
  <c r="H35" i="14"/>
  <c r="J33" i="14"/>
  <c r="I33" i="14"/>
  <c r="H33" i="14"/>
  <c r="F33" i="14"/>
  <c r="E33" i="14"/>
  <c r="D33" i="14"/>
  <c r="K54" i="1"/>
  <c r="J54" i="1"/>
  <c r="I54" i="1"/>
  <c r="I39" i="1"/>
  <c r="J39" i="1"/>
  <c r="G39" i="1"/>
  <c r="F39" i="1"/>
  <c r="E39" i="1"/>
  <c r="D39" i="1" l="1"/>
  <c r="H54" i="1"/>
  <c r="G33" i="14"/>
  <c r="G43" i="14"/>
  <c r="G45" i="14"/>
  <c r="G46" i="14"/>
  <c r="G67" i="14"/>
  <c r="G35" i="14"/>
  <c r="G38" i="14"/>
  <c r="G54" i="14"/>
  <c r="G57" i="14"/>
  <c r="G58" i="14"/>
  <c r="G61" i="14"/>
  <c r="G63" i="14"/>
  <c r="G66" i="14"/>
  <c r="G41" i="14"/>
  <c r="G44" i="14"/>
  <c r="G50" i="14"/>
  <c r="G74" i="14"/>
  <c r="H216" i="1"/>
  <c r="H137" i="1"/>
  <c r="L93" i="1"/>
  <c r="K39" i="1"/>
  <c r="H39" i="1" s="1"/>
  <c r="N38" i="1"/>
  <c r="E17" i="1"/>
  <c r="F17" i="1"/>
  <c r="G17" i="1"/>
  <c r="I17" i="1"/>
  <c r="J17" i="1"/>
  <c r="K17" i="1"/>
  <c r="H17" i="1" l="1"/>
  <c r="D17" i="1"/>
  <c r="O38" i="1"/>
  <c r="M38" i="1"/>
  <c r="L38" i="1" l="1"/>
  <c r="C48" i="11"/>
  <c r="D14" i="11"/>
  <c r="R94" i="4"/>
  <c r="N68" i="4"/>
  <c r="N225" i="4" s="1"/>
  <c r="O68" i="4"/>
  <c r="O225" i="4" s="1"/>
  <c r="M68" i="4"/>
  <c r="E83" i="11"/>
  <c r="J204" i="1"/>
  <c r="J211" i="1" s="1"/>
  <c r="K204" i="1"/>
  <c r="K211" i="1" s="1"/>
  <c r="I204" i="1"/>
  <c r="I211" i="1" s="1"/>
  <c r="O118" i="2"/>
  <c r="N118" i="2"/>
  <c r="M118" i="2"/>
  <c r="O117" i="2"/>
  <c r="N117" i="2"/>
  <c r="M117" i="2"/>
  <c r="O116" i="2"/>
  <c r="N116" i="2"/>
  <c r="M116" i="2"/>
  <c r="O115" i="2"/>
  <c r="N115" i="2"/>
  <c r="M115" i="2"/>
  <c r="O114" i="2"/>
  <c r="N114" i="2"/>
  <c r="M114" i="2"/>
  <c r="H30" i="8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E39" i="11"/>
  <c r="D86" i="11"/>
  <c r="C86" i="11"/>
  <c r="C72" i="11" s="1"/>
  <c r="E90" i="11"/>
  <c r="E92" i="11"/>
  <c r="E91" i="11"/>
  <c r="E89" i="11"/>
  <c r="E88" i="11"/>
  <c r="E87" i="11"/>
  <c r="E85" i="11"/>
  <c r="E84" i="11"/>
  <c r="E81" i="11"/>
  <c r="E80" i="11"/>
  <c r="E79" i="11"/>
  <c r="E78" i="11"/>
  <c r="E77" i="11"/>
  <c r="E76" i="11"/>
  <c r="E75" i="11"/>
  <c r="E74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D48" i="11"/>
  <c r="E41" i="11"/>
  <c r="E40" i="11" s="1"/>
  <c r="E38" i="11"/>
  <c r="E36" i="11"/>
  <c r="E35" i="11"/>
  <c r="E34" i="11"/>
  <c r="E33" i="11"/>
  <c r="D32" i="11"/>
  <c r="C32" i="11"/>
  <c r="E31" i="11"/>
  <c r="E30" i="11"/>
  <c r="E29" i="11"/>
  <c r="E28" i="11" s="1"/>
  <c r="D28" i="11"/>
  <c r="C28" i="11"/>
  <c r="E26" i="11"/>
  <c r="E25" i="11"/>
  <c r="E24" i="11"/>
  <c r="D23" i="11"/>
  <c r="C23" i="11"/>
  <c r="E22" i="11"/>
  <c r="E21" i="11"/>
  <c r="E20" i="11"/>
  <c r="D19" i="11"/>
  <c r="C19" i="11"/>
  <c r="E18" i="11"/>
  <c r="E17" i="11"/>
  <c r="E16" i="11"/>
  <c r="C15" i="11"/>
  <c r="C14" i="11" s="1"/>
  <c r="M212" i="4"/>
  <c r="M223" i="4" s="1"/>
  <c r="N212" i="4"/>
  <c r="N223" i="4" s="1"/>
  <c r="M213" i="4"/>
  <c r="N213" i="4"/>
  <c r="N231" i="4" s="1"/>
  <c r="O212" i="4"/>
  <c r="O223" i="4" s="1"/>
  <c r="O213" i="4"/>
  <c r="O231" i="4" s="1"/>
  <c r="G31" i="8"/>
  <c r="E94" i="7"/>
  <c r="G41" i="7"/>
  <c r="E204" i="1"/>
  <c r="E211" i="1" s="1"/>
  <c r="G204" i="1"/>
  <c r="G211" i="1" s="1"/>
  <c r="E98" i="1"/>
  <c r="G98" i="1"/>
  <c r="K98" i="1"/>
  <c r="D49" i="12"/>
  <c r="Q17" i="1"/>
  <c r="Q14" i="10" s="1"/>
  <c r="I28" i="1"/>
  <c r="K28" i="1"/>
  <c r="O21" i="1"/>
  <c r="N21" i="1"/>
  <c r="M21" i="1"/>
  <c r="E130" i="1"/>
  <c r="F130" i="1"/>
  <c r="G130" i="1"/>
  <c r="K130" i="1"/>
  <c r="O131" i="1"/>
  <c r="N131" i="1"/>
  <c r="M131" i="1"/>
  <c r="H131" i="1"/>
  <c r="D131" i="1"/>
  <c r="E50" i="14"/>
  <c r="F50" i="14"/>
  <c r="D50" i="14"/>
  <c r="E47" i="14"/>
  <c r="F47" i="14"/>
  <c r="D47" i="14"/>
  <c r="E44" i="14"/>
  <c r="F44" i="14"/>
  <c r="D44" i="14"/>
  <c r="I54" i="3"/>
  <c r="J54" i="3"/>
  <c r="H49" i="12"/>
  <c r="H51" i="12"/>
  <c r="H52" i="12"/>
  <c r="H53" i="12"/>
  <c r="H54" i="12"/>
  <c r="H55" i="12"/>
  <c r="H56" i="12"/>
  <c r="H57" i="12"/>
  <c r="M33" i="3"/>
  <c r="N33" i="3"/>
  <c r="O50" i="7"/>
  <c r="N50" i="7"/>
  <c r="M50" i="7"/>
  <c r="H50" i="7"/>
  <c r="D50" i="7"/>
  <c r="O55" i="7"/>
  <c r="N55" i="7"/>
  <c r="M55" i="7"/>
  <c r="H55" i="7"/>
  <c r="D55" i="7"/>
  <c r="O52" i="7"/>
  <c r="N52" i="7"/>
  <c r="M52" i="7"/>
  <c r="H52" i="7"/>
  <c r="D52" i="7"/>
  <c r="R124" i="4"/>
  <c r="O124" i="4"/>
  <c r="N124" i="4"/>
  <c r="M124" i="4"/>
  <c r="R118" i="4"/>
  <c r="O118" i="4"/>
  <c r="N118" i="4"/>
  <c r="M118" i="4"/>
  <c r="O36" i="3"/>
  <c r="N36" i="3"/>
  <c r="M36" i="3"/>
  <c r="H36" i="3"/>
  <c r="D36" i="3"/>
  <c r="H33" i="3"/>
  <c r="D33" i="3"/>
  <c r="D54" i="12"/>
  <c r="D51" i="12"/>
  <c r="M192" i="4"/>
  <c r="E82" i="1"/>
  <c r="M86" i="1"/>
  <c r="J82" i="1"/>
  <c r="I82" i="1"/>
  <c r="K82" i="1"/>
  <c r="H86" i="1"/>
  <c r="E46" i="14"/>
  <c r="F46" i="14"/>
  <c r="D46" i="14"/>
  <c r="E43" i="14"/>
  <c r="F43" i="14"/>
  <c r="D43" i="14"/>
  <c r="E41" i="14"/>
  <c r="F41" i="14"/>
  <c r="D41" i="14"/>
  <c r="E32" i="14"/>
  <c r="F32" i="14"/>
  <c r="D32" i="14"/>
  <c r="O218" i="4"/>
  <c r="N218" i="4"/>
  <c r="M218" i="4"/>
  <c r="O217" i="4"/>
  <c r="N217" i="4"/>
  <c r="M217" i="4"/>
  <c r="E79" i="14"/>
  <c r="N219" i="4"/>
  <c r="M219" i="4"/>
  <c r="N214" i="4"/>
  <c r="M214" i="4"/>
  <c r="O207" i="4"/>
  <c r="N207" i="4"/>
  <c r="M207" i="4"/>
  <c r="R207" i="4"/>
  <c r="O206" i="4"/>
  <c r="N206" i="4"/>
  <c r="M206" i="4"/>
  <c r="O205" i="4"/>
  <c r="N205" i="4"/>
  <c r="M205" i="4"/>
  <c r="R204" i="4"/>
  <c r="N204" i="4"/>
  <c r="O204" i="4"/>
  <c r="O203" i="4"/>
  <c r="N203" i="4"/>
  <c r="M203" i="4"/>
  <c r="L203" i="4" s="1"/>
  <c r="O202" i="4"/>
  <c r="N202" i="4"/>
  <c r="M202" i="4"/>
  <c r="R201" i="4"/>
  <c r="O200" i="4"/>
  <c r="N200" i="4"/>
  <c r="M200" i="4"/>
  <c r="O199" i="4"/>
  <c r="N199" i="4"/>
  <c r="M199" i="4"/>
  <c r="R198" i="4"/>
  <c r="O197" i="4"/>
  <c r="N197" i="4"/>
  <c r="M197" i="4"/>
  <c r="O196" i="4"/>
  <c r="N196" i="4"/>
  <c r="M196" i="4"/>
  <c r="R195" i="4"/>
  <c r="O195" i="4"/>
  <c r="O194" i="4"/>
  <c r="N194" i="4"/>
  <c r="M194" i="4"/>
  <c r="O193" i="4"/>
  <c r="N193" i="4"/>
  <c r="M193" i="4"/>
  <c r="R192" i="4"/>
  <c r="N192" i="4"/>
  <c r="O192" i="4"/>
  <c r="O191" i="4"/>
  <c r="N191" i="4"/>
  <c r="M191" i="4"/>
  <c r="O190" i="4"/>
  <c r="N190" i="4"/>
  <c r="M190" i="4"/>
  <c r="R189" i="4"/>
  <c r="O188" i="4"/>
  <c r="N188" i="4"/>
  <c r="M188" i="4"/>
  <c r="O187" i="4"/>
  <c r="N187" i="4"/>
  <c r="M187" i="4"/>
  <c r="L187" i="4" s="1"/>
  <c r="R186" i="4"/>
  <c r="N186" i="4"/>
  <c r="O186" i="4"/>
  <c r="O185" i="4"/>
  <c r="N185" i="4"/>
  <c r="M185" i="4"/>
  <c r="O184" i="4"/>
  <c r="N184" i="4"/>
  <c r="M184" i="4"/>
  <c r="R183" i="4"/>
  <c r="O182" i="4"/>
  <c r="N182" i="4"/>
  <c r="M182" i="4"/>
  <c r="O181" i="4"/>
  <c r="N181" i="4"/>
  <c r="M181" i="4"/>
  <c r="L181" i="4" s="1"/>
  <c r="R180" i="4"/>
  <c r="N180" i="4"/>
  <c r="M67" i="14" s="1"/>
  <c r="O179" i="4"/>
  <c r="N179" i="4"/>
  <c r="M179" i="4"/>
  <c r="O178" i="4"/>
  <c r="N178" i="4"/>
  <c r="M178" i="4"/>
  <c r="L178" i="4" s="1"/>
  <c r="R177" i="4"/>
  <c r="O177" i="4"/>
  <c r="O176" i="4"/>
  <c r="N176" i="4"/>
  <c r="M176" i="4"/>
  <c r="O175" i="4"/>
  <c r="N175" i="4"/>
  <c r="M175" i="4"/>
  <c r="L175" i="4" s="1"/>
  <c r="R174" i="4"/>
  <c r="N174" i="4"/>
  <c r="O174" i="4"/>
  <c r="O173" i="4"/>
  <c r="N173" i="4"/>
  <c r="M173" i="4"/>
  <c r="O172" i="4"/>
  <c r="N172" i="4"/>
  <c r="M172" i="4"/>
  <c r="R171" i="4"/>
  <c r="M169" i="4"/>
  <c r="N169" i="4"/>
  <c r="O169" i="4"/>
  <c r="M170" i="4"/>
  <c r="N170" i="4"/>
  <c r="O170" i="4"/>
  <c r="M147" i="4"/>
  <c r="N147" i="4"/>
  <c r="O147" i="4"/>
  <c r="M148" i="4"/>
  <c r="N148" i="4"/>
  <c r="O148" i="4"/>
  <c r="O149" i="4"/>
  <c r="M149" i="4"/>
  <c r="O151" i="4"/>
  <c r="N151" i="4"/>
  <c r="M151" i="4"/>
  <c r="O150" i="4"/>
  <c r="N150" i="4"/>
  <c r="M150" i="4"/>
  <c r="R168" i="4"/>
  <c r="O166" i="4"/>
  <c r="N166" i="4"/>
  <c r="M166" i="4"/>
  <c r="N165" i="4"/>
  <c r="O167" i="4"/>
  <c r="N167" i="4"/>
  <c r="M167" i="4"/>
  <c r="O161" i="4"/>
  <c r="O163" i="4" s="1"/>
  <c r="N161" i="4"/>
  <c r="N163" i="4" s="1"/>
  <c r="M161" i="4"/>
  <c r="O157" i="4"/>
  <c r="M157" i="4"/>
  <c r="N157" i="4"/>
  <c r="E66" i="14"/>
  <c r="O155" i="4"/>
  <c r="N155" i="4"/>
  <c r="M155" i="4"/>
  <c r="M154" i="4"/>
  <c r="M226" i="4" s="1"/>
  <c r="N156" i="4"/>
  <c r="M156" i="4"/>
  <c r="O156" i="4"/>
  <c r="R152" i="4"/>
  <c r="O152" i="4"/>
  <c r="N152" i="4"/>
  <c r="M152" i="4"/>
  <c r="R149" i="4"/>
  <c r="R146" i="4"/>
  <c r="R144" i="4"/>
  <c r="O144" i="4"/>
  <c r="N144" i="4"/>
  <c r="M144" i="4"/>
  <c r="R142" i="4"/>
  <c r="O142" i="4"/>
  <c r="N142" i="4"/>
  <c r="M142" i="4"/>
  <c r="R140" i="4"/>
  <c r="O140" i="4"/>
  <c r="N140" i="4"/>
  <c r="M140" i="4"/>
  <c r="R138" i="4"/>
  <c r="O138" i="4"/>
  <c r="N138" i="4"/>
  <c r="M138" i="4"/>
  <c r="R136" i="4"/>
  <c r="O136" i="4"/>
  <c r="N136" i="4"/>
  <c r="M136" i="4"/>
  <c r="R134" i="4"/>
  <c r="O134" i="4"/>
  <c r="N134" i="4"/>
  <c r="M134" i="4"/>
  <c r="R132" i="4"/>
  <c r="O132" i="4"/>
  <c r="N132" i="4"/>
  <c r="M132" i="4"/>
  <c r="R130" i="4"/>
  <c r="O130" i="4"/>
  <c r="N130" i="4"/>
  <c r="M130" i="4"/>
  <c r="R128" i="4"/>
  <c r="O128" i="4"/>
  <c r="N128" i="4"/>
  <c r="M128" i="4"/>
  <c r="R126" i="4"/>
  <c r="O126" i="4"/>
  <c r="N126" i="4"/>
  <c r="M126" i="4"/>
  <c r="R122" i="4"/>
  <c r="O122" i="4"/>
  <c r="N122" i="4"/>
  <c r="M122" i="4"/>
  <c r="R120" i="4"/>
  <c r="O120" i="4"/>
  <c r="N120" i="4"/>
  <c r="M120" i="4"/>
  <c r="R116" i="4"/>
  <c r="O116" i="4"/>
  <c r="N116" i="4"/>
  <c r="M116" i="4"/>
  <c r="R114" i="4"/>
  <c r="O114" i="4"/>
  <c r="N114" i="4"/>
  <c r="M114" i="4"/>
  <c r="R112" i="4"/>
  <c r="O112" i="4"/>
  <c r="N112" i="4"/>
  <c r="M112" i="4"/>
  <c r="R110" i="4"/>
  <c r="O110" i="4"/>
  <c r="N110" i="4"/>
  <c r="M110" i="4"/>
  <c r="O108" i="4"/>
  <c r="N108" i="4"/>
  <c r="M108" i="4"/>
  <c r="M107" i="4"/>
  <c r="F42" i="14"/>
  <c r="D42" i="14"/>
  <c r="O109" i="4"/>
  <c r="N109" i="4"/>
  <c r="M109" i="4"/>
  <c r="O105" i="4"/>
  <c r="N105" i="4"/>
  <c r="M105" i="4"/>
  <c r="O103" i="4"/>
  <c r="N103" i="4"/>
  <c r="M103" i="4"/>
  <c r="E40" i="14"/>
  <c r="D40" i="14"/>
  <c r="O104" i="4"/>
  <c r="N104" i="4"/>
  <c r="M104" i="4"/>
  <c r="O100" i="4"/>
  <c r="N100" i="4"/>
  <c r="M100" i="4"/>
  <c r="N99" i="4"/>
  <c r="D39" i="14"/>
  <c r="O101" i="4"/>
  <c r="N101" i="4"/>
  <c r="M101" i="4"/>
  <c r="O97" i="4"/>
  <c r="N97" i="4"/>
  <c r="M97" i="4"/>
  <c r="O96" i="4"/>
  <c r="O98" i="4"/>
  <c r="N98" i="4"/>
  <c r="M98" i="4"/>
  <c r="O94" i="4"/>
  <c r="N94" i="4"/>
  <c r="M94" i="4"/>
  <c r="O92" i="4"/>
  <c r="N92" i="4"/>
  <c r="M92" i="4"/>
  <c r="M93" i="4"/>
  <c r="N93" i="4"/>
  <c r="O93" i="4"/>
  <c r="O89" i="4"/>
  <c r="N89" i="4"/>
  <c r="M89" i="4"/>
  <c r="O87" i="4"/>
  <c r="N87" i="4"/>
  <c r="M87" i="4"/>
  <c r="O88" i="4"/>
  <c r="N88" i="4"/>
  <c r="M88" i="4"/>
  <c r="O84" i="4"/>
  <c r="N84" i="4"/>
  <c r="M84" i="4"/>
  <c r="O85" i="4"/>
  <c r="N85" i="4"/>
  <c r="M85" i="4"/>
  <c r="O81" i="4"/>
  <c r="N81" i="4"/>
  <c r="M81" i="4"/>
  <c r="O79" i="4"/>
  <c r="N79" i="4"/>
  <c r="M79" i="4"/>
  <c r="F31" i="14"/>
  <c r="D31" i="14"/>
  <c r="O80" i="4"/>
  <c r="N80" i="4"/>
  <c r="M80" i="4"/>
  <c r="O76" i="4"/>
  <c r="N76" i="4"/>
  <c r="M76" i="4"/>
  <c r="O77" i="4"/>
  <c r="N77" i="4"/>
  <c r="M77" i="4"/>
  <c r="O20" i="4"/>
  <c r="N20" i="4"/>
  <c r="M20" i="4"/>
  <c r="O62" i="4"/>
  <c r="N62" i="4"/>
  <c r="M62" i="4"/>
  <c r="O61" i="4"/>
  <c r="N61" i="4"/>
  <c r="M61" i="4"/>
  <c r="O60" i="4"/>
  <c r="N60" i="4"/>
  <c r="M60" i="4"/>
  <c r="O58" i="4"/>
  <c r="N58" i="4"/>
  <c r="M58" i="4"/>
  <c r="O57" i="4"/>
  <c r="N57" i="4"/>
  <c r="M57" i="4"/>
  <c r="O56" i="4"/>
  <c r="N56" i="4"/>
  <c r="M56" i="4"/>
  <c r="O54" i="4"/>
  <c r="N54" i="4"/>
  <c r="M54" i="4"/>
  <c r="O53" i="4"/>
  <c r="N53" i="4"/>
  <c r="M53" i="4"/>
  <c r="O52" i="4"/>
  <c r="N52" i="4"/>
  <c r="M52" i="4"/>
  <c r="O50" i="4"/>
  <c r="N50" i="4"/>
  <c r="M50" i="4"/>
  <c r="O49" i="4"/>
  <c r="N49" i="4"/>
  <c r="M49" i="4"/>
  <c r="O48" i="4"/>
  <c r="N48" i="4"/>
  <c r="M48" i="4"/>
  <c r="O46" i="4"/>
  <c r="N46" i="4"/>
  <c r="M46" i="4"/>
  <c r="O45" i="4"/>
  <c r="N45" i="4"/>
  <c r="M45" i="4"/>
  <c r="O44" i="4"/>
  <c r="N44" i="4"/>
  <c r="M44" i="4"/>
  <c r="O42" i="4"/>
  <c r="N42" i="4"/>
  <c r="M42" i="4"/>
  <c r="O41" i="4"/>
  <c r="N41" i="4"/>
  <c r="M41" i="4"/>
  <c r="O40" i="4"/>
  <c r="N40" i="4"/>
  <c r="M40" i="4"/>
  <c r="O38" i="4"/>
  <c r="N38" i="4"/>
  <c r="M38" i="4"/>
  <c r="O37" i="4"/>
  <c r="N37" i="4"/>
  <c r="M37" i="4"/>
  <c r="O36" i="4"/>
  <c r="N36" i="4"/>
  <c r="M36" i="4"/>
  <c r="O34" i="4"/>
  <c r="N34" i="4"/>
  <c r="M34" i="4"/>
  <c r="O33" i="4"/>
  <c r="N33" i="4"/>
  <c r="M33" i="4"/>
  <c r="O32" i="4"/>
  <c r="N32" i="4"/>
  <c r="M32" i="4"/>
  <c r="M66" i="4"/>
  <c r="N66" i="4"/>
  <c r="O66" i="4"/>
  <c r="M67" i="4"/>
  <c r="N67" i="4"/>
  <c r="O67" i="4"/>
  <c r="O30" i="4"/>
  <c r="N30" i="4"/>
  <c r="M30" i="4"/>
  <c r="O29" i="4"/>
  <c r="N29" i="4"/>
  <c r="M29" i="4"/>
  <c r="O28" i="4"/>
  <c r="N28" i="4"/>
  <c r="M28" i="4"/>
  <c r="O26" i="4"/>
  <c r="N26" i="4"/>
  <c r="M26" i="4"/>
  <c r="O25" i="4"/>
  <c r="N25" i="4"/>
  <c r="M25" i="4"/>
  <c r="O24" i="4"/>
  <c r="N24" i="4"/>
  <c r="M24" i="4"/>
  <c r="M21" i="4"/>
  <c r="N21" i="4"/>
  <c r="O21" i="4"/>
  <c r="M22" i="4"/>
  <c r="N22" i="4"/>
  <c r="O22" i="4"/>
  <c r="O16" i="4"/>
  <c r="N16" i="4"/>
  <c r="M16" i="4"/>
  <c r="H103" i="1"/>
  <c r="H99" i="1"/>
  <c r="H91" i="1"/>
  <c r="H89" i="1"/>
  <c r="H88" i="1"/>
  <c r="H87" i="1"/>
  <c r="H84" i="1"/>
  <c r="H83" i="1"/>
  <c r="H205" i="1"/>
  <c r="H206" i="1"/>
  <c r="H207" i="1"/>
  <c r="H208" i="1"/>
  <c r="H209" i="1"/>
  <c r="H210" i="1"/>
  <c r="D84" i="1"/>
  <c r="E31" i="8"/>
  <c r="F31" i="8"/>
  <c r="I31" i="8"/>
  <c r="I35" i="8" s="1"/>
  <c r="J31" i="8"/>
  <c r="J35" i="8" s="1"/>
  <c r="K31" i="8"/>
  <c r="M84" i="1"/>
  <c r="N84" i="1"/>
  <c r="O84" i="1"/>
  <c r="M20" i="1"/>
  <c r="M205" i="1"/>
  <c r="N205" i="1"/>
  <c r="O205" i="1"/>
  <c r="F204" i="1"/>
  <c r="F211" i="1" s="1"/>
  <c r="Q19" i="6"/>
  <c r="Q18" i="6"/>
  <c r="Q17" i="6"/>
  <c r="Q15" i="6"/>
  <c r="D23" i="9"/>
  <c r="J41" i="7"/>
  <c r="I41" i="7"/>
  <c r="N71" i="4"/>
  <c r="N73" i="4" s="1"/>
  <c r="M71" i="4"/>
  <c r="O71" i="4"/>
  <c r="O73" i="4" s="1"/>
  <c r="G54" i="1"/>
  <c r="K141" i="1"/>
  <c r="K180" i="1" s="1"/>
  <c r="I141" i="1"/>
  <c r="I180" i="1" s="1"/>
  <c r="D20" i="10"/>
  <c r="E20" i="10"/>
  <c r="F20" i="10"/>
  <c r="G74" i="1"/>
  <c r="I74" i="1"/>
  <c r="J74" i="1"/>
  <c r="K74" i="1"/>
  <c r="G69" i="1"/>
  <c r="I69" i="1"/>
  <c r="J69" i="1"/>
  <c r="K69" i="1"/>
  <c r="G64" i="1"/>
  <c r="I64" i="1"/>
  <c r="J64" i="1"/>
  <c r="K64" i="1"/>
  <c r="G59" i="1"/>
  <c r="I59" i="1"/>
  <c r="J59" i="1"/>
  <c r="K59" i="1"/>
  <c r="G49" i="1"/>
  <c r="I49" i="1"/>
  <c r="J49" i="1"/>
  <c r="K49" i="1"/>
  <c r="I44" i="1"/>
  <c r="J44" i="1"/>
  <c r="K44" i="1"/>
  <c r="G33" i="1"/>
  <c r="I33" i="1"/>
  <c r="J33" i="1"/>
  <c r="K33" i="1"/>
  <c r="G28" i="1"/>
  <c r="J28" i="1"/>
  <c r="G22" i="1"/>
  <c r="I22" i="1"/>
  <c r="J22" i="1"/>
  <c r="K22" i="1"/>
  <c r="H129" i="1"/>
  <c r="M129" i="1"/>
  <c r="N129" i="1"/>
  <c r="O129" i="1"/>
  <c r="I126" i="1"/>
  <c r="J126" i="1"/>
  <c r="K126" i="1"/>
  <c r="I122" i="1"/>
  <c r="J122" i="1"/>
  <c r="K122" i="1"/>
  <c r="I118" i="1"/>
  <c r="J118" i="1"/>
  <c r="K118" i="1"/>
  <c r="F110" i="1"/>
  <c r="G110" i="1"/>
  <c r="I110" i="1"/>
  <c r="J110" i="1"/>
  <c r="K110" i="1"/>
  <c r="F106" i="1"/>
  <c r="G106" i="1"/>
  <c r="I106" i="1"/>
  <c r="J106" i="1"/>
  <c r="K106" i="1"/>
  <c r="F102" i="1"/>
  <c r="G102" i="1"/>
  <c r="F20" i="14" s="1"/>
  <c r="I102" i="1"/>
  <c r="H20" i="14" s="1"/>
  <c r="J102" i="1"/>
  <c r="I20" i="14" s="1"/>
  <c r="K102" i="1"/>
  <c r="J20" i="14" s="1"/>
  <c r="F98" i="1"/>
  <c r="J98" i="1"/>
  <c r="F94" i="1"/>
  <c r="G94" i="1"/>
  <c r="I94" i="1"/>
  <c r="J94" i="1"/>
  <c r="K94" i="1"/>
  <c r="G90" i="1"/>
  <c r="I90" i="1"/>
  <c r="J90" i="1"/>
  <c r="K90" i="1"/>
  <c r="K114" i="1"/>
  <c r="J23" i="14" s="1"/>
  <c r="F114" i="1"/>
  <c r="G114" i="1"/>
  <c r="J114" i="1"/>
  <c r="I23" i="14" s="1"/>
  <c r="I59" i="9"/>
  <c r="H64" i="14" s="1"/>
  <c r="J59" i="9"/>
  <c r="I64" i="14" s="1"/>
  <c r="K59" i="9"/>
  <c r="J64" i="14" s="1"/>
  <c r="I57" i="9"/>
  <c r="H62" i="14" s="1"/>
  <c r="J57" i="9"/>
  <c r="I62" i="14" s="1"/>
  <c r="K57" i="9"/>
  <c r="J62" i="14" s="1"/>
  <c r="I55" i="9"/>
  <c r="H60" i="14" s="1"/>
  <c r="J55" i="9"/>
  <c r="I60" i="14" s="1"/>
  <c r="K55" i="9"/>
  <c r="J60" i="14" s="1"/>
  <c r="I53" i="9"/>
  <c r="H59" i="14" s="1"/>
  <c r="J53" i="9"/>
  <c r="I59" i="14" s="1"/>
  <c r="K53" i="9"/>
  <c r="J59" i="14" s="1"/>
  <c r="I51" i="9"/>
  <c r="H56" i="14" s="1"/>
  <c r="J51" i="9"/>
  <c r="I56" i="14" s="1"/>
  <c r="K51" i="9"/>
  <c r="J56" i="14" s="1"/>
  <c r="I49" i="9"/>
  <c r="H55" i="14" s="1"/>
  <c r="J49" i="9"/>
  <c r="I55" i="14" s="1"/>
  <c r="K49" i="9"/>
  <c r="J55" i="14" s="1"/>
  <c r="I47" i="9"/>
  <c r="H52" i="14" s="1"/>
  <c r="J47" i="9"/>
  <c r="I52" i="14" s="1"/>
  <c r="K47" i="9"/>
  <c r="J52" i="14" s="1"/>
  <c r="I45" i="9"/>
  <c r="H51" i="14" s="1"/>
  <c r="J45" i="9"/>
  <c r="I51" i="14" s="1"/>
  <c r="K45" i="9"/>
  <c r="J51" i="14" s="1"/>
  <c r="I43" i="9"/>
  <c r="H49" i="14" s="1"/>
  <c r="J43" i="9"/>
  <c r="I49" i="14" s="1"/>
  <c r="K43" i="9"/>
  <c r="J49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28" i="14" s="1"/>
  <c r="J18" i="9"/>
  <c r="I28" i="14" s="1"/>
  <c r="K18" i="9"/>
  <c r="J28" i="14" s="1"/>
  <c r="I16" i="9"/>
  <c r="J16" i="9"/>
  <c r="K16" i="9"/>
  <c r="H15" i="9"/>
  <c r="M15" i="9"/>
  <c r="N15" i="9"/>
  <c r="O15" i="9"/>
  <c r="I22" i="8"/>
  <c r="J22" i="8"/>
  <c r="K22" i="8"/>
  <c r="I28" i="8"/>
  <c r="J28" i="8"/>
  <c r="K28" i="8"/>
  <c r="O30" i="8"/>
  <c r="N30" i="8"/>
  <c r="M30" i="8"/>
  <c r="O27" i="8"/>
  <c r="O28" i="8" s="1"/>
  <c r="N27" i="8"/>
  <c r="N28" i="8" s="1"/>
  <c r="M27" i="8"/>
  <c r="H27" i="8"/>
  <c r="H28" i="8" s="1"/>
  <c r="O21" i="8"/>
  <c r="O22" i="8" s="1"/>
  <c r="N21" i="8"/>
  <c r="N22" i="8" s="1"/>
  <c r="M21" i="8"/>
  <c r="H21" i="8"/>
  <c r="H22" i="8" s="1"/>
  <c r="H18" i="8"/>
  <c r="H16" i="8" s="1"/>
  <c r="M18" i="8"/>
  <c r="N18" i="8"/>
  <c r="O18" i="8"/>
  <c r="O17" i="8"/>
  <c r="N17" i="8"/>
  <c r="N16" i="8" s="1"/>
  <c r="M17" i="8"/>
  <c r="H17" i="8"/>
  <c r="G38" i="7"/>
  <c r="I38" i="7"/>
  <c r="J38" i="7"/>
  <c r="K38" i="7"/>
  <c r="K41" i="7"/>
  <c r="I72" i="7"/>
  <c r="J72" i="7"/>
  <c r="K72" i="7"/>
  <c r="I88" i="7"/>
  <c r="J88" i="7"/>
  <c r="K88" i="7"/>
  <c r="I94" i="7"/>
  <c r="J94" i="7"/>
  <c r="K94" i="7"/>
  <c r="O40" i="7"/>
  <c r="O41" i="7" s="1"/>
  <c r="H43" i="7"/>
  <c r="M43" i="7"/>
  <c r="N43" i="7"/>
  <c r="O43" i="7"/>
  <c r="H44" i="7"/>
  <c r="M44" i="7"/>
  <c r="N44" i="7"/>
  <c r="O44" i="7"/>
  <c r="H45" i="7"/>
  <c r="M45" i="7"/>
  <c r="N45" i="7"/>
  <c r="O45" i="7"/>
  <c r="H46" i="7"/>
  <c r="M46" i="7"/>
  <c r="N46" i="7"/>
  <c r="O46" i="7"/>
  <c r="H47" i="7"/>
  <c r="M47" i="7"/>
  <c r="N47" i="7"/>
  <c r="O47" i="7"/>
  <c r="H48" i="7"/>
  <c r="M48" i="7"/>
  <c r="N48" i="7"/>
  <c r="O48" i="7"/>
  <c r="H49" i="7"/>
  <c r="M49" i="7"/>
  <c r="N49" i="7"/>
  <c r="O49" i="7"/>
  <c r="H53" i="7"/>
  <c r="M53" i="7"/>
  <c r="N53" i="7"/>
  <c r="O53" i="7"/>
  <c r="H54" i="7"/>
  <c r="M54" i="7"/>
  <c r="N54" i="7"/>
  <c r="O54" i="7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69" i="7"/>
  <c r="M69" i="7"/>
  <c r="N69" i="7"/>
  <c r="O69" i="7"/>
  <c r="H70" i="7"/>
  <c r="M70" i="7"/>
  <c r="N70" i="7"/>
  <c r="O70" i="7"/>
  <c r="H71" i="7"/>
  <c r="M71" i="7"/>
  <c r="N71" i="7"/>
  <c r="O71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O37" i="7"/>
  <c r="N37" i="7"/>
  <c r="M37" i="7"/>
  <c r="H37" i="7"/>
  <c r="O36" i="7"/>
  <c r="N36" i="7"/>
  <c r="M36" i="7"/>
  <c r="H36" i="7"/>
  <c r="O35" i="7"/>
  <c r="N35" i="7"/>
  <c r="M35" i="7"/>
  <c r="H35" i="7"/>
  <c r="O34" i="7"/>
  <c r="N34" i="7"/>
  <c r="M34" i="7"/>
  <c r="H34" i="7"/>
  <c r="O33" i="7"/>
  <c r="N33" i="7"/>
  <c r="M33" i="7"/>
  <c r="H33" i="7"/>
  <c r="O32" i="7"/>
  <c r="N32" i="7"/>
  <c r="M32" i="7"/>
  <c r="H32" i="7"/>
  <c r="O31" i="7"/>
  <c r="N31" i="7"/>
  <c r="M31" i="7"/>
  <c r="H31" i="7"/>
  <c r="O30" i="7"/>
  <c r="N30" i="7"/>
  <c r="M30" i="7"/>
  <c r="H30" i="7"/>
  <c r="O29" i="7"/>
  <c r="N29" i="7"/>
  <c r="M29" i="7"/>
  <c r="H29" i="7"/>
  <c r="O28" i="7"/>
  <c r="N28" i="7"/>
  <c r="M28" i="7"/>
  <c r="H28" i="7"/>
  <c r="O27" i="7"/>
  <c r="N27" i="7"/>
  <c r="N38" i="7" s="1"/>
  <c r="M27" i="7"/>
  <c r="H27" i="7"/>
  <c r="I25" i="7"/>
  <c r="J25" i="7"/>
  <c r="K25" i="7"/>
  <c r="H16" i="7"/>
  <c r="M16" i="7"/>
  <c r="N16" i="7"/>
  <c r="O16" i="7"/>
  <c r="H17" i="7"/>
  <c r="M17" i="7"/>
  <c r="N17" i="7"/>
  <c r="O17" i="7"/>
  <c r="H18" i="7"/>
  <c r="M18" i="7"/>
  <c r="L18" i="7" s="1"/>
  <c r="N18" i="7"/>
  <c r="O18" i="7"/>
  <c r="H19" i="7"/>
  <c r="M19" i="7"/>
  <c r="N19" i="7"/>
  <c r="O19" i="7"/>
  <c r="H20" i="7"/>
  <c r="M20" i="7"/>
  <c r="N20" i="7"/>
  <c r="O20" i="7"/>
  <c r="H21" i="7"/>
  <c r="M21" i="7"/>
  <c r="N21" i="7"/>
  <c r="O21" i="7"/>
  <c r="H22" i="7"/>
  <c r="M22" i="7"/>
  <c r="N22" i="7"/>
  <c r="O22" i="7"/>
  <c r="H23" i="7"/>
  <c r="M23" i="7"/>
  <c r="N23" i="7"/>
  <c r="O23" i="7"/>
  <c r="H24" i="7"/>
  <c r="M24" i="7"/>
  <c r="N24" i="7"/>
  <c r="O24" i="7"/>
  <c r="O15" i="7"/>
  <c r="N15" i="7"/>
  <c r="M15" i="7"/>
  <c r="H15" i="7"/>
  <c r="I16" i="6"/>
  <c r="J16" i="6"/>
  <c r="K16" i="6"/>
  <c r="I13" i="6"/>
  <c r="J13" i="6"/>
  <c r="J17" i="6" s="1"/>
  <c r="K13" i="6"/>
  <c r="O15" i="6"/>
  <c r="O16" i="6" s="1"/>
  <c r="N15" i="6"/>
  <c r="N16" i="6" s="1"/>
  <c r="M15" i="6"/>
  <c r="M16" i="6" s="1"/>
  <c r="H15" i="6"/>
  <c r="H16" i="6"/>
  <c r="O12" i="6"/>
  <c r="O13" i="6" s="1"/>
  <c r="N12" i="6"/>
  <c r="N13" i="6" s="1"/>
  <c r="M12" i="6"/>
  <c r="H12" i="6"/>
  <c r="H13" i="6" s="1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H30" i="3"/>
  <c r="M30" i="3"/>
  <c r="N30" i="3"/>
  <c r="O30" i="3"/>
  <c r="M31" i="3"/>
  <c r="N31" i="3"/>
  <c r="M45" i="14" s="1"/>
  <c r="O31" i="3"/>
  <c r="H32" i="3"/>
  <c r="M32" i="3"/>
  <c r="N32" i="3"/>
  <c r="M46" i="14" s="1"/>
  <c r="O32" i="3"/>
  <c r="H34" i="3"/>
  <c r="M34" i="3"/>
  <c r="N34" i="3"/>
  <c r="O34" i="3"/>
  <c r="H35" i="3"/>
  <c r="M35" i="3"/>
  <c r="N35" i="3"/>
  <c r="O35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M54" i="14" s="1"/>
  <c r="O40" i="3"/>
  <c r="H41" i="3"/>
  <c r="M41" i="3"/>
  <c r="N41" i="3"/>
  <c r="O41" i="3"/>
  <c r="H42" i="3"/>
  <c r="M42" i="3"/>
  <c r="N42" i="3"/>
  <c r="O42" i="3"/>
  <c r="H43" i="3"/>
  <c r="M43" i="3"/>
  <c r="N43" i="3"/>
  <c r="M57" i="14" s="1"/>
  <c r="O43" i="3"/>
  <c r="H44" i="3"/>
  <c r="M44" i="3"/>
  <c r="N44" i="3"/>
  <c r="M58" i="14" s="1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M63" i="14" s="1"/>
  <c r="O49" i="3"/>
  <c r="H50" i="3"/>
  <c r="M50" i="3"/>
  <c r="N50" i="3"/>
  <c r="O50" i="3"/>
  <c r="H51" i="3"/>
  <c r="M51" i="3"/>
  <c r="N51" i="3"/>
  <c r="O51" i="3"/>
  <c r="H52" i="3"/>
  <c r="M52" i="3"/>
  <c r="L66" i="14" s="1"/>
  <c r="N52" i="3"/>
  <c r="O52" i="3"/>
  <c r="N66" i="14" s="1"/>
  <c r="H53" i="3"/>
  <c r="M53" i="3"/>
  <c r="N53" i="3"/>
  <c r="O53" i="3"/>
  <c r="G54" i="3"/>
  <c r="K54" i="3"/>
  <c r="H15" i="3"/>
  <c r="M15" i="3"/>
  <c r="N15" i="3"/>
  <c r="O15" i="3"/>
  <c r="H16" i="3"/>
  <c r="M16" i="3"/>
  <c r="M14" i="3" s="1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N35" i="14" s="1"/>
  <c r="H22" i="3"/>
  <c r="M22" i="3"/>
  <c r="N22" i="3"/>
  <c r="O22" i="3"/>
  <c r="H23" i="3"/>
  <c r="M23" i="3"/>
  <c r="N23" i="3"/>
  <c r="M37" i="14" s="1"/>
  <c r="O23" i="3"/>
  <c r="I112" i="2"/>
  <c r="I120" i="2" s="1"/>
  <c r="H21" i="10" s="1"/>
  <c r="J112" i="2"/>
  <c r="J120" i="2" s="1"/>
  <c r="I21" i="10" s="1"/>
  <c r="K112" i="2"/>
  <c r="K120" i="2" s="1"/>
  <c r="H114" i="2"/>
  <c r="H115" i="2"/>
  <c r="H116" i="2"/>
  <c r="H117" i="2"/>
  <c r="H118" i="2"/>
  <c r="I123" i="2"/>
  <c r="J123" i="2"/>
  <c r="K123" i="2"/>
  <c r="I124" i="2"/>
  <c r="J124" i="2"/>
  <c r="K124" i="2"/>
  <c r="H124" i="2" s="1"/>
  <c r="I125" i="2"/>
  <c r="H125" i="2" s="1"/>
  <c r="J125" i="2"/>
  <c r="K125" i="2"/>
  <c r="I126" i="2"/>
  <c r="H126" i="2" s="1"/>
  <c r="J126" i="2"/>
  <c r="K126" i="2"/>
  <c r="I127" i="2"/>
  <c r="J127" i="2"/>
  <c r="K127" i="2"/>
  <c r="I128" i="2"/>
  <c r="J128" i="2"/>
  <c r="K128" i="2"/>
  <c r="H128" i="2" s="1"/>
  <c r="I129" i="2"/>
  <c r="J129" i="2"/>
  <c r="K129" i="2"/>
  <c r="I130" i="2"/>
  <c r="J130" i="2"/>
  <c r="K130" i="2"/>
  <c r="I131" i="2"/>
  <c r="J131" i="2"/>
  <c r="K131" i="2"/>
  <c r="I132" i="2"/>
  <c r="J132" i="2"/>
  <c r="K132" i="2"/>
  <c r="I133" i="2"/>
  <c r="J133" i="2"/>
  <c r="K133" i="2"/>
  <c r="I134" i="2"/>
  <c r="J134" i="2"/>
  <c r="K134" i="2"/>
  <c r="I135" i="2"/>
  <c r="J135" i="2"/>
  <c r="M135" i="2"/>
  <c r="I136" i="2"/>
  <c r="J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H141" i="2" s="1"/>
  <c r="J141" i="2"/>
  <c r="K141" i="2"/>
  <c r="I142" i="2"/>
  <c r="J142" i="2"/>
  <c r="N108" i="2"/>
  <c r="M108" i="2"/>
  <c r="N106" i="2"/>
  <c r="M106" i="2"/>
  <c r="N104" i="2"/>
  <c r="M104" i="2"/>
  <c r="N100" i="2"/>
  <c r="M100" i="2"/>
  <c r="N98" i="2"/>
  <c r="M98" i="2"/>
  <c r="N96" i="2"/>
  <c r="M96" i="2"/>
  <c r="N94" i="2"/>
  <c r="M94" i="2"/>
  <c r="N90" i="2"/>
  <c r="M90" i="2"/>
  <c r="N88" i="2"/>
  <c r="M88" i="2"/>
  <c r="J110" i="2"/>
  <c r="I19" i="10" s="1"/>
  <c r="K86" i="2"/>
  <c r="N86" i="2"/>
  <c r="O86" i="2"/>
  <c r="K88" i="2"/>
  <c r="H88" i="2" s="1"/>
  <c r="K90" i="2"/>
  <c r="H90" i="2" s="1"/>
  <c r="K92" i="2"/>
  <c r="H92" i="2" s="1"/>
  <c r="K94" i="2"/>
  <c r="H94" i="2"/>
  <c r="K96" i="2"/>
  <c r="H96" i="2" s="1"/>
  <c r="K98" i="2"/>
  <c r="H98" i="2" s="1"/>
  <c r="K100" i="2"/>
  <c r="H100" i="2" s="1"/>
  <c r="K102" i="2"/>
  <c r="H102" i="2" s="1"/>
  <c r="K104" i="2"/>
  <c r="H104" i="2" s="1"/>
  <c r="K106" i="2"/>
  <c r="H106" i="2" s="1"/>
  <c r="K108" i="2"/>
  <c r="H108" i="2" s="1"/>
  <c r="I110" i="2"/>
  <c r="N80" i="2"/>
  <c r="I80" i="2"/>
  <c r="J80" i="2"/>
  <c r="J84" i="2" s="1"/>
  <c r="K80" i="2"/>
  <c r="H81" i="2"/>
  <c r="L81" i="2"/>
  <c r="H82" i="2"/>
  <c r="H83" i="2"/>
  <c r="O76" i="2"/>
  <c r="O136" i="2" s="1"/>
  <c r="K76" i="2"/>
  <c r="H76" i="2" s="1"/>
  <c r="N74" i="2"/>
  <c r="M74" i="2"/>
  <c r="K74" i="2"/>
  <c r="H74" i="2" s="1"/>
  <c r="O74" i="2"/>
  <c r="K66" i="2"/>
  <c r="H67" i="2"/>
  <c r="L67" i="2"/>
  <c r="H68" i="2"/>
  <c r="M68" i="2"/>
  <c r="L68" i="2" s="1"/>
  <c r="N68" i="2"/>
  <c r="O68" i="2"/>
  <c r="H69" i="2"/>
  <c r="N69" i="2"/>
  <c r="O69" i="2"/>
  <c r="H71" i="2"/>
  <c r="L71" i="2"/>
  <c r="H72" i="2"/>
  <c r="M72" i="2"/>
  <c r="N72" i="2"/>
  <c r="O72" i="2"/>
  <c r="H73" i="2"/>
  <c r="N73" i="2"/>
  <c r="O73" i="2"/>
  <c r="H51" i="2"/>
  <c r="L51" i="2"/>
  <c r="H52" i="2"/>
  <c r="M52" i="2"/>
  <c r="N52" i="2"/>
  <c r="O52" i="2"/>
  <c r="H53" i="2"/>
  <c r="M53" i="2" s="1"/>
  <c r="L53" i="2" s="1"/>
  <c r="N53" i="2"/>
  <c r="O53" i="2"/>
  <c r="H55" i="2"/>
  <c r="L55" i="2"/>
  <c r="H56" i="2"/>
  <c r="M56" i="2"/>
  <c r="N56" i="2"/>
  <c r="O56" i="2"/>
  <c r="H57" i="2"/>
  <c r="M57" i="2" s="1"/>
  <c r="N57" i="2"/>
  <c r="O57" i="2"/>
  <c r="H59" i="2"/>
  <c r="L59" i="2"/>
  <c r="H60" i="2"/>
  <c r="M60" i="2"/>
  <c r="N60" i="2"/>
  <c r="O60" i="2"/>
  <c r="H61" i="2"/>
  <c r="N61" i="2"/>
  <c r="O61" i="2"/>
  <c r="K62" i="2"/>
  <c r="H63" i="2"/>
  <c r="L63" i="2"/>
  <c r="H64" i="2"/>
  <c r="H62" i="2" s="1"/>
  <c r="M64" i="2"/>
  <c r="N64" i="2"/>
  <c r="O64" i="2"/>
  <c r="H65" i="2"/>
  <c r="M65" i="2" s="1"/>
  <c r="O65" i="2"/>
  <c r="H47" i="2"/>
  <c r="L47" i="2"/>
  <c r="H48" i="2"/>
  <c r="M48" i="2"/>
  <c r="N48" i="2"/>
  <c r="O48" i="2"/>
  <c r="O46" i="2" s="1"/>
  <c r="H49" i="2"/>
  <c r="N49" i="2"/>
  <c r="O49" i="2"/>
  <c r="K42" i="2"/>
  <c r="H43" i="2"/>
  <c r="L43" i="2"/>
  <c r="H44" i="2"/>
  <c r="M44" i="2"/>
  <c r="N44" i="2"/>
  <c r="O44" i="2"/>
  <c r="H45" i="2"/>
  <c r="M45" i="2" s="1"/>
  <c r="N45" i="2"/>
  <c r="O45" i="2"/>
  <c r="H39" i="2"/>
  <c r="L39" i="2"/>
  <c r="H40" i="2"/>
  <c r="M40" i="2"/>
  <c r="L40" i="2" s="1"/>
  <c r="N40" i="2"/>
  <c r="O40" i="2"/>
  <c r="H41" i="2"/>
  <c r="M41" i="2" s="1"/>
  <c r="N41" i="2"/>
  <c r="O41" i="2"/>
  <c r="N36" i="2"/>
  <c r="O36" i="2"/>
  <c r="N37" i="2"/>
  <c r="O37" i="2"/>
  <c r="M36" i="2"/>
  <c r="K34" i="2"/>
  <c r="H35" i="2"/>
  <c r="L35" i="2"/>
  <c r="H36" i="2"/>
  <c r="H37" i="2"/>
  <c r="M37" i="2" s="1"/>
  <c r="O18" i="2"/>
  <c r="O123" i="2" s="1"/>
  <c r="N18" i="2"/>
  <c r="N123" i="2" s="1"/>
  <c r="M18" i="2"/>
  <c r="M123" i="2" s="1"/>
  <c r="H18" i="2"/>
  <c r="F16" i="2"/>
  <c r="G16" i="2"/>
  <c r="I16" i="2"/>
  <c r="I78" i="2" s="1"/>
  <c r="J16" i="2"/>
  <c r="J78" i="2" s="1"/>
  <c r="K16" i="2"/>
  <c r="M25" i="2"/>
  <c r="M130" i="2" s="1"/>
  <c r="N25" i="2"/>
  <c r="N130" i="2" s="1"/>
  <c r="O25" i="2"/>
  <c r="O130" i="2" s="1"/>
  <c r="M26" i="2"/>
  <c r="M131" i="2" s="1"/>
  <c r="N26" i="2"/>
  <c r="N131" i="2" s="1"/>
  <c r="O26" i="2"/>
  <c r="O131" i="2" s="1"/>
  <c r="M27" i="2"/>
  <c r="N27" i="2"/>
  <c r="N132" i="2" s="1"/>
  <c r="O27" i="2"/>
  <c r="O132" i="2" s="1"/>
  <c r="M28" i="2"/>
  <c r="M133" i="2" s="1"/>
  <c r="N28" i="2"/>
  <c r="N133" i="2" s="1"/>
  <c r="O28" i="2"/>
  <c r="O133" i="2" s="1"/>
  <c r="M29" i="2"/>
  <c r="N29" i="2"/>
  <c r="O29" i="2"/>
  <c r="M30" i="2"/>
  <c r="N30" i="2"/>
  <c r="N138" i="2" s="1"/>
  <c r="O30" i="2"/>
  <c r="M31" i="2"/>
  <c r="N31" i="2"/>
  <c r="N139" i="2" s="1"/>
  <c r="O31" i="2"/>
  <c r="O139" i="2" s="1"/>
  <c r="M32" i="2"/>
  <c r="N32" i="2"/>
  <c r="O32" i="2"/>
  <c r="M33" i="2"/>
  <c r="N33" i="2"/>
  <c r="O33" i="2"/>
  <c r="M19" i="2"/>
  <c r="N19" i="2"/>
  <c r="N124" i="2" s="1"/>
  <c r="O19" i="2"/>
  <c r="O124" i="2" s="1"/>
  <c r="M20" i="2"/>
  <c r="N20" i="2"/>
  <c r="N125" i="2" s="1"/>
  <c r="O20" i="2"/>
  <c r="O125" i="2" s="1"/>
  <c r="M21" i="2"/>
  <c r="M126" i="2" s="1"/>
  <c r="N21" i="2"/>
  <c r="N126" i="2" s="1"/>
  <c r="O21" i="2"/>
  <c r="O126" i="2" s="1"/>
  <c r="M22" i="2"/>
  <c r="N22" i="2"/>
  <c r="N127" i="2" s="1"/>
  <c r="O22" i="2"/>
  <c r="O127" i="2" s="1"/>
  <c r="M23" i="2"/>
  <c r="N23" i="2"/>
  <c r="N128" i="2" s="1"/>
  <c r="O23" i="2"/>
  <c r="O128" i="2" s="1"/>
  <c r="M24" i="2"/>
  <c r="M129" i="2" s="1"/>
  <c r="N24" i="2"/>
  <c r="N129" i="2" s="1"/>
  <c r="O24" i="2"/>
  <c r="O129" i="2" s="1"/>
  <c r="I212" i="1"/>
  <c r="J212" i="1"/>
  <c r="K212" i="1"/>
  <c r="M206" i="1"/>
  <c r="M215" i="1" s="1"/>
  <c r="N206" i="1"/>
  <c r="N215" i="1" s="1"/>
  <c r="O206" i="1"/>
  <c r="O215" i="1" s="1"/>
  <c r="M207" i="1"/>
  <c r="N207" i="1"/>
  <c r="O207" i="1"/>
  <c r="M208" i="1"/>
  <c r="N208" i="1"/>
  <c r="O208" i="1"/>
  <c r="N78" i="14" s="1"/>
  <c r="M209" i="1"/>
  <c r="N209" i="1"/>
  <c r="O209" i="1"/>
  <c r="M210" i="1"/>
  <c r="N210" i="1"/>
  <c r="O210" i="1"/>
  <c r="N187" i="1"/>
  <c r="N202" i="1" s="1"/>
  <c r="M187" i="1"/>
  <c r="M202" i="1" s="1"/>
  <c r="I185" i="1"/>
  <c r="H19" i="10" s="1"/>
  <c r="H183" i="1"/>
  <c r="M183" i="1"/>
  <c r="N183" i="1"/>
  <c r="O183" i="1"/>
  <c r="H184" i="1"/>
  <c r="M184" i="1"/>
  <c r="N184" i="1"/>
  <c r="O184" i="1"/>
  <c r="H182" i="1"/>
  <c r="H185" i="1" s="1"/>
  <c r="H142" i="1"/>
  <c r="M142" i="1"/>
  <c r="N142" i="1"/>
  <c r="O142" i="1"/>
  <c r="I139" i="1"/>
  <c r="J139" i="1"/>
  <c r="K139" i="1"/>
  <c r="H138" i="1"/>
  <c r="M138" i="1"/>
  <c r="N138" i="1"/>
  <c r="O138" i="1"/>
  <c r="N30" i="14" s="1"/>
  <c r="I135" i="1"/>
  <c r="J135" i="1"/>
  <c r="K135" i="1"/>
  <c r="M83" i="1"/>
  <c r="N83" i="1"/>
  <c r="O83" i="1"/>
  <c r="N86" i="1"/>
  <c r="O86" i="1"/>
  <c r="M87" i="1"/>
  <c r="M216" i="1" s="1"/>
  <c r="N87" i="1"/>
  <c r="N216" i="1" s="1"/>
  <c r="O87" i="1"/>
  <c r="O216" i="1" s="1"/>
  <c r="M88" i="1"/>
  <c r="N88" i="1"/>
  <c r="O88" i="1"/>
  <c r="M89" i="1"/>
  <c r="N89" i="1"/>
  <c r="O89" i="1"/>
  <c r="M91" i="1"/>
  <c r="N91" i="1"/>
  <c r="O91" i="1"/>
  <c r="H92" i="1"/>
  <c r="M92" i="1"/>
  <c r="N92" i="1"/>
  <c r="O92" i="1"/>
  <c r="H95" i="1"/>
  <c r="M95" i="1"/>
  <c r="N95" i="1"/>
  <c r="O95" i="1"/>
  <c r="H96" i="1"/>
  <c r="M96" i="1"/>
  <c r="N96" i="1"/>
  <c r="O96" i="1"/>
  <c r="H97" i="1"/>
  <c r="M97" i="1"/>
  <c r="N97" i="1"/>
  <c r="O97" i="1"/>
  <c r="M99" i="1"/>
  <c r="N99" i="1"/>
  <c r="O99" i="1"/>
  <c r="H100" i="1"/>
  <c r="M100" i="1"/>
  <c r="N100" i="1"/>
  <c r="O100" i="1"/>
  <c r="M101" i="1"/>
  <c r="N101" i="1"/>
  <c r="O101" i="1"/>
  <c r="M103" i="1"/>
  <c r="N103" i="1"/>
  <c r="O103" i="1"/>
  <c r="H104" i="1"/>
  <c r="M104" i="1"/>
  <c r="N104" i="1"/>
  <c r="O104" i="1"/>
  <c r="H105" i="1"/>
  <c r="M105" i="1"/>
  <c r="N105" i="1"/>
  <c r="O105" i="1"/>
  <c r="H107" i="1"/>
  <c r="M107" i="1"/>
  <c r="N107" i="1"/>
  <c r="O107" i="1"/>
  <c r="H108" i="1"/>
  <c r="M108" i="1"/>
  <c r="N108" i="1"/>
  <c r="O108" i="1"/>
  <c r="H109" i="1"/>
  <c r="M109" i="1"/>
  <c r="N109" i="1"/>
  <c r="O109" i="1"/>
  <c r="H111" i="1"/>
  <c r="M111" i="1"/>
  <c r="N111" i="1"/>
  <c r="O111" i="1"/>
  <c r="H112" i="1"/>
  <c r="M112" i="1"/>
  <c r="N112" i="1"/>
  <c r="O112" i="1"/>
  <c r="H113" i="1"/>
  <c r="M113" i="1"/>
  <c r="N113" i="1"/>
  <c r="O113" i="1"/>
  <c r="H115" i="1"/>
  <c r="M115" i="1"/>
  <c r="N115" i="1"/>
  <c r="O115" i="1"/>
  <c r="H116" i="1"/>
  <c r="M116" i="1"/>
  <c r="N116" i="1"/>
  <c r="O116" i="1"/>
  <c r="N117" i="1"/>
  <c r="O117" i="1"/>
  <c r="H119" i="1"/>
  <c r="M119" i="1"/>
  <c r="N119" i="1"/>
  <c r="O119" i="1"/>
  <c r="H120" i="1"/>
  <c r="M120" i="1"/>
  <c r="N120" i="1"/>
  <c r="O120" i="1"/>
  <c r="H121" i="1"/>
  <c r="M121" i="1"/>
  <c r="N121" i="1"/>
  <c r="N118" i="1" s="1"/>
  <c r="O121" i="1"/>
  <c r="H123" i="1"/>
  <c r="M123" i="1"/>
  <c r="N123" i="1"/>
  <c r="O123" i="1"/>
  <c r="H124" i="1"/>
  <c r="M124" i="1"/>
  <c r="N124" i="1"/>
  <c r="O124" i="1"/>
  <c r="H125" i="1"/>
  <c r="M125" i="1"/>
  <c r="N125" i="1"/>
  <c r="O125" i="1"/>
  <c r="H127" i="1"/>
  <c r="M127" i="1"/>
  <c r="N127" i="1"/>
  <c r="O127" i="1"/>
  <c r="H128" i="1"/>
  <c r="M128" i="1"/>
  <c r="N128" i="1"/>
  <c r="O128" i="1"/>
  <c r="H132" i="1"/>
  <c r="M132" i="1"/>
  <c r="N132" i="1"/>
  <c r="O132" i="1"/>
  <c r="H133" i="1"/>
  <c r="M133" i="1"/>
  <c r="N133" i="1"/>
  <c r="O133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5" i="1"/>
  <c r="N75" i="1"/>
  <c r="O75" i="1"/>
  <c r="M76" i="1"/>
  <c r="N76" i="1"/>
  <c r="O76" i="1"/>
  <c r="M77" i="1"/>
  <c r="N77" i="1"/>
  <c r="O77" i="1"/>
  <c r="M79" i="1"/>
  <c r="N79" i="1"/>
  <c r="O79" i="1"/>
  <c r="N29" i="14" s="1"/>
  <c r="M40" i="1"/>
  <c r="N40" i="1"/>
  <c r="O40" i="1"/>
  <c r="M41" i="1"/>
  <c r="N41" i="1"/>
  <c r="O41" i="1"/>
  <c r="M42" i="1"/>
  <c r="N42" i="1"/>
  <c r="O42" i="1"/>
  <c r="M45" i="1"/>
  <c r="N45" i="1"/>
  <c r="O45" i="1"/>
  <c r="M46" i="1"/>
  <c r="N46" i="1"/>
  <c r="O46" i="1"/>
  <c r="M47" i="1"/>
  <c r="N47" i="1"/>
  <c r="O47" i="1"/>
  <c r="M50" i="1"/>
  <c r="N50" i="1"/>
  <c r="O50" i="1"/>
  <c r="M51" i="1"/>
  <c r="N51" i="1"/>
  <c r="O51" i="1"/>
  <c r="M52" i="1"/>
  <c r="N52" i="1"/>
  <c r="O52" i="1"/>
  <c r="M55" i="1"/>
  <c r="N55" i="1"/>
  <c r="O55" i="1"/>
  <c r="M23" i="1"/>
  <c r="N23" i="1"/>
  <c r="O23" i="1"/>
  <c r="M24" i="1"/>
  <c r="N24" i="1"/>
  <c r="O24" i="1"/>
  <c r="M25" i="1"/>
  <c r="N25" i="1"/>
  <c r="O25" i="1"/>
  <c r="M26" i="1"/>
  <c r="N26" i="1"/>
  <c r="O26" i="1"/>
  <c r="M29" i="1"/>
  <c r="N29" i="1"/>
  <c r="O29" i="1"/>
  <c r="M30" i="1"/>
  <c r="N30" i="1"/>
  <c r="O30" i="1"/>
  <c r="M31" i="1"/>
  <c r="N31" i="1"/>
  <c r="O31" i="1"/>
  <c r="M34" i="1"/>
  <c r="N34" i="1"/>
  <c r="O34" i="1"/>
  <c r="M35" i="1"/>
  <c r="N35" i="1"/>
  <c r="O35" i="1"/>
  <c r="M36" i="1"/>
  <c r="N36" i="1"/>
  <c r="O36" i="1"/>
  <c r="M37" i="1"/>
  <c r="N37" i="1"/>
  <c r="O37" i="1"/>
  <c r="N20" i="1"/>
  <c r="O20" i="1"/>
  <c r="D16" i="1"/>
  <c r="O16" i="1"/>
  <c r="N15" i="14" s="1"/>
  <c r="N16" i="1"/>
  <c r="M15" i="14" s="1"/>
  <c r="M16" i="1"/>
  <c r="L15" i="14" s="1"/>
  <c r="H16" i="1"/>
  <c r="I93" i="12"/>
  <c r="J93" i="12"/>
  <c r="K93" i="12"/>
  <c r="H90" i="12"/>
  <c r="M90" i="12"/>
  <c r="N90" i="12"/>
  <c r="H91" i="12"/>
  <c r="M91" i="12"/>
  <c r="N91" i="12"/>
  <c r="H92" i="12"/>
  <c r="M92" i="12"/>
  <c r="N92" i="12"/>
  <c r="N89" i="12"/>
  <c r="M89" i="12"/>
  <c r="H89" i="12"/>
  <c r="I87" i="12"/>
  <c r="J87" i="12"/>
  <c r="K87" i="12"/>
  <c r="H74" i="12"/>
  <c r="H75" i="12"/>
  <c r="H76" i="12"/>
  <c r="H77" i="12"/>
  <c r="H78" i="12"/>
  <c r="H79" i="12"/>
  <c r="H80" i="12"/>
  <c r="H81" i="12"/>
  <c r="H82" i="12"/>
  <c r="H83" i="12"/>
  <c r="H84" i="12"/>
  <c r="L84" i="12"/>
  <c r="H85" i="12"/>
  <c r="L85" i="12"/>
  <c r="H86" i="12"/>
  <c r="H73" i="12"/>
  <c r="I71" i="12"/>
  <c r="J71" i="12"/>
  <c r="K71" i="12"/>
  <c r="H43" i="12"/>
  <c r="L43" i="12"/>
  <c r="H44" i="12"/>
  <c r="H45" i="12"/>
  <c r="L45" i="12"/>
  <c r="H46" i="12"/>
  <c r="H47" i="12"/>
  <c r="H48" i="12"/>
  <c r="L55" i="12"/>
  <c r="H58" i="12"/>
  <c r="H59" i="12"/>
  <c r="H60" i="12"/>
  <c r="L60" i="12"/>
  <c r="H61" i="12"/>
  <c r="L61" i="12"/>
  <c r="H62" i="12"/>
  <c r="H63" i="12"/>
  <c r="H64" i="12"/>
  <c r="H65" i="12"/>
  <c r="H66" i="12"/>
  <c r="H67" i="12"/>
  <c r="H68" i="12"/>
  <c r="H69" i="12"/>
  <c r="H70" i="12"/>
  <c r="L70" i="12"/>
  <c r="H42" i="12"/>
  <c r="I40" i="12"/>
  <c r="J40" i="12"/>
  <c r="K40" i="12"/>
  <c r="O39" i="12"/>
  <c r="O40" i="12" s="1"/>
  <c r="N39" i="12"/>
  <c r="N40" i="12" s="1"/>
  <c r="H39" i="12"/>
  <c r="H40" i="12" s="1"/>
  <c r="H36" i="12"/>
  <c r="O36" i="12"/>
  <c r="I37" i="12"/>
  <c r="J37" i="12"/>
  <c r="K37" i="12"/>
  <c r="O35" i="12"/>
  <c r="H35" i="12"/>
  <c r="O34" i="12"/>
  <c r="H34" i="12"/>
  <c r="O33" i="12"/>
  <c r="H33" i="12"/>
  <c r="O32" i="12"/>
  <c r="L32" i="12" s="1"/>
  <c r="H32" i="12"/>
  <c r="O31" i="12"/>
  <c r="H31" i="12"/>
  <c r="O30" i="12"/>
  <c r="H30" i="12"/>
  <c r="O29" i="12"/>
  <c r="H29" i="12"/>
  <c r="O28" i="12"/>
  <c r="H28" i="12"/>
  <c r="O27" i="12"/>
  <c r="H27" i="12"/>
  <c r="O26" i="12"/>
  <c r="H26" i="12"/>
  <c r="O15" i="12"/>
  <c r="O16" i="12"/>
  <c r="O17" i="12"/>
  <c r="O18" i="12"/>
  <c r="O19" i="12"/>
  <c r="O20" i="12"/>
  <c r="L20" i="12" s="1"/>
  <c r="O21" i="12"/>
  <c r="L21" i="12" s="1"/>
  <c r="O22" i="12"/>
  <c r="L22" i="12" s="1"/>
  <c r="O23" i="12"/>
  <c r="O14" i="12"/>
  <c r="H23" i="12"/>
  <c r="H22" i="12"/>
  <c r="H21" i="12"/>
  <c r="H20" i="12"/>
  <c r="H19" i="12"/>
  <c r="H18" i="12"/>
  <c r="H17" i="12"/>
  <c r="H16" i="12"/>
  <c r="H14" i="12"/>
  <c r="I24" i="12"/>
  <c r="J24" i="12"/>
  <c r="K24" i="12"/>
  <c r="E216" i="1"/>
  <c r="F54" i="3"/>
  <c r="D15" i="3"/>
  <c r="D16" i="3"/>
  <c r="G85" i="1"/>
  <c r="G82" i="1" s="1"/>
  <c r="E29" i="14"/>
  <c r="F29" i="14"/>
  <c r="D66" i="14"/>
  <c r="D37" i="7"/>
  <c r="D29" i="14"/>
  <c r="E15" i="14"/>
  <c r="F15" i="14"/>
  <c r="D15" i="14"/>
  <c r="F85" i="1"/>
  <c r="F82" i="1" s="1"/>
  <c r="D60" i="9"/>
  <c r="G59" i="9"/>
  <c r="F64" i="14" s="1"/>
  <c r="F59" i="9"/>
  <c r="E64" i="14" s="1"/>
  <c r="E59" i="9"/>
  <c r="D64" i="14" s="1"/>
  <c r="D58" i="9"/>
  <c r="G57" i="9"/>
  <c r="F62" i="14" s="1"/>
  <c r="F57" i="9"/>
  <c r="E62" i="14" s="1"/>
  <c r="E57" i="9"/>
  <c r="D56" i="9"/>
  <c r="G55" i="9"/>
  <c r="F60" i="14" s="1"/>
  <c r="F55" i="9"/>
  <c r="E60" i="14" s="1"/>
  <c r="E55" i="9"/>
  <c r="D60" i="14" s="1"/>
  <c r="D54" i="9"/>
  <c r="G53" i="9"/>
  <c r="F59" i="14" s="1"/>
  <c r="F53" i="9"/>
  <c r="E59" i="14" s="1"/>
  <c r="E53" i="9"/>
  <c r="D59" i="14" s="1"/>
  <c r="D52" i="9"/>
  <c r="G51" i="9"/>
  <c r="F56" i="14" s="1"/>
  <c r="F51" i="9"/>
  <c r="E56" i="14" s="1"/>
  <c r="E51" i="9"/>
  <c r="D50" i="9"/>
  <c r="G49" i="9"/>
  <c r="F49" i="9"/>
  <c r="E55" i="14" s="1"/>
  <c r="E49" i="9"/>
  <c r="D55" i="14" s="1"/>
  <c r="D48" i="9"/>
  <c r="G47" i="9"/>
  <c r="F52" i="14" s="1"/>
  <c r="F47" i="9"/>
  <c r="E52" i="14" s="1"/>
  <c r="E47" i="9"/>
  <c r="D46" i="9"/>
  <c r="G45" i="9"/>
  <c r="F45" i="9"/>
  <c r="E51" i="14" s="1"/>
  <c r="E45" i="9"/>
  <c r="D51" i="14" s="1"/>
  <c r="D44" i="9"/>
  <c r="G43" i="9"/>
  <c r="F43" i="9"/>
  <c r="E49" i="14" s="1"/>
  <c r="E43" i="9"/>
  <c r="D49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28" i="14" s="1"/>
  <c r="F18" i="9"/>
  <c r="E28" i="14" s="1"/>
  <c r="E18" i="9"/>
  <c r="D28" i="14" s="1"/>
  <c r="D17" i="9"/>
  <c r="G16" i="9"/>
  <c r="D16" i="9" s="1"/>
  <c r="F16" i="9"/>
  <c r="D15" i="9"/>
  <c r="D27" i="8"/>
  <c r="D28" i="8" s="1"/>
  <c r="D21" i="8"/>
  <c r="D22" i="8" s="1"/>
  <c r="E16" i="6"/>
  <c r="F16" i="6"/>
  <c r="G16" i="6"/>
  <c r="E13" i="6"/>
  <c r="F13" i="6"/>
  <c r="G13" i="6"/>
  <c r="D15" i="6"/>
  <c r="D16" i="6" s="1"/>
  <c r="D12" i="6"/>
  <c r="D13" i="6" s="1"/>
  <c r="D40" i="2"/>
  <c r="F136" i="2"/>
  <c r="G136" i="2"/>
  <c r="E136" i="2"/>
  <c r="G137" i="2"/>
  <c r="F137" i="2"/>
  <c r="E137" i="2"/>
  <c r="F142" i="2"/>
  <c r="E142" i="2"/>
  <c r="E12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127" i="2"/>
  <c r="F126" i="2"/>
  <c r="G126" i="2"/>
  <c r="E126" i="2"/>
  <c r="F125" i="2"/>
  <c r="G125" i="2"/>
  <c r="E125" i="2"/>
  <c r="F124" i="2"/>
  <c r="G124" i="2"/>
  <c r="E124" i="2"/>
  <c r="F123" i="2"/>
  <c r="G123" i="2"/>
  <c r="E16" i="2"/>
  <c r="E112" i="2"/>
  <c r="E120" i="2" s="1"/>
  <c r="D21" i="10" s="1"/>
  <c r="F112" i="2"/>
  <c r="F120" i="2" s="1"/>
  <c r="E21" i="10" s="1"/>
  <c r="G112" i="2"/>
  <c r="G120" i="2"/>
  <c r="E110" i="2"/>
  <c r="E80" i="2"/>
  <c r="E84" i="2" s="1"/>
  <c r="F80" i="2"/>
  <c r="F84" i="2" s="1"/>
  <c r="E30" i="14"/>
  <c r="G80" i="2"/>
  <c r="G84" i="2" s="1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E38" i="2"/>
  <c r="F38" i="2"/>
  <c r="G38" i="2"/>
  <c r="E34" i="2"/>
  <c r="F34" i="2"/>
  <c r="G34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G86" i="2"/>
  <c r="D86" i="2" s="1"/>
  <c r="F86" i="2"/>
  <c r="G108" i="2"/>
  <c r="G106" i="2"/>
  <c r="G102" i="2"/>
  <c r="G104" i="2"/>
  <c r="D104" i="2" s="1"/>
  <c r="G100" i="2"/>
  <c r="G96" i="2"/>
  <c r="D96" i="2" s="1"/>
  <c r="G98" i="2"/>
  <c r="D98" i="2" s="1"/>
  <c r="G94" i="2"/>
  <c r="G92" i="2"/>
  <c r="D92" i="2" s="1"/>
  <c r="G90" i="2"/>
  <c r="G88" i="2"/>
  <c r="D41" i="2"/>
  <c r="D39" i="2"/>
  <c r="D73" i="2"/>
  <c r="D72" i="2"/>
  <c r="D71" i="2"/>
  <c r="D69" i="2"/>
  <c r="D68" i="2"/>
  <c r="D67" i="2"/>
  <c r="D65" i="2"/>
  <c r="D64" i="2"/>
  <c r="D63" i="2"/>
  <c r="D61" i="2"/>
  <c r="D60" i="2"/>
  <c r="D58" i="2" s="1"/>
  <c r="D59" i="2"/>
  <c r="D57" i="2"/>
  <c r="D56" i="2"/>
  <c r="D55" i="2"/>
  <c r="D53" i="2"/>
  <c r="D52" i="2"/>
  <c r="D51" i="2"/>
  <c r="D49" i="2"/>
  <c r="D48" i="2"/>
  <c r="D47" i="2"/>
  <c r="D45" i="2"/>
  <c r="D44" i="2"/>
  <c r="D43" i="2"/>
  <c r="D118" i="2"/>
  <c r="D117" i="2"/>
  <c r="D116" i="2"/>
  <c r="D115" i="2"/>
  <c r="D114" i="2"/>
  <c r="D83" i="2"/>
  <c r="D82" i="2"/>
  <c r="D81" i="2"/>
  <c r="D76" i="2"/>
  <c r="G74" i="2"/>
  <c r="D37" i="2"/>
  <c r="D36" i="2"/>
  <c r="D35" i="2"/>
  <c r="D19" i="2"/>
  <c r="D30" i="8"/>
  <c r="G28" i="8"/>
  <c r="F28" i="8"/>
  <c r="E28" i="8"/>
  <c r="G22" i="8"/>
  <c r="E22" i="8"/>
  <c r="F22" i="8"/>
  <c r="D18" i="8"/>
  <c r="D17" i="8"/>
  <c r="D27" i="12"/>
  <c r="D28" i="12"/>
  <c r="D29" i="12"/>
  <c r="D30" i="12"/>
  <c r="D31" i="12"/>
  <c r="D32" i="12"/>
  <c r="D33" i="12"/>
  <c r="D34" i="12"/>
  <c r="D35" i="12"/>
  <c r="D36" i="12"/>
  <c r="D43" i="12"/>
  <c r="D44" i="12"/>
  <c r="D45" i="12"/>
  <c r="D46" i="12"/>
  <c r="D47" i="12"/>
  <c r="D48" i="12"/>
  <c r="D52" i="12"/>
  <c r="D53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92" i="12"/>
  <c r="D91" i="12"/>
  <c r="D90" i="12"/>
  <c r="D89" i="12"/>
  <c r="D73" i="12"/>
  <c r="D42" i="12"/>
  <c r="D39" i="12"/>
  <c r="D40" i="12" s="1"/>
  <c r="D26" i="12"/>
  <c r="D15" i="12"/>
  <c r="D16" i="12"/>
  <c r="D17" i="12"/>
  <c r="D18" i="12"/>
  <c r="D19" i="12"/>
  <c r="D20" i="12"/>
  <c r="D21" i="12"/>
  <c r="D22" i="12"/>
  <c r="D23" i="12"/>
  <c r="D14" i="12"/>
  <c r="G93" i="12"/>
  <c r="F93" i="12"/>
  <c r="E93" i="12"/>
  <c r="G87" i="12"/>
  <c r="F87" i="12"/>
  <c r="E87" i="12"/>
  <c r="G71" i="12"/>
  <c r="F71" i="12"/>
  <c r="E71" i="12"/>
  <c r="G40" i="12"/>
  <c r="F40" i="12"/>
  <c r="E40" i="12"/>
  <c r="G37" i="12"/>
  <c r="F37" i="12"/>
  <c r="E37" i="12"/>
  <c r="G24" i="12"/>
  <c r="F24" i="12"/>
  <c r="E24" i="12"/>
  <c r="F94" i="7"/>
  <c r="G94" i="7"/>
  <c r="E72" i="7"/>
  <c r="F72" i="7"/>
  <c r="G72" i="7"/>
  <c r="D40" i="7"/>
  <c r="D41" i="7" s="1"/>
  <c r="E41" i="7"/>
  <c r="F41" i="7"/>
  <c r="E38" i="7"/>
  <c r="F38" i="7"/>
  <c r="E25" i="7"/>
  <c r="F25" i="7"/>
  <c r="G25" i="7"/>
  <c r="D31" i="7"/>
  <c r="D28" i="7"/>
  <c r="D29" i="7"/>
  <c r="D30" i="7"/>
  <c r="D32" i="7"/>
  <c r="D33" i="7"/>
  <c r="D34" i="7"/>
  <c r="D35" i="7"/>
  <c r="D36" i="7"/>
  <c r="D27" i="7"/>
  <c r="D16" i="7"/>
  <c r="D17" i="7"/>
  <c r="D18" i="7"/>
  <c r="D19" i="7"/>
  <c r="D20" i="7"/>
  <c r="D21" i="7"/>
  <c r="D22" i="7"/>
  <c r="D23" i="7"/>
  <c r="D24" i="7"/>
  <c r="D15" i="7"/>
  <c r="D93" i="7"/>
  <c r="D92" i="7"/>
  <c r="D91" i="7"/>
  <c r="D90" i="7"/>
  <c r="G88" i="7"/>
  <c r="F88" i="7"/>
  <c r="E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4" i="7"/>
  <c r="D53" i="7"/>
  <c r="D49" i="7"/>
  <c r="D48" i="7"/>
  <c r="D47" i="7"/>
  <c r="D46" i="7"/>
  <c r="D45" i="7"/>
  <c r="D44" i="7"/>
  <c r="D43" i="7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4" i="3"/>
  <c r="D35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E212" i="1"/>
  <c r="F212" i="1"/>
  <c r="G212" i="1"/>
  <c r="E135" i="1"/>
  <c r="F135" i="1"/>
  <c r="G135" i="1"/>
  <c r="D215" i="1" s="1"/>
  <c r="D210" i="1"/>
  <c r="D209" i="1"/>
  <c r="D208" i="1"/>
  <c r="D207" i="1"/>
  <c r="D206" i="1"/>
  <c r="D212" i="1" s="1"/>
  <c r="D205" i="1"/>
  <c r="D187" i="1"/>
  <c r="D202" i="1" s="1"/>
  <c r="D184" i="1"/>
  <c r="D183" i="1"/>
  <c r="D142" i="1"/>
  <c r="D138" i="1"/>
  <c r="D133" i="1"/>
  <c r="D132" i="1"/>
  <c r="D129" i="1"/>
  <c r="D128" i="1"/>
  <c r="D127" i="1"/>
  <c r="D125" i="1"/>
  <c r="D124" i="1"/>
  <c r="D123" i="1"/>
  <c r="D121" i="1"/>
  <c r="D120" i="1"/>
  <c r="D119" i="1"/>
  <c r="D117" i="1"/>
  <c r="D116" i="1"/>
  <c r="D115" i="1"/>
  <c r="D113" i="1"/>
  <c r="D112" i="1"/>
  <c r="D111" i="1"/>
  <c r="D109" i="1"/>
  <c r="D108" i="1"/>
  <c r="D107" i="1"/>
  <c r="D105" i="1"/>
  <c r="D104" i="1"/>
  <c r="D103" i="1"/>
  <c r="D97" i="1"/>
  <c r="D96" i="1"/>
  <c r="D95" i="1"/>
  <c r="D92" i="1"/>
  <c r="D91" i="1"/>
  <c r="D89" i="1"/>
  <c r="D88" i="1"/>
  <c r="D87" i="1"/>
  <c r="D135" i="1" s="1"/>
  <c r="D86" i="1"/>
  <c r="D83" i="1"/>
  <c r="E182" i="1"/>
  <c r="F182" i="1"/>
  <c r="F185" i="1" s="1"/>
  <c r="G182" i="1"/>
  <c r="E141" i="1"/>
  <c r="E180" i="1" s="1"/>
  <c r="F141" i="1"/>
  <c r="F180" i="1" s="1"/>
  <c r="G141" i="1"/>
  <c r="G180" i="1" s="1"/>
  <c r="E139" i="1"/>
  <c r="F139" i="1"/>
  <c r="G139" i="1"/>
  <c r="E126" i="1"/>
  <c r="F126" i="1"/>
  <c r="G126" i="1"/>
  <c r="E122" i="1"/>
  <c r="F122" i="1"/>
  <c r="G122" i="1"/>
  <c r="E118" i="1"/>
  <c r="F118" i="1"/>
  <c r="G118" i="1"/>
  <c r="E114" i="1"/>
  <c r="E110" i="1"/>
  <c r="E106" i="1"/>
  <c r="E102" i="1"/>
  <c r="E94" i="1"/>
  <c r="E90" i="1"/>
  <c r="F90" i="1"/>
  <c r="E74" i="1"/>
  <c r="F74" i="1"/>
  <c r="E69" i="1"/>
  <c r="F69" i="1"/>
  <c r="E64" i="1"/>
  <c r="F64" i="1"/>
  <c r="E59" i="1"/>
  <c r="F59" i="1"/>
  <c r="E54" i="1"/>
  <c r="F54" i="1"/>
  <c r="E49" i="1"/>
  <c r="F49" i="1"/>
  <c r="E44" i="1"/>
  <c r="F44" i="1"/>
  <c r="G44" i="1"/>
  <c r="E33" i="1"/>
  <c r="F33" i="1"/>
  <c r="E28" i="1"/>
  <c r="F28" i="1"/>
  <c r="E22" i="1"/>
  <c r="F22" i="1"/>
  <c r="D18" i="2"/>
  <c r="D102" i="2"/>
  <c r="K136" i="2"/>
  <c r="H136" i="2" s="1"/>
  <c r="M137" i="2"/>
  <c r="N40" i="7"/>
  <c r="N41" i="7" s="1"/>
  <c r="N78" i="1"/>
  <c r="M28" i="14" s="1"/>
  <c r="O187" i="1"/>
  <c r="O202" i="1" s="1"/>
  <c r="H187" i="1"/>
  <c r="H202" i="1" s="1"/>
  <c r="O78" i="1"/>
  <c r="M78" i="1"/>
  <c r="M117" i="1"/>
  <c r="H117" i="1"/>
  <c r="I114" i="1"/>
  <c r="H23" i="14" s="1"/>
  <c r="M40" i="7"/>
  <c r="H40" i="7"/>
  <c r="H41" i="7" s="1"/>
  <c r="J20" i="10"/>
  <c r="I20" i="10"/>
  <c r="H20" i="10"/>
  <c r="O70" i="2"/>
  <c r="H137" i="2"/>
  <c r="N135" i="2"/>
  <c r="J141" i="1"/>
  <c r="L15" i="6"/>
  <c r="D30" i="14"/>
  <c r="O135" i="2"/>
  <c r="L86" i="2"/>
  <c r="D74" i="2"/>
  <c r="M80" i="2"/>
  <c r="O92" i="2"/>
  <c r="L92" i="2" s="1"/>
  <c r="M61" i="2"/>
  <c r="H58" i="2"/>
  <c r="F39" i="14"/>
  <c r="O219" i="4"/>
  <c r="N201" i="4"/>
  <c r="M74" i="14" s="1"/>
  <c r="N71" i="12"/>
  <c r="M24" i="12"/>
  <c r="O78" i="4"/>
  <c r="F40" i="14"/>
  <c r="N149" i="4"/>
  <c r="N146" i="4"/>
  <c r="O102" i="4"/>
  <c r="O201" i="4"/>
  <c r="N74" i="14" s="1"/>
  <c r="M86" i="4"/>
  <c r="M91" i="4"/>
  <c r="M216" i="4"/>
  <c r="D79" i="14"/>
  <c r="E39" i="14"/>
  <c r="N83" i="4"/>
  <c r="E73" i="11" l="1"/>
  <c r="E70" i="9"/>
  <c r="F16" i="14"/>
  <c r="F70" i="9"/>
  <c r="H73" i="9"/>
  <c r="K70" i="9"/>
  <c r="J70" i="9"/>
  <c r="L28" i="14"/>
  <c r="I70" i="9"/>
  <c r="D73" i="9"/>
  <c r="G70" i="9"/>
  <c r="H74" i="9"/>
  <c r="K35" i="8"/>
  <c r="J19" i="10"/>
  <c r="G19" i="10" s="1"/>
  <c r="L67" i="4"/>
  <c r="L28" i="4"/>
  <c r="O27" i="4"/>
  <c r="L36" i="4"/>
  <c r="L41" i="4"/>
  <c r="L46" i="4"/>
  <c r="L52" i="4"/>
  <c r="O51" i="4"/>
  <c r="L57" i="4"/>
  <c r="L62" i="4"/>
  <c r="G28" i="14"/>
  <c r="G64" i="14"/>
  <c r="M61" i="14"/>
  <c r="L44" i="14"/>
  <c r="L43" i="14"/>
  <c r="L41" i="14"/>
  <c r="N50" i="14"/>
  <c r="L80" i="4"/>
  <c r="L87" i="4"/>
  <c r="L93" i="4"/>
  <c r="L152" i="4"/>
  <c r="L118" i="4"/>
  <c r="L124" i="4"/>
  <c r="N38" i="14"/>
  <c r="G49" i="14"/>
  <c r="G56" i="14"/>
  <c r="L22" i="4"/>
  <c r="L29" i="4"/>
  <c r="L37" i="4"/>
  <c r="L42" i="4"/>
  <c r="L53" i="4"/>
  <c r="L58" i="4"/>
  <c r="L20" i="4"/>
  <c r="G51" i="14"/>
  <c r="G59" i="14"/>
  <c r="E30" i="9"/>
  <c r="J30" i="9"/>
  <c r="F30" i="9"/>
  <c r="H16" i="9"/>
  <c r="H23" i="9"/>
  <c r="I30" i="9"/>
  <c r="G30" i="9"/>
  <c r="H22" i="9"/>
  <c r="H72" i="9" s="1"/>
  <c r="H14" i="9"/>
  <c r="G55" i="14"/>
  <c r="G62" i="14"/>
  <c r="E25" i="9"/>
  <c r="D16" i="14" s="1"/>
  <c r="N28" i="14"/>
  <c r="F25" i="9"/>
  <c r="E16" i="14" s="1"/>
  <c r="N32" i="9"/>
  <c r="Q21" i="9"/>
  <c r="M55" i="14"/>
  <c r="M52" i="14"/>
  <c r="K30" i="9"/>
  <c r="G52" i="14"/>
  <c r="G60" i="14"/>
  <c r="M33" i="14"/>
  <c r="M35" i="14"/>
  <c r="N44" i="14"/>
  <c r="N43" i="14"/>
  <c r="N41" i="14"/>
  <c r="L79" i="4"/>
  <c r="L88" i="4"/>
  <c r="L92" i="4"/>
  <c r="L109" i="4"/>
  <c r="L50" i="14"/>
  <c r="L35" i="14"/>
  <c r="K35" i="14" s="1"/>
  <c r="N62" i="14"/>
  <c r="M44" i="14"/>
  <c r="M43" i="14"/>
  <c r="M41" i="14"/>
  <c r="L155" i="4"/>
  <c r="M66" i="14"/>
  <c r="F19" i="14"/>
  <c r="D22" i="1"/>
  <c r="D33" i="1"/>
  <c r="H44" i="1"/>
  <c r="L79" i="14"/>
  <c r="D54" i="1"/>
  <c r="H19" i="14"/>
  <c r="H33" i="1"/>
  <c r="D59" i="1"/>
  <c r="D69" i="1"/>
  <c r="D28" i="1"/>
  <c r="H22" i="1"/>
  <c r="H28" i="1"/>
  <c r="D49" i="1"/>
  <c r="D44" i="1"/>
  <c r="D64" i="1"/>
  <c r="D74" i="1"/>
  <c r="H49" i="1"/>
  <c r="H59" i="1"/>
  <c r="H64" i="1"/>
  <c r="H69" i="1"/>
  <c r="H74" i="1"/>
  <c r="F21" i="14"/>
  <c r="F17" i="14"/>
  <c r="H22" i="14"/>
  <c r="H25" i="14"/>
  <c r="J19" i="14"/>
  <c r="I27" i="14"/>
  <c r="D19" i="14"/>
  <c r="E22" i="14"/>
  <c r="D23" i="14"/>
  <c r="E26" i="14"/>
  <c r="L76" i="14"/>
  <c r="L65" i="14"/>
  <c r="I19" i="14"/>
  <c r="I21" i="14"/>
  <c r="H24" i="14"/>
  <c r="H27" i="14"/>
  <c r="N69" i="14"/>
  <c r="J18" i="14"/>
  <c r="G20" i="10"/>
  <c r="E17" i="14"/>
  <c r="J17" i="14"/>
  <c r="I18" i="14"/>
  <c r="F22" i="14"/>
  <c r="F24" i="14"/>
  <c r="M69" i="14"/>
  <c r="M77" i="14"/>
  <c r="C46" i="14"/>
  <c r="E18" i="14"/>
  <c r="D18" i="14"/>
  <c r="D22" i="14"/>
  <c r="D26" i="14"/>
  <c r="H21" i="14"/>
  <c r="M71" i="14"/>
  <c r="G23" i="14"/>
  <c r="E19" i="14"/>
  <c r="D20" i="14"/>
  <c r="E23" i="14"/>
  <c r="D24" i="14"/>
  <c r="M76" i="14"/>
  <c r="M64" i="14"/>
  <c r="M60" i="14"/>
  <c r="M59" i="14"/>
  <c r="M56" i="14"/>
  <c r="M53" i="14"/>
  <c r="M51" i="14"/>
  <c r="M49" i="14"/>
  <c r="M48" i="14"/>
  <c r="L42" i="14"/>
  <c r="G20" i="14"/>
  <c r="H17" i="14"/>
  <c r="J21" i="14"/>
  <c r="I22" i="14"/>
  <c r="I24" i="14"/>
  <c r="I25" i="14"/>
  <c r="I26" i="14"/>
  <c r="F23" i="14"/>
  <c r="N75" i="14"/>
  <c r="M47" i="14"/>
  <c r="L78" i="14"/>
  <c r="K78" i="14" s="1"/>
  <c r="G21" i="10"/>
  <c r="L64" i="14"/>
  <c r="H26" i="14"/>
  <c r="N71" i="14"/>
  <c r="M75" i="14"/>
  <c r="L77" i="14"/>
  <c r="M78" i="14"/>
  <c r="E21" i="14"/>
  <c r="E25" i="14"/>
  <c r="M32" i="14"/>
  <c r="F25" i="14"/>
  <c r="F26" i="14"/>
  <c r="N72" i="14"/>
  <c r="H18" i="14"/>
  <c r="D17" i="14"/>
  <c r="E20" i="14"/>
  <c r="D21" i="14"/>
  <c r="E24" i="14"/>
  <c r="D25" i="14"/>
  <c r="K15" i="14"/>
  <c r="N64" i="14"/>
  <c r="I17" i="14"/>
  <c r="F18" i="14"/>
  <c r="J22" i="14"/>
  <c r="J24" i="14"/>
  <c r="J25" i="14"/>
  <c r="J26" i="14"/>
  <c r="J27" i="14"/>
  <c r="N47" i="14"/>
  <c r="L218" i="4"/>
  <c r="L167" i="4"/>
  <c r="L166" i="4"/>
  <c r="L191" i="4"/>
  <c r="L192" i="4"/>
  <c r="L71" i="14"/>
  <c r="N76" i="14"/>
  <c r="L172" i="4"/>
  <c r="L176" i="4"/>
  <c r="L179" i="4"/>
  <c r="L182" i="4"/>
  <c r="L184" i="4"/>
  <c r="L188" i="4"/>
  <c r="L190" i="4"/>
  <c r="L194" i="4"/>
  <c r="L197" i="4"/>
  <c r="L161" i="4"/>
  <c r="L163" i="4" s="1"/>
  <c r="M62" i="14"/>
  <c r="N37" i="14"/>
  <c r="N32" i="14"/>
  <c r="N31" i="14"/>
  <c r="L63" i="14"/>
  <c r="L62" i="14"/>
  <c r="L60" i="14"/>
  <c r="L58" i="14"/>
  <c r="L57" i="14"/>
  <c r="L56" i="14"/>
  <c r="L55" i="14"/>
  <c r="L54" i="14"/>
  <c r="L53" i="14"/>
  <c r="L52" i="14"/>
  <c r="L51" i="14"/>
  <c r="L48" i="14"/>
  <c r="L46" i="14"/>
  <c r="L45" i="14"/>
  <c r="N40" i="14"/>
  <c r="L104" i="4"/>
  <c r="L105" i="4"/>
  <c r="L150" i="4"/>
  <c r="L37" i="14"/>
  <c r="L36" i="14"/>
  <c r="L34" i="14"/>
  <c r="L32" i="14"/>
  <c r="N63" i="14"/>
  <c r="N60" i="14"/>
  <c r="N59" i="14"/>
  <c r="N58" i="14"/>
  <c r="N57" i="14"/>
  <c r="N55" i="14"/>
  <c r="N54" i="14"/>
  <c r="N53" i="14"/>
  <c r="N52" i="14"/>
  <c r="N51" i="14"/>
  <c r="N48" i="14"/>
  <c r="N46" i="14"/>
  <c r="N45" i="14"/>
  <c r="M39" i="14"/>
  <c r="L89" i="4"/>
  <c r="L100" i="4"/>
  <c r="L108" i="4"/>
  <c r="M50" i="14"/>
  <c r="O39" i="4"/>
  <c r="N43" i="4"/>
  <c r="O55" i="4"/>
  <c r="N84" i="2"/>
  <c r="M30" i="14"/>
  <c r="M84" i="2"/>
  <c r="L30" i="14"/>
  <c r="K30" i="14" s="1"/>
  <c r="L74" i="2"/>
  <c r="N62" i="2"/>
  <c r="D62" i="2"/>
  <c r="D34" i="2"/>
  <c r="N136" i="2"/>
  <c r="M29" i="14"/>
  <c r="M136" i="2"/>
  <c r="L136" i="2" s="1"/>
  <c r="L29" i="14"/>
  <c r="K29" i="14" s="1"/>
  <c r="O14" i="3"/>
  <c r="D14" i="3"/>
  <c r="D54" i="3" s="1"/>
  <c r="H14" i="3"/>
  <c r="K66" i="14"/>
  <c r="L15" i="3"/>
  <c r="L27" i="3"/>
  <c r="L30" i="3"/>
  <c r="L33" i="3"/>
  <c r="L47" i="14"/>
  <c r="N43" i="9"/>
  <c r="N63" i="9"/>
  <c r="N61" i="9" s="1"/>
  <c r="M43" i="9"/>
  <c r="L49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E18" i="10"/>
  <c r="L50" i="9"/>
  <c r="L49" i="9" s="1"/>
  <c r="I38" i="9"/>
  <c r="K38" i="9"/>
  <c r="D57" i="9"/>
  <c r="O16" i="8"/>
  <c r="O19" i="8" s="1"/>
  <c r="O35" i="8" s="1"/>
  <c r="M16" i="8"/>
  <c r="J18" i="10"/>
  <c r="G38" i="9"/>
  <c r="F17" i="10" s="1"/>
  <c r="L58" i="9"/>
  <c r="L57" i="9" s="1"/>
  <c r="L19" i="9"/>
  <c r="L18" i="9" s="1"/>
  <c r="O38" i="9"/>
  <c r="N35" i="9"/>
  <c r="E38" i="9"/>
  <c r="D17" i="10" s="1"/>
  <c r="H18" i="10"/>
  <c r="M35" i="9"/>
  <c r="D40" i="9"/>
  <c r="L91" i="7"/>
  <c r="O38" i="7"/>
  <c r="L30" i="7"/>
  <c r="L31" i="7"/>
  <c r="L33" i="7"/>
  <c r="L36" i="7"/>
  <c r="L37" i="7"/>
  <c r="L80" i="7"/>
  <c r="L75" i="7"/>
  <c r="L53" i="7"/>
  <c r="L29" i="7"/>
  <c r="L24" i="7"/>
  <c r="L21" i="7"/>
  <c r="L92" i="12"/>
  <c r="L91" i="12"/>
  <c r="D53" i="9"/>
  <c r="L52" i="9"/>
  <c r="L51" i="9" s="1"/>
  <c r="L36" i="9"/>
  <c r="O35" i="9"/>
  <c r="D18" i="9"/>
  <c r="L60" i="9"/>
  <c r="L59" i="9" s="1"/>
  <c r="O51" i="9"/>
  <c r="N56" i="14" s="1"/>
  <c r="L17" i="9"/>
  <c r="L56" i="9"/>
  <c r="L55" i="9" s="1"/>
  <c r="D55" i="9"/>
  <c r="L46" i="9"/>
  <c r="L45" i="9" s="1"/>
  <c r="L48" i="9"/>
  <c r="L47" i="9" s="1"/>
  <c r="F38" i="9"/>
  <c r="E17" i="10" s="1"/>
  <c r="N85" i="1"/>
  <c r="N82" i="1" s="1"/>
  <c r="O85" i="1"/>
  <c r="O82" i="1" s="1"/>
  <c r="L30" i="8"/>
  <c r="N31" i="8"/>
  <c r="N35" i="8" s="1"/>
  <c r="M19" i="8"/>
  <c r="L18" i="8"/>
  <c r="Q19" i="8" s="1"/>
  <c r="D31" i="8"/>
  <c r="O31" i="8"/>
  <c r="O94" i="7"/>
  <c r="L85" i="7"/>
  <c r="L83" i="7"/>
  <c r="L82" i="7"/>
  <c r="L81" i="7"/>
  <c r="L79" i="7"/>
  <c r="L76" i="7"/>
  <c r="O88" i="7"/>
  <c r="L68" i="7"/>
  <c r="L67" i="7"/>
  <c r="L63" i="7"/>
  <c r="L49" i="7"/>
  <c r="L50" i="7"/>
  <c r="L15" i="7"/>
  <c r="L93" i="7"/>
  <c r="L92" i="7"/>
  <c r="L87" i="7"/>
  <c r="L84" i="7"/>
  <c r="L59" i="7"/>
  <c r="L58" i="7"/>
  <c r="L57" i="7"/>
  <c r="L56" i="7"/>
  <c r="L54" i="7"/>
  <c r="L48" i="7"/>
  <c r="L47" i="7"/>
  <c r="L46" i="7"/>
  <c r="L44" i="7"/>
  <c r="L43" i="7"/>
  <c r="L17" i="7"/>
  <c r="L12" i="6"/>
  <c r="L13" i="6" s="1"/>
  <c r="F17" i="6"/>
  <c r="M225" i="4"/>
  <c r="L68" i="4"/>
  <c r="L225" i="4" s="1"/>
  <c r="L71" i="4"/>
  <c r="O43" i="4"/>
  <c r="L212" i="4"/>
  <c r="L216" i="4"/>
  <c r="L26" i="4"/>
  <c r="L34" i="4"/>
  <c r="L40" i="4"/>
  <c r="L45" i="4"/>
  <c r="L50" i="4"/>
  <c r="L56" i="4"/>
  <c r="L61" i="4"/>
  <c r="L76" i="4"/>
  <c r="L85" i="4"/>
  <c r="L84" i="4"/>
  <c r="L98" i="4"/>
  <c r="L101" i="4"/>
  <c r="L103" i="4"/>
  <c r="L156" i="4"/>
  <c r="L149" i="4"/>
  <c r="L147" i="4"/>
  <c r="L169" i="4"/>
  <c r="L193" i="4"/>
  <c r="L196" i="4"/>
  <c r="L200" i="4"/>
  <c r="L202" i="4"/>
  <c r="L206" i="4"/>
  <c r="L207" i="4"/>
  <c r="L217" i="4"/>
  <c r="M23" i="4"/>
  <c r="L24" i="4"/>
  <c r="M31" i="4"/>
  <c r="L32" i="4"/>
  <c r="M47" i="4"/>
  <c r="L48" i="4"/>
  <c r="N31" i="4"/>
  <c r="M43" i="4"/>
  <c r="L16" i="4"/>
  <c r="L21" i="4"/>
  <c r="L25" i="4"/>
  <c r="L30" i="4"/>
  <c r="L66" i="4"/>
  <c r="L33" i="4"/>
  <c r="L38" i="4"/>
  <c r="L44" i="4"/>
  <c r="L49" i="4"/>
  <c r="L54" i="4"/>
  <c r="L60" i="4"/>
  <c r="L77" i="4"/>
  <c r="L81" i="4"/>
  <c r="L94" i="4"/>
  <c r="L97" i="4"/>
  <c r="L110" i="4"/>
  <c r="L112" i="4"/>
  <c r="L114" i="4"/>
  <c r="L116" i="4"/>
  <c r="L120" i="4"/>
  <c r="L122" i="4"/>
  <c r="L126" i="4"/>
  <c r="L128" i="4"/>
  <c r="L130" i="4"/>
  <c r="L132" i="4"/>
  <c r="L134" i="4"/>
  <c r="L136" i="4"/>
  <c r="L138" i="4"/>
  <c r="L140" i="4"/>
  <c r="L142" i="4"/>
  <c r="L144" i="4"/>
  <c r="L157" i="4"/>
  <c r="L151" i="4"/>
  <c r="L148" i="4"/>
  <c r="L170" i="4"/>
  <c r="L173" i="4"/>
  <c r="L185" i="4"/>
  <c r="L199" i="4"/>
  <c r="L205" i="4"/>
  <c r="L219" i="4"/>
  <c r="M231" i="4"/>
  <c r="L213" i="4"/>
  <c r="L231" i="4" s="1"/>
  <c r="M27" i="4"/>
  <c r="L27" i="4" s="1"/>
  <c r="O23" i="4"/>
  <c r="N27" i="4"/>
  <c r="O31" i="4"/>
  <c r="N35" i="4"/>
  <c r="M39" i="4"/>
  <c r="O47" i="4"/>
  <c r="M55" i="4"/>
  <c r="N23" i="4"/>
  <c r="M227" i="4"/>
  <c r="O35" i="4"/>
  <c r="N39" i="4"/>
  <c r="N55" i="4"/>
  <c r="N227" i="4"/>
  <c r="M180" i="4"/>
  <c r="L67" i="14" s="1"/>
  <c r="N102" i="4"/>
  <c r="M40" i="14" s="1"/>
  <c r="O99" i="4"/>
  <c r="N39" i="14" s="1"/>
  <c r="N154" i="4"/>
  <c r="M183" i="4"/>
  <c r="L68" i="14" s="1"/>
  <c r="M195" i="4"/>
  <c r="O165" i="4"/>
  <c r="M78" i="4"/>
  <c r="L78" i="4" s="1"/>
  <c r="C67" i="14"/>
  <c r="M83" i="4"/>
  <c r="N96" i="4"/>
  <c r="M38" i="14" s="1"/>
  <c r="N171" i="4"/>
  <c r="N183" i="4"/>
  <c r="M68" i="14" s="1"/>
  <c r="L53" i="3"/>
  <c r="L52" i="3"/>
  <c r="L49" i="3"/>
  <c r="L48" i="3"/>
  <c r="L47" i="3"/>
  <c r="L34" i="3"/>
  <c r="L32" i="3"/>
  <c r="L31" i="3"/>
  <c r="L20" i="3"/>
  <c r="L19" i="3"/>
  <c r="L18" i="3"/>
  <c r="L25" i="3"/>
  <c r="M138" i="2"/>
  <c r="M62" i="2"/>
  <c r="M58" i="2"/>
  <c r="D54" i="2"/>
  <c r="N42" i="2"/>
  <c r="O38" i="2"/>
  <c r="N34" i="2"/>
  <c r="L19" i="2"/>
  <c r="L29" i="2"/>
  <c r="M124" i="2"/>
  <c r="L124" i="2" s="1"/>
  <c r="D133" i="2"/>
  <c r="D123" i="2"/>
  <c r="D139" i="2"/>
  <c r="L133" i="2"/>
  <c r="L123" i="2"/>
  <c r="L76" i="2"/>
  <c r="R18" i="2" s="1"/>
  <c r="M34" i="2"/>
  <c r="L28" i="2"/>
  <c r="L20" i="2"/>
  <c r="L30" i="2"/>
  <c r="L26" i="2"/>
  <c r="L130" i="2"/>
  <c r="L37" i="2"/>
  <c r="O42" i="2"/>
  <c r="L56" i="2"/>
  <c r="H133" i="2"/>
  <c r="H129" i="2"/>
  <c r="L131" i="2"/>
  <c r="O54" i="2"/>
  <c r="K110" i="2"/>
  <c r="L61" i="2"/>
  <c r="O98" i="2"/>
  <c r="L98" i="2" s="1"/>
  <c r="L135" i="2"/>
  <c r="L129" i="2"/>
  <c r="D66" i="2"/>
  <c r="G110" i="2"/>
  <c r="D128" i="2"/>
  <c r="L24" i="2"/>
  <c r="K142" i="2"/>
  <c r="L25" i="2"/>
  <c r="M125" i="2"/>
  <c r="L125" i="2" s="1"/>
  <c r="L21" i="2"/>
  <c r="F30" i="14"/>
  <c r="O96" i="2"/>
  <c r="L96" i="2" s="1"/>
  <c r="L31" i="2"/>
  <c r="H123" i="2"/>
  <c r="L117" i="2"/>
  <c r="K84" i="2"/>
  <c r="O34" i="2"/>
  <c r="D70" i="2"/>
  <c r="O88" i="2"/>
  <c r="L88" i="2" s="1"/>
  <c r="O102" i="2"/>
  <c r="L102" i="2" s="1"/>
  <c r="D125" i="2"/>
  <c r="D129" i="2"/>
  <c r="D141" i="2"/>
  <c r="H38" i="2"/>
  <c r="N70" i="2"/>
  <c r="H80" i="2"/>
  <c r="H84" i="2" s="1"/>
  <c r="H131" i="2"/>
  <c r="O112" i="2"/>
  <c r="O120" i="2" s="1"/>
  <c r="L116" i="2"/>
  <c r="H85" i="1"/>
  <c r="M85" i="1"/>
  <c r="M82" i="1" s="1"/>
  <c r="L79" i="12"/>
  <c r="N37" i="12"/>
  <c r="L83" i="12"/>
  <c r="L19" i="12"/>
  <c r="L68" i="12"/>
  <c r="L66" i="12"/>
  <c r="L86" i="12"/>
  <c r="L78" i="12"/>
  <c r="E86" i="11"/>
  <c r="E72" i="11" s="1"/>
  <c r="C13" i="11"/>
  <c r="M73" i="4"/>
  <c r="O83" i="4"/>
  <c r="N33" i="14" s="1"/>
  <c r="O86" i="4"/>
  <c r="L86" i="4" s="1"/>
  <c r="C34" i="14"/>
  <c r="O107" i="4"/>
  <c r="L107" i="4" s="1"/>
  <c r="O198" i="4"/>
  <c r="N73" i="14" s="1"/>
  <c r="O216" i="4"/>
  <c r="N79" i="14" s="1"/>
  <c r="F79" i="14"/>
  <c r="M189" i="4"/>
  <c r="M201" i="4"/>
  <c r="O75" i="4"/>
  <c r="M163" i="4"/>
  <c r="D62" i="14"/>
  <c r="E31" i="14"/>
  <c r="N78" i="4"/>
  <c r="M31" i="14" s="1"/>
  <c r="N91" i="4"/>
  <c r="M36" i="14" s="1"/>
  <c r="N107" i="4"/>
  <c r="M42" i="14" s="1"/>
  <c r="E42" i="14"/>
  <c r="O214" i="4"/>
  <c r="O91" i="4"/>
  <c r="N36" i="14" s="1"/>
  <c r="M230" i="4"/>
  <c r="M168" i="4"/>
  <c r="N189" i="4"/>
  <c r="M70" i="14" s="1"/>
  <c r="O211" i="4"/>
  <c r="F66" i="14"/>
  <c r="M165" i="4"/>
  <c r="C38" i="14"/>
  <c r="N75" i="4"/>
  <c r="N86" i="4"/>
  <c r="M34" i="14" s="1"/>
  <c r="N19" i="4"/>
  <c r="O183" i="4"/>
  <c r="N68" i="14" s="1"/>
  <c r="M198" i="4"/>
  <c r="L73" i="14" s="1"/>
  <c r="M224" i="4"/>
  <c r="O171" i="4"/>
  <c r="N195" i="4"/>
  <c r="M72" i="14" s="1"/>
  <c r="H31" i="8"/>
  <c r="H19" i="8"/>
  <c r="H35" i="8" s="1"/>
  <c r="L36" i="2"/>
  <c r="L34" i="2" s="1"/>
  <c r="H134" i="2"/>
  <c r="N198" i="4"/>
  <c r="M73" i="14" s="1"/>
  <c r="M146" i="4"/>
  <c r="L61" i="14" s="1"/>
  <c r="M102" i="4"/>
  <c r="L102" i="4" s="1"/>
  <c r="N51" i="4"/>
  <c r="M51" i="4"/>
  <c r="L51" i="4" s="1"/>
  <c r="N47" i="4"/>
  <c r="R73" i="4"/>
  <c r="L22" i="7"/>
  <c r="M38" i="7"/>
  <c r="L90" i="7"/>
  <c r="H88" i="7"/>
  <c r="L77" i="7"/>
  <c r="L86" i="7"/>
  <c r="L78" i="7"/>
  <c r="L61" i="7"/>
  <c r="L36" i="3"/>
  <c r="N204" i="1"/>
  <c r="N211" i="1" s="1"/>
  <c r="O212" i="1"/>
  <c r="M54" i="2"/>
  <c r="N50" i="2"/>
  <c r="N38" i="2"/>
  <c r="H16" i="2"/>
  <c r="N216" i="4"/>
  <c r="M79" i="14" s="1"/>
  <c r="C76" i="14"/>
  <c r="O168" i="4"/>
  <c r="O146" i="4"/>
  <c r="N61" i="14" s="1"/>
  <c r="M127" i="2"/>
  <c r="L127" i="2" s="1"/>
  <c r="L22" i="2"/>
  <c r="O180" i="4"/>
  <c r="N67" i="14" s="1"/>
  <c r="M59" i="4"/>
  <c r="O106" i="2"/>
  <c r="D106" i="2"/>
  <c r="M140" i="2"/>
  <c r="C70" i="14"/>
  <c r="L114" i="2"/>
  <c r="H35" i="9"/>
  <c r="N137" i="2"/>
  <c r="L41" i="2"/>
  <c r="L38" i="2" s="1"/>
  <c r="M50" i="2"/>
  <c r="L32" i="7"/>
  <c r="M33" i="9"/>
  <c r="M75" i="9" s="1"/>
  <c r="L27" i="9"/>
  <c r="D50" i="2"/>
  <c r="E17" i="6"/>
  <c r="L33" i="12"/>
  <c r="L75" i="12"/>
  <c r="N54" i="2"/>
  <c r="H50" i="2"/>
  <c r="H138" i="2"/>
  <c r="L51" i="3"/>
  <c r="L50" i="3"/>
  <c r="N17" i="6"/>
  <c r="K17" i="6"/>
  <c r="L27" i="7"/>
  <c r="L65" i="7"/>
  <c r="L62" i="7"/>
  <c r="L60" i="7"/>
  <c r="L15" i="9"/>
  <c r="M186" i="4"/>
  <c r="D124" i="2"/>
  <c r="D132" i="2"/>
  <c r="D137" i="2"/>
  <c r="D41" i="9"/>
  <c r="L74" i="12"/>
  <c r="L89" i="12"/>
  <c r="L216" i="1"/>
  <c r="H215" i="1"/>
  <c r="N141" i="2"/>
  <c r="L65" i="2"/>
  <c r="L57" i="2"/>
  <c r="L72" i="2"/>
  <c r="M110" i="2"/>
  <c r="H132" i="2"/>
  <c r="H130" i="2"/>
  <c r="H127" i="2"/>
  <c r="L17" i="3"/>
  <c r="L26" i="3"/>
  <c r="L19" i="7"/>
  <c r="N25" i="7"/>
  <c r="L35" i="7"/>
  <c r="N88" i="7"/>
  <c r="O59" i="4"/>
  <c r="L55" i="7"/>
  <c r="M65" i="4"/>
  <c r="D88" i="2"/>
  <c r="O24" i="12"/>
  <c r="L23" i="12"/>
  <c r="L17" i="12"/>
  <c r="L15" i="12"/>
  <c r="L26" i="12"/>
  <c r="L27" i="12"/>
  <c r="L29" i="12"/>
  <c r="L30" i="12"/>
  <c r="H71" i="12"/>
  <c r="O71" i="12"/>
  <c r="L62" i="12"/>
  <c r="L57" i="12"/>
  <c r="L44" i="12"/>
  <c r="O138" i="2"/>
  <c r="H34" i="2"/>
  <c r="L60" i="2"/>
  <c r="L58" i="2" s="1"/>
  <c r="E19" i="11"/>
  <c r="E32" i="11"/>
  <c r="E27" i="11" s="1"/>
  <c r="L21" i="3"/>
  <c r="L42" i="3"/>
  <c r="H72" i="7"/>
  <c r="L16" i="3"/>
  <c r="L29" i="3"/>
  <c r="L23" i="3"/>
  <c r="H135" i="1"/>
  <c r="M110" i="1"/>
  <c r="M98" i="1"/>
  <c r="O114" i="1"/>
  <c r="O39" i="1"/>
  <c r="L121" i="1"/>
  <c r="L108" i="1"/>
  <c r="N39" i="1"/>
  <c r="M39" i="1"/>
  <c r="L86" i="1"/>
  <c r="N122" i="1"/>
  <c r="M118" i="1"/>
  <c r="H141" i="1"/>
  <c r="H180" i="1" s="1"/>
  <c r="D141" i="1"/>
  <c r="D180" i="1" s="1"/>
  <c r="F27" i="14"/>
  <c r="O69" i="1"/>
  <c r="L52" i="1"/>
  <c r="N182" i="1"/>
  <c r="N185" i="1" s="1"/>
  <c r="D216" i="1"/>
  <c r="L206" i="1"/>
  <c r="L212" i="1" s="1"/>
  <c r="M141" i="1"/>
  <c r="M180" i="1" s="1"/>
  <c r="O17" i="1"/>
  <c r="D94" i="1"/>
  <c r="L35" i="1"/>
  <c r="L30" i="1"/>
  <c r="M74" i="1"/>
  <c r="H122" i="1"/>
  <c r="N110" i="1"/>
  <c r="N106" i="1"/>
  <c r="H90" i="1"/>
  <c r="L207" i="1"/>
  <c r="G80" i="1"/>
  <c r="F15" i="10" s="1"/>
  <c r="L205" i="1"/>
  <c r="L34" i="1"/>
  <c r="L75" i="1"/>
  <c r="L133" i="1"/>
  <c r="L124" i="1"/>
  <c r="O122" i="1"/>
  <c r="O118" i="1"/>
  <c r="L117" i="1"/>
  <c r="L107" i="1"/>
  <c r="L210" i="1"/>
  <c r="L129" i="1"/>
  <c r="H139" i="1"/>
  <c r="N141" i="1"/>
  <c r="N180" i="1" s="1"/>
  <c r="J80" i="1"/>
  <c r="I15" i="10" s="1"/>
  <c r="M17" i="1"/>
  <c r="M114" i="1"/>
  <c r="M28" i="1"/>
  <c r="N22" i="1"/>
  <c r="L25" i="1"/>
  <c r="L23" i="1"/>
  <c r="L51" i="1"/>
  <c r="N49" i="1"/>
  <c r="L76" i="1"/>
  <c r="N74" i="1"/>
  <c r="N64" i="1"/>
  <c r="M54" i="1"/>
  <c r="N126" i="1"/>
  <c r="L99" i="1"/>
  <c r="N90" i="1"/>
  <c r="M106" i="1"/>
  <c r="N17" i="1"/>
  <c r="L29" i="1"/>
  <c r="L26" i="1"/>
  <c r="L50" i="1"/>
  <c r="L45" i="1"/>
  <c r="L42" i="1"/>
  <c r="L72" i="1"/>
  <c r="L62" i="1"/>
  <c r="L125" i="1"/>
  <c r="L123" i="1"/>
  <c r="L120" i="1"/>
  <c r="L119" i="1"/>
  <c r="L116" i="1"/>
  <c r="L115" i="1"/>
  <c r="L113" i="1"/>
  <c r="L112" i="1"/>
  <c r="O110" i="1"/>
  <c r="L109" i="1"/>
  <c r="L103" i="1"/>
  <c r="O98" i="1"/>
  <c r="D126" i="1"/>
  <c r="M204" i="1"/>
  <c r="M211" i="1" s="1"/>
  <c r="E80" i="1"/>
  <c r="L36" i="1"/>
  <c r="N33" i="1"/>
  <c r="O44" i="1"/>
  <c r="N44" i="1"/>
  <c r="M44" i="1"/>
  <c r="L41" i="1"/>
  <c r="L79" i="1"/>
  <c r="L61" i="1"/>
  <c r="H126" i="1"/>
  <c r="L101" i="1"/>
  <c r="N139" i="1"/>
  <c r="L138" i="1"/>
  <c r="L21" i="1"/>
  <c r="K80" i="1"/>
  <c r="J15" i="10" s="1"/>
  <c r="N94" i="1"/>
  <c r="O135" i="1"/>
  <c r="N135" i="1"/>
  <c r="L87" i="1"/>
  <c r="D102" i="1"/>
  <c r="D130" i="1"/>
  <c r="L24" i="1"/>
  <c r="L77" i="1"/>
  <c r="L70" i="1"/>
  <c r="L67" i="1"/>
  <c r="L127" i="1"/>
  <c r="L104" i="1"/>
  <c r="L96" i="1"/>
  <c r="L88" i="1"/>
  <c r="L83" i="1"/>
  <c r="L131" i="1"/>
  <c r="O17" i="6"/>
  <c r="M13" i="6"/>
  <c r="M17" i="6" s="1"/>
  <c r="F110" i="2"/>
  <c r="E19" i="10" s="1"/>
  <c r="F135" i="2"/>
  <c r="F121" i="2" s="1"/>
  <c r="D26" i="9"/>
  <c r="D28" i="9"/>
  <c r="F49" i="14"/>
  <c r="C49" i="14" s="1"/>
  <c r="D43" i="9"/>
  <c r="F51" i="14"/>
  <c r="C51" i="14" s="1"/>
  <c r="D45" i="9"/>
  <c r="C53" i="14"/>
  <c r="F55" i="14"/>
  <c r="D49" i="9"/>
  <c r="M28" i="8"/>
  <c r="L27" i="8"/>
  <c r="H49" i="9"/>
  <c r="H38" i="9"/>
  <c r="H106" i="1"/>
  <c r="L46" i="1"/>
  <c r="L18" i="2"/>
  <c r="D100" i="2"/>
  <c r="O100" i="2"/>
  <c r="L100" i="2" s="1"/>
  <c r="O94" i="2"/>
  <c r="L94" i="2" s="1"/>
  <c r="D94" i="2"/>
  <c r="H94" i="1"/>
  <c r="H142" i="2"/>
  <c r="D87" i="12"/>
  <c r="D46" i="2"/>
  <c r="F78" i="2"/>
  <c r="G78" i="2"/>
  <c r="D126" i="2"/>
  <c r="D134" i="2"/>
  <c r="C64" i="14"/>
  <c r="D59" i="9"/>
  <c r="O130" i="1"/>
  <c r="L52" i="2"/>
  <c r="L50" i="2" s="1"/>
  <c r="O50" i="2"/>
  <c r="M94" i="7"/>
  <c r="D37" i="12"/>
  <c r="D32" i="9"/>
  <c r="C48" i="14"/>
  <c r="D47" i="9"/>
  <c r="D52" i="14"/>
  <c r="C52" i="14" s="1"/>
  <c r="C54" i="14"/>
  <c r="D139" i="1"/>
  <c r="H24" i="12"/>
  <c r="L73" i="12"/>
  <c r="N93" i="12"/>
  <c r="N54" i="1"/>
  <c r="N59" i="1"/>
  <c r="L56" i="1"/>
  <c r="L100" i="1"/>
  <c r="L78" i="1"/>
  <c r="D182" i="1"/>
  <c r="D185" i="1" s="1"/>
  <c r="D38" i="7"/>
  <c r="M90" i="1"/>
  <c r="L142" i="1"/>
  <c r="L184" i="1"/>
  <c r="L183" i="1"/>
  <c r="L209" i="1"/>
  <c r="L126" i="2"/>
  <c r="D106" i="1"/>
  <c r="D110" i="1"/>
  <c r="D114" i="1"/>
  <c r="D122" i="1"/>
  <c r="D80" i="2"/>
  <c r="D84" i="2" s="1"/>
  <c r="D42" i="2"/>
  <c r="D140" i="2"/>
  <c r="D136" i="2"/>
  <c r="D35" i="9"/>
  <c r="I94" i="12"/>
  <c r="L36" i="12"/>
  <c r="L48" i="12"/>
  <c r="L47" i="12"/>
  <c r="L46" i="12"/>
  <c r="L82" i="12"/>
  <c r="L81" i="12"/>
  <c r="L80" i="12"/>
  <c r="L47" i="1"/>
  <c r="L40" i="1"/>
  <c r="O64" i="1"/>
  <c r="L66" i="1"/>
  <c r="L57" i="1"/>
  <c r="N114" i="1"/>
  <c r="L89" i="1"/>
  <c r="L208" i="1"/>
  <c r="H42" i="2"/>
  <c r="N46" i="2"/>
  <c r="L64" i="2"/>
  <c r="N66" i="2"/>
  <c r="H140" i="2"/>
  <c r="L45" i="3"/>
  <c r="L44" i="3"/>
  <c r="L43" i="3"/>
  <c r="H17" i="6"/>
  <c r="K95" i="7"/>
  <c r="N94" i="7"/>
  <c r="L71" i="7"/>
  <c r="L70" i="7"/>
  <c r="L69" i="7"/>
  <c r="L66" i="7"/>
  <c r="O189" i="4"/>
  <c r="N70" i="14" s="1"/>
  <c r="D130" i="2"/>
  <c r="D131" i="2"/>
  <c r="D138" i="2"/>
  <c r="L31" i="12"/>
  <c r="L69" i="12"/>
  <c r="L67" i="12"/>
  <c r="L65" i="12"/>
  <c r="L64" i="12"/>
  <c r="L63" i="12"/>
  <c r="L59" i="12"/>
  <c r="L58" i="12"/>
  <c r="L56" i="12"/>
  <c r="L53" i="12"/>
  <c r="L52" i="12"/>
  <c r="H93" i="12"/>
  <c r="L90" i="12"/>
  <c r="M33" i="1"/>
  <c r="O33" i="1"/>
  <c r="O22" i="1"/>
  <c r="N69" i="1"/>
  <c r="O59" i="1"/>
  <c r="N102" i="1"/>
  <c r="O139" i="1"/>
  <c r="M38" i="2"/>
  <c r="I84" i="2"/>
  <c r="I17" i="6"/>
  <c r="H25" i="7"/>
  <c r="N224" i="4"/>
  <c r="N65" i="4"/>
  <c r="N69" i="4" s="1"/>
  <c r="N110" i="2"/>
  <c r="H139" i="2"/>
  <c r="H112" i="2"/>
  <c r="H120" i="2" s="1"/>
  <c r="L38" i="3"/>
  <c r="L37" i="3"/>
  <c r="L35" i="3"/>
  <c r="M177" i="4"/>
  <c r="L177" i="4" s="1"/>
  <c r="N19" i="8"/>
  <c r="M99" i="4"/>
  <c r="L39" i="14" s="1"/>
  <c r="N168" i="4"/>
  <c r="C73" i="14"/>
  <c r="M171" i="4"/>
  <c r="L49" i="12"/>
  <c r="E15" i="11"/>
  <c r="E14" i="11" s="1"/>
  <c r="D13" i="11"/>
  <c r="E23" i="11"/>
  <c r="L115" i="2"/>
  <c r="M19" i="4"/>
  <c r="N59" i="4"/>
  <c r="N230" i="4"/>
  <c r="D27" i="14"/>
  <c r="O72" i="7"/>
  <c r="N130" i="1"/>
  <c r="I80" i="1"/>
  <c r="H15" i="10" s="1"/>
  <c r="O224" i="4"/>
  <c r="D71" i="12"/>
  <c r="D72" i="11"/>
  <c r="D47" i="11" s="1"/>
  <c r="D46" i="11" s="1"/>
  <c r="O141" i="2"/>
  <c r="H94" i="7"/>
  <c r="E95" i="7"/>
  <c r="Q14" i="6"/>
  <c r="D17" i="6"/>
  <c r="M211" i="4"/>
  <c r="C58" i="14"/>
  <c r="L40" i="3"/>
  <c r="H54" i="3"/>
  <c r="N14" i="3"/>
  <c r="M141" i="2"/>
  <c r="D112" i="2"/>
  <c r="D120" i="2" s="1"/>
  <c r="L33" i="2"/>
  <c r="D16" i="2"/>
  <c r="I121" i="2"/>
  <c r="E78" i="2"/>
  <c r="M139" i="2"/>
  <c r="L139" i="2" s="1"/>
  <c r="N212" i="1"/>
  <c r="M212" i="1"/>
  <c r="H212" i="1"/>
  <c r="O204" i="1"/>
  <c r="O211" i="1" s="1"/>
  <c r="L20" i="1"/>
  <c r="C63" i="14"/>
  <c r="C15" i="14"/>
  <c r="C29" i="14"/>
  <c r="C37" i="14"/>
  <c r="C50" i="14"/>
  <c r="C40" i="14"/>
  <c r="C35" i="14"/>
  <c r="C39" i="14"/>
  <c r="C78" i="14"/>
  <c r="C47" i="14"/>
  <c r="C28" i="14"/>
  <c r="O93" i="12"/>
  <c r="D93" i="12"/>
  <c r="H87" i="12"/>
  <c r="J94" i="12"/>
  <c r="L31" i="1"/>
  <c r="O28" i="1"/>
  <c r="O140" i="2"/>
  <c r="L140" i="2" s="1"/>
  <c r="L32" i="2"/>
  <c r="M31" i="8"/>
  <c r="M35" i="8" s="1"/>
  <c r="M204" i="4"/>
  <c r="O182" i="1"/>
  <c r="O185" i="1" s="1"/>
  <c r="N19" i="10" s="1"/>
  <c r="G185" i="1"/>
  <c r="F19" i="10" s="1"/>
  <c r="L16" i="1"/>
  <c r="L105" i="1"/>
  <c r="M102" i="1"/>
  <c r="N58" i="2"/>
  <c r="N142" i="2"/>
  <c r="L45" i="7"/>
  <c r="M72" i="7"/>
  <c r="N38" i="9"/>
  <c r="M41" i="9"/>
  <c r="L37" i="9"/>
  <c r="L41" i="9" s="1"/>
  <c r="I134" i="1"/>
  <c r="H82" i="1"/>
  <c r="Q16" i="6"/>
  <c r="L16" i="6"/>
  <c r="L17" i="6" s="1"/>
  <c r="D127" i="2"/>
  <c r="E121" i="2"/>
  <c r="D33" i="9"/>
  <c r="N24" i="12"/>
  <c r="L16" i="12"/>
  <c r="M40" i="12"/>
  <c r="L39" i="12"/>
  <c r="L40" i="12" s="1"/>
  <c r="M71" i="12"/>
  <c r="L42" i="12"/>
  <c r="L55" i="1"/>
  <c r="O54" i="1"/>
  <c r="O49" i="1"/>
  <c r="L128" i="1"/>
  <c r="M126" i="1"/>
  <c r="M132" i="2"/>
  <c r="L132" i="2" s="1"/>
  <c r="L27" i="2"/>
  <c r="L44" i="2"/>
  <c r="O134" i="2"/>
  <c r="K135" i="2"/>
  <c r="H86" i="2"/>
  <c r="H110" i="2" s="1"/>
  <c r="L22" i="3"/>
  <c r="M54" i="3"/>
  <c r="L21" i="8"/>
  <c r="M22" i="8"/>
  <c r="D63" i="9"/>
  <c r="F18" i="10"/>
  <c r="D22" i="9"/>
  <c r="M174" i="4"/>
  <c r="L174" i="4" s="1"/>
  <c r="D24" i="12"/>
  <c r="G135" i="2"/>
  <c r="E94" i="12"/>
  <c r="N87" i="12"/>
  <c r="M122" i="1"/>
  <c r="H114" i="1"/>
  <c r="N72" i="7"/>
  <c r="E134" i="1"/>
  <c r="O141" i="1"/>
  <c r="O180" i="1" s="1"/>
  <c r="L60" i="1"/>
  <c r="M88" i="7"/>
  <c r="O104" i="2"/>
  <c r="L104" i="2" s="1"/>
  <c r="F134" i="1"/>
  <c r="D85" i="1"/>
  <c r="D82" i="1" s="1"/>
  <c r="D94" i="7"/>
  <c r="D25" i="7"/>
  <c r="G95" i="7"/>
  <c r="O37" i="12"/>
  <c r="L34" i="12"/>
  <c r="L35" i="12"/>
  <c r="K94" i="12"/>
  <c r="N134" i="2"/>
  <c r="J95" i="7"/>
  <c r="N177" i="4"/>
  <c r="L45" i="2"/>
  <c r="M42" i="2"/>
  <c r="G17" i="6"/>
  <c r="L97" i="1"/>
  <c r="M94" i="1"/>
  <c r="L91" i="1"/>
  <c r="O90" i="1"/>
  <c r="L84" i="1"/>
  <c r="M75" i="4"/>
  <c r="N140" i="2"/>
  <c r="N112" i="2"/>
  <c r="N120" i="2" s="1"/>
  <c r="M21" i="10" s="1"/>
  <c r="O154" i="4"/>
  <c r="L40" i="7"/>
  <c r="M41" i="7"/>
  <c r="M69" i="1"/>
  <c r="H46" i="2"/>
  <c r="M49" i="2"/>
  <c r="L49" i="2" s="1"/>
  <c r="E185" i="1"/>
  <c r="D19" i="10" s="1"/>
  <c r="M182" i="1"/>
  <c r="O90" i="2"/>
  <c r="L90" i="2" s="1"/>
  <c r="D90" i="2"/>
  <c r="D56" i="14"/>
  <c r="D51" i="9"/>
  <c r="L77" i="12"/>
  <c r="M87" i="12"/>
  <c r="M73" i="2"/>
  <c r="H70" i="2"/>
  <c r="L20" i="7"/>
  <c r="M25" i="7"/>
  <c r="O25" i="7"/>
  <c r="L16" i="7"/>
  <c r="O43" i="9"/>
  <c r="N49" i="14" s="1"/>
  <c r="L44" i="9"/>
  <c r="O227" i="4"/>
  <c r="M22" i="1"/>
  <c r="D72" i="7"/>
  <c r="F95" i="7"/>
  <c r="N28" i="1"/>
  <c r="H110" i="1"/>
  <c r="C75" i="14"/>
  <c r="L37" i="1"/>
  <c r="M135" i="1"/>
  <c r="O54" i="3"/>
  <c r="L52" i="7"/>
  <c r="O16" i="2"/>
  <c r="L17" i="8"/>
  <c r="L16" i="8" s="1"/>
  <c r="D204" i="1"/>
  <c r="D211" i="1" s="1"/>
  <c r="D88" i="7"/>
  <c r="F94" i="12"/>
  <c r="D38" i="2"/>
  <c r="G134" i="1"/>
  <c r="L28" i="12"/>
  <c r="M37" i="12"/>
  <c r="O87" i="12"/>
  <c r="M49" i="1"/>
  <c r="H118" i="1"/>
  <c r="O106" i="1"/>
  <c r="J121" i="2"/>
  <c r="J134" i="1"/>
  <c r="E54" i="3"/>
  <c r="M64" i="1"/>
  <c r="L65" i="1"/>
  <c r="L23" i="2"/>
  <c r="M128" i="2"/>
  <c r="D90" i="1"/>
  <c r="G94" i="12"/>
  <c r="D19" i="8"/>
  <c r="L14" i="12"/>
  <c r="H37" i="12"/>
  <c r="L76" i="12"/>
  <c r="M93" i="12"/>
  <c r="L111" i="1"/>
  <c r="N16" i="2"/>
  <c r="H54" i="2"/>
  <c r="K78" i="2"/>
  <c r="L106" i="2"/>
  <c r="H38" i="7"/>
  <c r="M96" i="4"/>
  <c r="L96" i="4" s="1"/>
  <c r="K134" i="1"/>
  <c r="O108" i="2"/>
  <c r="L108" i="2" s="1"/>
  <c r="D108" i="2"/>
  <c r="L132" i="1"/>
  <c r="M130" i="1"/>
  <c r="O94" i="1"/>
  <c r="L95" i="1"/>
  <c r="L48" i="2"/>
  <c r="M69" i="2"/>
  <c r="H66" i="2"/>
  <c r="F80" i="1"/>
  <c r="G142" i="2"/>
  <c r="D142" i="2" s="1"/>
  <c r="D118" i="1"/>
  <c r="C60" i="14"/>
  <c r="L18" i="12"/>
  <c r="O74" i="1"/>
  <c r="M59" i="1"/>
  <c r="M134" i="2"/>
  <c r="O19" i="4"/>
  <c r="C47" i="11"/>
  <c r="C46" i="11" s="1"/>
  <c r="M112" i="2"/>
  <c r="M120" i="2" s="1"/>
  <c r="L21" i="10" s="1"/>
  <c r="M53" i="9"/>
  <c r="L59" i="14" s="1"/>
  <c r="L54" i="9"/>
  <c r="L53" i="9" s="1"/>
  <c r="E27" i="14"/>
  <c r="C77" i="14"/>
  <c r="L71" i="1"/>
  <c r="O126" i="1"/>
  <c r="O102" i="1"/>
  <c r="N98" i="1"/>
  <c r="M139" i="1"/>
  <c r="M16" i="2"/>
  <c r="O62" i="2"/>
  <c r="L46" i="3"/>
  <c r="L39" i="3"/>
  <c r="L28" i="3"/>
  <c r="L23" i="7"/>
  <c r="L34" i="7"/>
  <c r="L64" i="7"/>
  <c r="J38" i="9"/>
  <c r="I17" i="10" s="1"/>
  <c r="H102" i="1"/>
  <c r="M35" i="4"/>
  <c r="C31" i="14"/>
  <c r="O230" i="4"/>
  <c r="L54" i="12"/>
  <c r="H130" i="1"/>
  <c r="D27" i="11"/>
  <c r="E48" i="11"/>
  <c r="N211" i="4"/>
  <c r="L118" i="2"/>
  <c r="L92" i="1"/>
  <c r="L187" i="1"/>
  <c r="L202" i="1" s="1"/>
  <c r="O58" i="2"/>
  <c r="O66" i="2"/>
  <c r="L41" i="3"/>
  <c r="L24" i="3"/>
  <c r="L28" i="7"/>
  <c r="L74" i="7"/>
  <c r="I95" i="7"/>
  <c r="H98" i="1"/>
  <c r="C42" i="14"/>
  <c r="L51" i="12"/>
  <c r="C27" i="11"/>
  <c r="H204" i="1"/>
  <c r="H211" i="1" s="1"/>
  <c r="C41" i="14"/>
  <c r="O65" i="4"/>
  <c r="C43" i="14"/>
  <c r="C44" i="14"/>
  <c r="C61" i="14"/>
  <c r="C57" i="14"/>
  <c r="C32" i="14"/>
  <c r="C59" i="14"/>
  <c r="C45" i="14"/>
  <c r="L14" i="3" l="1"/>
  <c r="Q22" i="3"/>
  <c r="Q21" i="3"/>
  <c r="L31" i="8"/>
  <c r="Q22" i="8"/>
  <c r="L224" i="4"/>
  <c r="C16" i="14"/>
  <c r="D70" i="9"/>
  <c r="O72" i="9"/>
  <c r="O70" i="9" s="1"/>
  <c r="K28" i="14"/>
  <c r="Q20" i="9"/>
  <c r="M73" i="9"/>
  <c r="M70" i="9" s="1"/>
  <c r="N73" i="9"/>
  <c r="N70" i="9" s="1"/>
  <c r="H70" i="9"/>
  <c r="L28" i="8"/>
  <c r="Q18" i="8"/>
  <c r="K50" i="14"/>
  <c r="K73" i="14"/>
  <c r="K43" i="14"/>
  <c r="L91" i="4"/>
  <c r="K44" i="14"/>
  <c r="K41" i="14"/>
  <c r="Q22" i="9"/>
  <c r="Q19" i="9"/>
  <c r="Q17" i="9"/>
  <c r="H30" i="9"/>
  <c r="L33" i="9"/>
  <c r="L75" i="9" s="1"/>
  <c r="Q18" i="9"/>
  <c r="Q14" i="9"/>
  <c r="H20" i="9"/>
  <c r="K62" i="14"/>
  <c r="L38" i="14"/>
  <c r="K38" i="14" s="1"/>
  <c r="L55" i="4"/>
  <c r="M65" i="14"/>
  <c r="N226" i="4"/>
  <c r="L154" i="4"/>
  <c r="L226" i="4" s="1"/>
  <c r="O226" i="4"/>
  <c r="L39" i="4"/>
  <c r="L59" i="4"/>
  <c r="K79" i="14"/>
  <c r="K76" i="14"/>
  <c r="G19" i="14"/>
  <c r="K47" i="14"/>
  <c r="K60" i="14"/>
  <c r="G27" i="14"/>
  <c r="G22" i="14"/>
  <c r="E15" i="10"/>
  <c r="G25" i="14"/>
  <c r="K56" i="14"/>
  <c r="G18" i="14"/>
  <c r="G17" i="14"/>
  <c r="N23" i="14"/>
  <c r="K63" i="14"/>
  <c r="K37" i="14"/>
  <c r="G24" i="14"/>
  <c r="K64" i="14"/>
  <c r="N19" i="14"/>
  <c r="K48" i="14"/>
  <c r="K53" i="14"/>
  <c r="K57" i="14"/>
  <c r="K36" i="14"/>
  <c r="K46" i="14"/>
  <c r="K52" i="14"/>
  <c r="K32" i="14"/>
  <c r="N25" i="14"/>
  <c r="M19" i="10"/>
  <c r="M20" i="14"/>
  <c r="N20" i="14"/>
  <c r="N26" i="14"/>
  <c r="L19" i="14"/>
  <c r="D15" i="10"/>
  <c r="M27" i="14"/>
  <c r="M21" i="14"/>
  <c r="K61" i="14"/>
  <c r="M26" i="14"/>
  <c r="L24" i="14"/>
  <c r="N21" i="14"/>
  <c r="N24" i="14"/>
  <c r="K71" i="14"/>
  <c r="N27" i="14"/>
  <c r="M22" i="14"/>
  <c r="L22" i="14"/>
  <c r="N22" i="14"/>
  <c r="K45" i="14"/>
  <c r="K51" i="14"/>
  <c r="K55" i="14"/>
  <c r="K59" i="14"/>
  <c r="K49" i="14"/>
  <c r="K54" i="14"/>
  <c r="K58" i="14"/>
  <c r="G26" i="14"/>
  <c r="G21" i="14"/>
  <c r="L75" i="4"/>
  <c r="L223" i="4" s="1"/>
  <c r="N65" i="14"/>
  <c r="K65" i="14" s="1"/>
  <c r="L165" i="4"/>
  <c r="L214" i="4"/>
  <c r="N77" i="14"/>
  <c r="K77" i="14" s="1"/>
  <c r="L18" i="14"/>
  <c r="L186" i="4"/>
  <c r="L69" i="14"/>
  <c r="K69" i="14" s="1"/>
  <c r="L201" i="4"/>
  <c r="L74" i="14"/>
  <c r="K74" i="14" s="1"/>
  <c r="L195" i="4"/>
  <c r="L72" i="14"/>
  <c r="K72" i="14" s="1"/>
  <c r="N18" i="14"/>
  <c r="L204" i="4"/>
  <c r="L75" i="14"/>
  <c r="K75" i="14" s="1"/>
  <c r="K67" i="14"/>
  <c r="N17" i="14"/>
  <c r="L189" i="4"/>
  <c r="L70" i="14"/>
  <c r="K70" i="14" s="1"/>
  <c r="K68" i="14"/>
  <c r="K39" i="14"/>
  <c r="N42" i="14"/>
  <c r="K42" i="14" s="1"/>
  <c r="N34" i="14"/>
  <c r="K34" i="14" s="1"/>
  <c r="L83" i="4"/>
  <c r="L33" i="14"/>
  <c r="K33" i="14" s="1"/>
  <c r="L31" i="14"/>
  <c r="K31" i="14" s="1"/>
  <c r="L40" i="14"/>
  <c r="K40" i="14" s="1"/>
  <c r="M23" i="14"/>
  <c r="L43" i="4"/>
  <c r="L35" i="4"/>
  <c r="M18" i="14"/>
  <c r="M17" i="14"/>
  <c r="L23" i="14"/>
  <c r="L31" i="4"/>
  <c r="M24" i="14"/>
  <c r="L19" i="4"/>
  <c r="M25" i="14"/>
  <c r="L21" i="14"/>
  <c r="L17" i="14"/>
  <c r="M19" i="14"/>
  <c r="L27" i="14"/>
  <c r="L138" i="2"/>
  <c r="N54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17" i="10"/>
  <c r="H17" i="10"/>
  <c r="E80" i="14"/>
  <c r="D14" i="9"/>
  <c r="D38" i="9"/>
  <c r="L35" i="9"/>
  <c r="M20" i="9"/>
  <c r="L40" i="9"/>
  <c r="L74" i="9" s="1"/>
  <c r="Q26" i="7"/>
  <c r="D20" i="9"/>
  <c r="D25" i="9"/>
  <c r="G17" i="10"/>
  <c r="G18" i="10"/>
  <c r="L94" i="7"/>
  <c r="C79" i="14"/>
  <c r="C66" i="14"/>
  <c r="L227" i="4"/>
  <c r="R71" i="4"/>
  <c r="R72" i="4"/>
  <c r="M69" i="4"/>
  <c r="L65" i="4"/>
  <c r="L69" i="4" s="1"/>
  <c r="L146" i="4"/>
  <c r="L183" i="4"/>
  <c r="L73" i="4"/>
  <c r="M220" i="4"/>
  <c r="L211" i="4"/>
  <c r="L220" i="4" s="1"/>
  <c r="L99" i="4"/>
  <c r="R74" i="4"/>
  <c r="L180" i="4"/>
  <c r="L230" i="4"/>
  <c r="L171" i="4"/>
  <c r="L198" i="4"/>
  <c r="L168" i="4"/>
  <c r="L47" i="4"/>
  <c r="L23" i="4"/>
  <c r="N159" i="4"/>
  <c r="O220" i="4"/>
  <c r="L54" i="2"/>
  <c r="R17" i="2"/>
  <c r="C30" i="14"/>
  <c r="L62" i="2"/>
  <c r="L112" i="2"/>
  <c r="L120" i="2" s="1"/>
  <c r="C33" i="14"/>
  <c r="L85" i="1"/>
  <c r="Q21" i="1" s="1"/>
  <c r="C71" i="14"/>
  <c r="C62" i="14"/>
  <c r="N63" i="4"/>
  <c r="R67" i="4"/>
  <c r="C68" i="14"/>
  <c r="L134" i="2"/>
  <c r="C22" i="14"/>
  <c r="C69" i="14"/>
  <c r="L93" i="12"/>
  <c r="O95" i="7"/>
  <c r="D93" i="11"/>
  <c r="N220" i="4"/>
  <c r="M94" i="12"/>
  <c r="O209" i="4"/>
  <c r="N20" i="10" s="1"/>
  <c r="L46" i="2"/>
  <c r="E47" i="11"/>
  <c r="E46" i="11" s="1"/>
  <c r="D18" i="10"/>
  <c r="C18" i="10" s="1"/>
  <c r="M17" i="10"/>
  <c r="L215" i="1"/>
  <c r="L135" i="1"/>
  <c r="D80" i="1"/>
  <c r="L141" i="1"/>
  <c r="L180" i="1" s="1"/>
  <c r="L204" i="1"/>
  <c r="Q26" i="1" s="1"/>
  <c r="Q23" i="1"/>
  <c r="L110" i="1"/>
  <c r="L118" i="1"/>
  <c r="L106" i="1"/>
  <c r="L114" i="1"/>
  <c r="L122" i="1"/>
  <c r="L39" i="1"/>
  <c r="C27" i="14"/>
  <c r="L98" i="1"/>
  <c r="L130" i="1"/>
  <c r="C25" i="14"/>
  <c r="L139" i="1"/>
  <c r="L44" i="1"/>
  <c r="C21" i="14"/>
  <c r="L33" i="1"/>
  <c r="C17" i="14"/>
  <c r="L74" i="1"/>
  <c r="L22" i="1"/>
  <c r="H80" i="1"/>
  <c r="G15" i="10" s="1"/>
  <c r="L17" i="1"/>
  <c r="L102" i="1"/>
  <c r="L49" i="1"/>
  <c r="N80" i="1"/>
  <c r="L59" i="1"/>
  <c r="L28" i="1"/>
  <c r="M134" i="1"/>
  <c r="L126" i="1"/>
  <c r="C72" i="14"/>
  <c r="Q18" i="1"/>
  <c r="Q15" i="10" s="1"/>
  <c r="C36" i="14"/>
  <c r="C23" i="14"/>
  <c r="C55" i="14"/>
  <c r="C17" i="10"/>
  <c r="Q25" i="7"/>
  <c r="M80" i="1"/>
  <c r="L64" i="1"/>
  <c r="L87" i="12"/>
  <c r="L110" i="2"/>
  <c r="N209" i="4"/>
  <c r="M20" i="10" s="1"/>
  <c r="O94" i="12"/>
  <c r="O80" i="1"/>
  <c r="L141" i="2"/>
  <c r="E13" i="11"/>
  <c r="N221" i="4"/>
  <c r="Q25" i="1"/>
  <c r="L37" i="12"/>
  <c r="D30" i="9"/>
  <c r="C26" i="14"/>
  <c r="O134" i="1"/>
  <c r="L94" i="1"/>
  <c r="N78" i="2"/>
  <c r="D110" i="2"/>
  <c r="Q19" i="1"/>
  <c r="N95" i="7"/>
  <c r="L54" i="1"/>
  <c r="H95" i="7"/>
  <c r="M95" i="7"/>
  <c r="Q20" i="6"/>
  <c r="Q22" i="6" s="1"/>
  <c r="D78" i="2"/>
  <c r="L16" i="2"/>
  <c r="C19" i="10"/>
  <c r="C19" i="14"/>
  <c r="C74" i="14"/>
  <c r="D94" i="12"/>
  <c r="H94" i="12"/>
  <c r="M63" i="4"/>
  <c r="M221" i="4"/>
  <c r="F213" i="1"/>
  <c r="J16" i="10"/>
  <c r="K213" i="1"/>
  <c r="L22" i="8"/>
  <c r="H135" i="2"/>
  <c r="H121" i="2" s="1"/>
  <c r="K121" i="2"/>
  <c r="M38" i="9"/>
  <c r="L17" i="10" s="1"/>
  <c r="O63" i="4"/>
  <c r="L128" i="2"/>
  <c r="L73" i="2"/>
  <c r="L70" i="2" s="1"/>
  <c r="M70" i="2"/>
  <c r="L26" i="14" s="1"/>
  <c r="L41" i="7"/>
  <c r="Q23" i="7"/>
  <c r="D135" i="2"/>
  <c r="D121" i="2" s="1"/>
  <c r="G121" i="2"/>
  <c r="Q16" i="1"/>
  <c r="D95" i="7"/>
  <c r="N94" i="12"/>
  <c r="C65" i="14"/>
  <c r="C24" i="14"/>
  <c r="C18" i="14"/>
  <c r="L38" i="7"/>
  <c r="M46" i="2"/>
  <c r="L20" i="14" s="1"/>
  <c r="Q22" i="7"/>
  <c r="O78" i="2"/>
  <c r="M142" i="2"/>
  <c r="N134" i="1"/>
  <c r="Q22" i="1"/>
  <c r="L71" i="12"/>
  <c r="L72" i="7"/>
  <c r="R25" i="2"/>
  <c r="O69" i="4"/>
  <c r="L88" i="7"/>
  <c r="Q24" i="7"/>
  <c r="C20" i="14"/>
  <c r="I16" i="10"/>
  <c r="J213" i="1"/>
  <c r="Q17" i="7"/>
  <c r="L25" i="7"/>
  <c r="L182" i="1"/>
  <c r="L185" i="1" s="1"/>
  <c r="M185" i="1"/>
  <c r="L19" i="10" s="1"/>
  <c r="K19" i="10" s="1"/>
  <c r="O159" i="4"/>
  <c r="N18" i="10" s="1"/>
  <c r="M159" i="4"/>
  <c r="L18" i="10" s="1"/>
  <c r="D16" i="10"/>
  <c r="E213" i="1"/>
  <c r="M209" i="4"/>
  <c r="L20" i="10" s="1"/>
  <c r="L42" i="2"/>
  <c r="I213" i="1"/>
  <c r="H16" i="10"/>
  <c r="O20" i="9"/>
  <c r="C21" i="10"/>
  <c r="L69" i="2"/>
  <c r="L66" i="2" s="1"/>
  <c r="M66" i="2"/>
  <c r="L25" i="14" s="1"/>
  <c r="F16" i="10"/>
  <c r="G213" i="1"/>
  <c r="L19" i="8"/>
  <c r="O142" i="2"/>
  <c r="O110" i="2"/>
  <c r="L24" i="12"/>
  <c r="L54" i="3"/>
  <c r="L90" i="1"/>
  <c r="D134" i="1"/>
  <c r="R16" i="2"/>
  <c r="C93" i="11"/>
  <c r="L69" i="1"/>
  <c r="I18" i="10"/>
  <c r="H78" i="2"/>
  <c r="N121" i="2"/>
  <c r="E16" i="10"/>
  <c r="Q24" i="1"/>
  <c r="C56" i="14"/>
  <c r="H134" i="1"/>
  <c r="Q24" i="3" l="1"/>
  <c r="Q28" i="3"/>
  <c r="Q25" i="8"/>
  <c r="L35" i="8"/>
  <c r="Q27" i="8" s="1"/>
  <c r="Q22" i="10"/>
  <c r="Q18" i="10"/>
  <c r="L73" i="9"/>
  <c r="L70" i="9" s="1"/>
  <c r="L30" i="9"/>
  <c r="Q19" i="10"/>
  <c r="Q13" i="10"/>
  <c r="Q24" i="9"/>
  <c r="Q17" i="10"/>
  <c r="O221" i="4"/>
  <c r="L221" i="4"/>
  <c r="Q24" i="6"/>
  <c r="N15" i="10"/>
  <c r="K26" i="14"/>
  <c r="K24" i="14"/>
  <c r="K25" i="14"/>
  <c r="K23" i="14"/>
  <c r="K19" i="14"/>
  <c r="K21" i="14"/>
  <c r="K20" i="10"/>
  <c r="K22" i="14"/>
  <c r="K20" i="14"/>
  <c r="K27" i="14"/>
  <c r="K21" i="10"/>
  <c r="K17" i="14"/>
  <c r="K18" i="14"/>
  <c r="M18" i="10"/>
  <c r="M15" i="10"/>
  <c r="M16" i="10"/>
  <c r="L38" i="9"/>
  <c r="G16" i="10"/>
  <c r="F80" i="14"/>
  <c r="L209" i="4"/>
  <c r="L159" i="4"/>
  <c r="L16" i="10"/>
  <c r="L63" i="4"/>
  <c r="E93" i="11"/>
  <c r="C20" i="10"/>
  <c r="D80" i="14"/>
  <c r="H22" i="10"/>
  <c r="C80" i="14"/>
  <c r="N16" i="10"/>
  <c r="H213" i="1"/>
  <c r="D213" i="1"/>
  <c r="L211" i="1"/>
  <c r="L82" i="1"/>
  <c r="L134" i="1" s="1"/>
  <c r="J22" i="10"/>
  <c r="L80" i="1"/>
  <c r="M213" i="1"/>
  <c r="R19" i="2"/>
  <c r="Q16" i="10" s="1"/>
  <c r="M78" i="2"/>
  <c r="L15" i="10" s="1"/>
  <c r="O213" i="1"/>
  <c r="L94" i="12"/>
  <c r="R78" i="4"/>
  <c r="Q27" i="7"/>
  <c r="L78" i="2"/>
  <c r="F22" i="10"/>
  <c r="C16" i="10"/>
  <c r="E22" i="10"/>
  <c r="D22" i="10"/>
  <c r="C15" i="10"/>
  <c r="L20" i="9"/>
  <c r="R75" i="4"/>
  <c r="Q20" i="10" s="1"/>
  <c r="R77" i="4"/>
  <c r="Q21" i="10" s="1"/>
  <c r="L95" i="7"/>
  <c r="I22" i="10"/>
  <c r="L142" i="2"/>
  <c r="Q26" i="3"/>
  <c r="M121" i="2"/>
  <c r="Q27" i="1"/>
  <c r="N213" i="1"/>
  <c r="Q31" i="7" l="1"/>
  <c r="M22" i="10"/>
  <c r="K15" i="10"/>
  <c r="G22" i="10"/>
  <c r="K16" i="10"/>
  <c r="L22" i="10"/>
  <c r="K18" i="10"/>
  <c r="L213" i="1"/>
  <c r="Q29" i="7"/>
  <c r="R80" i="4"/>
  <c r="R81" i="4" s="1"/>
  <c r="C22" i="10"/>
  <c r="L83" i="2"/>
  <c r="O82" i="2"/>
  <c r="O137" i="2" s="1"/>
  <c r="Q29" i="1" l="1"/>
  <c r="Q31" i="1"/>
  <c r="O121" i="2"/>
  <c r="L137" i="2"/>
  <c r="L121" i="2" s="1"/>
  <c r="L82" i="2"/>
  <c r="O80" i="2"/>
  <c r="O84" i="2" s="1"/>
  <c r="N17" i="10" s="1"/>
  <c r="N22" i="10" s="1"/>
  <c r="L80" i="2" l="1"/>
  <c r="L84" i="2" s="1"/>
  <c r="K17" i="10" s="1"/>
  <c r="K22" i="10" s="1"/>
  <c r="R22" i="2"/>
  <c r="Q23" i="10" l="1"/>
  <c r="Q25" i="10" s="1"/>
  <c r="R26" i="2"/>
  <c r="R28" i="2" l="1"/>
  <c r="R30" i="2"/>
  <c r="K25" i="9"/>
  <c r="I25" i="9"/>
  <c r="O28" i="9"/>
  <c r="O25" i="9" s="1"/>
  <c r="N16" i="14" s="1"/>
  <c r="N80" i="14" s="1"/>
  <c r="J25" i="9"/>
  <c r="N28" i="9"/>
  <c r="N25" i="9" s="1"/>
  <c r="M28" i="9"/>
  <c r="M25" i="9"/>
  <c r="L16" i="14" s="1"/>
  <c r="M16" i="14" l="1"/>
  <c r="M80" i="14" s="1"/>
  <c r="I16" i="14"/>
  <c r="I80" i="14" s="1"/>
  <c r="H25" i="9"/>
  <c r="H16" i="14"/>
  <c r="H80" i="14" s="1"/>
  <c r="J16" i="14"/>
  <c r="J80" i="14" s="1"/>
  <c r="L28" i="9"/>
  <c r="L25" i="9" s="1"/>
  <c r="K16" i="14"/>
  <c r="K80" i="14" s="1"/>
  <c r="L80" i="14"/>
  <c r="G16" i="14" l="1"/>
  <c r="G80" i="14" s="1"/>
</calcChain>
</file>

<file path=xl/sharedStrings.xml><?xml version="1.0" encoding="utf-8"?>
<sst xmlns="http://schemas.openxmlformats.org/spreadsheetml/2006/main" count="2523" uniqueCount="490">
  <si>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</si>
  <si>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</si>
  <si>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</si>
  <si>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</si>
  <si>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</si>
  <si>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</si>
  <si>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</si>
  <si>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</si>
  <si>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</si>
  <si>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</si>
  <si>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</si>
  <si>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</si>
  <si>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</si>
  <si>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</si>
  <si>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</si>
  <si>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</si>
  <si>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</si>
  <si>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</si>
  <si>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</si>
  <si>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</si>
  <si>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</si>
  <si>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</si>
  <si>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</si>
  <si>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</si>
  <si>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</si>
  <si>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</si>
  <si>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</si>
  <si>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</si>
  <si>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</si>
  <si>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</si>
  <si>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</si>
  <si>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</si>
  <si>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</si>
  <si>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</si>
  <si>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</si>
  <si>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</si>
  <si>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</si>
  <si>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</si>
  <si>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</si>
  <si>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</si>
  <si>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</si>
  <si>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</si>
  <si>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</si>
  <si>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</si>
  <si>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</si>
  <si>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</si>
  <si>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</si>
  <si>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</si>
  <si>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</si>
  <si>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</si>
  <si>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</si>
  <si>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</si>
  <si>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</si>
  <si>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</si>
  <si>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</si>
  <si>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</si>
  <si>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</si>
  <si>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</si>
  <si>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</si>
  <si>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</si>
  <si>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</si>
  <si>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</si>
  <si>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</si>
  <si>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</si>
  <si>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</si>
  <si>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</si>
  <si>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</si>
  <si>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</si>
  <si>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</si>
  <si>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</si>
  <si>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</si>
  <si>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</si>
  <si>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</si>
  <si>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</si>
  <si>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</si>
  <si>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</si>
  <si>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</si>
  <si>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</si>
  <si>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</si>
  <si>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</si>
  <si>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</si>
  <si>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</si>
  <si>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</si>
  <si>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</si>
  <si>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</si>
  <si>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</si>
  <si>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</si>
  <si>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</si>
  <si>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</si>
  <si>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</si>
  <si>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</si>
  <si>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</si>
  <si>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</si>
  <si>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</si>
  <si>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</si>
  <si>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</si>
  <si>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</si>
  <si>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</si>
  <si>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</si>
  <si>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</si>
  <si>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</si>
  <si>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</si>
  <si>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</si>
  <si>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</si>
  <si>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</si>
  <si>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</si>
  <si>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</si>
  <si>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</si>
  <si>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</si>
  <si>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</si>
  <si>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</si>
  <si>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</si>
  <si>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</si>
  <si>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</si>
  <si>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</si>
  <si>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</si>
  <si>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</si>
  <si>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</si>
  <si>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</si>
  <si>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</si>
  <si>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</si>
  <si>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</si>
  <si>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</si>
  <si>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</si>
  <si>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</si>
  <si>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</si>
  <si>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</si>
  <si>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</si>
  <si>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</si>
  <si>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</si>
  <si>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</si>
  <si>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</si>
  <si>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</si>
  <si>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</si>
  <si>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</si>
  <si>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</si>
  <si>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</si>
  <si>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</si>
  <si>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</si>
  <si>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</si>
  <si>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</si>
  <si>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</si>
  <si>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</si>
  <si>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</si>
  <si>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</si>
  <si>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</si>
  <si>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</si>
  <si>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</si>
  <si>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</si>
  <si>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</si>
  <si>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</si>
  <si>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</si>
  <si>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</si>
  <si>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</si>
  <si>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</si>
  <si>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</si>
  <si>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</si>
  <si>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</si>
  <si>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</si>
  <si>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</si>
  <si>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</si>
  <si>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</si>
  <si>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</si>
  <si>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</si>
  <si>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</si>
  <si>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</si>
  <si>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</si>
  <si>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</si>
  <si>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</si>
  <si>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</si>
  <si>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</si>
  <si>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</si>
  <si>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</si>
  <si>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</si>
  <si>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</si>
  <si>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</si>
  <si>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</si>
  <si>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</si>
  <si>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</si>
  <si>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</si>
  <si>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</si>
  <si>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</si>
  <si>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</si>
  <si>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</si>
  <si>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</si>
  <si>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</si>
  <si>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</si>
  <si>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</si>
  <si>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</si>
  <si>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</si>
  <si>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</si>
  <si>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</si>
  <si>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</si>
  <si>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</si>
  <si>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</si>
  <si>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</si>
  <si>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</si>
  <si>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</si>
  <si>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</si>
  <si>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</si>
  <si>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</si>
  <si>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</si>
  <si>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</si>
  <si>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</si>
  <si>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</si>
  <si>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</si>
  <si>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</si>
  <si>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</si>
  <si>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</si>
  <si>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</si>
  <si>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</si>
  <si>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</si>
  <si>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</si>
  <si>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</si>
  <si>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</si>
  <si>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</si>
  <si>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</si>
  <si>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</si>
  <si>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</si>
  <si>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</si>
  <si>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</si>
  <si>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</si>
  <si>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</si>
  <si>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</si>
  <si>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</si>
  <si>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</si>
  <si>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</si>
  <si>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</si>
  <si>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</si>
  <si>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</si>
  <si>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</si>
  <si>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</si>
  <si>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</si>
  <si>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</si>
  <si>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</si>
  <si>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</si>
  <si>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</si>
  <si>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</si>
  <si>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</si>
  <si>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</si>
  <si>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</si>
  <si>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</si>
  <si>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</si>
  <si>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</si>
  <si>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</si>
  <si>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</si>
  <si>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</si>
  <si>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</si>
  <si>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</si>
  <si>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</si>
  <si>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</si>
  <si>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</si>
  <si>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</si>
  <si>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</si>
  <si>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</si>
  <si>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</si>
  <si>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</si>
  <si>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</si>
  <si>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</si>
  <si>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</si>
  <si>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</si>
  <si>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</si>
  <si>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</si>
  <si>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</si>
  <si>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</si>
  <si>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</si>
  <si>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</si>
  <si>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</si>
  <si>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</si>
  <si>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</si>
  <si>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</si>
  <si>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</si>
  <si>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</si>
  <si>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</si>
  <si>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</si>
  <si>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</si>
  <si>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</si>
  <si>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</si>
  <si>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</si>
  <si>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</si>
  <si>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</si>
  <si>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</si>
  <si>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</si>
  <si>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</si>
  <si>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</si>
  <si>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</si>
  <si>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</si>
  <si>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</si>
  <si>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</si>
  <si>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</si>
  <si>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</si>
  <si>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</si>
  <si>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</si>
  <si>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</si>
  <si>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</si>
  <si>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</si>
  <si>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</si>
  <si>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</si>
  <si>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</si>
  <si>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</si>
  <si>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</si>
  <si>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</si>
  <si>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</si>
  <si>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</si>
  <si>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</si>
  <si>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</si>
  <si>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</si>
  <si>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</si>
  <si>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</si>
  <si>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</si>
  <si>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</si>
  <si>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</si>
  <si>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</si>
  <si>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</si>
  <si>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</si>
  <si>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</si>
  <si>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</si>
  <si>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</si>
  <si>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</si>
  <si>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</si>
  <si>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</si>
  <si>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</si>
  <si>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</si>
  <si>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</si>
  <si>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</si>
  <si>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</si>
  <si>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</si>
  <si>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</si>
  <si>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</si>
  <si>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</si>
  <si>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</si>
  <si>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</si>
  <si>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</si>
  <si>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</si>
  <si>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</si>
  <si>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</si>
  <si>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</si>
  <si>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</si>
  <si>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</si>
  <si>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</si>
  <si>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</si>
  <si>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</si>
  <si>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</si>
  <si>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</si>
  <si>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</si>
  <si>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</si>
  <si>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</si>
  <si>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</si>
  <si>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</si>
  <si>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</si>
  <si>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</si>
  <si>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</si>
  <si>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</si>
  <si>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</si>
  <si>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</si>
  <si>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</si>
  <si>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</si>
  <si>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</si>
  <si>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</si>
  <si>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</si>
  <si>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</si>
  <si>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</si>
  <si>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</si>
  <si>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</si>
  <si>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</si>
  <si>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</si>
  <si>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</si>
  <si>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</si>
  <si>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</si>
  <si>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</si>
  <si>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</si>
  <si>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</si>
  <si>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</si>
  <si>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</si>
  <si>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</si>
  <si>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</si>
  <si>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</si>
  <si>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</si>
  <si>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</si>
  <si>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</si>
  <si>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</si>
  <si>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</si>
  <si>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</si>
  <si>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</si>
  <si>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</si>
  <si>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</si>
  <si>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</si>
  <si>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</si>
  <si>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</si>
  <si>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</si>
  <si>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</si>
  <si>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</si>
  <si>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</si>
  <si>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</si>
  <si>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</si>
  <si>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</si>
  <si>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</si>
  <si>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</si>
  <si>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</si>
  <si>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</si>
  <si>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</si>
  <si>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</si>
  <si>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</si>
  <si>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</si>
  <si>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</si>
  <si>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</si>
  <si>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</si>
  <si>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</si>
  <si>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</si>
  <si>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</si>
  <si>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</si>
  <si>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</si>
  <si>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</si>
  <si>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</si>
  <si>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</si>
  <si>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</si>
  <si>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</si>
  <si>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</si>
  <si>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</si>
  <si>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</si>
  <si>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</si>
  <si>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</si>
  <si>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</si>
  <si>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</si>
  <si>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</si>
  <si>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</si>
  <si>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</si>
  <si>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</si>
  <si>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</si>
  <si>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</si>
  <si>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</si>
  <si>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</si>
  <si>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</si>
  <si>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</si>
  <si>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</si>
  <si>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</si>
  <si>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</si>
  <si>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</si>
  <si>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</si>
  <si>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</si>
  <si>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</si>
  <si>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</si>
  <si>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</si>
  <si>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</si>
  <si>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</si>
  <si>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</si>
  <si>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</si>
  <si>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</si>
  <si>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</si>
  <si>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</si>
  <si>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</si>
  <si>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</si>
  <si>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</si>
  <si>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</si>
  <si>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</si>
  <si>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</si>
  <si>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</si>
  <si>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</si>
  <si>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</si>
  <si>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</si>
  <si>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</si>
  <si>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</si>
  <si>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</si>
  <si>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civilinės metrikacijos pastato kapitalinis remontas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</si>
  <si>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</si>
  <si>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</si>
  <si>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</si>
  <si>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</si>
  <si>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</si>
  <si>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>2016 METŲ ASIGNAVIMAI SAVARANKIŠKOMS FUNKCIJOMS VYKDYTI PAGAL ASIGNAVIMŲ VALDYTOJUS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</si>
  <si>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</si>
  <si>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</si>
  <si>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</si>
  <si>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>sprendimo Nr. T1- 103  redakcija)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</si>
  <si>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</si>
  <si>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</si>
  <si>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</si>
  <si>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T1- 103 redakcija)</t>
  </si>
  <si>
    <t xml:space="preserve">       sprendimo Nr. T1-103  redakcija)</t>
  </si>
  <si>
    <t xml:space="preserve">           sprendimo Nr. T1- 103 redakcija)</t>
  </si>
  <si>
    <t xml:space="preserve">            sprendimo Nr. T1- 103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</si>
  <si>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</si>
  <si>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</si>
  <si>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</si>
  <si>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>sprendimo Nr. T1-162 redakcija)</t>
  </si>
  <si>
    <t xml:space="preserve"> sprendimo Nr. T1-162 redakcija)</t>
  </si>
  <si>
    <t xml:space="preserve">       sprendimo Nr. T1-162 redakcija)</t>
  </si>
  <si>
    <t xml:space="preserve">    sprendimo Nr. T1-162 redakcija)</t>
  </si>
  <si>
    <t xml:space="preserve">           sprendimo Nr. T1-162 redakcija)</t>
  </si>
  <si>
    <t xml:space="preserve">            sprendimo Nr. T1-162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</si>
</sst>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43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center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3" borderId="5" xfId="0" applyNumberFormat="1" applyFont="1" applyFill="1" applyBorder="1" applyAlignment="1">
      <alignment horizontal="center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4" fillId="6" borderId="1" xfId="0" applyNumberFormat="1" applyFont="1" applyFill="1" applyBorder="1" applyAlignment="1">
      <alignment horizontal="right" vertical="center"/>
    </xf>
    <xf numFmtId="164" fontId="14" fillId="7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13" fillId="6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3" fillId="7" borderId="1" xfId="0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vertical="center" wrapText="1"/>
    </xf>
    <xf numFmtId="164" fontId="17" fillId="6" borderId="1" xfId="0" applyNumberFormat="1" applyFont="1" applyFill="1" applyBorder="1" applyAlignment="1">
      <alignment horizontal="right" vertical="center"/>
    </xf>
    <xf numFmtId="164" fontId="8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4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4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vertical="center" wrapText="1"/>
    </xf>
    <xf numFmtId="164" fontId="19" fillId="6" borderId="1" xfId="0" applyNumberFormat="1" applyFont="1" applyFill="1" applyBorder="1" applyAlignment="1">
      <alignment horizontal="right" vertical="center"/>
    </xf>
    <xf numFmtId="164" fontId="19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 vertical="center" wrapText="1"/>
    </xf>
    <xf numFmtId="164" fontId="8" fillId="6" borderId="1" xfId="0" applyNumberFormat="1" applyFont="1" applyFill="1" applyBorder="1" applyAlignment="1">
      <alignment horizontal="right" vertical="center"/>
    </xf>
    <xf numFmtId="164" fontId="9" fillId="0" borderId="0" xfId="0" applyNumberFormat="1" applyFont="1"/>
    <xf numFmtId="164" fontId="9" fillId="0" borderId="0" xfId="0" applyNumberFormat="1" applyFont="1" applyFill="1"/>
    <xf numFmtId="164" fontId="8" fillId="6" borderId="1" xfId="0" applyNumberFormat="1" applyFont="1" applyFill="1" applyBorder="1" applyAlignment="1"/>
    <xf numFmtId="164" fontId="8" fillId="7" borderId="1" xfId="0" applyNumberFormat="1" applyFont="1" applyFill="1" applyBorder="1" applyAlignment="1"/>
    <xf numFmtId="164" fontId="8" fillId="0" borderId="1" xfId="0" applyNumberFormat="1" applyFont="1" applyBorder="1" applyAlignment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3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6" borderId="8" xfId="0" applyNumberFormat="1" applyFont="1" applyFill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0" borderId="14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164" fontId="1" fillId="3" borderId="1" xfId="0" applyNumberFormat="1" applyFont="1" applyFill="1" applyBorder="1" applyAlignment="1"/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13" fillId="0" borderId="0" xfId="0" applyNumberFormat="1" applyFont="1" applyFill="1"/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" fontId="4" fillId="0" borderId="0" xfId="0" applyNumberFormat="1" applyFont="1" applyAlignment="1">
      <alignment horizontal="center" wrapText="1"/>
    </xf>
    <xf numFmtId="164" fontId="5" fillId="0" borderId="9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9"/>
  <sheetViews>
    <sheetView showZeros="0" workbookViewId="0">
      <selection activeCell="B8" sqref="B8:E8"/>
    </sheetView>
  </sheetViews>
  <sheetFormatPr defaultColWidth="9.42578125" defaultRowHeight="15" x14ac:dyDescent="0.25"/>
  <cols>
    <col min="1" max="1" width="9.7109375" style="324" customWidth="1"/>
    <col min="2" max="2" width="69.85546875" style="326" customWidth="1"/>
    <col min="3" max="3" width="10.42578125" style="327" hidden="1" customWidth="1"/>
    <col min="4" max="4" width="9.28515625" style="324" hidden="1" customWidth="1"/>
    <col min="5" max="5" width="10.42578125" style="324" customWidth="1"/>
    <col min="6" max="16384" width="9.42578125" style="324"/>
  </cols>
  <sheetData>
    <row r="1" spans="1:5" x14ac:dyDescent="0.25">
      <c r="B1" s="452" t="s">
        <v>354</v>
      </c>
      <c r="C1" s="452"/>
      <c r="D1" s="452"/>
      <c r="E1" s="452"/>
    </row>
    <row r="2" spans="1:5" x14ac:dyDescent="0.25">
      <c r="B2" s="452" t="s">
        <v>445</v>
      </c>
      <c r="C2" s="452"/>
      <c r="D2" s="452"/>
      <c r="E2" s="452"/>
    </row>
    <row r="3" spans="1:5" x14ac:dyDescent="0.25">
      <c r="B3" s="452" t="s">
        <v>466</v>
      </c>
      <c r="C3" s="452"/>
      <c r="D3" s="452"/>
      <c r="E3" s="452"/>
    </row>
    <row r="4" spans="1:5" x14ac:dyDescent="0.25">
      <c r="B4" s="452" t="s">
        <v>355</v>
      </c>
      <c r="C4" s="452"/>
      <c r="D4" s="452"/>
      <c r="E4" s="452"/>
    </row>
    <row r="5" spans="1:5" s="441" customFormat="1" x14ac:dyDescent="0.25">
      <c r="B5" s="454" t="s">
        <v>467</v>
      </c>
      <c r="C5" s="454"/>
      <c r="D5" s="454"/>
      <c r="E5" s="454"/>
    </row>
    <row r="6" spans="1:5" s="441" customFormat="1" x14ac:dyDescent="0.25">
      <c r="B6" s="454" t="s">
        <v>473</v>
      </c>
      <c r="C6" s="454"/>
      <c r="D6" s="454"/>
      <c r="E6" s="454"/>
    </row>
    <row r="7" spans="1:5" s="441" customFormat="1" x14ac:dyDescent="0.25">
      <c r="B7" s="454" t="s">
        <v>475</v>
      </c>
      <c r="C7" s="454"/>
      <c r="D7" s="454"/>
      <c r="E7" s="454"/>
    </row>
    <row r="8" spans="1:5" s="441" customFormat="1" x14ac:dyDescent="0.25">
      <c r="B8" s="454" t="s">
        <v>484</v>
      </c>
      <c r="C8" s="454"/>
      <c r="D8" s="454"/>
      <c r="E8" s="454"/>
    </row>
    <row r="9" spans="1:5" x14ac:dyDescent="0.25">
      <c r="B9" s="325"/>
      <c r="C9" s="325"/>
      <c r="D9" s="325"/>
      <c r="E9" s="325"/>
    </row>
    <row r="10" spans="1:5" x14ac:dyDescent="0.25">
      <c r="A10" s="453" t="s">
        <v>446</v>
      </c>
      <c r="B10" s="453"/>
      <c r="C10" s="453"/>
    </row>
    <row r="11" spans="1:5" x14ac:dyDescent="0.25">
      <c r="E11" s="5" t="s">
        <v>456</v>
      </c>
    </row>
    <row r="12" spans="1:5" ht="30" x14ac:dyDescent="0.25">
      <c r="A12" s="328" t="s">
        <v>244</v>
      </c>
      <c r="B12" s="329" t="s">
        <v>245</v>
      </c>
      <c r="C12" s="330" t="s">
        <v>343</v>
      </c>
      <c r="D12" s="331" t="s">
        <v>339</v>
      </c>
      <c r="E12" s="329" t="s">
        <v>0</v>
      </c>
    </row>
    <row r="13" spans="1:5" x14ac:dyDescent="0.25">
      <c r="A13" s="332" t="s">
        <v>72</v>
      </c>
      <c r="B13" s="333" t="s">
        <v>246</v>
      </c>
      <c r="C13" s="334">
        <f>C14+C19+C23</f>
        <v>17494.5</v>
      </c>
      <c r="D13" s="335">
        <f>D14+D19+D23</f>
        <v>0</v>
      </c>
      <c r="E13" s="336">
        <f>E14+E19+E23</f>
        <v>17494.5</v>
      </c>
    </row>
    <row r="14" spans="1:5" x14ac:dyDescent="0.25">
      <c r="A14" s="332" t="s">
        <v>247</v>
      </c>
      <c r="B14" s="333" t="s">
        <v>248</v>
      </c>
      <c r="C14" s="334">
        <f>C15</f>
        <v>15841</v>
      </c>
      <c r="D14" s="335">
        <f>D15</f>
        <v>0</v>
      </c>
      <c r="E14" s="336">
        <f>E15</f>
        <v>15841</v>
      </c>
    </row>
    <row r="15" spans="1:5" ht="15" customHeight="1" x14ac:dyDescent="0.25">
      <c r="A15" s="332" t="s">
        <v>249</v>
      </c>
      <c r="B15" s="337" t="s">
        <v>313</v>
      </c>
      <c r="C15" s="338">
        <f>C16+C17+C18</f>
        <v>15841</v>
      </c>
      <c r="D15" s="339">
        <f>D16+D17+D18</f>
        <v>0</v>
      </c>
      <c r="E15" s="340">
        <f>E16+E17+E18</f>
        <v>15841</v>
      </c>
    </row>
    <row r="16" spans="1:5" ht="15" customHeight="1" x14ac:dyDescent="0.25">
      <c r="A16" s="332" t="s">
        <v>250</v>
      </c>
      <c r="B16" s="337" t="s">
        <v>314</v>
      </c>
      <c r="C16" s="341">
        <v>8722</v>
      </c>
      <c r="D16" s="339"/>
      <c r="E16" s="342">
        <f>C16+D16</f>
        <v>8722</v>
      </c>
    </row>
    <row r="17" spans="1:5" x14ac:dyDescent="0.25">
      <c r="A17" s="332" t="s">
        <v>251</v>
      </c>
      <c r="B17" s="337" t="s">
        <v>315</v>
      </c>
      <c r="C17" s="341">
        <v>3234</v>
      </c>
      <c r="D17" s="339"/>
      <c r="E17" s="342">
        <f>C17+D17</f>
        <v>3234</v>
      </c>
    </row>
    <row r="18" spans="1:5" ht="30" x14ac:dyDescent="0.25">
      <c r="A18" s="332" t="s">
        <v>252</v>
      </c>
      <c r="B18" s="343" t="s">
        <v>328</v>
      </c>
      <c r="C18" s="341">
        <v>3885</v>
      </c>
      <c r="D18" s="339"/>
      <c r="E18" s="342">
        <f>C18+D18</f>
        <v>3885</v>
      </c>
    </row>
    <row r="19" spans="1:5" x14ac:dyDescent="0.25">
      <c r="A19" s="332" t="s">
        <v>253</v>
      </c>
      <c r="B19" s="333" t="s">
        <v>254</v>
      </c>
      <c r="C19" s="334">
        <f>C20+C21+C22</f>
        <v>476</v>
      </c>
      <c r="D19" s="335">
        <f>D20+D21+D22</f>
        <v>0</v>
      </c>
      <c r="E19" s="336">
        <f>E20+E21+E22</f>
        <v>476</v>
      </c>
    </row>
    <row r="20" spans="1:5" x14ac:dyDescent="0.25">
      <c r="A20" s="332" t="s">
        <v>255</v>
      </c>
      <c r="B20" s="337" t="s">
        <v>316</v>
      </c>
      <c r="C20" s="341">
        <v>250</v>
      </c>
      <c r="D20" s="339"/>
      <c r="E20" s="342">
        <f>C20+D20</f>
        <v>250</v>
      </c>
    </row>
    <row r="21" spans="1:5" x14ac:dyDescent="0.25">
      <c r="A21" s="332" t="s">
        <v>256</v>
      </c>
      <c r="B21" s="337" t="s">
        <v>317</v>
      </c>
      <c r="C21" s="341">
        <v>6</v>
      </c>
      <c r="D21" s="339"/>
      <c r="E21" s="342">
        <f>C21+D21</f>
        <v>6</v>
      </c>
    </row>
    <row r="22" spans="1:5" x14ac:dyDescent="0.25">
      <c r="A22" s="332" t="s">
        <v>257</v>
      </c>
      <c r="B22" s="337" t="s">
        <v>318</v>
      </c>
      <c r="C22" s="341">
        <v>220</v>
      </c>
      <c r="D22" s="339"/>
      <c r="E22" s="342">
        <f>C22+D22</f>
        <v>220</v>
      </c>
    </row>
    <row r="23" spans="1:5" x14ac:dyDescent="0.25">
      <c r="A23" s="332" t="s">
        <v>258</v>
      </c>
      <c r="B23" s="344" t="s">
        <v>259</v>
      </c>
      <c r="C23" s="334">
        <f>C24+C25+C26</f>
        <v>1177.5</v>
      </c>
      <c r="D23" s="335">
        <f>D24+D25+D26</f>
        <v>0</v>
      </c>
      <c r="E23" s="336">
        <f>E24+E25+E26</f>
        <v>1177.5</v>
      </c>
    </row>
    <row r="24" spans="1:5" x14ac:dyDescent="0.25">
      <c r="A24" s="332" t="s">
        <v>260</v>
      </c>
      <c r="B24" s="337" t="s">
        <v>319</v>
      </c>
      <c r="C24" s="341">
        <v>74.8</v>
      </c>
      <c r="D24" s="339"/>
      <c r="E24" s="342">
        <f>C24+D24</f>
        <v>74.8</v>
      </c>
    </row>
    <row r="25" spans="1:5" x14ac:dyDescent="0.25">
      <c r="A25" s="332" t="s">
        <v>261</v>
      </c>
      <c r="B25" s="337" t="s">
        <v>320</v>
      </c>
      <c r="C25" s="341">
        <v>43</v>
      </c>
      <c r="D25" s="339"/>
      <c r="E25" s="342">
        <f>C25+D25</f>
        <v>43</v>
      </c>
    </row>
    <row r="26" spans="1:5" x14ac:dyDescent="0.25">
      <c r="A26" s="332" t="s">
        <v>262</v>
      </c>
      <c r="B26" s="337" t="s">
        <v>321</v>
      </c>
      <c r="C26" s="341">
        <v>1059.7</v>
      </c>
      <c r="D26" s="339"/>
      <c r="E26" s="342">
        <f>C26+D26</f>
        <v>1059.7</v>
      </c>
    </row>
    <row r="27" spans="1:5" x14ac:dyDescent="0.25">
      <c r="A27" s="332" t="s">
        <v>187</v>
      </c>
      <c r="B27" s="333" t="s">
        <v>263</v>
      </c>
      <c r="C27" s="334">
        <f>C28+C32+C36+C38</f>
        <v>1307.8</v>
      </c>
      <c r="D27" s="335">
        <f>D28+D32+D36+D38</f>
        <v>40.1</v>
      </c>
      <c r="E27" s="336">
        <f>E28+E32+E36+E38</f>
        <v>1347.8999999999999</v>
      </c>
    </row>
    <row r="28" spans="1:5" x14ac:dyDescent="0.25">
      <c r="A28" s="332" t="s">
        <v>264</v>
      </c>
      <c r="B28" s="333" t="s">
        <v>265</v>
      </c>
      <c r="C28" s="334">
        <f>C29+C30+C31</f>
        <v>222</v>
      </c>
      <c r="D28" s="335">
        <f>D29+D30+D31</f>
        <v>40</v>
      </c>
      <c r="E28" s="336">
        <f>E29+E30+E31</f>
        <v>262</v>
      </c>
    </row>
    <row r="29" spans="1:5" ht="30" x14ac:dyDescent="0.25">
      <c r="A29" s="332" t="s">
        <v>266</v>
      </c>
      <c r="B29" s="337" t="s">
        <v>322</v>
      </c>
      <c r="C29" s="341">
        <v>152</v>
      </c>
      <c r="D29" s="339">
        <v>40</v>
      </c>
      <c r="E29" s="342">
        <f>C29+D29</f>
        <v>192</v>
      </c>
    </row>
    <row r="30" spans="1:5" x14ac:dyDescent="0.25">
      <c r="A30" s="332" t="s">
        <v>267</v>
      </c>
      <c r="B30" s="337" t="s">
        <v>323</v>
      </c>
      <c r="C30" s="341">
        <v>18</v>
      </c>
      <c r="D30" s="339"/>
      <c r="E30" s="342">
        <f>C30+D30</f>
        <v>18</v>
      </c>
    </row>
    <row r="31" spans="1:5" x14ac:dyDescent="0.25">
      <c r="A31" s="332" t="s">
        <v>268</v>
      </c>
      <c r="B31" s="337" t="s">
        <v>324</v>
      </c>
      <c r="C31" s="341">
        <v>52</v>
      </c>
      <c r="D31" s="339"/>
      <c r="E31" s="342">
        <f>C31+D31</f>
        <v>52</v>
      </c>
    </row>
    <row r="32" spans="1:5" x14ac:dyDescent="0.25">
      <c r="A32" s="332" t="s">
        <v>269</v>
      </c>
      <c r="B32" s="333" t="s">
        <v>270</v>
      </c>
      <c r="C32" s="334">
        <f>C33+C34+C35</f>
        <v>1052.8</v>
      </c>
      <c r="D32" s="335">
        <f>D33+D34+D35</f>
        <v>0.1</v>
      </c>
      <c r="E32" s="336">
        <f>E33+E34+E35</f>
        <v>1052.8999999999999</v>
      </c>
    </row>
    <row r="33" spans="1:8" x14ac:dyDescent="0.25">
      <c r="A33" s="332" t="s">
        <v>271</v>
      </c>
      <c r="B33" s="337" t="s">
        <v>325</v>
      </c>
      <c r="C33" s="338">
        <v>164.7</v>
      </c>
      <c r="D33" s="345"/>
      <c r="E33" s="342">
        <f t="shared" ref="E33:E39" si="0">C33+D33</f>
        <v>164.7</v>
      </c>
    </row>
    <row r="34" spans="1:8" ht="15.75" customHeight="1" x14ac:dyDescent="0.25">
      <c r="A34" s="332" t="s">
        <v>272</v>
      </c>
      <c r="B34" s="337" t="s">
        <v>326</v>
      </c>
      <c r="C34" s="338">
        <v>99.3</v>
      </c>
      <c r="D34" s="345">
        <v>0.1</v>
      </c>
      <c r="E34" s="342">
        <f t="shared" si="0"/>
        <v>99.399999999999991</v>
      </c>
    </row>
    <row r="35" spans="1:8" x14ac:dyDescent="0.25">
      <c r="A35" s="332" t="s">
        <v>273</v>
      </c>
      <c r="B35" s="337" t="s">
        <v>356</v>
      </c>
      <c r="C35" s="341">
        <v>788.8</v>
      </c>
      <c r="D35" s="339"/>
      <c r="E35" s="342">
        <f t="shared" si="0"/>
        <v>788.8</v>
      </c>
    </row>
    <row r="36" spans="1:8" x14ac:dyDescent="0.25">
      <c r="A36" s="332" t="s">
        <v>274</v>
      </c>
      <c r="B36" s="333" t="s">
        <v>275</v>
      </c>
      <c r="C36" s="334">
        <v>3</v>
      </c>
      <c r="D36" s="335"/>
      <c r="E36" s="346">
        <f t="shared" si="0"/>
        <v>3</v>
      </c>
    </row>
    <row r="37" spans="1:8" hidden="1" x14ac:dyDescent="0.25">
      <c r="A37" s="332"/>
      <c r="B37" s="347" t="s">
        <v>439</v>
      </c>
      <c r="C37" s="348"/>
      <c r="D37" s="349"/>
      <c r="E37" s="350">
        <f t="shared" ref="E37" si="1">C37+D37</f>
        <v>0</v>
      </c>
    </row>
    <row r="38" spans="1:8" x14ac:dyDescent="0.25">
      <c r="A38" s="332" t="s">
        <v>276</v>
      </c>
      <c r="B38" s="333" t="s">
        <v>277</v>
      </c>
      <c r="C38" s="351">
        <v>30</v>
      </c>
      <c r="D38" s="352"/>
      <c r="E38" s="346">
        <f t="shared" si="0"/>
        <v>30</v>
      </c>
    </row>
    <row r="39" spans="1:8" s="354" customFormat="1" ht="13.5" hidden="1" x14ac:dyDescent="0.2">
      <c r="A39" s="353"/>
      <c r="B39" s="347" t="s">
        <v>431</v>
      </c>
      <c r="C39" s="348"/>
      <c r="D39" s="349"/>
      <c r="E39" s="350">
        <f t="shared" si="0"/>
        <v>0</v>
      </c>
    </row>
    <row r="40" spans="1:8" ht="28.5" x14ac:dyDescent="0.25">
      <c r="A40" s="332" t="s">
        <v>73</v>
      </c>
      <c r="B40" s="333" t="s">
        <v>278</v>
      </c>
      <c r="C40" s="351">
        <f>C41+C45</f>
        <v>99</v>
      </c>
      <c r="D40" s="352">
        <f t="shared" ref="D40:E40" si="2">D41+D45</f>
        <v>0</v>
      </c>
      <c r="E40" s="346">
        <f t="shared" si="2"/>
        <v>99</v>
      </c>
      <c r="G40" s="451"/>
      <c r="H40" s="451"/>
    </row>
    <row r="41" spans="1:8" x14ac:dyDescent="0.25">
      <c r="A41" s="332" t="s">
        <v>279</v>
      </c>
      <c r="B41" s="333" t="s">
        <v>280</v>
      </c>
      <c r="C41" s="351">
        <f>C42+C43+C44</f>
        <v>99</v>
      </c>
      <c r="D41" s="352">
        <f t="shared" ref="D41:E41" si="3">D42+D43+D44</f>
        <v>0</v>
      </c>
      <c r="E41" s="346">
        <f t="shared" si="3"/>
        <v>99</v>
      </c>
      <c r="G41" s="451"/>
      <c r="H41" s="451"/>
    </row>
    <row r="42" spans="1:8" x14ac:dyDescent="0.25">
      <c r="A42" s="213" t="s">
        <v>281</v>
      </c>
      <c r="B42" s="355" t="s">
        <v>327</v>
      </c>
      <c r="C42" s="338">
        <v>35</v>
      </c>
      <c r="D42" s="345"/>
      <c r="E42" s="342">
        <f t="shared" ref="E42:E43" si="4">C42+D42</f>
        <v>35</v>
      </c>
      <c r="G42" s="451"/>
      <c r="H42" s="451"/>
    </row>
    <row r="43" spans="1:8" x14ac:dyDescent="0.25">
      <c r="A43" s="332" t="s">
        <v>282</v>
      </c>
      <c r="B43" s="356" t="s">
        <v>441</v>
      </c>
      <c r="C43" s="338">
        <v>64</v>
      </c>
      <c r="D43" s="345"/>
      <c r="E43" s="342">
        <f t="shared" si="4"/>
        <v>64</v>
      </c>
      <c r="G43" s="451"/>
      <c r="H43" s="451"/>
    </row>
    <row r="44" spans="1:8" hidden="1" x14ac:dyDescent="0.25">
      <c r="A44" s="332" t="s">
        <v>440</v>
      </c>
      <c r="B44" s="356" t="s">
        <v>442</v>
      </c>
      <c r="C44" s="338"/>
      <c r="D44" s="345"/>
      <c r="E44" s="342">
        <f t="shared" ref="E44:E45" si="5">C44+D44</f>
        <v>0</v>
      </c>
      <c r="G44" s="451"/>
      <c r="H44" s="451"/>
    </row>
    <row r="45" spans="1:8" hidden="1" x14ac:dyDescent="0.25">
      <c r="A45" s="357" t="s">
        <v>443</v>
      </c>
      <c r="B45" s="358" t="s">
        <v>444</v>
      </c>
      <c r="C45" s="351"/>
      <c r="D45" s="352"/>
      <c r="E45" s="346">
        <f t="shared" si="5"/>
        <v>0</v>
      </c>
      <c r="G45" s="451"/>
      <c r="H45" s="451"/>
    </row>
    <row r="46" spans="1:8" x14ac:dyDescent="0.25">
      <c r="A46" s="332" t="s">
        <v>74</v>
      </c>
      <c r="B46" s="333" t="s">
        <v>283</v>
      </c>
      <c r="C46" s="334">
        <f>C47+C91+C92</f>
        <v>16530.099999999999</v>
      </c>
      <c r="D46" s="335">
        <f>D47+D91+D92</f>
        <v>777</v>
      </c>
      <c r="E46" s="359">
        <f>E47+E91+E92</f>
        <v>17307.099999999999</v>
      </c>
      <c r="G46" s="451"/>
      <c r="H46" s="451"/>
    </row>
    <row r="47" spans="1:8" x14ac:dyDescent="0.25">
      <c r="A47" s="332" t="s">
        <v>284</v>
      </c>
      <c r="B47" s="358" t="s">
        <v>285</v>
      </c>
      <c r="C47" s="334">
        <f>C48+C70+C72</f>
        <v>14996.3</v>
      </c>
      <c r="D47" s="335">
        <f>D48+D70+D72</f>
        <v>777</v>
      </c>
      <c r="E47" s="359">
        <f>E48+E70+E72</f>
        <v>15773.3</v>
      </c>
    </row>
    <row r="48" spans="1:8" s="2" customFormat="1" x14ac:dyDescent="0.25">
      <c r="A48" s="213" t="s">
        <v>286</v>
      </c>
      <c r="B48" s="356" t="s">
        <v>382</v>
      </c>
      <c r="C48" s="338">
        <f>C49+C50+C51+C52+C53+C54+C55+C57+C58+C60+C61+C62+C63+C64+C65+C66+C67+C68+C69+C56+C59</f>
        <v>2510.2999999999997</v>
      </c>
      <c r="D48" s="345">
        <f>D49+D50+D51+D52+D53+D54+D55+D57+D58+D60+D61+D62+D63+D64+D65+D66+D67+D68+D69+D56+D59</f>
        <v>0</v>
      </c>
      <c r="E48" s="360">
        <f>E49+E50+E51+E52+E53+E54+E55+E57+E58+E60+E61+E62+E63+E64+E65+E66+E67+E68+E69+E56+E59</f>
        <v>2510.2999999999997</v>
      </c>
    </row>
    <row r="49" spans="1:5" x14ac:dyDescent="0.25">
      <c r="A49" s="332" t="s">
        <v>287</v>
      </c>
      <c r="B49" s="337" t="s">
        <v>462</v>
      </c>
      <c r="C49" s="341">
        <v>0.6</v>
      </c>
      <c r="D49" s="339"/>
      <c r="E49" s="342">
        <f t="shared" ref="E49:E71" si="6">C49+D49</f>
        <v>0.6</v>
      </c>
    </row>
    <row r="50" spans="1:5" x14ac:dyDescent="0.25">
      <c r="A50" s="332" t="s">
        <v>288</v>
      </c>
      <c r="B50" s="337" t="s">
        <v>383</v>
      </c>
      <c r="C50" s="341">
        <v>7.6</v>
      </c>
      <c r="D50" s="339"/>
      <c r="E50" s="342">
        <f t="shared" si="6"/>
        <v>7.6</v>
      </c>
    </row>
    <row r="51" spans="1:5" x14ac:dyDescent="0.25">
      <c r="A51" s="332" t="s">
        <v>289</v>
      </c>
      <c r="B51" s="337" t="s">
        <v>384</v>
      </c>
      <c r="C51" s="341">
        <v>8</v>
      </c>
      <c r="D51" s="339"/>
      <c r="E51" s="342">
        <f t="shared" si="6"/>
        <v>8</v>
      </c>
    </row>
    <row r="52" spans="1:5" x14ac:dyDescent="0.25">
      <c r="A52" s="332" t="s">
        <v>290</v>
      </c>
      <c r="B52" s="337" t="s">
        <v>385</v>
      </c>
      <c r="C52" s="341">
        <v>214</v>
      </c>
      <c r="D52" s="339"/>
      <c r="E52" s="342">
        <f t="shared" si="6"/>
        <v>214</v>
      </c>
    </row>
    <row r="53" spans="1:5" x14ac:dyDescent="0.25">
      <c r="A53" s="332" t="s">
        <v>291</v>
      </c>
      <c r="B53" s="337" t="s">
        <v>386</v>
      </c>
      <c r="C53" s="341">
        <v>440</v>
      </c>
      <c r="D53" s="339"/>
      <c r="E53" s="342">
        <f t="shared" si="6"/>
        <v>440</v>
      </c>
    </row>
    <row r="54" spans="1:5" x14ac:dyDescent="0.25">
      <c r="A54" s="332" t="s">
        <v>292</v>
      </c>
      <c r="B54" s="337" t="s">
        <v>387</v>
      </c>
      <c r="C54" s="341">
        <v>518.70000000000005</v>
      </c>
      <c r="D54" s="339"/>
      <c r="E54" s="342">
        <f t="shared" si="6"/>
        <v>518.70000000000005</v>
      </c>
    </row>
    <row r="55" spans="1:5" x14ac:dyDescent="0.25">
      <c r="A55" s="332" t="s">
        <v>293</v>
      </c>
      <c r="B55" s="337" t="s">
        <v>388</v>
      </c>
      <c r="C55" s="341">
        <v>94.3</v>
      </c>
      <c r="D55" s="339"/>
      <c r="E55" s="342">
        <f t="shared" si="6"/>
        <v>94.3</v>
      </c>
    </row>
    <row r="56" spans="1:5" x14ac:dyDescent="0.25">
      <c r="A56" s="332" t="s">
        <v>294</v>
      </c>
      <c r="B56" s="337" t="s">
        <v>389</v>
      </c>
      <c r="C56" s="341">
        <v>13.7</v>
      </c>
      <c r="D56" s="339"/>
      <c r="E56" s="342">
        <f t="shared" si="6"/>
        <v>13.7</v>
      </c>
    </row>
    <row r="57" spans="1:5" ht="30" x14ac:dyDescent="0.25">
      <c r="A57" s="332" t="s">
        <v>295</v>
      </c>
      <c r="B57" s="337" t="s">
        <v>390</v>
      </c>
      <c r="C57" s="341">
        <v>195</v>
      </c>
      <c r="D57" s="339"/>
      <c r="E57" s="342">
        <f t="shared" si="6"/>
        <v>195</v>
      </c>
    </row>
    <row r="58" spans="1:5" x14ac:dyDescent="0.25">
      <c r="A58" s="332" t="s">
        <v>296</v>
      </c>
      <c r="B58" s="337" t="s">
        <v>391</v>
      </c>
      <c r="C58" s="341">
        <v>81.2</v>
      </c>
      <c r="D58" s="339"/>
      <c r="E58" s="342">
        <f t="shared" si="6"/>
        <v>81.2</v>
      </c>
    </row>
    <row r="59" spans="1:5" x14ac:dyDescent="0.25">
      <c r="A59" s="332" t="s">
        <v>297</v>
      </c>
      <c r="B59" s="337" t="s">
        <v>392</v>
      </c>
      <c r="C59" s="341">
        <v>67.8</v>
      </c>
      <c r="D59" s="339"/>
      <c r="E59" s="342">
        <f t="shared" si="6"/>
        <v>67.8</v>
      </c>
    </row>
    <row r="60" spans="1:5" x14ac:dyDescent="0.25">
      <c r="A60" s="332" t="s">
        <v>298</v>
      </c>
      <c r="B60" s="337" t="s">
        <v>393</v>
      </c>
      <c r="C60" s="341">
        <v>30.6</v>
      </c>
      <c r="D60" s="339"/>
      <c r="E60" s="342">
        <f t="shared" si="6"/>
        <v>30.6</v>
      </c>
    </row>
    <row r="61" spans="1:5" x14ac:dyDescent="0.25">
      <c r="A61" s="332" t="s">
        <v>299</v>
      </c>
      <c r="B61" s="337" t="s">
        <v>394</v>
      </c>
      <c r="C61" s="341">
        <v>9</v>
      </c>
      <c r="D61" s="339"/>
      <c r="E61" s="342">
        <f t="shared" si="6"/>
        <v>9</v>
      </c>
    </row>
    <row r="62" spans="1:5" x14ac:dyDescent="0.25">
      <c r="A62" s="332" t="s">
        <v>300</v>
      </c>
      <c r="B62" s="337" t="s">
        <v>395</v>
      </c>
      <c r="C62" s="341">
        <v>0.8</v>
      </c>
      <c r="D62" s="339"/>
      <c r="E62" s="342">
        <f t="shared" si="6"/>
        <v>0.8</v>
      </c>
    </row>
    <row r="63" spans="1:5" x14ac:dyDescent="0.25">
      <c r="A63" s="332" t="s">
        <v>301</v>
      </c>
      <c r="B63" s="337" t="s">
        <v>396</v>
      </c>
      <c r="C63" s="341">
        <v>16.3</v>
      </c>
      <c r="D63" s="339"/>
      <c r="E63" s="342">
        <f t="shared" si="6"/>
        <v>16.3</v>
      </c>
    </row>
    <row r="64" spans="1:5" x14ac:dyDescent="0.25">
      <c r="A64" s="332" t="s">
        <v>302</v>
      </c>
      <c r="B64" s="337" t="s">
        <v>397</v>
      </c>
      <c r="C64" s="341">
        <v>346.5</v>
      </c>
      <c r="D64" s="339"/>
      <c r="E64" s="342">
        <f t="shared" si="6"/>
        <v>346.5</v>
      </c>
    </row>
    <row r="65" spans="1:12" ht="30" x14ac:dyDescent="0.25">
      <c r="A65" s="332" t="s">
        <v>303</v>
      </c>
      <c r="B65" s="337" t="s">
        <v>398</v>
      </c>
      <c r="C65" s="341">
        <v>12.1</v>
      </c>
      <c r="D65" s="339"/>
      <c r="E65" s="342">
        <f t="shared" si="6"/>
        <v>12.1</v>
      </c>
    </row>
    <row r="66" spans="1:12" x14ac:dyDescent="0.25">
      <c r="A66" s="332" t="s">
        <v>304</v>
      </c>
      <c r="B66" s="337" t="s">
        <v>399</v>
      </c>
      <c r="C66" s="341">
        <v>205</v>
      </c>
      <c r="D66" s="339"/>
      <c r="E66" s="342">
        <f t="shared" si="6"/>
        <v>205</v>
      </c>
    </row>
    <row r="67" spans="1:12" x14ac:dyDescent="0.25">
      <c r="A67" s="332" t="s">
        <v>305</v>
      </c>
      <c r="B67" s="337" t="s">
        <v>400</v>
      </c>
      <c r="C67" s="341">
        <v>204</v>
      </c>
      <c r="D67" s="339"/>
      <c r="E67" s="342">
        <f t="shared" si="6"/>
        <v>204</v>
      </c>
    </row>
    <row r="68" spans="1:12" ht="15.75" customHeight="1" x14ac:dyDescent="0.25">
      <c r="A68" s="332" t="s">
        <v>306</v>
      </c>
      <c r="B68" s="337" t="s">
        <v>401</v>
      </c>
      <c r="C68" s="341">
        <v>26.1</v>
      </c>
      <c r="D68" s="339"/>
      <c r="E68" s="342">
        <f t="shared" si="6"/>
        <v>26.1</v>
      </c>
    </row>
    <row r="69" spans="1:12" x14ac:dyDescent="0.25">
      <c r="A69" s="332" t="s">
        <v>307</v>
      </c>
      <c r="B69" s="337" t="s">
        <v>402</v>
      </c>
      <c r="C69" s="341">
        <v>19</v>
      </c>
      <c r="D69" s="339"/>
      <c r="E69" s="342">
        <f t="shared" si="6"/>
        <v>19</v>
      </c>
    </row>
    <row r="70" spans="1:12" s="2" customFormat="1" ht="15" customHeight="1" x14ac:dyDescent="0.25">
      <c r="A70" s="213" t="s">
        <v>308</v>
      </c>
      <c r="B70" s="361" t="s">
        <v>403</v>
      </c>
      <c r="C70" s="338">
        <v>9138</v>
      </c>
      <c r="D70" s="345"/>
      <c r="E70" s="340">
        <f t="shared" si="6"/>
        <v>9138</v>
      </c>
    </row>
    <row r="71" spans="1:12" s="2" customFormat="1" ht="15" customHeight="1" x14ac:dyDescent="0.25">
      <c r="A71" s="213"/>
      <c r="B71" s="347" t="s">
        <v>465</v>
      </c>
      <c r="C71" s="338">
        <v>154</v>
      </c>
      <c r="D71" s="345"/>
      <c r="E71" s="340">
        <f t="shared" si="6"/>
        <v>154</v>
      </c>
    </row>
    <row r="72" spans="1:12" s="2" customFormat="1" ht="15" customHeight="1" x14ac:dyDescent="0.25">
      <c r="A72" s="213" t="s">
        <v>309</v>
      </c>
      <c r="B72" s="361" t="s">
        <v>404</v>
      </c>
      <c r="C72" s="338">
        <f>C73+C82+C83+C84+C85+C86</f>
        <v>3348</v>
      </c>
      <c r="D72" s="345">
        <f>D73+D82+D83+D84+D85+D86</f>
        <v>777</v>
      </c>
      <c r="E72" s="340">
        <f>E73+E82+E83+E84+E85+E86</f>
        <v>4125</v>
      </c>
    </row>
    <row r="73" spans="1:12" s="2" customFormat="1" ht="15.75" x14ac:dyDescent="0.25">
      <c r="A73" s="213" t="s">
        <v>381</v>
      </c>
      <c r="B73" s="361" t="s">
        <v>405</v>
      </c>
      <c r="C73" s="362">
        <f>SUM(C74:C81)</f>
        <v>1187</v>
      </c>
      <c r="D73" s="363">
        <f>SUM(D74:D81)</f>
        <v>0</v>
      </c>
      <c r="E73" s="340">
        <f>SUM(E74:E81)</f>
        <v>1187</v>
      </c>
    </row>
    <row r="74" spans="1:12" s="366" customFormat="1" x14ac:dyDescent="0.25">
      <c r="A74" s="353" t="s">
        <v>410</v>
      </c>
      <c r="B74" s="364" t="s">
        <v>463</v>
      </c>
      <c r="C74" s="365">
        <v>111</v>
      </c>
      <c r="D74" s="349"/>
      <c r="E74" s="350">
        <f t="shared" ref="E74:E90" si="7">C74+D74</f>
        <v>111</v>
      </c>
    </row>
    <row r="75" spans="1:12" s="366" customFormat="1" ht="25.5" x14ac:dyDescent="0.25">
      <c r="A75" s="353" t="s">
        <v>411</v>
      </c>
      <c r="B75" s="364" t="s">
        <v>347</v>
      </c>
      <c r="C75" s="365">
        <v>125</v>
      </c>
      <c r="D75" s="349"/>
      <c r="E75" s="350">
        <f t="shared" si="7"/>
        <v>125</v>
      </c>
    </row>
    <row r="76" spans="1:12" s="366" customFormat="1" ht="16.5" customHeight="1" x14ac:dyDescent="0.25">
      <c r="A76" s="353" t="s">
        <v>412</v>
      </c>
      <c r="B76" s="364" t="s">
        <v>348</v>
      </c>
      <c r="C76" s="365">
        <v>125</v>
      </c>
      <c r="D76" s="349"/>
      <c r="E76" s="350">
        <f t="shared" si="7"/>
        <v>125</v>
      </c>
      <c r="H76" s="367"/>
      <c r="I76" s="367"/>
      <c r="J76" s="367"/>
      <c r="K76" s="367"/>
      <c r="L76" s="367"/>
    </row>
    <row r="77" spans="1:12" s="366" customFormat="1" x14ac:dyDescent="0.25">
      <c r="A77" s="353" t="s">
        <v>413</v>
      </c>
      <c r="B77" s="364" t="s">
        <v>357</v>
      </c>
      <c r="C77" s="365">
        <v>149</v>
      </c>
      <c r="D77" s="349"/>
      <c r="E77" s="350">
        <f t="shared" si="7"/>
        <v>149</v>
      </c>
      <c r="H77" s="367"/>
      <c r="I77" s="367"/>
      <c r="J77" s="367"/>
      <c r="K77" s="367"/>
      <c r="L77" s="367"/>
    </row>
    <row r="78" spans="1:12" s="366" customFormat="1" ht="25.5" x14ac:dyDescent="0.25">
      <c r="A78" s="353" t="s">
        <v>414</v>
      </c>
      <c r="B78" s="364" t="s">
        <v>346</v>
      </c>
      <c r="C78" s="365">
        <v>116</v>
      </c>
      <c r="D78" s="349"/>
      <c r="E78" s="350">
        <f t="shared" si="7"/>
        <v>116</v>
      </c>
      <c r="H78" s="367"/>
      <c r="I78" s="367"/>
      <c r="J78" s="367"/>
      <c r="K78" s="367"/>
      <c r="L78" s="367"/>
    </row>
    <row r="79" spans="1:12" s="366" customFormat="1" ht="25.5" x14ac:dyDescent="0.25">
      <c r="A79" s="353" t="s">
        <v>415</v>
      </c>
      <c r="B79" s="364" t="s">
        <v>344</v>
      </c>
      <c r="C79" s="365">
        <v>116</v>
      </c>
      <c r="D79" s="349"/>
      <c r="E79" s="350">
        <f t="shared" si="7"/>
        <v>116</v>
      </c>
    </row>
    <row r="80" spans="1:12" s="366" customFormat="1" ht="38.25" x14ac:dyDescent="0.25">
      <c r="A80" s="353" t="s">
        <v>416</v>
      </c>
      <c r="B80" s="364" t="s">
        <v>345</v>
      </c>
      <c r="C80" s="365">
        <v>300</v>
      </c>
      <c r="D80" s="349"/>
      <c r="E80" s="350">
        <f t="shared" si="7"/>
        <v>300</v>
      </c>
    </row>
    <row r="81" spans="1:5" s="366" customFormat="1" x14ac:dyDescent="0.25">
      <c r="A81" s="353" t="s">
        <v>417</v>
      </c>
      <c r="B81" s="364" t="s">
        <v>464</v>
      </c>
      <c r="C81" s="365">
        <v>145</v>
      </c>
      <c r="D81" s="349"/>
      <c r="E81" s="350">
        <f t="shared" si="7"/>
        <v>145</v>
      </c>
    </row>
    <row r="82" spans="1:5" s="2" customFormat="1" ht="30" x14ac:dyDescent="0.25">
      <c r="A82" s="213" t="s">
        <v>406</v>
      </c>
      <c r="B82" s="356" t="s">
        <v>407</v>
      </c>
      <c r="C82" s="338">
        <v>1690.1</v>
      </c>
      <c r="D82" s="345">
        <v>777</v>
      </c>
      <c r="E82" s="340">
        <f t="shared" si="7"/>
        <v>2467.1</v>
      </c>
    </row>
    <row r="83" spans="1:5" s="2" customFormat="1" hidden="1" x14ac:dyDescent="0.25">
      <c r="A83" s="213" t="s">
        <v>408</v>
      </c>
      <c r="B83" s="356" t="s">
        <v>432</v>
      </c>
      <c r="C83" s="338"/>
      <c r="D83" s="345"/>
      <c r="E83" s="340">
        <f t="shared" si="7"/>
        <v>0</v>
      </c>
    </row>
    <row r="84" spans="1:5" s="2" customFormat="1" ht="45" x14ac:dyDescent="0.25">
      <c r="A84" s="213" t="s">
        <v>406</v>
      </c>
      <c r="B84" s="356" t="s">
        <v>409</v>
      </c>
      <c r="C84" s="338">
        <v>324.89999999999998</v>
      </c>
      <c r="D84" s="345"/>
      <c r="E84" s="340">
        <f t="shared" si="7"/>
        <v>324.89999999999998</v>
      </c>
    </row>
    <row r="85" spans="1:5" s="2" customFormat="1" x14ac:dyDescent="0.25">
      <c r="A85" s="213" t="s">
        <v>408</v>
      </c>
      <c r="B85" s="356" t="s">
        <v>418</v>
      </c>
      <c r="C85" s="338">
        <v>146</v>
      </c>
      <c r="D85" s="345"/>
      <c r="E85" s="340">
        <f>C85+D85</f>
        <v>146</v>
      </c>
    </row>
    <row r="86" spans="1:5" s="2" customFormat="1" hidden="1" x14ac:dyDescent="0.25">
      <c r="A86" s="213" t="s">
        <v>433</v>
      </c>
      <c r="B86" s="356" t="s">
        <v>421</v>
      </c>
      <c r="C86" s="338">
        <f>C87+C88+C89+C90</f>
        <v>0</v>
      </c>
      <c r="D86" s="345">
        <f>D87+D88+D89+D90</f>
        <v>0</v>
      </c>
      <c r="E86" s="340">
        <f>E87+E88+E89+E90</f>
        <v>0</v>
      </c>
    </row>
    <row r="87" spans="1:5" s="2" customFormat="1" hidden="1" x14ac:dyDescent="0.25">
      <c r="A87" s="353" t="s">
        <v>434</v>
      </c>
      <c r="B87" s="347" t="s">
        <v>378</v>
      </c>
      <c r="C87" s="365"/>
      <c r="D87" s="349"/>
      <c r="E87" s="350">
        <f>C87+D87</f>
        <v>0</v>
      </c>
    </row>
    <row r="88" spans="1:5" s="2" customFormat="1" hidden="1" x14ac:dyDescent="0.25">
      <c r="A88" s="353" t="s">
        <v>435</v>
      </c>
      <c r="B88" s="347" t="s">
        <v>419</v>
      </c>
      <c r="C88" s="365"/>
      <c r="D88" s="349"/>
      <c r="E88" s="350">
        <f>C88+D88</f>
        <v>0</v>
      </c>
    </row>
    <row r="89" spans="1:5" s="2" customFormat="1" hidden="1" x14ac:dyDescent="0.25">
      <c r="A89" s="353" t="s">
        <v>436</v>
      </c>
      <c r="B89" s="347" t="s">
        <v>420</v>
      </c>
      <c r="C89" s="365"/>
      <c r="D89" s="349"/>
      <c r="E89" s="350">
        <f t="shared" si="7"/>
        <v>0</v>
      </c>
    </row>
    <row r="90" spans="1:5" s="2" customFormat="1" ht="25.5" hidden="1" x14ac:dyDescent="0.25">
      <c r="A90" s="353" t="s">
        <v>437</v>
      </c>
      <c r="B90" s="347" t="s">
        <v>430</v>
      </c>
      <c r="C90" s="368"/>
      <c r="D90" s="369"/>
      <c r="E90" s="370">
        <f t="shared" si="7"/>
        <v>0</v>
      </c>
    </row>
    <row r="91" spans="1:5" x14ac:dyDescent="0.25">
      <c r="A91" s="332" t="s">
        <v>310</v>
      </c>
      <c r="B91" s="358" t="s">
        <v>461</v>
      </c>
      <c r="C91" s="334">
        <v>1489</v>
      </c>
      <c r="D91" s="335"/>
      <c r="E91" s="346">
        <f>C91+D91</f>
        <v>1489</v>
      </c>
    </row>
    <row r="92" spans="1:5" x14ac:dyDescent="0.25">
      <c r="A92" s="332" t="s">
        <v>311</v>
      </c>
      <c r="B92" s="358" t="s">
        <v>340</v>
      </c>
      <c r="C92" s="334">
        <v>44.8</v>
      </c>
      <c r="D92" s="335"/>
      <c r="E92" s="346">
        <f>C92+D92</f>
        <v>44.8</v>
      </c>
    </row>
    <row r="93" spans="1:5" x14ac:dyDescent="0.25">
      <c r="A93" s="371" t="s">
        <v>75</v>
      </c>
      <c r="B93" s="372" t="s">
        <v>312</v>
      </c>
      <c r="C93" s="373">
        <f>C13+C27+C40+C46</f>
        <v>35431.399999999994</v>
      </c>
      <c r="D93" s="373">
        <f>D13+D27+D40+D46</f>
        <v>817.1</v>
      </c>
      <c r="E93" s="373">
        <f>E13+E27+E40+E46</f>
        <v>36248.5</v>
      </c>
    </row>
    <row r="94" spans="1:5" hidden="1" x14ac:dyDescent="0.25">
      <c r="A94" s="332"/>
      <c r="B94" s="374"/>
      <c r="C94" s="375"/>
    </row>
    <row r="95" spans="1:5" hidden="1" x14ac:dyDescent="0.25">
      <c r="A95" s="332"/>
      <c r="B95" s="376"/>
      <c r="C95" s="375"/>
    </row>
    <row r="96" spans="1:5" s="380" customFormat="1" hidden="1" x14ac:dyDescent="0.25">
      <c r="A96" s="377"/>
      <c r="B96" s="378"/>
      <c r="C96" s="379"/>
    </row>
    <row r="97" spans="1:3" hidden="1" x14ac:dyDescent="0.25">
      <c r="A97" s="332"/>
      <c r="B97" s="376"/>
      <c r="C97" s="379"/>
    </row>
    <row r="98" spans="1:3" hidden="1" x14ac:dyDescent="0.25">
      <c r="A98" s="332"/>
      <c r="B98" s="381"/>
      <c r="C98" s="382"/>
    </row>
    <row r="99" spans="1:3" x14ac:dyDescent="0.25">
      <c r="B99" s="383"/>
    </row>
  </sheetData>
  <mergeCells count="9">
    <mergeCell ref="B1:E1"/>
    <mergeCell ref="B3:E3"/>
    <mergeCell ref="B4:E4"/>
    <mergeCell ref="B2:E2"/>
    <mergeCell ref="A10:C10"/>
    <mergeCell ref="B5:E5"/>
    <mergeCell ref="B6:E6"/>
    <mergeCell ref="B7:E7"/>
    <mergeCell ref="B8:E8"/>
  </mergeCells>
  <pageMargins left="1.1811023622047245" right="0.39370078740157483" top="0.78740157480314965" bottom="0.78740157480314965" header="0.31496062992125984" footer="0.31496062992125984"/>
  <pageSetup paperSize="9" scale="7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3"/>
  <sheetViews>
    <sheetView showZeros="0" workbookViewId="0">
      <selection activeCell="B8" sqref="B8:O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38" t="s">
        <v>354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</row>
    <row r="2" spans="1:17" x14ac:dyDescent="0.25">
      <c r="B2" s="538" t="s">
        <v>445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</row>
    <row r="3" spans="1:17" x14ac:dyDescent="0.25">
      <c r="B3" s="538" t="s">
        <v>466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</row>
    <row r="4" spans="1:17" x14ac:dyDescent="0.25">
      <c r="B4" s="538" t="s">
        <v>372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</row>
    <row r="5" spans="1:17" s="441" customFormat="1" ht="15" customHeight="1" x14ac:dyDescent="0.25">
      <c r="B5" s="455" t="s">
        <v>470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7" s="441" customFormat="1" x14ac:dyDescent="0.25">
      <c r="B6" s="455" t="s">
        <v>479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7" s="441" customFormat="1" ht="14.25" customHeight="1" x14ac:dyDescent="0.25">
      <c r="B7" s="455" t="s">
        <v>474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17" s="441" customFormat="1" x14ac:dyDescent="0.25">
      <c r="B8" s="455" t="s">
        <v>488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1:17" s="441" customFormat="1" x14ac:dyDescent="0.25">
      <c r="B9" s="444"/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</row>
    <row r="10" spans="1:17" s="445" customFormat="1" ht="38.25" customHeight="1" x14ac:dyDescent="0.25">
      <c r="A10" s="539" t="s">
        <v>453</v>
      </c>
      <c r="B10" s="539"/>
      <c r="C10" s="539"/>
      <c r="D10" s="539"/>
      <c r="E10" s="539"/>
      <c r="F10" s="539"/>
      <c r="G10" s="539"/>
      <c r="H10" s="539"/>
      <c r="I10" s="539"/>
      <c r="J10" s="539"/>
      <c r="K10" s="539"/>
      <c r="L10" s="539"/>
      <c r="M10" s="539"/>
      <c r="N10" s="539"/>
      <c r="O10" s="539"/>
    </row>
    <row r="11" spans="1:17" ht="18.75" customHeight="1" x14ac:dyDescent="0.25">
      <c r="A11" s="59"/>
      <c r="B11" s="59"/>
      <c r="C11" s="59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5" t="s">
        <v>456</v>
      </c>
    </row>
    <row r="12" spans="1:17" x14ac:dyDescent="0.25">
      <c r="A12" s="481" t="s">
        <v>5</v>
      </c>
      <c r="B12" s="484" t="s">
        <v>351</v>
      </c>
      <c r="C12" s="484" t="s">
        <v>54</v>
      </c>
      <c r="D12" s="461" t="s">
        <v>362</v>
      </c>
      <c r="E12" s="493" t="s">
        <v>200</v>
      </c>
      <c r="F12" s="493"/>
      <c r="G12" s="493"/>
      <c r="H12" s="487" t="s">
        <v>364</v>
      </c>
      <c r="I12" s="499" t="s">
        <v>200</v>
      </c>
      <c r="J12" s="499"/>
      <c r="K12" s="499"/>
      <c r="L12" s="460" t="s">
        <v>0</v>
      </c>
      <c r="M12" s="460" t="s">
        <v>200</v>
      </c>
      <c r="N12" s="460"/>
      <c r="O12" s="460"/>
    </row>
    <row r="13" spans="1:17" x14ac:dyDescent="0.25">
      <c r="A13" s="482"/>
      <c r="B13" s="485"/>
      <c r="C13" s="485"/>
      <c r="D13" s="462"/>
      <c r="E13" s="493" t="s">
        <v>1</v>
      </c>
      <c r="F13" s="493"/>
      <c r="G13" s="467" t="s">
        <v>2</v>
      </c>
      <c r="H13" s="488"/>
      <c r="I13" s="499" t="s">
        <v>1</v>
      </c>
      <c r="J13" s="499"/>
      <c r="K13" s="480" t="s">
        <v>2</v>
      </c>
      <c r="L13" s="460"/>
      <c r="M13" s="460" t="s">
        <v>1</v>
      </c>
      <c r="N13" s="460"/>
      <c r="O13" s="472" t="s">
        <v>2</v>
      </c>
      <c r="Q13" s="125"/>
    </row>
    <row r="14" spans="1:17" ht="30.75" customHeight="1" x14ac:dyDescent="0.25">
      <c r="A14" s="483"/>
      <c r="B14" s="486"/>
      <c r="C14" s="486"/>
      <c r="D14" s="463"/>
      <c r="E14" s="121" t="s">
        <v>3</v>
      </c>
      <c r="F14" s="119" t="s">
        <v>4</v>
      </c>
      <c r="G14" s="467"/>
      <c r="H14" s="489"/>
      <c r="I14" s="120" t="s">
        <v>3</v>
      </c>
      <c r="J14" s="116" t="s">
        <v>4</v>
      </c>
      <c r="K14" s="480"/>
      <c r="L14" s="460"/>
      <c r="M14" s="117" t="s">
        <v>3</v>
      </c>
      <c r="N14" s="115" t="s">
        <v>4</v>
      </c>
      <c r="O14" s="472"/>
      <c r="P14" s="131"/>
    </row>
    <row r="15" spans="1:17" ht="15.95" customHeight="1" x14ac:dyDescent="0.25">
      <c r="A15" s="14" t="s">
        <v>72</v>
      </c>
      <c r="B15" s="468" t="s">
        <v>59</v>
      </c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8"/>
      <c r="N15" s="468"/>
      <c r="O15" s="468"/>
      <c r="P15" s="71" t="s">
        <v>329</v>
      </c>
      <c r="Q15" s="72"/>
    </row>
    <row r="16" spans="1:17" ht="15" customHeight="1" x14ac:dyDescent="0.25">
      <c r="A16" s="6" t="s">
        <v>187</v>
      </c>
      <c r="B16" s="81" t="s">
        <v>20</v>
      </c>
      <c r="C16" s="82"/>
      <c r="D16" s="9">
        <f>D17+D18</f>
        <v>621.20000000000005</v>
      </c>
      <c r="E16" s="9">
        <f>E17+E18</f>
        <v>52.4</v>
      </c>
      <c r="F16" s="9">
        <f t="shared" ref="F16:G16" si="0">F17+F18</f>
        <v>2</v>
      </c>
      <c r="G16" s="9">
        <f t="shared" si="0"/>
        <v>568.79999999999995</v>
      </c>
      <c r="H16" s="10">
        <f>H17+H18</f>
        <v>-0.3</v>
      </c>
      <c r="I16" s="10">
        <f t="shared" ref="I16:K16" si="1">I17+I18</f>
        <v>0</v>
      </c>
      <c r="J16" s="10">
        <f t="shared" si="1"/>
        <v>0</v>
      </c>
      <c r="K16" s="10">
        <f t="shared" si="1"/>
        <v>-0.3</v>
      </c>
      <c r="L16" s="12">
        <f>L17+L18</f>
        <v>620.9</v>
      </c>
      <c r="M16" s="12">
        <f>M17+M18</f>
        <v>52.4</v>
      </c>
      <c r="N16" s="12">
        <f t="shared" ref="N16:O16" si="2">N17+N18</f>
        <v>2</v>
      </c>
      <c r="O16" s="12">
        <f t="shared" si="2"/>
        <v>568.5</v>
      </c>
      <c r="P16" s="71" t="s">
        <v>330</v>
      </c>
      <c r="Q16" s="72"/>
    </row>
    <row r="17" spans="1:17" ht="15" customHeight="1" x14ac:dyDescent="0.25">
      <c r="A17" s="20"/>
      <c r="B17" s="81"/>
      <c r="C17" s="31" t="s">
        <v>25</v>
      </c>
      <c r="D17" s="17">
        <f>E17+G17</f>
        <v>173.8</v>
      </c>
      <c r="E17" s="17"/>
      <c r="F17" s="17"/>
      <c r="G17" s="17">
        <v>173.8</v>
      </c>
      <c r="H17" s="11">
        <f>I17+K17</f>
        <v>0</v>
      </c>
      <c r="I17" s="11"/>
      <c r="J17" s="11"/>
      <c r="K17" s="11"/>
      <c r="L17" s="13">
        <f>M17+O17</f>
        <v>173.8</v>
      </c>
      <c r="M17" s="13">
        <f t="shared" ref="M17:O18" si="3">E17+I17</f>
        <v>0</v>
      </c>
      <c r="N17" s="13">
        <f t="shared" si="3"/>
        <v>0</v>
      </c>
      <c r="O17" s="13">
        <f t="shared" si="3"/>
        <v>173.8</v>
      </c>
      <c r="P17" s="71" t="s">
        <v>331</v>
      </c>
      <c r="Q17" s="72"/>
    </row>
    <row r="18" spans="1:17" x14ac:dyDescent="0.25">
      <c r="A18" s="41"/>
      <c r="B18" s="42"/>
      <c r="C18" s="83" t="s">
        <v>31</v>
      </c>
      <c r="D18" s="17">
        <f>E18+G18</f>
        <v>447.4</v>
      </c>
      <c r="E18" s="17">
        <v>52.4</v>
      </c>
      <c r="F18" s="17">
        <v>2</v>
      </c>
      <c r="G18" s="17">
        <v>395</v>
      </c>
      <c r="H18" s="11">
        <f>I18+K18</f>
        <v>-0.3</v>
      </c>
      <c r="I18" s="11"/>
      <c r="J18" s="11"/>
      <c r="K18" s="11">
        <v>-0.3</v>
      </c>
      <c r="L18" s="13">
        <f>M18+O18</f>
        <v>447.09999999999997</v>
      </c>
      <c r="M18" s="13">
        <f t="shared" si="3"/>
        <v>52.4</v>
      </c>
      <c r="N18" s="13">
        <f t="shared" si="3"/>
        <v>2</v>
      </c>
      <c r="O18" s="13">
        <f t="shared" si="3"/>
        <v>394.7</v>
      </c>
      <c r="P18" s="71" t="s">
        <v>332</v>
      </c>
      <c r="Q18" s="72">
        <f>L17+L27</f>
        <v>617.20000000000005</v>
      </c>
    </row>
    <row r="19" spans="1:17" ht="15.95" customHeight="1" x14ac:dyDescent="0.25">
      <c r="A19" s="21" t="s">
        <v>73</v>
      </c>
      <c r="B19" s="22" t="s">
        <v>180</v>
      </c>
      <c r="C19" s="23"/>
      <c r="D19" s="24">
        <f>D16</f>
        <v>621.20000000000005</v>
      </c>
      <c r="E19" s="24">
        <f>E16</f>
        <v>52.4</v>
      </c>
      <c r="F19" s="24">
        <f>F16</f>
        <v>2</v>
      </c>
      <c r="G19" s="24">
        <f>G16</f>
        <v>568.79999999999995</v>
      </c>
      <c r="H19" s="11">
        <f>H16</f>
        <v>-0.3</v>
      </c>
      <c r="I19" s="11">
        <f t="shared" ref="I19:K19" si="4">I16</f>
        <v>0</v>
      </c>
      <c r="J19" s="11">
        <f t="shared" si="4"/>
        <v>0</v>
      </c>
      <c r="K19" s="11">
        <f t="shared" si="4"/>
        <v>-0.3</v>
      </c>
      <c r="L19" s="22">
        <f>L16</f>
        <v>620.9</v>
      </c>
      <c r="M19" s="22">
        <f>M16</f>
        <v>52.4</v>
      </c>
      <c r="N19" s="22">
        <f>N16</f>
        <v>2</v>
      </c>
      <c r="O19" s="22">
        <f>O16</f>
        <v>568.5</v>
      </c>
      <c r="P19" s="71" t="s">
        <v>335</v>
      </c>
      <c r="Q19" s="72">
        <f>L18</f>
        <v>447.09999999999997</v>
      </c>
    </row>
    <row r="20" spans="1:17" ht="15.95" customHeight="1" x14ac:dyDescent="0.25">
      <c r="A20" s="20" t="s">
        <v>74</v>
      </c>
      <c r="B20" s="531" t="s">
        <v>63</v>
      </c>
      <c r="C20" s="503"/>
      <c r="D20" s="503"/>
      <c r="E20" s="503"/>
      <c r="F20" s="503"/>
      <c r="G20" s="503"/>
      <c r="H20" s="503"/>
      <c r="I20" s="503"/>
      <c r="J20" s="503"/>
      <c r="K20" s="503"/>
      <c r="L20" s="503"/>
      <c r="M20" s="503"/>
      <c r="N20" s="503"/>
      <c r="O20" s="540"/>
      <c r="P20" s="71" t="s">
        <v>333</v>
      </c>
      <c r="Q20" s="72"/>
    </row>
    <row r="21" spans="1:17" ht="15" customHeight="1" x14ac:dyDescent="0.25">
      <c r="A21" s="6" t="s">
        <v>75</v>
      </c>
      <c r="B21" s="36" t="s">
        <v>20</v>
      </c>
      <c r="C21" s="16" t="s">
        <v>32</v>
      </c>
      <c r="D21" s="17">
        <f>E21+G21</f>
        <v>21.7</v>
      </c>
      <c r="E21" s="17"/>
      <c r="F21" s="17"/>
      <c r="G21" s="17">
        <v>21.7</v>
      </c>
      <c r="H21" s="25">
        <f>I21+K21</f>
        <v>0</v>
      </c>
      <c r="I21" s="25"/>
      <c r="J21" s="25"/>
      <c r="K21" s="25"/>
      <c r="L21" s="13">
        <f>M21+O21</f>
        <v>21.7</v>
      </c>
      <c r="M21" s="13">
        <f>E21+I21</f>
        <v>0</v>
      </c>
      <c r="N21" s="13">
        <f>F21+J21</f>
        <v>0</v>
      </c>
      <c r="O21" s="13">
        <f>G21+K21</f>
        <v>21.7</v>
      </c>
      <c r="P21" s="71" t="s">
        <v>334</v>
      </c>
      <c r="Q21" s="72">
        <f>L21</f>
        <v>21.7</v>
      </c>
    </row>
    <row r="22" spans="1:17" ht="15.95" customHeight="1" x14ac:dyDescent="0.25">
      <c r="A22" s="21" t="s">
        <v>76</v>
      </c>
      <c r="B22" s="22" t="s">
        <v>181</v>
      </c>
      <c r="C22" s="132"/>
      <c r="D22" s="24">
        <f>D21</f>
        <v>21.7</v>
      </c>
      <c r="E22" s="24">
        <f>E21</f>
        <v>0</v>
      </c>
      <c r="F22" s="24">
        <f>F21</f>
        <v>0</v>
      </c>
      <c r="G22" s="24">
        <f>G21</f>
        <v>21.7</v>
      </c>
      <c r="H22" s="25">
        <f t="shared" ref="H22:O22" si="5">H21</f>
        <v>0</v>
      </c>
      <c r="I22" s="25">
        <f t="shared" si="5"/>
        <v>0</v>
      </c>
      <c r="J22" s="25">
        <f t="shared" si="5"/>
        <v>0</v>
      </c>
      <c r="K22" s="25">
        <f t="shared" si="5"/>
        <v>0</v>
      </c>
      <c r="L22" s="22">
        <f t="shared" si="5"/>
        <v>21.7</v>
      </c>
      <c r="M22" s="22">
        <f t="shared" si="5"/>
        <v>0</v>
      </c>
      <c r="N22" s="22">
        <f t="shared" si="5"/>
        <v>0</v>
      </c>
      <c r="O22" s="22">
        <f t="shared" si="5"/>
        <v>21.7</v>
      </c>
      <c r="P22" s="71" t="s">
        <v>336</v>
      </c>
      <c r="Q22" s="72">
        <f>L30</f>
        <v>116.39999999999999</v>
      </c>
    </row>
    <row r="23" spans="1:17" ht="15.95" customHeight="1" x14ac:dyDescent="0.25">
      <c r="A23" s="6" t="s">
        <v>77</v>
      </c>
      <c r="B23" s="457" t="s">
        <v>176</v>
      </c>
      <c r="C23" s="458"/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9"/>
      <c r="P23" s="71" t="s">
        <v>337</v>
      </c>
      <c r="Q23" s="72">
        <f>L24</f>
        <v>29.8</v>
      </c>
    </row>
    <row r="24" spans="1:17" ht="15" customHeight="1" x14ac:dyDescent="0.25">
      <c r="A24" s="6" t="s">
        <v>78</v>
      </c>
      <c r="B24" s="93" t="s">
        <v>20</v>
      </c>
      <c r="C24" s="31" t="s">
        <v>51</v>
      </c>
      <c r="D24" s="17">
        <f>E24+G24</f>
        <v>29.8</v>
      </c>
      <c r="E24" s="17">
        <v>29.8</v>
      </c>
      <c r="F24" s="17"/>
      <c r="G24" s="17"/>
      <c r="H24" s="11">
        <f>I24+K24</f>
        <v>0</v>
      </c>
      <c r="I24" s="11"/>
      <c r="J24" s="11"/>
      <c r="K24" s="11"/>
      <c r="L24" s="13">
        <f>M24+O24</f>
        <v>29.8</v>
      </c>
      <c r="M24" s="13">
        <f t="shared" ref="M24" si="6">E24+I24</f>
        <v>29.8</v>
      </c>
      <c r="N24" s="13">
        <f t="shared" ref="N24" si="7">F24+J24</f>
        <v>0</v>
      </c>
      <c r="O24" s="13">
        <f t="shared" ref="O24" si="8">G24+K24</f>
        <v>0</v>
      </c>
      <c r="P24" s="71" t="s">
        <v>338</v>
      </c>
      <c r="Q24" s="72">
        <f>L33</f>
        <v>2</v>
      </c>
    </row>
    <row r="25" spans="1:17" ht="15.95" customHeight="1" x14ac:dyDescent="0.25">
      <c r="A25" s="21" t="s">
        <v>79</v>
      </c>
      <c r="B25" s="22" t="s">
        <v>182</v>
      </c>
      <c r="C25" s="132"/>
      <c r="D25" s="24">
        <f>D24</f>
        <v>29.8</v>
      </c>
      <c r="E25" s="24">
        <f t="shared" ref="E25:G25" si="9">E24</f>
        <v>29.8</v>
      </c>
      <c r="F25" s="24">
        <f t="shared" si="9"/>
        <v>0</v>
      </c>
      <c r="G25" s="24">
        <f t="shared" si="9"/>
        <v>0</v>
      </c>
      <c r="H25" s="25">
        <f>H24</f>
        <v>0</v>
      </c>
      <c r="I25" s="25">
        <f t="shared" ref="I25:K25" si="10">I24</f>
        <v>0</v>
      </c>
      <c r="J25" s="25">
        <f t="shared" si="10"/>
        <v>0</v>
      </c>
      <c r="K25" s="25">
        <f t="shared" si="10"/>
        <v>0</v>
      </c>
      <c r="L25" s="22">
        <f>L24</f>
        <v>29.8</v>
      </c>
      <c r="M25" s="22">
        <f t="shared" ref="M25:O25" si="11">M24</f>
        <v>29.8</v>
      </c>
      <c r="N25" s="22">
        <f t="shared" si="11"/>
        <v>0</v>
      </c>
      <c r="O25" s="22">
        <f t="shared" si="11"/>
        <v>0</v>
      </c>
      <c r="P25" s="76" t="s">
        <v>177</v>
      </c>
      <c r="Q25" s="77">
        <f>SUM(Q15:Q24)</f>
        <v>1234.2</v>
      </c>
    </row>
    <row r="26" spans="1:17" ht="15.95" customHeight="1" x14ac:dyDescent="0.25">
      <c r="A26" s="20" t="s">
        <v>80</v>
      </c>
      <c r="B26" s="457" t="s">
        <v>186</v>
      </c>
      <c r="C26" s="458"/>
      <c r="D26" s="458"/>
      <c r="E26" s="458"/>
      <c r="F26" s="458"/>
      <c r="G26" s="458"/>
      <c r="H26" s="458"/>
      <c r="I26" s="458"/>
      <c r="J26" s="458"/>
      <c r="K26" s="458"/>
      <c r="L26" s="458"/>
      <c r="M26" s="458"/>
      <c r="N26" s="458"/>
      <c r="O26" s="459"/>
    </row>
    <row r="27" spans="1:17" ht="15" customHeight="1" x14ac:dyDescent="0.25">
      <c r="A27" s="6" t="s">
        <v>81</v>
      </c>
      <c r="B27" s="30" t="s">
        <v>20</v>
      </c>
      <c r="C27" s="31" t="s">
        <v>25</v>
      </c>
      <c r="D27" s="17">
        <f>E27+G27</f>
        <v>443.4</v>
      </c>
      <c r="E27" s="44">
        <v>2.2000000000000002</v>
      </c>
      <c r="F27" s="44">
        <v>1.5</v>
      </c>
      <c r="G27" s="44">
        <v>441.2</v>
      </c>
      <c r="H27" s="25">
        <f>I27+K27</f>
        <v>0</v>
      </c>
      <c r="I27" s="25"/>
      <c r="J27" s="25"/>
      <c r="K27" s="25"/>
      <c r="L27" s="13">
        <f>M27+O27</f>
        <v>443.4</v>
      </c>
      <c r="M27" s="13">
        <f>E27+I27</f>
        <v>2.2000000000000002</v>
      </c>
      <c r="N27" s="13">
        <f>F27+J27</f>
        <v>1.5</v>
      </c>
      <c r="O27" s="13">
        <f>G27+K27</f>
        <v>441.2</v>
      </c>
      <c r="Q27" s="2">
        <f>L35-Q25</f>
        <v>0</v>
      </c>
    </row>
    <row r="28" spans="1:17" ht="15.95" customHeight="1" x14ac:dyDescent="0.25">
      <c r="A28" s="21" t="s">
        <v>82</v>
      </c>
      <c r="B28" s="22" t="s">
        <v>183</v>
      </c>
      <c r="C28" s="23"/>
      <c r="D28" s="24">
        <f>D27</f>
        <v>443.4</v>
      </c>
      <c r="E28" s="24">
        <f>E27</f>
        <v>2.2000000000000002</v>
      </c>
      <c r="F28" s="24">
        <f>F27</f>
        <v>1.5</v>
      </c>
      <c r="G28" s="24">
        <f>G27</f>
        <v>441.2</v>
      </c>
      <c r="H28" s="25">
        <f t="shared" ref="H28:O28" si="12">H27</f>
        <v>0</v>
      </c>
      <c r="I28" s="25">
        <f t="shared" si="12"/>
        <v>0</v>
      </c>
      <c r="J28" s="25">
        <f t="shared" si="12"/>
        <v>0</v>
      </c>
      <c r="K28" s="25">
        <f t="shared" si="12"/>
        <v>0</v>
      </c>
      <c r="L28" s="22">
        <f t="shared" si="12"/>
        <v>443.4</v>
      </c>
      <c r="M28" s="22">
        <f t="shared" si="12"/>
        <v>2.2000000000000002</v>
      </c>
      <c r="N28" s="22">
        <f t="shared" si="12"/>
        <v>1.5</v>
      </c>
      <c r="O28" s="22">
        <f t="shared" si="12"/>
        <v>441.2</v>
      </c>
    </row>
    <row r="29" spans="1:17" ht="15.95" customHeight="1" x14ac:dyDescent="0.25">
      <c r="A29" s="14" t="s">
        <v>83</v>
      </c>
      <c r="B29" s="468" t="s">
        <v>67</v>
      </c>
      <c r="C29" s="468"/>
      <c r="D29" s="468"/>
      <c r="E29" s="468"/>
      <c r="F29" s="468"/>
      <c r="G29" s="468"/>
      <c r="H29" s="468"/>
      <c r="I29" s="468"/>
      <c r="J29" s="468"/>
      <c r="K29" s="468"/>
      <c r="L29" s="468"/>
      <c r="M29" s="468"/>
      <c r="N29" s="468"/>
      <c r="O29" s="468"/>
    </row>
    <row r="30" spans="1:17" ht="15" customHeight="1" x14ac:dyDescent="0.25">
      <c r="A30" s="33" t="s">
        <v>84</v>
      </c>
      <c r="B30" s="30" t="s">
        <v>20</v>
      </c>
      <c r="C30" s="40" t="s">
        <v>30</v>
      </c>
      <c r="D30" s="17">
        <f>E30+G30</f>
        <v>116.1</v>
      </c>
      <c r="E30" s="17">
        <v>11.1</v>
      </c>
      <c r="F30" s="17">
        <v>1.5</v>
      </c>
      <c r="G30" s="17">
        <v>105</v>
      </c>
      <c r="H30" s="11">
        <f>I30+K30</f>
        <v>0.30000000000000027</v>
      </c>
      <c r="I30" s="11">
        <v>-2.8</v>
      </c>
      <c r="J30" s="11">
        <v>0.5</v>
      </c>
      <c r="K30" s="11">
        <v>3.1</v>
      </c>
      <c r="L30" s="13">
        <f>M30+O30</f>
        <v>116.39999999999999</v>
      </c>
      <c r="M30" s="13">
        <f t="shared" ref="M30:O30" si="13">E30+I30</f>
        <v>8.3000000000000007</v>
      </c>
      <c r="N30" s="13">
        <f t="shared" si="13"/>
        <v>2</v>
      </c>
      <c r="O30" s="13">
        <f t="shared" si="13"/>
        <v>108.1</v>
      </c>
    </row>
    <row r="31" spans="1:17" ht="15.95" customHeight="1" x14ac:dyDescent="0.25">
      <c r="A31" s="21" t="s">
        <v>85</v>
      </c>
      <c r="B31" s="22" t="s">
        <v>184</v>
      </c>
      <c r="C31" s="132"/>
      <c r="D31" s="24">
        <f t="shared" ref="D31:O31" si="14">SUM(D30:D30)</f>
        <v>116.1</v>
      </c>
      <c r="E31" s="24">
        <f t="shared" si="14"/>
        <v>11.1</v>
      </c>
      <c r="F31" s="24">
        <f t="shared" si="14"/>
        <v>1.5</v>
      </c>
      <c r="G31" s="24">
        <f t="shared" si="14"/>
        <v>105</v>
      </c>
      <c r="H31" s="25">
        <f t="shared" si="14"/>
        <v>0.30000000000000027</v>
      </c>
      <c r="I31" s="25">
        <f t="shared" si="14"/>
        <v>-2.8</v>
      </c>
      <c r="J31" s="25">
        <f t="shared" si="14"/>
        <v>0.5</v>
      </c>
      <c r="K31" s="25">
        <f t="shared" si="14"/>
        <v>3.1</v>
      </c>
      <c r="L31" s="22">
        <f t="shared" si="14"/>
        <v>116.39999999999999</v>
      </c>
      <c r="M31" s="22">
        <f t="shared" si="14"/>
        <v>8.3000000000000007</v>
      </c>
      <c r="N31" s="22">
        <f t="shared" si="14"/>
        <v>2</v>
      </c>
      <c r="O31" s="22">
        <f t="shared" si="14"/>
        <v>108.1</v>
      </c>
    </row>
    <row r="32" spans="1:17" ht="15.95" customHeight="1" x14ac:dyDescent="0.25">
      <c r="A32" s="14" t="s">
        <v>86</v>
      </c>
      <c r="B32" s="468" t="s">
        <v>69</v>
      </c>
      <c r="C32" s="468"/>
      <c r="D32" s="468"/>
      <c r="E32" s="468"/>
      <c r="F32" s="468"/>
      <c r="G32" s="468"/>
      <c r="H32" s="468"/>
      <c r="I32" s="468"/>
      <c r="J32" s="468"/>
      <c r="K32" s="468"/>
      <c r="L32" s="468"/>
      <c r="M32" s="468"/>
      <c r="N32" s="468"/>
      <c r="O32" s="468"/>
    </row>
    <row r="33" spans="1:15" ht="15" customHeight="1" x14ac:dyDescent="0.25">
      <c r="A33" s="33" t="s">
        <v>87</v>
      </c>
      <c r="B33" s="30" t="s">
        <v>20</v>
      </c>
      <c r="C33" s="1">
        <v>10</v>
      </c>
      <c r="D33" s="17">
        <f>E33+G33</f>
        <v>2</v>
      </c>
      <c r="E33" s="17">
        <v>1.4</v>
      </c>
      <c r="F33" s="17">
        <v>1</v>
      </c>
      <c r="G33" s="17">
        <v>0.6</v>
      </c>
      <c r="H33" s="11">
        <f>I33+K33</f>
        <v>0</v>
      </c>
      <c r="I33" s="11"/>
      <c r="J33" s="11"/>
      <c r="K33" s="11"/>
      <c r="L33" s="13">
        <f>M33+O33</f>
        <v>2</v>
      </c>
      <c r="M33" s="13">
        <f t="shared" ref="M33" si="15">E33+I33</f>
        <v>1.4</v>
      </c>
      <c r="N33" s="13">
        <f t="shared" ref="N33" si="16">F33+J33</f>
        <v>1</v>
      </c>
      <c r="O33" s="13">
        <f t="shared" ref="O33" si="17">G33+K33</f>
        <v>0.6</v>
      </c>
    </row>
    <row r="34" spans="1:15" ht="15.95" customHeight="1" x14ac:dyDescent="0.25">
      <c r="A34" s="21" t="s">
        <v>88</v>
      </c>
      <c r="B34" s="22" t="s">
        <v>185</v>
      </c>
      <c r="C34" s="132"/>
      <c r="D34" s="24">
        <f t="shared" ref="D34:O34" si="18">SUM(D33:D33)</f>
        <v>2</v>
      </c>
      <c r="E34" s="24">
        <f t="shared" si="18"/>
        <v>1.4</v>
      </c>
      <c r="F34" s="24">
        <f t="shared" si="18"/>
        <v>1</v>
      </c>
      <c r="G34" s="24">
        <f t="shared" si="18"/>
        <v>0.6</v>
      </c>
      <c r="H34" s="25">
        <f t="shared" si="18"/>
        <v>0</v>
      </c>
      <c r="I34" s="25">
        <f t="shared" si="18"/>
        <v>0</v>
      </c>
      <c r="J34" s="25">
        <f t="shared" si="18"/>
        <v>0</v>
      </c>
      <c r="K34" s="25">
        <f t="shared" si="18"/>
        <v>0</v>
      </c>
      <c r="L34" s="22">
        <f t="shared" si="18"/>
        <v>2</v>
      </c>
      <c r="M34" s="22">
        <f t="shared" si="18"/>
        <v>1.4</v>
      </c>
      <c r="N34" s="22">
        <f t="shared" si="18"/>
        <v>1</v>
      </c>
      <c r="O34" s="22">
        <f t="shared" si="18"/>
        <v>0.6</v>
      </c>
    </row>
    <row r="35" spans="1:15" ht="15.95" customHeight="1" x14ac:dyDescent="0.25">
      <c r="A35" s="126" t="s">
        <v>89</v>
      </c>
      <c r="B35" s="133" t="s">
        <v>177</v>
      </c>
      <c r="C35" s="134"/>
      <c r="D35" s="48">
        <f>D19+D22+D25+D28+D31+D34</f>
        <v>1234.1999999999998</v>
      </c>
      <c r="E35" s="48">
        <f t="shared" ref="E35:O35" si="19">E19+E22+E25+E28+E31+E34</f>
        <v>96.9</v>
      </c>
      <c r="F35" s="48">
        <f t="shared" si="19"/>
        <v>6</v>
      </c>
      <c r="G35" s="48">
        <f t="shared" si="19"/>
        <v>1137.3</v>
      </c>
      <c r="H35" s="49">
        <f t="shared" si="19"/>
        <v>2.7755575615628914E-16</v>
      </c>
      <c r="I35" s="49">
        <f t="shared" si="19"/>
        <v>-2.8</v>
      </c>
      <c r="J35" s="49">
        <f t="shared" si="19"/>
        <v>0.5</v>
      </c>
      <c r="K35" s="49">
        <f t="shared" si="19"/>
        <v>2.8000000000000003</v>
      </c>
      <c r="L35" s="50">
        <f t="shared" si="19"/>
        <v>1234.2</v>
      </c>
      <c r="M35" s="50">
        <f t="shared" si="19"/>
        <v>94.100000000000009</v>
      </c>
      <c r="N35" s="50">
        <f t="shared" si="19"/>
        <v>6.5</v>
      </c>
      <c r="O35" s="50">
        <f t="shared" si="19"/>
        <v>1140.0999999999999</v>
      </c>
    </row>
    <row r="36" spans="1:15" x14ac:dyDescent="0.25">
      <c r="A36" s="7"/>
      <c r="B36" s="7"/>
      <c r="C36" s="53"/>
      <c r="D36" s="7"/>
      <c r="E36" s="7"/>
      <c r="F36" s="7"/>
      <c r="G36" s="7"/>
      <c r="H36" s="135"/>
      <c r="I36" s="135"/>
      <c r="J36" s="135"/>
      <c r="L36" s="7"/>
      <c r="M36" s="7"/>
      <c r="N36" s="7"/>
    </row>
    <row r="37" spans="1:15" x14ac:dyDescent="0.25">
      <c r="A37" s="7"/>
      <c r="B37" s="127"/>
      <c r="C37" s="136"/>
      <c r="D37" s="127"/>
      <c r="E37" s="127"/>
      <c r="F37" s="127"/>
      <c r="G37" s="127"/>
      <c r="H37" s="137"/>
      <c r="I37" s="137"/>
      <c r="J37" s="137"/>
      <c r="K37" s="137"/>
      <c r="L37" s="127"/>
      <c r="M37" s="127"/>
      <c r="N37" s="127"/>
    </row>
    <row r="38" spans="1:15" x14ac:dyDescent="0.25">
      <c r="A38" s="7"/>
      <c r="B38" s="7"/>
      <c r="C38" s="53"/>
      <c r="D38" s="7"/>
      <c r="E38" s="7"/>
      <c r="F38" s="7"/>
      <c r="G38" s="7"/>
      <c r="H38" s="135"/>
      <c r="I38" s="135"/>
      <c r="J38" s="135"/>
      <c r="L38" s="7"/>
      <c r="M38" s="7"/>
      <c r="N38" s="7"/>
    </row>
    <row r="39" spans="1:15" x14ac:dyDescent="0.25">
      <c r="A39" s="7"/>
      <c r="B39" s="7"/>
      <c r="C39" s="53"/>
      <c r="D39" s="7"/>
      <c r="E39" s="7"/>
      <c r="F39" s="7"/>
      <c r="G39" s="7"/>
      <c r="H39" s="135"/>
      <c r="I39" s="135"/>
      <c r="J39" s="135"/>
      <c r="L39" s="7"/>
      <c r="M39" s="7"/>
      <c r="N39" s="7"/>
    </row>
    <row r="40" spans="1:15" x14ac:dyDescent="0.25">
      <c r="A40" s="7"/>
      <c r="B40" s="7"/>
      <c r="C40" s="53"/>
      <c r="D40" s="7"/>
      <c r="E40" s="7"/>
      <c r="F40" s="7"/>
      <c r="G40" s="7"/>
      <c r="H40" s="135"/>
      <c r="I40" s="135"/>
      <c r="J40" s="135"/>
      <c r="L40" s="7"/>
      <c r="M40" s="7"/>
      <c r="N40" s="7"/>
    </row>
    <row r="41" spans="1:15" x14ac:dyDescent="0.25">
      <c r="A41" s="7"/>
      <c r="B41" s="7"/>
      <c r="C41" s="53"/>
      <c r="D41" s="7"/>
      <c r="E41" s="7"/>
      <c r="F41" s="7"/>
      <c r="G41" s="7"/>
      <c r="H41" s="135"/>
      <c r="I41" s="135"/>
      <c r="J41" s="135"/>
      <c r="L41" s="7"/>
      <c r="M41" s="7"/>
      <c r="N41" s="7"/>
    </row>
    <row r="42" spans="1:15" x14ac:dyDescent="0.25">
      <c r="A42" s="7"/>
      <c r="B42" s="7"/>
      <c r="C42" s="53"/>
      <c r="D42" s="7"/>
      <c r="E42" s="7"/>
      <c r="F42" s="7"/>
      <c r="G42" s="7"/>
      <c r="H42" s="135"/>
      <c r="I42" s="135"/>
      <c r="J42" s="135"/>
      <c r="L42" s="7"/>
      <c r="M42" s="7"/>
      <c r="N42" s="7"/>
    </row>
    <row r="43" spans="1:15" x14ac:dyDescent="0.25">
      <c r="A43" s="7"/>
      <c r="B43" s="7"/>
      <c r="C43" s="53"/>
      <c r="D43" s="7"/>
      <c r="E43" s="7"/>
      <c r="F43" s="7"/>
      <c r="G43" s="7"/>
      <c r="H43" s="135"/>
      <c r="I43" s="135"/>
      <c r="J43" s="135"/>
      <c r="L43" s="7"/>
      <c r="M43" s="7"/>
      <c r="N43" s="7"/>
    </row>
    <row r="44" spans="1:15" x14ac:dyDescent="0.25">
      <c r="A44" s="7"/>
      <c r="B44" s="7"/>
      <c r="C44" s="53"/>
      <c r="D44" s="7"/>
      <c r="E44" s="7"/>
      <c r="F44" s="7"/>
      <c r="G44" s="7"/>
      <c r="H44" s="135"/>
      <c r="I44" s="135"/>
      <c r="J44" s="135"/>
      <c r="L44" s="7"/>
      <c r="M44" s="7"/>
      <c r="N44" s="7"/>
    </row>
    <row r="45" spans="1:15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5" x14ac:dyDescent="0.25">
      <c r="A46" s="7"/>
      <c r="B46" s="7"/>
      <c r="C46" s="53"/>
      <c r="D46" s="7"/>
      <c r="E46" s="7"/>
      <c r="F46" s="7"/>
      <c r="G46" s="7"/>
      <c r="H46" s="135"/>
      <c r="I46" s="135"/>
      <c r="J46" s="135"/>
      <c r="L46" s="7"/>
      <c r="M46" s="7"/>
      <c r="N46" s="7"/>
    </row>
    <row r="47" spans="1:15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5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</sheetData>
  <mergeCells count="30">
    <mergeCell ref="B5:O5"/>
    <mergeCell ref="B6:O6"/>
    <mergeCell ref="A10:O10"/>
    <mergeCell ref="B32:O32"/>
    <mergeCell ref="B26:O26"/>
    <mergeCell ref="B20:O20"/>
    <mergeCell ref="E13:F13"/>
    <mergeCell ref="B29:O29"/>
    <mergeCell ref="B15:O15"/>
    <mergeCell ref="B23:O23"/>
    <mergeCell ref="A12:A14"/>
    <mergeCell ref="I13:J13"/>
    <mergeCell ref="B7:O7"/>
    <mergeCell ref="B8:O8"/>
    <mergeCell ref="B1:O1"/>
    <mergeCell ref="B2:O2"/>
    <mergeCell ref="B3:O3"/>
    <mergeCell ref="B4:O4"/>
    <mergeCell ref="E12:G12"/>
    <mergeCell ref="H12:H14"/>
    <mergeCell ref="L12:L14"/>
    <mergeCell ref="M12:O12"/>
    <mergeCell ref="M13:N13"/>
    <mergeCell ref="I12:K12"/>
    <mergeCell ref="C12:C14"/>
    <mergeCell ref="O13:O14"/>
    <mergeCell ref="B12:B14"/>
    <mergeCell ref="D12:D14"/>
    <mergeCell ref="K13:K14"/>
    <mergeCell ref="G13:G14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42" t="s">
        <v>354</v>
      </c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</row>
    <row r="2" spans="1:17" x14ac:dyDescent="0.25">
      <c r="B2" s="542" t="s">
        <v>445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</row>
    <row r="3" spans="1:17" x14ac:dyDescent="0.25">
      <c r="B3" s="542" t="s">
        <v>466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</row>
    <row r="4" spans="1:17" x14ac:dyDescent="0.25">
      <c r="B4" s="542" t="s">
        <v>373</v>
      </c>
      <c r="C4" s="542"/>
      <c r="D4" s="542"/>
      <c r="E4" s="542"/>
      <c r="F4" s="542"/>
      <c r="G4" s="542"/>
      <c r="H4" s="542"/>
      <c r="I4" s="542"/>
      <c r="J4" s="542"/>
      <c r="K4" s="542"/>
      <c r="L4" s="542"/>
      <c r="M4" s="542"/>
      <c r="N4" s="542"/>
      <c r="O4" s="542"/>
    </row>
    <row r="5" spans="1:17" s="441" customFormat="1" ht="15" customHeight="1" x14ac:dyDescent="0.25">
      <c r="B5" s="455" t="s">
        <v>471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7" s="441" customFormat="1" x14ac:dyDescent="0.25">
      <c r="B6" s="455" t="s">
        <v>482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477" t="s">
        <v>455</v>
      </c>
      <c r="B8" s="477"/>
      <c r="C8" s="477"/>
      <c r="D8" s="477"/>
      <c r="E8" s="477"/>
      <c r="F8" s="477"/>
      <c r="G8" s="477"/>
      <c r="H8" s="477"/>
      <c r="I8" s="477"/>
      <c r="J8" s="477"/>
      <c r="K8" s="477"/>
      <c r="L8" s="477"/>
      <c r="M8" s="477"/>
      <c r="N8" s="477"/>
      <c r="O8" s="477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456</v>
      </c>
    </row>
    <row r="10" spans="1:17" x14ac:dyDescent="0.25">
      <c r="A10" s="533" t="s">
        <v>5</v>
      </c>
      <c r="B10" s="472" t="s">
        <v>376</v>
      </c>
      <c r="C10" s="472" t="s">
        <v>54</v>
      </c>
      <c r="D10" s="467" t="s">
        <v>362</v>
      </c>
      <c r="E10" s="493" t="s">
        <v>200</v>
      </c>
      <c r="F10" s="493"/>
      <c r="G10" s="493"/>
      <c r="H10" s="480" t="s">
        <v>364</v>
      </c>
      <c r="I10" s="499" t="s">
        <v>200</v>
      </c>
      <c r="J10" s="499"/>
      <c r="K10" s="499"/>
      <c r="L10" s="460" t="s">
        <v>0</v>
      </c>
      <c r="M10" s="460" t="s">
        <v>200</v>
      </c>
      <c r="N10" s="460"/>
      <c r="O10" s="460"/>
    </row>
    <row r="11" spans="1:17" x14ac:dyDescent="0.25">
      <c r="A11" s="533"/>
      <c r="B11" s="472"/>
      <c r="C11" s="472"/>
      <c r="D11" s="467"/>
      <c r="E11" s="493" t="s">
        <v>1</v>
      </c>
      <c r="F11" s="493"/>
      <c r="G11" s="467" t="s">
        <v>2</v>
      </c>
      <c r="H11" s="480"/>
      <c r="I11" s="499" t="s">
        <v>1</v>
      </c>
      <c r="J11" s="499"/>
      <c r="K11" s="480" t="s">
        <v>2</v>
      </c>
      <c r="L11" s="460"/>
      <c r="M11" s="460" t="s">
        <v>1</v>
      </c>
      <c r="N11" s="460"/>
      <c r="O11" s="472" t="s">
        <v>2</v>
      </c>
    </row>
    <row r="12" spans="1:17" ht="29.25" customHeight="1" x14ac:dyDescent="0.25">
      <c r="A12" s="533"/>
      <c r="B12" s="472"/>
      <c r="C12" s="472"/>
      <c r="D12" s="467"/>
      <c r="E12" s="144" t="s">
        <v>3</v>
      </c>
      <c r="F12" s="142" t="s">
        <v>4</v>
      </c>
      <c r="G12" s="467"/>
      <c r="H12" s="480"/>
      <c r="I12" s="145" t="s">
        <v>3</v>
      </c>
      <c r="J12" s="139" t="s">
        <v>4</v>
      </c>
      <c r="K12" s="480"/>
      <c r="L12" s="460"/>
      <c r="M12" s="140" t="s">
        <v>3</v>
      </c>
      <c r="N12" s="138" t="s">
        <v>4</v>
      </c>
      <c r="O12" s="472"/>
    </row>
    <row r="13" spans="1:17" ht="15.75" customHeight="1" x14ac:dyDescent="0.25">
      <c r="A13" s="6" t="s">
        <v>72</v>
      </c>
      <c r="B13" s="529" t="s">
        <v>6</v>
      </c>
      <c r="C13" s="529"/>
      <c r="D13" s="529"/>
      <c r="E13" s="529"/>
      <c r="F13" s="529"/>
      <c r="G13" s="529"/>
      <c r="H13" s="529"/>
      <c r="I13" s="529"/>
      <c r="J13" s="529"/>
      <c r="K13" s="529"/>
      <c r="L13" s="529"/>
      <c r="M13" s="529"/>
      <c r="N13" s="529"/>
      <c r="O13" s="529"/>
    </row>
    <row r="14" spans="1:17" ht="15" customHeight="1" x14ac:dyDescent="0.25">
      <c r="A14" s="6" t="s">
        <v>187</v>
      </c>
      <c r="B14" s="30" t="s">
        <v>20</v>
      </c>
      <c r="C14" s="16" t="s">
        <v>22</v>
      </c>
      <c r="D14" s="402">
        <f t="shared" ref="D14:D23" si="0">E14+G14</f>
        <v>19.899999999999999</v>
      </c>
      <c r="E14" s="402">
        <f>E15</f>
        <v>19.899999999999999</v>
      </c>
      <c r="F14" s="402">
        <f t="shared" ref="F14:K14" si="1">F15</f>
        <v>0</v>
      </c>
      <c r="G14" s="402">
        <f t="shared" si="1"/>
        <v>0</v>
      </c>
      <c r="H14" s="403">
        <f t="shared" si="1"/>
        <v>0</v>
      </c>
      <c r="I14" s="403">
        <f t="shared" si="1"/>
        <v>0</v>
      </c>
      <c r="J14" s="403">
        <f t="shared" si="1"/>
        <v>0</v>
      </c>
      <c r="K14" s="403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329</v>
      </c>
      <c r="Q14" s="72">
        <f>L17+L19</f>
        <v>371.2</v>
      </c>
    </row>
    <row r="15" spans="1:17" s="99" customFormat="1" ht="15" customHeight="1" x14ac:dyDescent="0.25">
      <c r="A15" s="408"/>
      <c r="B15" s="409" t="s">
        <v>234</v>
      </c>
      <c r="C15" s="16" t="s">
        <v>22</v>
      </c>
      <c r="D15" s="404">
        <f t="shared" si="0"/>
        <v>19.899999999999999</v>
      </c>
      <c r="E15" s="404">
        <v>19.899999999999999</v>
      </c>
      <c r="F15" s="404"/>
      <c r="G15" s="404"/>
      <c r="H15" s="405">
        <f>I15+K15</f>
        <v>0</v>
      </c>
      <c r="I15" s="405"/>
      <c r="J15" s="405"/>
      <c r="K15" s="405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330</v>
      </c>
      <c r="Q15" s="72"/>
    </row>
    <row r="16" spans="1:17" ht="15" customHeight="1" x14ac:dyDescent="0.25">
      <c r="A16" s="160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331</v>
      </c>
      <c r="Q16" s="72"/>
    </row>
    <row r="17" spans="1:17" s="38" customFormat="1" ht="15" customHeight="1" x14ac:dyDescent="0.25">
      <c r="A17" s="410"/>
      <c r="B17" s="407" t="s">
        <v>235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332</v>
      </c>
      <c r="Q17" s="72">
        <f>N16+N26</f>
        <v>0</v>
      </c>
    </row>
    <row r="18" spans="1:17" ht="15" customHeight="1" x14ac:dyDescent="0.25">
      <c r="A18" s="6" t="s">
        <v>74</v>
      </c>
      <c r="B18" s="274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335</v>
      </c>
      <c r="Q18" s="72">
        <f>L27</f>
        <v>0.6</v>
      </c>
    </row>
    <row r="19" spans="1:17" s="38" customFormat="1" ht="15" customHeight="1" x14ac:dyDescent="0.25">
      <c r="A19" s="276"/>
      <c r="B19" s="411" t="s">
        <v>234</v>
      </c>
      <c r="C19" s="419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333</v>
      </c>
      <c r="Q19" s="72">
        <f>L15+L29</f>
        <v>19.899999999999999</v>
      </c>
    </row>
    <row r="20" spans="1:17" ht="15" customHeight="1" x14ac:dyDescent="0.25">
      <c r="A20" s="55" t="s">
        <v>75</v>
      </c>
      <c r="B20" s="416" t="s">
        <v>236</v>
      </c>
      <c r="C20" s="79"/>
      <c r="D20" s="302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334</v>
      </c>
      <c r="Q20" s="72">
        <f>L36+L37</f>
        <v>115.60000000000001</v>
      </c>
    </row>
    <row r="21" spans="1:17" ht="15" customHeight="1" x14ac:dyDescent="0.25">
      <c r="A21" s="100"/>
      <c r="B21" s="103" t="s">
        <v>200</v>
      </c>
      <c r="C21" s="420"/>
      <c r="D21" s="302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336</v>
      </c>
      <c r="Q21" s="72">
        <f>N29</f>
        <v>0</v>
      </c>
    </row>
    <row r="22" spans="1:17" s="38" customFormat="1" ht="15" customHeight="1" x14ac:dyDescent="0.2">
      <c r="A22" s="413"/>
      <c r="B22" s="412" t="s">
        <v>8</v>
      </c>
      <c r="C22" s="420"/>
      <c r="D22" s="418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337</v>
      </c>
      <c r="Q22" s="72">
        <f>L44+L46+L48+L50+L52+L54+L56+L58+L60</f>
        <v>5.0999999999999996</v>
      </c>
    </row>
    <row r="23" spans="1:17" s="38" customFormat="1" ht="15.75" customHeight="1" x14ac:dyDescent="0.2">
      <c r="A23" s="414"/>
      <c r="B23" s="417" t="s">
        <v>239</v>
      </c>
      <c r="C23" s="205"/>
      <c r="D23" s="418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338</v>
      </c>
      <c r="Q23" s="72">
        <f>L65</f>
        <v>1.6</v>
      </c>
    </row>
    <row r="24" spans="1:17" ht="18.75" customHeight="1" x14ac:dyDescent="0.25">
      <c r="A24" s="20" t="s">
        <v>76</v>
      </c>
      <c r="B24" s="530" t="s">
        <v>59</v>
      </c>
      <c r="C24" s="541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76" t="s">
        <v>177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408"/>
      <c r="B27" s="409" t="s">
        <v>460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406"/>
      <c r="B29" s="407" t="s">
        <v>234</v>
      </c>
      <c r="C29" s="419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421" t="s">
        <v>238</v>
      </c>
      <c r="C30" s="79"/>
      <c r="D30" s="302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422" t="s">
        <v>200</v>
      </c>
      <c r="C31" s="420"/>
      <c r="D31" s="302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413"/>
      <c r="B32" s="423" t="s">
        <v>8</v>
      </c>
      <c r="C32" s="420"/>
      <c r="D32" s="418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414"/>
      <c r="B33" s="424" t="s">
        <v>237</v>
      </c>
      <c r="C33" s="205"/>
      <c r="D33" s="418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30" t="s">
        <v>63</v>
      </c>
      <c r="C34" s="541"/>
      <c r="D34" s="468"/>
      <c r="E34" s="468"/>
      <c r="F34" s="468"/>
      <c r="G34" s="468"/>
      <c r="H34" s="468"/>
      <c r="I34" s="468"/>
      <c r="J34" s="468"/>
      <c r="K34" s="468"/>
      <c r="L34" s="468"/>
      <c r="M34" s="468"/>
      <c r="N34" s="468"/>
      <c r="O34" s="468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409" t="s">
        <v>458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6"/>
      <c r="B37" s="415" t="s">
        <v>459</v>
      </c>
      <c r="C37" s="171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421" t="s">
        <v>240</v>
      </c>
      <c r="C38" s="79"/>
      <c r="D38" s="302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422" t="s">
        <v>200</v>
      </c>
      <c r="C39" s="420"/>
      <c r="D39" s="302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413"/>
      <c r="B40" s="423" t="s">
        <v>457</v>
      </c>
      <c r="C40" s="420"/>
      <c r="D40" s="418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414"/>
      <c r="B41" s="424" t="s">
        <v>239</v>
      </c>
      <c r="C41" s="205"/>
      <c r="D41" s="418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30" t="s">
        <v>176</v>
      </c>
      <c r="C42" s="541"/>
      <c r="D42" s="468"/>
      <c r="E42" s="468"/>
      <c r="F42" s="468"/>
      <c r="G42" s="468"/>
      <c r="H42" s="468"/>
      <c r="I42" s="468"/>
      <c r="J42" s="468"/>
      <c r="K42" s="468"/>
      <c r="L42" s="468"/>
      <c r="M42" s="468"/>
      <c r="N42" s="468"/>
      <c r="O42" s="468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426"/>
      <c r="B44" s="407" t="s">
        <v>241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425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426"/>
      <c r="B46" s="407" t="s">
        <v>241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165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406"/>
      <c r="B48" s="407" t="s">
        <v>241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426"/>
      <c r="B50" s="407" t="s">
        <v>241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426"/>
      <c r="B52" s="407" t="s">
        <v>241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425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426"/>
      <c r="B54" s="407" t="s">
        <v>241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425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426"/>
      <c r="B56" s="407" t="s">
        <v>241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426"/>
      <c r="B58" s="407" t="s">
        <v>241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426"/>
      <c r="B60" s="407" t="s">
        <v>241</v>
      </c>
      <c r="C60" s="171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427" t="s">
        <v>242</v>
      </c>
      <c r="C61" s="79"/>
      <c r="D61" s="302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422" t="s">
        <v>200</v>
      </c>
      <c r="C62" s="420"/>
      <c r="D62" s="302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414"/>
      <c r="B63" s="424" t="s">
        <v>239</v>
      </c>
      <c r="C63" s="420"/>
      <c r="D63" s="418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30" t="s">
        <v>69</v>
      </c>
      <c r="C64" s="530"/>
      <c r="D64" s="530"/>
      <c r="E64" s="530"/>
      <c r="F64" s="530"/>
      <c r="G64" s="530"/>
      <c r="H64" s="530"/>
      <c r="I64" s="530"/>
      <c r="J64" s="530"/>
      <c r="K64" s="530"/>
      <c r="L64" s="530"/>
      <c r="M64" s="530"/>
      <c r="N64" s="530"/>
      <c r="O64" s="530"/>
    </row>
    <row r="65" spans="1:15" ht="15" customHeight="1" x14ac:dyDescent="0.25">
      <c r="A65" s="6" t="s">
        <v>94</v>
      </c>
      <c r="B65" s="30" t="s">
        <v>20</v>
      </c>
      <c r="C65" s="449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409" t="s">
        <v>234</v>
      </c>
      <c r="C66" s="449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421" t="s">
        <v>472</v>
      </c>
      <c r="C67" s="79"/>
      <c r="D67" s="302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200</v>
      </c>
      <c r="C68" s="420"/>
      <c r="D68" s="302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413"/>
      <c r="B69" s="412" t="s">
        <v>8</v>
      </c>
      <c r="C69" s="420"/>
      <c r="D69" s="418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177</v>
      </c>
      <c r="C70" s="429"/>
      <c r="D70" s="428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307"/>
      <c r="B71" s="446" t="s">
        <v>200</v>
      </c>
      <c r="C71" s="430"/>
      <c r="D71" s="428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413"/>
      <c r="B72" s="447" t="s">
        <v>375</v>
      </c>
      <c r="C72" s="420"/>
      <c r="D72" s="418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413"/>
      <c r="B73" s="447" t="s">
        <v>239</v>
      </c>
      <c r="C73" s="420"/>
      <c r="D73" s="418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413"/>
      <c r="B74" s="109" t="s">
        <v>457</v>
      </c>
      <c r="C74" s="420"/>
      <c r="D74" s="418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414"/>
      <c r="B75" s="448" t="s">
        <v>237</v>
      </c>
      <c r="C75" s="205"/>
      <c r="D75" s="418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7"/>
  <sheetViews>
    <sheetView showZeros="0" tabSelected="1" workbookViewId="0">
      <selection activeCell="B8" sqref="B8:O8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38" t="s">
        <v>354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</row>
    <row r="2" spans="1:17" x14ac:dyDescent="0.25">
      <c r="B2" s="538" t="s">
        <v>445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</row>
    <row r="3" spans="1:17" x14ac:dyDescent="0.25">
      <c r="B3" s="538" t="s">
        <v>466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</row>
    <row r="4" spans="1:17" x14ac:dyDescent="0.25">
      <c r="B4" s="538" t="s">
        <v>377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</row>
    <row r="5" spans="1:17" s="441" customFormat="1" ht="15" customHeight="1" x14ac:dyDescent="0.25">
      <c r="B5" s="455" t="s">
        <v>470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7" s="441" customFormat="1" x14ac:dyDescent="0.25">
      <c r="B6" s="455" t="s">
        <v>480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7" s="441" customFormat="1" x14ac:dyDescent="0.25">
      <c r="B7" s="455" t="s">
        <v>481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17" s="441" customFormat="1" x14ac:dyDescent="0.25">
      <c r="B8" s="455" t="s">
        <v>489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10" spans="1:17" x14ac:dyDescent="0.25">
      <c r="A10" s="477" t="s">
        <v>454</v>
      </c>
      <c r="B10" s="477"/>
      <c r="C10" s="477"/>
      <c r="D10" s="477"/>
      <c r="E10" s="477"/>
      <c r="F10" s="477"/>
      <c r="G10" s="477"/>
      <c r="H10" s="477"/>
      <c r="I10" s="477"/>
      <c r="J10" s="477"/>
      <c r="K10" s="477"/>
      <c r="L10" s="477"/>
      <c r="M10" s="477"/>
      <c r="N10" s="477"/>
    </row>
    <row r="11" spans="1:17" ht="17.25" customHeight="1" x14ac:dyDescent="0.25">
      <c r="A11" s="59"/>
      <c r="B11" s="59"/>
      <c r="C11" s="59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5" t="s">
        <v>456</v>
      </c>
      <c r="O11" s="5"/>
    </row>
    <row r="12" spans="1:17" ht="15" customHeight="1" x14ac:dyDescent="0.25">
      <c r="A12" s="481" t="s">
        <v>5</v>
      </c>
      <c r="B12" s="484" t="s">
        <v>243</v>
      </c>
      <c r="C12" s="461" t="s">
        <v>362</v>
      </c>
      <c r="D12" s="465" t="s">
        <v>200</v>
      </c>
      <c r="E12" s="465"/>
      <c r="F12" s="466"/>
      <c r="G12" s="487" t="s">
        <v>364</v>
      </c>
      <c r="H12" s="490" t="s">
        <v>200</v>
      </c>
      <c r="I12" s="491"/>
      <c r="J12" s="492"/>
      <c r="K12" s="460" t="s">
        <v>0</v>
      </c>
      <c r="L12" s="469" t="s">
        <v>200</v>
      </c>
      <c r="M12" s="470"/>
      <c r="N12" s="471"/>
      <c r="P12" s="78"/>
      <c r="Q12" s="129" t="s">
        <v>349</v>
      </c>
    </row>
    <row r="13" spans="1:17" ht="15" customHeight="1" x14ac:dyDescent="0.25">
      <c r="A13" s="482"/>
      <c r="B13" s="485"/>
      <c r="C13" s="462"/>
      <c r="D13" s="466" t="s">
        <v>1</v>
      </c>
      <c r="E13" s="493"/>
      <c r="F13" s="467" t="s">
        <v>2</v>
      </c>
      <c r="G13" s="488"/>
      <c r="H13" s="499" t="s">
        <v>1</v>
      </c>
      <c r="I13" s="499"/>
      <c r="J13" s="480" t="s">
        <v>2</v>
      </c>
      <c r="K13" s="460"/>
      <c r="L13" s="460" t="s">
        <v>1</v>
      </c>
      <c r="M13" s="460"/>
      <c r="N13" s="472" t="s">
        <v>2</v>
      </c>
      <c r="P13" s="71" t="s">
        <v>329</v>
      </c>
      <c r="Q13" s="72">
        <f>'4 pr._savarankiškos f-jos'!Q16+'5 pr._valstybinės f-jos'!R16+'6 pr._mokinio krepšelis'!Q14+'7 pr._kita dotacija'!R67+'8 pr._aplinkos apsaugos s. p.'!Q10+'9 pr._įstaigų pajamos'!Q17+'10 pr._skolintos lėšos'!Q15+'11 pr._apyvartinės lėšos'!Q14</f>
        <v>4427.1000000000004</v>
      </c>
    </row>
    <row r="14" spans="1:17" ht="28.5" customHeight="1" x14ac:dyDescent="0.25">
      <c r="A14" s="483"/>
      <c r="B14" s="486"/>
      <c r="C14" s="463"/>
      <c r="D14" s="118" t="s">
        <v>3</v>
      </c>
      <c r="E14" s="119" t="s">
        <v>4</v>
      </c>
      <c r="F14" s="467"/>
      <c r="G14" s="489"/>
      <c r="H14" s="120" t="s">
        <v>3</v>
      </c>
      <c r="I14" s="116" t="s">
        <v>4</v>
      </c>
      <c r="J14" s="480"/>
      <c r="K14" s="460"/>
      <c r="L14" s="117" t="s">
        <v>3</v>
      </c>
      <c r="M14" s="115" t="s">
        <v>4</v>
      </c>
      <c r="N14" s="472"/>
      <c r="P14" s="71" t="s">
        <v>330</v>
      </c>
      <c r="Q14" s="72">
        <f>'4 pr._savarankiškos f-jos'!Q17+'5 pr._valstybinės f-jos'!R17+'6 pr._mokinio krepšelis'!Q15+'7 pr._kita dotacija'!R69+'8 pr._aplinkos apsaugos s. p.'!Q11+'9 pr._įstaigų pajamos'!Q18+'10 pr._skolintos lėšos'!Q16+'11 pr._apyvartinės lėšos'!Q15</f>
        <v>23.9</v>
      </c>
    </row>
    <row r="15" spans="1:17" ht="15" customHeight="1" x14ac:dyDescent="0.25">
      <c r="A15" s="6" t="s">
        <v>72</v>
      </c>
      <c r="B15" s="18" t="s">
        <v>6</v>
      </c>
      <c r="C15" s="17">
        <f>D15+F15</f>
        <v>6494.6999999999989</v>
      </c>
      <c r="D15" s="17">
        <f>'4 pr._savarankiškos f-jos'!E80+'5 pr._valstybinės f-jos'!E78+'9 pr._įstaigų pajamos'!E25+'11 pr._apyvartinės lėšos'!E20+'7 pr._kita dotacija'!E63</f>
        <v>5155.1999999999989</v>
      </c>
      <c r="E15" s="17">
        <f>'4 pr._savarankiškos f-jos'!F80+'5 pr._valstybinės f-jos'!F78+'9 pr._įstaigų pajamos'!F25+'11 pr._apyvartinės lėšos'!F20+'7 pr._kita dotacija'!F63</f>
        <v>2583.5</v>
      </c>
      <c r="F15" s="17">
        <f>'4 pr._savarankiškos f-jos'!G80+'5 pr._valstybinės f-jos'!G78+'9 pr._įstaigų pajamos'!G25+'11 pr._apyvartinės lėšos'!G20+'7 pr._kita dotacija'!G63</f>
        <v>1339.5</v>
      </c>
      <c r="G15" s="11">
        <f>'4 pr._savarankiškos f-jos'!H80+'5 pr._valstybinės f-jos'!H78+'9 pr._įstaigų pajamos'!H25+'11 pr._apyvartinės lėšos'!H20+'7 pr._kita dotacija'!H63</f>
        <v>0</v>
      </c>
      <c r="H15" s="11">
        <f>'4 pr._savarankiškos f-jos'!I80+'5 pr._valstybinės f-jos'!I78+'9 pr._įstaigų pajamos'!I25+'11 pr._apyvartinės lėšos'!I20+'7 pr._kita dotacija'!I63</f>
        <v>-6.8</v>
      </c>
      <c r="I15" s="11">
        <f>'4 pr._savarankiškos f-jos'!J80+'5 pr._valstybinės f-jos'!J78+'9 pr._įstaigų pajamos'!J25+'11 pr._apyvartinės lėšos'!J20+'7 pr._kita dotacija'!J63</f>
        <v>0</v>
      </c>
      <c r="J15" s="11">
        <f>'4 pr._savarankiškos f-jos'!K80+'5 pr._valstybinės f-jos'!K78+'9 pr._įstaigų pajamos'!K25+'11 pr._apyvartinės lėšos'!K20+'7 pr._kita dotacija'!K63</f>
        <v>6.8</v>
      </c>
      <c r="K15" s="95">
        <f>'4 pr._savarankiškos f-jos'!L80+'5 pr._valstybinės f-jos'!L78+'9 pr._įstaigų pajamos'!L25+'11 pr._apyvartinės lėšos'!L20+'7 pr._kita dotacija'!L63</f>
        <v>6494.7000000000007</v>
      </c>
      <c r="L15" s="95">
        <f>'4 pr._savarankiškos f-jos'!M80+'5 pr._valstybinės f-jos'!M78+'9 pr._įstaigų pajamos'!M25+'11 pr._apyvartinės lėšos'!M20+'7 pr._kita dotacija'!M63</f>
        <v>5148.3999999999996</v>
      </c>
      <c r="M15" s="95">
        <f>'4 pr._savarankiškos f-jos'!N80+'5 pr._valstybinės f-jos'!N78+'9 pr._įstaigų pajamos'!N25+'11 pr._apyvartinės lėšos'!N20+'7 pr._kita dotacija'!N63</f>
        <v>2583.3999999999996</v>
      </c>
      <c r="N15" s="95">
        <f>'4 pr._savarankiškos f-jos'!O80+'5 pr._valstybinės f-jos'!O78+'9 pr._įstaigų pajamos'!O25+'11 pr._apyvartinės lėšos'!O20+'7 pr._kita dotacija'!O63</f>
        <v>1346.3000000000002</v>
      </c>
      <c r="P15" s="71" t="s">
        <v>331</v>
      </c>
      <c r="Q15" s="72">
        <f>'4 pr._savarankiškos f-jos'!Q18+'5 pr._valstybinės f-jos'!R18+'6 pr._mokinio krepšelis'!Q16+'7 pr._kita dotacija'!R70+'8 pr._aplinkos apsaugos s. p.'!Q12+'9 pr._įstaigų pajamos'!Q19+'10 pr._skolintos lėšos'!Q17+'11 pr._apyvartinės lėšos'!Q16</f>
        <v>448.4</v>
      </c>
    </row>
    <row r="16" spans="1:17" ht="15" customHeight="1" x14ac:dyDescent="0.25">
      <c r="A16" s="6" t="s">
        <v>187</v>
      </c>
      <c r="B16" s="18" t="s">
        <v>59</v>
      </c>
      <c r="C16" s="17">
        <f t="shared" ref="C16:C21" si="0">D16+F16</f>
        <v>4600.2999999999993</v>
      </c>
      <c r="D16" s="17">
        <f>'4 pr._savarankiškos f-jos'!E134+'8 pr._aplinkos apsaugos s. p.'!E13+'9 pr._įstaigų pajamos'!E38+'10 pr._skolintos lėšos'!E19+'11 pr._apyvartinės lėšos'!E30+'7 pr._kita dotacija'!E69</f>
        <v>2960.2999999999997</v>
      </c>
      <c r="E16" s="17">
        <f>'4 pr._savarankiškos f-jos'!F134+'8 pr._aplinkos apsaugos s. p.'!F13+'9 pr._įstaigų pajamos'!F38+'10 pr._skolintos lėšos'!F19+'11 pr._apyvartinės lėšos'!F30+'7 pr._kita dotacija'!F69</f>
        <v>2</v>
      </c>
      <c r="F16" s="17">
        <f>'4 pr._savarankiškos f-jos'!G134+'8 pr._aplinkos apsaugos s. p.'!G13+'9 pr._įstaigų pajamos'!G38+'10 pr._skolintos lėšos'!G19+'11 pr._apyvartinės lėšos'!G30+'7 pr._kita dotacija'!G69</f>
        <v>1640</v>
      </c>
      <c r="G16" s="11">
        <f>'4 pr._savarankiškos f-jos'!H134+'8 pr._aplinkos apsaugos s. p.'!H13+'9 pr._įstaigų pajamos'!H38+'10 pr._skolintos lėšos'!H19+'11 pr._apyvartinės lėšos'!H30+'7 pr._kita dotacija'!H69</f>
        <v>776.8</v>
      </c>
      <c r="H16" s="11">
        <f>'4 pr._savarankiškos f-jos'!I134+'8 pr._aplinkos apsaugos s. p.'!I13+'9 pr._įstaigų pajamos'!I38+'10 pr._skolintos lėšos'!I19+'11 pr._apyvartinės lėšos'!I30+'7 pr._kita dotacija'!I69</f>
        <v>0.1</v>
      </c>
      <c r="I16" s="11">
        <f>'4 pr._savarankiškos f-jos'!J134+'8 pr._aplinkos apsaugos s. p.'!J13+'9 pr._įstaigų pajamos'!J38+'10 pr._skolintos lėšos'!J19+'11 pr._apyvartinės lėšos'!J30+'7 pr._kita dotacija'!J69</f>
        <v>0</v>
      </c>
      <c r="J16" s="11">
        <f>'4 pr._savarankiškos f-jos'!K134+'8 pr._aplinkos apsaugos s. p.'!K13+'9 pr._įstaigų pajamos'!K38+'10 pr._skolintos lėšos'!K19+'11 pr._apyvartinės lėšos'!K30+'7 pr._kita dotacija'!K69</f>
        <v>776.7</v>
      </c>
      <c r="K16" s="13">
        <f>'4 pr._savarankiškos f-jos'!L134+'8 pr._aplinkos apsaugos s. p.'!L13+'9 pr._įstaigų pajamos'!L38+'10 pr._skolintos lėšos'!L19+'11 pr._apyvartinės lėšos'!L30+'7 pr._kita dotacija'!L69</f>
        <v>5377.1</v>
      </c>
      <c r="L16" s="13">
        <f>'4 pr._savarankiškos f-jos'!M134+'8 pr._aplinkos apsaugos s. p.'!M13+'9 pr._įstaigų pajamos'!M38+'10 pr._skolintos lėšos'!M19+'11 pr._apyvartinės lėšos'!M30+'7 pr._kita dotacija'!M69</f>
        <v>2960.3999999999996</v>
      </c>
      <c r="M16" s="13">
        <f>'4 pr._savarankiškos f-jos'!N134+'8 pr._aplinkos apsaugos s. p.'!N13+'9 pr._įstaigų pajamos'!N38+'10 pr._skolintos lėšos'!N19+'11 pr._apyvartinės lėšos'!N30+'7 pr._kita dotacija'!N69</f>
        <v>2</v>
      </c>
      <c r="N16" s="13">
        <f>'4 pr._savarankiškos f-jos'!O134+'8 pr._aplinkos apsaugos s. p.'!O13+'9 pr._įstaigų pajamos'!O38+'10 pr._skolintos lėšos'!O19+'11 pr._apyvartinės lėšos'!O30+'7 pr._kita dotacija'!O69</f>
        <v>2416.6999999999998</v>
      </c>
      <c r="P16" s="71" t="s">
        <v>332</v>
      </c>
      <c r="Q16" s="72">
        <f>'4 pr._savarankiškos f-jos'!Q19+'5 pr._valstybinės f-jos'!R19+'6 pr._mokinio krepšelis'!Q17+'7 pr._kita dotacija'!R71+'8 pr._aplinkos apsaugos s. p.'!Q13+'9 pr._įstaigų pajamos'!Q20+'10 pr._skolintos lėšos'!Q18+'11 pr._apyvartinės lėšos'!Q17</f>
        <v>4230.7</v>
      </c>
    </row>
    <row r="17" spans="1:17" ht="15.95" customHeight="1" x14ac:dyDescent="0.25">
      <c r="A17" s="6" t="s">
        <v>73</v>
      </c>
      <c r="B17" s="18" t="s">
        <v>63</v>
      </c>
      <c r="C17" s="17">
        <f t="shared" si="0"/>
        <v>701.30000000000007</v>
      </c>
      <c r="D17" s="17">
        <f>'4 pr._savarankiškos f-jos'!E139+'5 pr._valstybinės f-jos'!E84+'8 pr._aplinkos apsaugos s. p.'!E16+'9 pr._įstaigų pajamos'!E41+'10 pr._skolintos lėšos'!E22+'11 pr._apyvartinės lėšos'!E38+'7 pr._kita dotacija'!E71</f>
        <v>248.20000000000002</v>
      </c>
      <c r="E17" s="17">
        <f>'4 pr._savarankiškos f-jos'!F139+'5 pr._valstybinės f-jos'!F84+'8 pr._aplinkos apsaugos s. p.'!F16+'9 pr._įstaigų pajamos'!F41+'10 pr._skolintos lėšos'!F22+'11 pr._apyvartinės lėšos'!F38+'7 pr._kita dotacija'!F71</f>
        <v>107.7</v>
      </c>
      <c r="F17" s="17">
        <f>'4 pr._savarankiškos f-jos'!G139+'5 pr._valstybinės f-jos'!G84+'8 pr._aplinkos apsaugos s. p.'!G16+'9 pr._įstaigų pajamos'!G41+'10 pr._skolintos lėšos'!G22+'11 pr._apyvartinės lėšos'!G38+'7 pr._kita dotacija'!G71</f>
        <v>453.1</v>
      </c>
      <c r="G17" s="11">
        <f>'4 pr._savarankiškos f-jos'!H139+'5 pr._valstybinės f-jos'!H84+'8 pr._aplinkos apsaugos s. p.'!H16+'9 pr._įstaigų pajamos'!H41+'10 pr._skolintos lėšos'!H22+'11 pr._apyvartinės lėšos'!H38+'7 pr._kita dotacija'!H71</f>
        <v>0</v>
      </c>
      <c r="H17" s="11">
        <f>'4 pr._savarankiškos f-jos'!I139+'5 pr._valstybinės f-jos'!I84+'8 pr._aplinkos apsaugos s. p.'!I16+'9 pr._įstaigų pajamos'!I41+'10 pr._skolintos lėšos'!I22+'11 pr._apyvartinės lėšos'!I38+'7 pr._kita dotacija'!I71</f>
        <v>0</v>
      </c>
      <c r="I17" s="11">
        <f>'4 pr._savarankiškos f-jos'!J139+'5 pr._valstybinės f-jos'!J84+'8 pr._aplinkos apsaugos s. p.'!J16+'9 pr._įstaigų pajamos'!J41+'10 pr._skolintos lėšos'!J22+'11 pr._apyvartinės lėšos'!J38+'7 pr._kita dotacija'!J71</f>
        <v>0</v>
      </c>
      <c r="J17" s="11">
        <f>'4 pr._savarankiškos f-jos'!K139+'5 pr._valstybinės f-jos'!K84+'8 pr._aplinkos apsaugos s. p.'!K16+'9 pr._įstaigų pajamos'!K41+'10 pr._skolintos lėšos'!K22+'11 pr._apyvartinės lėšos'!K38+'7 pr._kita dotacija'!K71</f>
        <v>0</v>
      </c>
      <c r="K17" s="13">
        <f>'4 pr._savarankiškos f-jos'!L139+'5 pr._valstybinės f-jos'!L84+'8 pr._aplinkos apsaugos s. p.'!L16+'9 pr._įstaigų pajamos'!L41+'10 pr._skolintos lėšos'!L22+'11 pr._apyvartinės lėšos'!L38+'7 pr._kita dotacija'!L71</f>
        <v>701.3</v>
      </c>
      <c r="L17" s="13">
        <f>'4 pr._savarankiškos f-jos'!M139+'5 pr._valstybinės f-jos'!M84+'8 pr._aplinkos apsaugos s. p.'!M16+'9 pr._įstaigų pajamos'!M41+'10 pr._skolintos lėšos'!M22+'11 pr._apyvartinės lėšos'!M38+'7 pr._kita dotacija'!M71</f>
        <v>248.20000000000002</v>
      </c>
      <c r="M17" s="13">
        <f>'4 pr._savarankiškos f-jos'!N139+'5 pr._valstybinės f-jos'!N84+'8 pr._aplinkos apsaugos s. p.'!N16+'9 pr._įstaigų pajamos'!N41+'10 pr._skolintos lėšos'!N22+'11 pr._apyvartinės lėšos'!N38+'7 pr._kita dotacija'!N71</f>
        <v>107.7</v>
      </c>
      <c r="N17" s="13">
        <f>'4 pr._savarankiškos f-jos'!O139+'5 pr._valstybinės f-jos'!O84+'8 pr._aplinkos apsaugos s. p.'!O16+'9 pr._įstaigų pajamos'!O41+'10 pr._skolintos lėšos'!O22+'11 pr._apyvartinės lėšos'!O38+'7 pr._kita dotacija'!O71</f>
        <v>453.1</v>
      </c>
      <c r="P17" s="71" t="s">
        <v>335</v>
      </c>
      <c r="Q17" s="72">
        <f>'4 pr._savarankiškos f-jos'!Q21+'5 pr._valstybinės f-jos'!R20+'6 pr._mokinio krepšelis'!Q18+'7 pr._kita dotacija'!R72+'8 pr._aplinkos apsaugos s. p.'!Q14+'9 pr._įstaigų pajamos'!Q21+'10 pr._skolintos lėšos'!Q19+'11 pr._apyvartinės lėšos'!Q18</f>
        <v>2124.5</v>
      </c>
    </row>
    <row r="18" spans="1:17" ht="15" customHeight="1" x14ac:dyDescent="0.25">
      <c r="A18" s="6" t="s">
        <v>74</v>
      </c>
      <c r="B18" s="18" t="s">
        <v>176</v>
      </c>
      <c r="C18" s="17">
        <f>D18+F18</f>
        <v>16089.830000000004</v>
      </c>
      <c r="D18" s="17">
        <f>'4 pr._savarankiškos f-jos'!E180+'6 pr._mokinio krepšelis'!E54+'7 pr._kita dotacija'!E159+'9 pr._įstaigų pajamos'!E72+'10 pr._skolintos lėšos'!E25+'11 pr._apyvartinės lėšos'!E61</f>
        <v>15568.430000000004</v>
      </c>
      <c r="E18" s="17">
        <f>'4 pr._savarankiškos f-jos'!F180+'6 pr._mokinio krepšelis'!F54+'7 pr._kita dotacija'!F159+'9 pr._įstaigų pajamos'!F72+'10 pr._skolintos lėšos'!F25+'11 pr._apyvartinės lėšos'!F61</f>
        <v>10035.5</v>
      </c>
      <c r="F18" s="17">
        <f>'4 pr._savarankiškos f-jos'!G180+'6 pr._mokinio krepšelis'!G54+'7 pr._kita dotacija'!G159+'9 pr._įstaigų pajamos'!G72+'10 pr._skolintos lėšos'!G25+'11 pr._apyvartinės lėšos'!G61</f>
        <v>521.4</v>
      </c>
      <c r="G18" s="11">
        <f>'4 pr._savarankiškos f-jos'!H180+'6 pr._mokinio krepšelis'!H54+'7 pr._kita dotacija'!H159+'9 pr._įstaigų pajamos'!H72+'10 pr._skolintos lėšos'!H25+'11 pr._apyvartinės lėšos'!H61</f>
        <v>0</v>
      </c>
      <c r="H18" s="11">
        <f>'4 pr._savarankiškos f-jos'!I180+'6 pr._mokinio krepšelis'!I54+'7 pr._kita dotacija'!I159+'9 pr._įstaigų pajamos'!I72+'10 pr._skolintos lėšos'!I25+'11 pr._apyvartinės lėšos'!I61</f>
        <v>0</v>
      </c>
      <c r="I18" s="11">
        <f>'4 pr._savarankiškos f-jos'!J180+'6 pr._mokinio krepšelis'!J54+'7 pr._kita dotacija'!J159+'9 pr._įstaigų pajamos'!J72+'10 pr._skolintos lėšos'!J25+'11 pr._apyvartinės lėšos'!J61</f>
        <v>87.8</v>
      </c>
      <c r="J18" s="11">
        <f>'4 pr._savarankiškos f-jos'!K180+'6 pr._mokinio krepšelis'!K54+'7 pr._kita dotacija'!K159+'9 pr._įstaigų pajamos'!K72+'10 pr._skolintos lėšos'!K25+'11 pr._apyvartinės lėšos'!K61</f>
        <v>0</v>
      </c>
      <c r="K18" s="13">
        <f>'4 pr._savarankiškos f-jos'!L180+'6 pr._mokinio krepšelis'!L54+'7 pr._kita dotacija'!L159+'9 pr._įstaigų pajamos'!L72+'10 pr._skolintos lėšos'!L25+'11 pr._apyvartinės lėšos'!L61</f>
        <v>16089.830000000002</v>
      </c>
      <c r="L18" s="13">
        <f>'4 pr._savarankiškos f-jos'!M180+'6 pr._mokinio krepšelis'!M54+'7 pr._kita dotacija'!M159+'9 pr._įstaigų pajamos'!M72+'10 pr._skolintos lėšos'!M25+'11 pr._apyvartinės lėšos'!M61</f>
        <v>15568.430000000004</v>
      </c>
      <c r="M18" s="13">
        <f>'4 pr._savarankiškos f-jos'!N180+'6 pr._mokinio krepšelis'!N54+'7 pr._kita dotacija'!N159+'9 pr._įstaigų pajamos'!N72+'10 pr._skolintos lėšos'!N25+'11 pr._apyvartinės lėšos'!N61</f>
        <v>10123.299999999999</v>
      </c>
      <c r="N18" s="13">
        <f>'4 pr._savarankiškos f-jos'!O180+'6 pr._mokinio krepšelis'!O54+'7 pr._kita dotacija'!O159+'9 pr._įstaigų pajamos'!O72+'10 pr._skolintos lėšos'!O25+'11 pr._apyvartinės lėšos'!O61</f>
        <v>521.4</v>
      </c>
      <c r="P18" s="71" t="s">
        <v>333</v>
      </c>
      <c r="Q18" s="72">
        <f>'4 pr._savarankiškos f-jos'!Q22+'5 pr._valstybinės f-jos'!R21+'6 pr._mokinio krepšelis'!Q19+'7 pr._kita dotacija'!R73+'8 pr._aplinkos apsaugos s. p.'!Q15+'9 pr._įstaigų pajamos'!Q22+'10 pr._skolintos lėšos'!Q20+'11 pr._apyvartinės lėšos'!Q19</f>
        <v>1424.8999999999999</v>
      </c>
    </row>
    <row r="19" spans="1:17" x14ac:dyDescent="0.25">
      <c r="A19" s="6" t="s">
        <v>75</v>
      </c>
      <c r="B19" s="18" t="s">
        <v>186</v>
      </c>
      <c r="C19" s="17">
        <f t="shared" si="0"/>
        <v>1052.8999999999999</v>
      </c>
      <c r="D19" s="17">
        <f>'4 pr._savarankiškos f-jos'!E185+'5 pr._valstybinės f-jos'!E110+'10 pr._skolintos lėšos'!E28+'7 pr._kita dotacija'!E163</f>
        <v>611.69999999999993</v>
      </c>
      <c r="E19" s="17">
        <f>'4 pr._savarankiškos f-jos'!F185+'5 pr._valstybinės f-jos'!F110+'10 pr._skolintos lėšos'!F28+'7 pr._kita dotacija'!F163</f>
        <v>126.10000000000001</v>
      </c>
      <c r="F19" s="17">
        <f>'4 pr._savarankiškos f-jos'!G185+'5 pr._valstybinės f-jos'!G110+'10 pr._skolintos lėšos'!G28+'7 pr._kita dotacija'!G163</f>
        <v>441.2</v>
      </c>
      <c r="G19" s="11">
        <f t="shared" ref="G19:G21" si="1">H19+J19</f>
        <v>0</v>
      </c>
      <c r="H19" s="11">
        <f>'4 pr._savarankiškos f-jos'!I185+'5 pr._valstybinės f-jos'!I110+'10 pr._skolintos lėšos'!I28+'7 pr._kita dotacija'!I163</f>
        <v>0</v>
      </c>
      <c r="I19" s="11">
        <f>'4 pr._savarankiškos f-jos'!J185+'5 pr._valstybinės f-jos'!J110+'10 pr._skolintos lėšos'!J28+'7 pr._kita dotacija'!J163</f>
        <v>0</v>
      </c>
      <c r="J19" s="11">
        <f>'4 pr._savarankiškos f-jos'!K185+'5 pr._valstybinės f-jos'!K110+'10 pr._skolintos lėšos'!K28+'7 pr._kita dotacija'!K163</f>
        <v>0</v>
      </c>
      <c r="K19" s="95">
        <f t="shared" ref="K19:K21" si="2">L19+N19</f>
        <v>1052.8999999999999</v>
      </c>
      <c r="L19" s="95">
        <f>'4 pr._savarankiškos f-jos'!M185+'5 pr._valstybinės f-jos'!M110+'10 pr._skolintos lėšos'!M28+'7 pr._kita dotacija'!M163</f>
        <v>611.69999999999993</v>
      </c>
      <c r="M19" s="95">
        <f>'4 pr._savarankiškos f-jos'!N185+'5 pr._valstybinės f-jos'!N110+'10 pr._skolintos lėšos'!N28+'7 pr._kita dotacija'!N163</f>
        <v>126.10000000000001</v>
      </c>
      <c r="N19" s="95">
        <f>'4 pr._savarankiškos f-jos'!O185+'5 pr._valstybinės f-jos'!O110+'10 pr._skolintos lėšos'!O28+'7 pr._kita dotacija'!O163</f>
        <v>441.2</v>
      </c>
      <c r="P19" s="71" t="s">
        <v>334</v>
      </c>
      <c r="Q19" s="72">
        <f>'4 pr._savarankiškos f-jos'!Q23+'5 pr._valstybinės f-jos'!R22+'6 pr._mokinio krepšelis'!Q20+'7 pr._kita dotacija'!R74+'8 pr._aplinkos apsaugos s. p.'!Q16+'9 pr._įstaigų pajamos'!Q23+'10 pr._skolintos lėšos'!Q21+'11 pr._apyvartinės lėšos'!Q20</f>
        <v>701.30000000000007</v>
      </c>
    </row>
    <row r="20" spans="1:17" x14ac:dyDescent="0.25">
      <c r="A20" s="6" t="s">
        <v>76</v>
      </c>
      <c r="B20" s="18" t="s">
        <v>67</v>
      </c>
      <c r="C20" s="17">
        <f t="shared" si="0"/>
        <v>2700.7</v>
      </c>
      <c r="D20" s="17">
        <f>'4 pr._savarankiškos f-jos'!E202+'9 pr._įstaigų pajamos'!E88+'10 pr._skolintos lėšos'!E31+'7 pr._kita dotacija'!E209</f>
        <v>2023.9</v>
      </c>
      <c r="E20" s="17">
        <f>'4 pr._savarankiškos f-jos'!F202+'9 pr._įstaigų pajamos'!F88+'10 pr._skolintos lėšos'!F31+'7 pr._kita dotacija'!F209</f>
        <v>998.6</v>
      </c>
      <c r="F20" s="17">
        <f>'4 pr._savarankiškos f-jos'!G202+'9 pr._įstaigų pajamos'!G88+'10 pr._skolintos lėšos'!G31+'7 pr._kita dotacija'!G209</f>
        <v>676.8</v>
      </c>
      <c r="G20" s="11">
        <f t="shared" si="1"/>
        <v>40.300000000000004</v>
      </c>
      <c r="H20" s="11">
        <f>'4 pr._savarankiškos f-jos'!I202+'9 pr._įstaigų pajamos'!I88+'10 pr._skolintos lėšos'!I31+'7 pr._kita dotacija'!I209</f>
        <v>37.200000000000003</v>
      </c>
      <c r="I20" s="11">
        <f>'4 pr._savarankiškos f-jos'!J202+'9 pr._įstaigų pajamos'!J88+'10 pr._skolintos lėšos'!J31+'7 pr._kita dotacija'!J209</f>
        <v>0.5</v>
      </c>
      <c r="J20" s="11">
        <f>'4 pr._savarankiškos f-jos'!K202+'9 pr._įstaigų pajamos'!K88+'10 pr._skolintos lėšos'!K31+'7 pr._kita dotacija'!K209</f>
        <v>3.1</v>
      </c>
      <c r="K20" s="95">
        <f t="shared" si="2"/>
        <v>2741.0000000000005</v>
      </c>
      <c r="L20" s="95">
        <f>'4 pr._savarankiškos f-jos'!M202+'9 pr._įstaigų pajamos'!M88+'10 pr._skolintos lėšos'!M31+'7 pr._kita dotacija'!M209</f>
        <v>2061.1000000000004</v>
      </c>
      <c r="M20" s="95">
        <f>'4 pr._savarankiškos f-jos'!N202+'9 pr._įstaigų pajamos'!N88+'10 pr._skolintos lėšos'!N31+'7 pr._kita dotacija'!N209</f>
        <v>999.1</v>
      </c>
      <c r="N20" s="95">
        <f>'4 pr._savarankiškos f-jos'!O202+'9 pr._įstaigų pajamos'!O88+'10 pr._skolintos lėšos'!O31+'7 pr._kita dotacija'!O209</f>
        <v>679.9</v>
      </c>
      <c r="P20" s="71" t="s">
        <v>336</v>
      </c>
      <c r="Q20" s="72">
        <f>'4 pr._savarankiškos f-jos'!Q24+'5 pr._valstybinės f-jos'!R23+'6 pr._mokinio krepšelis'!Q21+'7 pr._kita dotacija'!R75+'8 pr._aplinkos apsaugos s. p.'!Q17+'9 pr._įstaigų pajamos'!Q24+'10 pr._skolintos lėšos'!Q22+'11 pr._apyvartinės lėšos'!Q21</f>
        <v>2820.2999999999997</v>
      </c>
    </row>
    <row r="21" spans="1:17" x14ac:dyDescent="0.25">
      <c r="A21" s="6" t="s">
        <v>77</v>
      </c>
      <c r="B21" s="18" t="s">
        <v>69</v>
      </c>
      <c r="C21" s="17">
        <f t="shared" si="0"/>
        <v>5539.9</v>
      </c>
      <c r="D21" s="17">
        <f>'4 pr._savarankiškos f-jos'!E211+'5 pr._valstybinės f-jos'!E120+'9 pr._įstaigų pajamos'!E94+'7 pr._kita dotacija'!E220+'10 pr._skolintos lėšos'!E34+'11 pr._apyvartinės lėšos'!E67</f>
        <v>5437.7</v>
      </c>
      <c r="E21" s="17">
        <f>'4 pr._savarankiškos f-jos'!F211+'5 pr._valstybinės f-jos'!F120+'9 pr._įstaigų pajamos'!F94+'7 pr._kita dotacija'!F220+'10 pr._skolintos lėšos'!F34+'11 pr._apyvartinės lėšos'!F67</f>
        <v>1101.5</v>
      </c>
      <c r="F21" s="17">
        <f>'4 pr._savarankiškos f-jos'!G211+'5 pr._valstybinės f-jos'!G120+'9 pr._įstaigų pajamos'!G94+'7 pr._kita dotacija'!G220+'10 pr._skolintos lėšos'!G34+'11 pr._apyvartinės lėšos'!G67</f>
        <v>102.19999999999999</v>
      </c>
      <c r="G21" s="11">
        <f t="shared" si="1"/>
        <v>0</v>
      </c>
      <c r="H21" s="11">
        <f>'4 pr._savarankiškos f-jos'!I211+'5 pr._valstybinės f-jos'!I120+'9 pr._įstaigų pajamos'!I94+'7 pr._kita dotacija'!I220+'10 pr._skolintos lėšos'!I34+'11 pr._apyvartinės lėšos'!I67</f>
        <v>0</v>
      </c>
      <c r="I21" s="11">
        <f>'4 pr._savarankiškos f-jos'!J211+'5 pr._valstybinės f-jos'!J120+'9 pr._įstaigų pajamos'!J94+'7 pr._kita dotacija'!J220+'10 pr._skolintos lėšos'!J34+'11 pr._apyvartinės lėšos'!J67</f>
        <v>0</v>
      </c>
      <c r="J21" s="11">
        <f>'4 pr._savarankiškos f-jos'!K211+'5 pr._valstybinės f-jos'!K120+'9 pr._įstaigų pajamos'!K94+'7 pr._kita dotacija'!K220+'10 pr._skolintos lėšos'!K34+'11 pr._apyvartinės lėšos'!K67</f>
        <v>0</v>
      </c>
      <c r="K21" s="95">
        <f t="shared" si="2"/>
        <v>5539.9</v>
      </c>
      <c r="L21" s="95">
        <f>'4 pr._savarankiškos f-jos'!M211+'5 pr._valstybinės f-jos'!M120+'9 pr._įstaigų pajamos'!M94+'7 pr._kita dotacija'!M220+'10 pr._skolintos lėšos'!M34+'11 pr._apyvartinės lėšos'!M67</f>
        <v>5437.7</v>
      </c>
      <c r="M21" s="95">
        <f>'4 pr._savarankiškos f-jos'!N211+'5 pr._valstybinės f-jos'!N120+'9 pr._įstaigų pajamos'!N94+'7 pr._kita dotacija'!N220+'10 pr._skolintos lėšos'!N34+'11 pr._apyvartinės lėšos'!N67</f>
        <v>1101.5</v>
      </c>
      <c r="N21" s="95">
        <f>'4 pr._savarankiškos f-jos'!O211+'5 pr._valstybinės f-jos'!O120+'9 pr._įstaigų pajamos'!O94+'7 pr._kita dotacija'!O220+'10 pr._skolintos lėšos'!O34+'11 pr._apyvartinės lėšos'!O67</f>
        <v>102.19999999999999</v>
      </c>
      <c r="P21" s="71" t="s">
        <v>337</v>
      </c>
      <c r="Q21" s="72">
        <f>'4 pr._savarankiškos f-jos'!Q25+'5 pr._valstybinės f-jos'!R24+'6 pr._mokinio krepšelis'!Q22+'7 pr._kita dotacija'!R77+'8 pr._aplinkos apsaugos s. p.'!Q18+'9 pr._įstaigų pajamos'!Q25+'10 pr._skolintos lėšos'!Q23+'11 pr._apyvartinės lėšos'!Q22</f>
        <v>16070.729999999996</v>
      </c>
    </row>
    <row r="22" spans="1:17" x14ac:dyDescent="0.25">
      <c r="A22" s="126" t="s">
        <v>78</v>
      </c>
      <c r="B22" s="46" t="s">
        <v>177</v>
      </c>
      <c r="C22" s="48">
        <f>SUM(C15:C21)</f>
        <v>37179.630000000005</v>
      </c>
      <c r="D22" s="48">
        <f>SUM(D15:D21)</f>
        <v>32005.430000000008</v>
      </c>
      <c r="E22" s="48">
        <f>SUM(E15:E21)</f>
        <v>14954.900000000001</v>
      </c>
      <c r="F22" s="48">
        <f>SUM(F15:F21)</f>
        <v>5174.2</v>
      </c>
      <c r="G22" s="49">
        <f t="shared" ref="G22:N22" si="3">SUM(G15:G21)</f>
        <v>817.09999999999991</v>
      </c>
      <c r="H22" s="49">
        <f t="shared" si="3"/>
        <v>30.500000000000004</v>
      </c>
      <c r="I22" s="49">
        <f t="shared" si="3"/>
        <v>88.3</v>
      </c>
      <c r="J22" s="49">
        <f t="shared" si="3"/>
        <v>786.6</v>
      </c>
      <c r="K22" s="50">
        <f t="shared" si="3"/>
        <v>37996.730000000003</v>
      </c>
      <c r="L22" s="50">
        <f t="shared" si="3"/>
        <v>32035.930000000004</v>
      </c>
      <c r="M22" s="50">
        <f t="shared" si="3"/>
        <v>15043.099999999999</v>
      </c>
      <c r="N22" s="50">
        <f t="shared" si="3"/>
        <v>5960.7999999999993</v>
      </c>
      <c r="P22" s="71" t="s">
        <v>338</v>
      </c>
      <c r="Q22" s="72">
        <f>'4 pr._savarankiškos f-jos'!Q26+'5 pr._valstybinės f-jos'!R25+'6 pr._mokinio krepšelis'!Q23+'7 pr._kita dotacija'!R78+'8 pr._aplinkos apsaugos s. p.'!Q19+'9 pr._įstaigų pajamos'!Q26+'10 pr._skolintos lėšos'!Q24+'11 pr._apyvartinės lėšos'!Q23</f>
        <v>5724.9000000000005</v>
      </c>
    </row>
    <row r="23" spans="1:17" x14ac:dyDescent="0.25">
      <c r="A23" s="7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P23" s="76" t="s">
        <v>177</v>
      </c>
      <c r="Q23" s="77">
        <f>SUM(Q13:Q22)</f>
        <v>37996.729999999996</v>
      </c>
    </row>
    <row r="24" spans="1:17" x14ac:dyDescent="0.25">
      <c r="A24" s="7"/>
      <c r="B24" s="7"/>
      <c r="C24" s="7"/>
      <c r="D24" s="7"/>
      <c r="E24" s="7"/>
      <c r="F24" s="7"/>
      <c r="P24" s="78"/>
      <c r="Q24" s="78"/>
    </row>
    <row r="25" spans="1:17" x14ac:dyDescent="0.25">
      <c r="A25" s="7"/>
      <c r="B25" s="7"/>
      <c r="C25" s="7"/>
      <c r="D25" s="7"/>
      <c r="E25" s="7"/>
      <c r="F25" s="7"/>
      <c r="P25" s="78"/>
      <c r="Q25" s="78">
        <f>K22-Q23</f>
        <v>0</v>
      </c>
    </row>
    <row r="26" spans="1:17" x14ac:dyDescent="0.25">
      <c r="A26" s="7"/>
      <c r="B26" s="7"/>
      <c r="C26" s="7"/>
      <c r="D26" s="7"/>
      <c r="E26" s="7"/>
      <c r="F26" s="7"/>
    </row>
    <row r="27" spans="1:17" x14ac:dyDescent="0.25">
      <c r="A27" s="7"/>
      <c r="B27" s="7"/>
      <c r="C27" s="7"/>
      <c r="D27" s="7"/>
      <c r="E27" s="7"/>
      <c r="F27" s="7"/>
    </row>
    <row r="28" spans="1:17" x14ac:dyDescent="0.25">
      <c r="A28" s="7"/>
      <c r="B28" s="7"/>
      <c r="C28" s="7"/>
      <c r="D28" s="7"/>
      <c r="E28" s="7"/>
      <c r="F28" s="7"/>
    </row>
    <row r="29" spans="1:17" x14ac:dyDescent="0.25">
      <c r="A29" s="7"/>
      <c r="B29" s="7"/>
      <c r="C29" s="7"/>
      <c r="D29" s="7"/>
      <c r="E29" s="7"/>
      <c r="F29" s="7"/>
    </row>
    <row r="30" spans="1:17" x14ac:dyDescent="0.25">
      <c r="A30" s="7"/>
      <c r="B30" s="7"/>
      <c r="C30" s="7"/>
      <c r="D30" s="7"/>
      <c r="E30" s="7"/>
      <c r="F30" s="7"/>
    </row>
    <row r="31" spans="1:17" x14ac:dyDescent="0.25">
      <c r="A31" s="7"/>
      <c r="B31" s="7"/>
      <c r="C31" s="7"/>
      <c r="D31" s="7"/>
      <c r="E31" s="7"/>
      <c r="F31" s="7"/>
      <c r="G31" s="2" t="s">
        <v>178</v>
      </c>
    </row>
    <row r="32" spans="1:17" x14ac:dyDescent="0.25">
      <c r="A32" s="7"/>
      <c r="B32" s="7"/>
      <c r="C32" s="7"/>
      <c r="D32" s="7"/>
      <c r="E32" s="7"/>
      <c r="F32" s="7"/>
    </row>
    <row r="33" spans="1:6" x14ac:dyDescent="0.25">
      <c r="A33" s="7"/>
      <c r="B33" s="7"/>
      <c r="C33" s="7"/>
      <c r="D33" s="7"/>
      <c r="E33" s="7"/>
      <c r="F33" s="7"/>
    </row>
    <row r="34" spans="1:6" x14ac:dyDescent="0.25">
      <c r="A34" s="7"/>
      <c r="B34" s="7"/>
      <c r="C34" s="7"/>
      <c r="D34" s="7"/>
      <c r="E34" s="7"/>
      <c r="F34" s="7"/>
    </row>
    <row r="35" spans="1:6" x14ac:dyDescent="0.25">
      <c r="A35" s="7"/>
      <c r="B35" s="7"/>
      <c r="C35" s="7"/>
      <c r="D35" s="7"/>
      <c r="E35" s="7"/>
      <c r="F35" s="7"/>
    </row>
    <row r="36" spans="1:6" x14ac:dyDescent="0.25">
      <c r="A36" s="7"/>
      <c r="B36" s="7"/>
      <c r="C36" s="7"/>
      <c r="D36" s="7"/>
      <c r="E36" s="7"/>
      <c r="F36" s="7"/>
    </row>
    <row r="37" spans="1:6" x14ac:dyDescent="0.25">
      <c r="A37" s="7"/>
      <c r="B37" s="7"/>
      <c r="C37" s="7"/>
      <c r="D37" s="7"/>
      <c r="E37" s="7"/>
      <c r="F37" s="7"/>
    </row>
    <row r="38" spans="1:6" x14ac:dyDescent="0.25">
      <c r="A38" s="7"/>
      <c r="B38" s="7"/>
      <c r="C38" s="7"/>
      <c r="D38" s="7"/>
      <c r="E38" s="7"/>
      <c r="F38" s="7"/>
    </row>
    <row r="39" spans="1:6" x14ac:dyDescent="0.25">
      <c r="A39" s="7"/>
      <c r="B39" s="7"/>
      <c r="C39" s="7"/>
      <c r="D39" s="7"/>
      <c r="E39" s="7"/>
      <c r="F39" s="7"/>
    </row>
    <row r="40" spans="1:6" x14ac:dyDescent="0.25">
      <c r="A40" s="7"/>
      <c r="B40" s="7"/>
      <c r="C40" s="7"/>
      <c r="D40" s="7"/>
      <c r="E40" s="7"/>
      <c r="F40" s="7"/>
    </row>
    <row r="41" spans="1:6" x14ac:dyDescent="0.25">
      <c r="A41" s="7"/>
      <c r="B41" s="7"/>
      <c r="C41" s="7"/>
      <c r="D41" s="7"/>
      <c r="E41" s="7"/>
      <c r="F41" s="7"/>
    </row>
    <row r="42" spans="1:6" x14ac:dyDescent="0.25">
      <c r="A42" s="7"/>
      <c r="B42" s="7"/>
      <c r="C42" s="7"/>
      <c r="D42" s="7"/>
      <c r="E42" s="7"/>
      <c r="F42" s="7"/>
    </row>
    <row r="43" spans="1:6" x14ac:dyDescent="0.25">
      <c r="A43" s="7"/>
      <c r="B43" s="7"/>
      <c r="C43" s="7"/>
      <c r="D43" s="7"/>
      <c r="E43" s="7"/>
      <c r="F43" s="7"/>
    </row>
    <row r="44" spans="1:6" x14ac:dyDescent="0.25">
      <c r="A44" s="7"/>
      <c r="B44" s="7"/>
      <c r="C44" s="7"/>
      <c r="D44" s="7"/>
      <c r="E44" s="7"/>
      <c r="F44" s="7"/>
    </row>
    <row r="45" spans="1:6" x14ac:dyDescent="0.25">
      <c r="A45" s="7"/>
      <c r="B45" s="7"/>
      <c r="C45" s="7"/>
      <c r="D45" s="7"/>
      <c r="E45" s="7"/>
      <c r="F45" s="7"/>
    </row>
    <row r="46" spans="1:6" x14ac:dyDescent="0.25">
      <c r="A46" s="7"/>
      <c r="B46" s="7"/>
      <c r="C46" s="7"/>
      <c r="D46" s="7"/>
      <c r="E46" s="7"/>
      <c r="F46" s="7"/>
    </row>
    <row r="47" spans="1:6" x14ac:dyDescent="0.25">
      <c r="A47" s="7"/>
      <c r="B47" s="7"/>
      <c r="C47" s="7"/>
      <c r="D47" s="7"/>
      <c r="E47" s="7"/>
      <c r="F47" s="7"/>
    </row>
    <row r="48" spans="1:6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</sheetData>
  <mergeCells count="23">
    <mergeCell ref="B5:O5"/>
    <mergeCell ref="B6:O6"/>
    <mergeCell ref="K12:K14"/>
    <mergeCell ref="C12:C14"/>
    <mergeCell ref="D13:E13"/>
    <mergeCell ref="B7:O7"/>
    <mergeCell ref="B8:O8"/>
    <mergeCell ref="A12:A14"/>
    <mergeCell ref="B1:N1"/>
    <mergeCell ref="B2:N2"/>
    <mergeCell ref="B3:N3"/>
    <mergeCell ref="B4:N4"/>
    <mergeCell ref="N13:N14"/>
    <mergeCell ref="D12:F12"/>
    <mergeCell ref="L12:N12"/>
    <mergeCell ref="L13:M13"/>
    <mergeCell ref="A10:N10"/>
    <mergeCell ref="H13:I13"/>
    <mergeCell ref="G12:G14"/>
    <mergeCell ref="H12:J12"/>
    <mergeCell ref="J13:J14"/>
    <mergeCell ref="B12:B14"/>
    <mergeCell ref="F13:F14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1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56" t="s">
        <v>354</v>
      </c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</row>
    <row r="2" spans="1:15" x14ac:dyDescent="0.25">
      <c r="B2" s="456" t="s">
        <v>445</v>
      </c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</row>
    <row r="3" spans="1:15" x14ac:dyDescent="0.25">
      <c r="B3" s="456" t="s">
        <v>466</v>
      </c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</row>
    <row r="4" spans="1:15" x14ac:dyDescent="0.25">
      <c r="B4" s="456" t="s">
        <v>358</v>
      </c>
      <c r="C4" s="456"/>
      <c r="D4" s="456"/>
      <c r="E4" s="456"/>
      <c r="F4" s="456"/>
      <c r="G4" s="456"/>
      <c r="H4" s="456"/>
      <c r="I4" s="456"/>
      <c r="J4" s="456"/>
      <c r="K4" s="456"/>
      <c r="L4" s="456"/>
      <c r="M4" s="456"/>
      <c r="N4" s="456"/>
      <c r="O4" s="456"/>
    </row>
    <row r="5" spans="1:15" x14ac:dyDescent="0.25">
      <c r="B5" s="455" t="s">
        <v>483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5" x14ac:dyDescent="0.25">
      <c r="B6" s="455" t="s">
        <v>485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5" x14ac:dyDescent="0.25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30.75" customHeight="1" x14ac:dyDescent="0.25">
      <c r="A8" s="477" t="s">
        <v>447</v>
      </c>
      <c r="B8" s="477"/>
      <c r="C8" s="477"/>
      <c r="D8" s="477"/>
      <c r="E8" s="477"/>
      <c r="F8" s="477"/>
      <c r="G8" s="477"/>
      <c r="H8" s="477"/>
      <c r="I8" s="477"/>
      <c r="J8" s="477"/>
      <c r="K8" s="477"/>
      <c r="L8" s="477"/>
      <c r="M8" s="477"/>
      <c r="N8" s="477"/>
      <c r="O8" s="477"/>
    </row>
    <row r="9" spans="1:15" x14ac:dyDescent="0.25">
      <c r="G9" s="5"/>
      <c r="H9" s="5"/>
      <c r="I9" s="5"/>
      <c r="J9" s="5"/>
      <c r="K9" s="5"/>
      <c r="L9" s="5"/>
      <c r="M9" s="5"/>
      <c r="N9" s="5"/>
      <c r="O9" s="5" t="s">
        <v>456</v>
      </c>
    </row>
    <row r="10" spans="1:15" ht="15" customHeight="1" x14ac:dyDescent="0.25">
      <c r="A10" s="481" t="s">
        <v>5</v>
      </c>
      <c r="B10" s="484" t="s">
        <v>352</v>
      </c>
      <c r="C10" s="484" t="s">
        <v>54</v>
      </c>
      <c r="D10" s="461" t="s">
        <v>362</v>
      </c>
      <c r="E10" s="464" t="s">
        <v>200</v>
      </c>
      <c r="F10" s="465"/>
      <c r="G10" s="466"/>
      <c r="H10" s="487" t="s">
        <v>363</v>
      </c>
      <c r="I10" s="490" t="s">
        <v>200</v>
      </c>
      <c r="J10" s="491"/>
      <c r="K10" s="492"/>
      <c r="L10" s="460" t="s">
        <v>0</v>
      </c>
      <c r="M10" s="469" t="s">
        <v>200</v>
      </c>
      <c r="N10" s="470"/>
      <c r="O10" s="471"/>
    </row>
    <row r="11" spans="1:15" x14ac:dyDescent="0.25">
      <c r="A11" s="482"/>
      <c r="B11" s="485"/>
      <c r="C11" s="485"/>
      <c r="D11" s="462"/>
      <c r="E11" s="467" t="s">
        <v>201</v>
      </c>
      <c r="F11" s="473" t="s">
        <v>202</v>
      </c>
      <c r="G11" s="467" t="s">
        <v>203</v>
      </c>
      <c r="H11" s="488"/>
      <c r="I11" s="480" t="s">
        <v>201</v>
      </c>
      <c r="J11" s="475" t="s">
        <v>202</v>
      </c>
      <c r="K11" s="480" t="s">
        <v>203</v>
      </c>
      <c r="L11" s="460"/>
      <c r="M11" s="472" t="s">
        <v>201</v>
      </c>
      <c r="N11" s="478" t="s">
        <v>202</v>
      </c>
      <c r="O11" s="472" t="s">
        <v>203</v>
      </c>
    </row>
    <row r="12" spans="1:15" ht="70.5" customHeight="1" x14ac:dyDescent="0.25">
      <c r="A12" s="483"/>
      <c r="B12" s="486"/>
      <c r="C12" s="486"/>
      <c r="D12" s="463"/>
      <c r="E12" s="467"/>
      <c r="F12" s="474"/>
      <c r="G12" s="467"/>
      <c r="H12" s="489"/>
      <c r="I12" s="480"/>
      <c r="J12" s="476"/>
      <c r="K12" s="480"/>
      <c r="L12" s="460"/>
      <c r="M12" s="472"/>
      <c r="N12" s="479"/>
      <c r="O12" s="472"/>
    </row>
    <row r="13" spans="1:15" ht="15.95" customHeight="1" x14ac:dyDescent="0.25">
      <c r="A13" s="6" t="s">
        <v>72</v>
      </c>
      <c r="B13" s="457" t="s">
        <v>6</v>
      </c>
      <c r="C13" s="458"/>
      <c r="D13" s="458"/>
      <c r="E13" s="458"/>
      <c r="F13" s="458"/>
      <c r="G13" s="458"/>
      <c r="H13" s="458"/>
      <c r="I13" s="458"/>
      <c r="J13" s="458"/>
      <c r="K13" s="458"/>
      <c r="L13" s="458"/>
      <c r="M13" s="458"/>
      <c r="N13" s="458"/>
      <c r="O13" s="459"/>
    </row>
    <row r="14" spans="1:15" ht="15" customHeight="1" x14ac:dyDescent="0.25">
      <c r="A14" s="6" t="s">
        <v>187</v>
      </c>
      <c r="B14" s="7" t="s">
        <v>20</v>
      </c>
      <c r="C14" s="8" t="s">
        <v>9</v>
      </c>
      <c r="D14" s="9">
        <f>E14+F14+G14</f>
        <v>4</v>
      </c>
      <c r="E14" s="9">
        <v>4</v>
      </c>
      <c r="F14" s="9"/>
      <c r="G14" s="9"/>
      <c r="H14" s="10">
        <f>I14+J14+K14</f>
        <v>0</v>
      </c>
      <c r="I14" s="11"/>
      <c r="J14" s="11"/>
      <c r="K14" s="11"/>
      <c r="L14" s="12">
        <f>M14+N14+O14</f>
        <v>4</v>
      </c>
      <c r="M14" s="13">
        <f>E14+I14</f>
        <v>4</v>
      </c>
      <c r="N14" s="13">
        <f>F14+J14</f>
        <v>0</v>
      </c>
      <c r="O14" s="13">
        <f>G14+K14</f>
        <v>0</v>
      </c>
    </row>
    <row r="15" spans="1:15" x14ac:dyDescent="0.25">
      <c r="A15" s="14" t="s">
        <v>73</v>
      </c>
      <c r="B15" s="15" t="s">
        <v>350</v>
      </c>
      <c r="C15" s="16" t="s">
        <v>9</v>
      </c>
      <c r="D15" s="17">
        <f t="shared" ref="D15:D23" si="0">E15+F15+G15</f>
        <v>2.9</v>
      </c>
      <c r="E15" s="17">
        <v>2.9</v>
      </c>
      <c r="F15" s="17"/>
      <c r="G15" s="17"/>
      <c r="H15" s="11"/>
      <c r="I15" s="11"/>
      <c r="J15" s="11"/>
      <c r="K15" s="11"/>
      <c r="L15" s="13">
        <f t="shared" ref="L15:L23" si="1">M15+N15+O15</f>
        <v>2.9</v>
      </c>
      <c r="M15" s="13">
        <f t="shared" ref="M15:M23" si="2">E15+I15</f>
        <v>2.9</v>
      </c>
      <c r="N15" s="13">
        <f t="shared" ref="N15:N23" si="3">F15+J15</f>
        <v>0</v>
      </c>
      <c r="O15" s="13">
        <f t="shared" ref="O15:O23" si="4">G15+K15</f>
        <v>0</v>
      </c>
    </row>
    <row r="16" spans="1:15" ht="15" customHeight="1" x14ac:dyDescent="0.25">
      <c r="A16" s="6" t="s">
        <v>74</v>
      </c>
      <c r="B16" s="18" t="s">
        <v>10</v>
      </c>
      <c r="C16" s="16" t="s">
        <v>9</v>
      </c>
      <c r="D16" s="17">
        <f t="shared" si="0"/>
        <v>0.6</v>
      </c>
      <c r="E16" s="17">
        <v>0.6</v>
      </c>
      <c r="F16" s="17"/>
      <c r="G16" s="17"/>
      <c r="H16" s="11">
        <f t="shared" ref="H16:H23" si="5">I16+J16+K16</f>
        <v>0</v>
      </c>
      <c r="I16" s="11"/>
      <c r="J16" s="11"/>
      <c r="K16" s="11"/>
      <c r="L16" s="13">
        <f t="shared" si="1"/>
        <v>0.6</v>
      </c>
      <c r="M16" s="13">
        <f t="shared" si="2"/>
        <v>0.6</v>
      </c>
      <c r="N16" s="13">
        <f t="shared" si="3"/>
        <v>0</v>
      </c>
      <c r="O16" s="13">
        <f t="shared" si="4"/>
        <v>0</v>
      </c>
    </row>
    <row r="17" spans="1:15" ht="15" customHeight="1" x14ac:dyDescent="0.25">
      <c r="A17" s="6" t="s">
        <v>75</v>
      </c>
      <c r="B17" s="18" t="s">
        <v>11</v>
      </c>
      <c r="C17" s="16" t="s">
        <v>9</v>
      </c>
      <c r="D17" s="17">
        <f t="shared" si="0"/>
        <v>0.5</v>
      </c>
      <c r="E17" s="17">
        <v>0.5</v>
      </c>
      <c r="F17" s="17"/>
      <c r="G17" s="17"/>
      <c r="H17" s="11">
        <f t="shared" si="5"/>
        <v>0</v>
      </c>
      <c r="I17" s="11"/>
      <c r="J17" s="11"/>
      <c r="K17" s="11"/>
      <c r="L17" s="13">
        <f t="shared" si="1"/>
        <v>0.5</v>
      </c>
      <c r="M17" s="13">
        <f t="shared" si="2"/>
        <v>0.5</v>
      </c>
      <c r="N17" s="13">
        <f t="shared" si="3"/>
        <v>0</v>
      </c>
      <c r="O17" s="13">
        <f t="shared" si="4"/>
        <v>0</v>
      </c>
    </row>
    <row r="18" spans="1:15" ht="15" customHeight="1" x14ac:dyDescent="0.25">
      <c r="A18" s="6" t="s">
        <v>76</v>
      </c>
      <c r="B18" s="18" t="s">
        <v>12</v>
      </c>
      <c r="C18" s="16" t="s">
        <v>9</v>
      </c>
      <c r="D18" s="17">
        <f t="shared" si="0"/>
        <v>1.5</v>
      </c>
      <c r="E18" s="17">
        <v>1.5</v>
      </c>
      <c r="F18" s="17"/>
      <c r="G18" s="17"/>
      <c r="H18" s="11">
        <f t="shared" si="5"/>
        <v>0</v>
      </c>
      <c r="I18" s="11"/>
      <c r="J18" s="11"/>
      <c r="K18" s="11"/>
      <c r="L18" s="13">
        <f t="shared" si="1"/>
        <v>1.5</v>
      </c>
      <c r="M18" s="13">
        <f t="shared" si="2"/>
        <v>1.5</v>
      </c>
      <c r="N18" s="13">
        <f t="shared" si="3"/>
        <v>0</v>
      </c>
      <c r="O18" s="13">
        <f t="shared" si="4"/>
        <v>0</v>
      </c>
    </row>
    <row r="19" spans="1:15" ht="15" customHeight="1" x14ac:dyDescent="0.25">
      <c r="A19" s="14" t="s">
        <v>77</v>
      </c>
      <c r="B19" s="19" t="s">
        <v>14</v>
      </c>
      <c r="C19" s="16" t="s">
        <v>9</v>
      </c>
      <c r="D19" s="17">
        <f t="shared" si="0"/>
        <v>1.2</v>
      </c>
      <c r="E19" s="17">
        <v>1.2</v>
      </c>
      <c r="F19" s="17"/>
      <c r="G19" s="17"/>
      <c r="H19" s="11">
        <f t="shared" si="5"/>
        <v>0</v>
      </c>
      <c r="I19" s="11"/>
      <c r="J19" s="11"/>
      <c r="K19" s="11"/>
      <c r="L19" s="13">
        <f t="shared" si="1"/>
        <v>1.2</v>
      </c>
      <c r="M19" s="13">
        <f t="shared" si="2"/>
        <v>1.2</v>
      </c>
      <c r="N19" s="13">
        <f t="shared" si="3"/>
        <v>0</v>
      </c>
      <c r="O19" s="13">
        <f t="shared" si="4"/>
        <v>0</v>
      </c>
    </row>
    <row r="20" spans="1:15" ht="15" customHeight="1" x14ac:dyDescent="0.25">
      <c r="A20" s="20" t="s">
        <v>78</v>
      </c>
      <c r="B20" s="7" t="s">
        <v>15</v>
      </c>
      <c r="C20" s="16" t="s">
        <v>9</v>
      </c>
      <c r="D20" s="17">
        <f t="shared" si="0"/>
        <v>0.1</v>
      </c>
      <c r="E20" s="17">
        <v>0.1</v>
      </c>
      <c r="F20" s="17"/>
      <c r="G20" s="17"/>
      <c r="H20" s="11">
        <f t="shared" si="5"/>
        <v>0</v>
      </c>
      <c r="I20" s="11"/>
      <c r="J20" s="11"/>
      <c r="K20" s="11"/>
      <c r="L20" s="13">
        <f t="shared" si="1"/>
        <v>0.1</v>
      </c>
      <c r="M20" s="13">
        <f t="shared" si="2"/>
        <v>0.1</v>
      </c>
      <c r="N20" s="13">
        <f t="shared" si="3"/>
        <v>0</v>
      </c>
      <c r="O20" s="13">
        <f t="shared" si="4"/>
        <v>0</v>
      </c>
    </row>
    <row r="21" spans="1:15" ht="15" customHeight="1" x14ac:dyDescent="0.25">
      <c r="A21" s="6" t="s">
        <v>79</v>
      </c>
      <c r="B21" s="18" t="s">
        <v>16</v>
      </c>
      <c r="C21" s="16" t="s">
        <v>9</v>
      </c>
      <c r="D21" s="17">
        <f t="shared" si="0"/>
        <v>2.2000000000000002</v>
      </c>
      <c r="E21" s="17">
        <v>2.2000000000000002</v>
      </c>
      <c r="F21" s="17"/>
      <c r="G21" s="17"/>
      <c r="H21" s="11">
        <f t="shared" si="5"/>
        <v>0</v>
      </c>
      <c r="I21" s="11"/>
      <c r="J21" s="11"/>
      <c r="K21" s="11"/>
      <c r="L21" s="13">
        <f t="shared" si="1"/>
        <v>2.2000000000000002</v>
      </c>
      <c r="M21" s="13">
        <f t="shared" si="2"/>
        <v>2.2000000000000002</v>
      </c>
      <c r="N21" s="13">
        <f t="shared" si="3"/>
        <v>0</v>
      </c>
      <c r="O21" s="13">
        <f t="shared" si="4"/>
        <v>0</v>
      </c>
    </row>
    <row r="22" spans="1:15" ht="15" customHeight="1" x14ac:dyDescent="0.25">
      <c r="A22" s="6" t="s">
        <v>80</v>
      </c>
      <c r="B22" s="18" t="s">
        <v>17</v>
      </c>
      <c r="C22" s="16" t="s">
        <v>9</v>
      </c>
      <c r="D22" s="17">
        <f t="shared" si="0"/>
        <v>0.6</v>
      </c>
      <c r="E22" s="17">
        <v>0.6</v>
      </c>
      <c r="F22" s="17"/>
      <c r="G22" s="17"/>
      <c r="H22" s="11">
        <f t="shared" si="5"/>
        <v>0</v>
      </c>
      <c r="I22" s="11"/>
      <c r="J22" s="11"/>
      <c r="K22" s="11"/>
      <c r="L22" s="13">
        <f t="shared" si="1"/>
        <v>0.6</v>
      </c>
      <c r="M22" s="13">
        <f t="shared" si="2"/>
        <v>0.6</v>
      </c>
      <c r="N22" s="13">
        <f t="shared" si="3"/>
        <v>0</v>
      </c>
      <c r="O22" s="13">
        <f t="shared" si="4"/>
        <v>0</v>
      </c>
    </row>
    <row r="23" spans="1:15" ht="15" customHeight="1" x14ac:dyDescent="0.25">
      <c r="A23" s="6" t="s">
        <v>81</v>
      </c>
      <c r="B23" s="18" t="s">
        <v>18</v>
      </c>
      <c r="C23" s="16" t="s">
        <v>9</v>
      </c>
      <c r="D23" s="17">
        <f t="shared" si="0"/>
        <v>0.7</v>
      </c>
      <c r="E23" s="17">
        <v>0.7</v>
      </c>
      <c r="F23" s="17"/>
      <c r="G23" s="17"/>
      <c r="H23" s="11">
        <f t="shared" si="5"/>
        <v>0</v>
      </c>
      <c r="I23" s="11"/>
      <c r="J23" s="11"/>
      <c r="K23" s="11"/>
      <c r="L23" s="13">
        <f t="shared" si="1"/>
        <v>0.7</v>
      </c>
      <c r="M23" s="13">
        <f t="shared" si="2"/>
        <v>0.7</v>
      </c>
      <c r="N23" s="13">
        <f t="shared" si="3"/>
        <v>0</v>
      </c>
      <c r="O23" s="13">
        <f t="shared" si="4"/>
        <v>0</v>
      </c>
    </row>
    <row r="24" spans="1:15" ht="15.95" customHeight="1" x14ac:dyDescent="0.25">
      <c r="A24" s="21" t="s">
        <v>82</v>
      </c>
      <c r="B24" s="22" t="s">
        <v>179</v>
      </c>
      <c r="C24" s="23"/>
      <c r="D24" s="24">
        <f t="shared" ref="D24:O24" si="6">SUM(D14:D23)</f>
        <v>14.299999999999999</v>
      </c>
      <c r="E24" s="24">
        <f t="shared" si="6"/>
        <v>14.299999999999999</v>
      </c>
      <c r="F24" s="24">
        <f t="shared" si="6"/>
        <v>0</v>
      </c>
      <c r="G24" s="24">
        <f t="shared" si="6"/>
        <v>0</v>
      </c>
      <c r="H24" s="25">
        <f t="shared" si="6"/>
        <v>0</v>
      </c>
      <c r="I24" s="25">
        <f t="shared" si="6"/>
        <v>0</v>
      </c>
      <c r="J24" s="25">
        <f t="shared" si="6"/>
        <v>0</v>
      </c>
      <c r="K24" s="25">
        <f t="shared" si="6"/>
        <v>0</v>
      </c>
      <c r="L24" s="22">
        <f t="shared" si="6"/>
        <v>14.299999999999999</v>
      </c>
      <c r="M24" s="22">
        <f t="shared" si="6"/>
        <v>14.299999999999999</v>
      </c>
      <c r="N24" s="22">
        <f t="shared" si="6"/>
        <v>0</v>
      </c>
      <c r="O24" s="22">
        <f t="shared" si="6"/>
        <v>0</v>
      </c>
    </row>
    <row r="25" spans="1:15" ht="15.95" customHeight="1" x14ac:dyDescent="0.25">
      <c r="A25" s="20" t="s">
        <v>83</v>
      </c>
      <c r="B25" s="468" t="s">
        <v>59</v>
      </c>
      <c r="C25" s="468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8"/>
    </row>
    <row r="26" spans="1:15" ht="15" customHeight="1" x14ac:dyDescent="0.25">
      <c r="A26" s="6" t="s">
        <v>84</v>
      </c>
      <c r="B26" s="7" t="s">
        <v>7</v>
      </c>
      <c r="C26" s="8" t="s">
        <v>22</v>
      </c>
      <c r="D26" s="9">
        <f>E26+F26+G26</f>
        <v>0.1</v>
      </c>
      <c r="E26" s="9">
        <v>0.1</v>
      </c>
      <c r="F26" s="9"/>
      <c r="G26" s="9"/>
      <c r="H26" s="10">
        <f>I26+J26+K26</f>
        <v>0</v>
      </c>
      <c r="I26" s="10"/>
      <c r="J26" s="10"/>
      <c r="K26" s="10"/>
      <c r="L26" s="12">
        <f>M26+N26+O26</f>
        <v>0.1</v>
      </c>
      <c r="M26" s="12">
        <f>E26+I26</f>
        <v>0.1</v>
      </c>
      <c r="N26" s="12">
        <f t="shared" ref="N26:N35" si="7">F26+J26</f>
        <v>0</v>
      </c>
      <c r="O26" s="12">
        <f t="shared" ref="O26:O35" si="8">G26+K26</f>
        <v>0</v>
      </c>
    </row>
    <row r="27" spans="1:15" ht="15" customHeight="1" x14ac:dyDescent="0.25">
      <c r="A27" s="6" t="s">
        <v>85</v>
      </c>
      <c r="B27" s="18" t="s">
        <v>10</v>
      </c>
      <c r="C27" s="16" t="s">
        <v>22</v>
      </c>
      <c r="D27" s="17">
        <f t="shared" ref="D27:D36" si="9">E27+F27+G27</f>
        <v>0.7</v>
      </c>
      <c r="E27" s="17">
        <v>0.1</v>
      </c>
      <c r="F27" s="17">
        <v>0.6</v>
      </c>
      <c r="G27" s="17"/>
      <c r="H27" s="11">
        <f t="shared" ref="H27:H35" si="10">I27+J27+K27</f>
        <v>0</v>
      </c>
      <c r="I27" s="11"/>
      <c r="J27" s="11"/>
      <c r="K27" s="11"/>
      <c r="L27" s="13">
        <f t="shared" ref="L27:L35" si="11">M27+N27+O27</f>
        <v>0.7</v>
      </c>
      <c r="M27" s="13">
        <f t="shared" ref="M27:M35" si="12">E27+I27</f>
        <v>0.1</v>
      </c>
      <c r="N27" s="13">
        <f t="shared" si="7"/>
        <v>0.6</v>
      </c>
      <c r="O27" s="13">
        <f t="shared" si="8"/>
        <v>0</v>
      </c>
    </row>
    <row r="28" spans="1:15" ht="15" customHeight="1" x14ac:dyDescent="0.25">
      <c r="A28" s="6" t="s">
        <v>86</v>
      </c>
      <c r="B28" s="18" t="s">
        <v>11</v>
      </c>
      <c r="C28" s="16" t="s">
        <v>22</v>
      </c>
      <c r="D28" s="17">
        <f t="shared" si="9"/>
        <v>16.3</v>
      </c>
      <c r="E28" s="17">
        <v>15.6</v>
      </c>
      <c r="F28" s="17">
        <v>0.7</v>
      </c>
      <c r="G28" s="17"/>
      <c r="H28" s="11">
        <f t="shared" si="10"/>
        <v>0</v>
      </c>
      <c r="I28" s="11"/>
      <c r="J28" s="11"/>
      <c r="K28" s="11"/>
      <c r="L28" s="13">
        <f t="shared" si="11"/>
        <v>16.3</v>
      </c>
      <c r="M28" s="13">
        <f t="shared" si="12"/>
        <v>15.6</v>
      </c>
      <c r="N28" s="13">
        <f t="shared" si="7"/>
        <v>0.7</v>
      </c>
      <c r="O28" s="13">
        <f t="shared" si="8"/>
        <v>0</v>
      </c>
    </row>
    <row r="29" spans="1:15" ht="15" customHeight="1" x14ac:dyDescent="0.25">
      <c r="A29" s="6" t="s">
        <v>87</v>
      </c>
      <c r="B29" s="18" t="s">
        <v>12</v>
      </c>
      <c r="C29" s="16" t="s">
        <v>22</v>
      </c>
      <c r="D29" s="17">
        <f t="shared" si="9"/>
        <v>1.1000000000000001</v>
      </c>
      <c r="E29" s="17"/>
      <c r="F29" s="17">
        <v>1.1000000000000001</v>
      </c>
      <c r="G29" s="17"/>
      <c r="H29" s="11">
        <f t="shared" si="10"/>
        <v>0</v>
      </c>
      <c r="I29" s="11"/>
      <c r="J29" s="11"/>
      <c r="K29" s="11"/>
      <c r="L29" s="13">
        <f t="shared" si="11"/>
        <v>1.1000000000000001</v>
      </c>
      <c r="M29" s="13">
        <f t="shared" si="12"/>
        <v>0</v>
      </c>
      <c r="N29" s="13">
        <f t="shared" si="7"/>
        <v>1.1000000000000001</v>
      </c>
      <c r="O29" s="13">
        <f t="shared" si="8"/>
        <v>0</v>
      </c>
    </row>
    <row r="30" spans="1:15" ht="15" customHeight="1" x14ac:dyDescent="0.25">
      <c r="A30" s="6" t="s">
        <v>88</v>
      </c>
      <c r="B30" s="18" t="s">
        <v>13</v>
      </c>
      <c r="C30" s="16" t="s">
        <v>22</v>
      </c>
      <c r="D30" s="17">
        <f t="shared" si="9"/>
        <v>1.6</v>
      </c>
      <c r="E30" s="17">
        <v>1.6</v>
      </c>
      <c r="F30" s="17"/>
      <c r="G30" s="17"/>
      <c r="H30" s="11">
        <f t="shared" si="10"/>
        <v>0</v>
      </c>
      <c r="I30" s="11"/>
      <c r="J30" s="11"/>
      <c r="K30" s="11"/>
      <c r="L30" s="13">
        <f t="shared" si="11"/>
        <v>1.6</v>
      </c>
      <c r="M30" s="13">
        <f t="shared" si="12"/>
        <v>1.6</v>
      </c>
      <c r="N30" s="13">
        <f t="shared" si="7"/>
        <v>0</v>
      </c>
      <c r="O30" s="13">
        <f t="shared" si="8"/>
        <v>0</v>
      </c>
    </row>
    <row r="31" spans="1:15" ht="15" customHeight="1" x14ac:dyDescent="0.25">
      <c r="A31" s="14" t="s">
        <v>89</v>
      </c>
      <c r="B31" s="19" t="s">
        <v>14</v>
      </c>
      <c r="C31" s="16" t="s">
        <v>22</v>
      </c>
      <c r="D31" s="17">
        <f t="shared" si="9"/>
        <v>3.4000000000000004</v>
      </c>
      <c r="E31" s="17">
        <v>1.8</v>
      </c>
      <c r="F31" s="17">
        <v>1.6</v>
      </c>
      <c r="G31" s="17"/>
      <c r="H31" s="11">
        <f t="shared" si="10"/>
        <v>0</v>
      </c>
      <c r="I31" s="11"/>
      <c r="J31" s="11"/>
      <c r="K31" s="11"/>
      <c r="L31" s="13">
        <f t="shared" si="11"/>
        <v>3.4000000000000004</v>
      </c>
      <c r="M31" s="13">
        <f t="shared" si="12"/>
        <v>1.8</v>
      </c>
      <c r="N31" s="13">
        <f t="shared" si="7"/>
        <v>1.6</v>
      </c>
      <c r="O31" s="13">
        <f t="shared" si="8"/>
        <v>0</v>
      </c>
    </row>
    <row r="32" spans="1:15" ht="15" customHeight="1" x14ac:dyDescent="0.25">
      <c r="A32" s="14" t="s">
        <v>90</v>
      </c>
      <c r="B32" s="7" t="s">
        <v>15</v>
      </c>
      <c r="C32" s="16" t="s">
        <v>22</v>
      </c>
      <c r="D32" s="17">
        <f t="shared" si="9"/>
        <v>3</v>
      </c>
      <c r="E32" s="17">
        <v>1.9</v>
      </c>
      <c r="F32" s="17">
        <v>1.1000000000000001</v>
      </c>
      <c r="G32" s="17"/>
      <c r="H32" s="11">
        <f t="shared" si="10"/>
        <v>0</v>
      </c>
      <c r="I32" s="11"/>
      <c r="J32" s="11"/>
      <c r="K32" s="11"/>
      <c r="L32" s="13">
        <f t="shared" si="11"/>
        <v>3</v>
      </c>
      <c r="M32" s="13">
        <f t="shared" si="12"/>
        <v>1.9</v>
      </c>
      <c r="N32" s="13">
        <f t="shared" si="7"/>
        <v>1.1000000000000001</v>
      </c>
      <c r="O32" s="13">
        <f t="shared" si="8"/>
        <v>0</v>
      </c>
    </row>
    <row r="33" spans="1:15" ht="15" customHeight="1" x14ac:dyDescent="0.25">
      <c r="A33" s="6" t="s">
        <v>91</v>
      </c>
      <c r="B33" s="18" t="s">
        <v>16</v>
      </c>
      <c r="C33" s="16" t="s">
        <v>22</v>
      </c>
      <c r="D33" s="17">
        <f t="shared" si="9"/>
        <v>9.5</v>
      </c>
      <c r="E33" s="17">
        <v>6.6</v>
      </c>
      <c r="F33" s="17">
        <v>2.9</v>
      </c>
      <c r="G33" s="17"/>
      <c r="H33" s="11">
        <f t="shared" si="10"/>
        <v>0</v>
      </c>
      <c r="I33" s="11"/>
      <c r="J33" s="11"/>
      <c r="K33" s="11"/>
      <c r="L33" s="13">
        <f t="shared" si="11"/>
        <v>9.5</v>
      </c>
      <c r="M33" s="13">
        <f t="shared" si="12"/>
        <v>6.6</v>
      </c>
      <c r="N33" s="13">
        <f t="shared" si="7"/>
        <v>2.9</v>
      </c>
      <c r="O33" s="13">
        <f t="shared" si="8"/>
        <v>0</v>
      </c>
    </row>
    <row r="34" spans="1:15" ht="15" customHeight="1" x14ac:dyDescent="0.25">
      <c r="A34" s="6" t="s">
        <v>92</v>
      </c>
      <c r="B34" s="18" t="s">
        <v>17</v>
      </c>
      <c r="C34" s="16" t="s">
        <v>22</v>
      </c>
      <c r="D34" s="17">
        <f t="shared" si="9"/>
        <v>0.4</v>
      </c>
      <c r="E34" s="17">
        <v>0.1</v>
      </c>
      <c r="F34" s="17">
        <v>0.3</v>
      </c>
      <c r="G34" s="17"/>
      <c r="H34" s="11">
        <f t="shared" si="10"/>
        <v>0</v>
      </c>
      <c r="I34" s="11"/>
      <c r="J34" s="11"/>
      <c r="K34" s="11"/>
      <c r="L34" s="13">
        <f t="shared" si="11"/>
        <v>0.4</v>
      </c>
      <c r="M34" s="13">
        <f t="shared" si="12"/>
        <v>0.1</v>
      </c>
      <c r="N34" s="13">
        <f t="shared" si="7"/>
        <v>0.3</v>
      </c>
      <c r="O34" s="13">
        <f t="shared" si="8"/>
        <v>0</v>
      </c>
    </row>
    <row r="35" spans="1:15" ht="15" customHeight="1" x14ac:dyDescent="0.25">
      <c r="A35" s="6" t="s">
        <v>93</v>
      </c>
      <c r="B35" s="18" t="s">
        <v>18</v>
      </c>
      <c r="C35" s="16" t="s">
        <v>22</v>
      </c>
      <c r="D35" s="17">
        <f t="shared" si="9"/>
        <v>1.5</v>
      </c>
      <c r="E35" s="17">
        <v>0.9</v>
      </c>
      <c r="F35" s="17">
        <v>0.6</v>
      </c>
      <c r="G35" s="17"/>
      <c r="H35" s="11">
        <f t="shared" si="10"/>
        <v>0.1</v>
      </c>
      <c r="I35" s="11"/>
      <c r="J35" s="11">
        <v>0.1</v>
      </c>
      <c r="K35" s="11"/>
      <c r="L35" s="13">
        <f t="shared" si="11"/>
        <v>1.6</v>
      </c>
      <c r="M35" s="13">
        <f t="shared" si="12"/>
        <v>0.9</v>
      </c>
      <c r="N35" s="13">
        <f t="shared" si="7"/>
        <v>0.7</v>
      </c>
      <c r="O35" s="13">
        <f t="shared" si="8"/>
        <v>0</v>
      </c>
    </row>
    <row r="36" spans="1:15" ht="15" customHeight="1" x14ac:dyDescent="0.25">
      <c r="A36" s="6" t="s">
        <v>94</v>
      </c>
      <c r="B36" s="18" t="s">
        <v>19</v>
      </c>
      <c r="C36" s="16" t="s">
        <v>22</v>
      </c>
      <c r="D36" s="17">
        <f t="shared" si="9"/>
        <v>0.9</v>
      </c>
      <c r="E36" s="17"/>
      <c r="F36" s="17">
        <v>0.9</v>
      </c>
      <c r="G36" s="17"/>
      <c r="H36" s="11">
        <f>I36+J36+K36</f>
        <v>0</v>
      </c>
      <c r="I36" s="11"/>
      <c r="J36" s="11"/>
      <c r="K36" s="11"/>
      <c r="L36" s="13">
        <f>M36+N36+O36</f>
        <v>0.9</v>
      </c>
      <c r="M36" s="13">
        <f>E36+I36</f>
        <v>0</v>
      </c>
      <c r="N36" s="13">
        <f>F36+J36</f>
        <v>0.9</v>
      </c>
      <c r="O36" s="13">
        <f>G36+K36</f>
        <v>0</v>
      </c>
    </row>
    <row r="37" spans="1:15" ht="15.95" customHeight="1" x14ac:dyDescent="0.25">
      <c r="A37" s="21" t="s">
        <v>95</v>
      </c>
      <c r="B37" s="22" t="s">
        <v>180</v>
      </c>
      <c r="C37" s="26"/>
      <c r="D37" s="24">
        <f>SUM(D26:D36)</f>
        <v>38.5</v>
      </c>
      <c r="E37" s="24">
        <f>SUM(E26:E36)</f>
        <v>28.699999999999996</v>
      </c>
      <c r="F37" s="24">
        <f>SUM(F26:F36)</f>
        <v>9.8000000000000007</v>
      </c>
      <c r="G37" s="24">
        <f>SUM(G26:G36)</f>
        <v>0</v>
      </c>
      <c r="H37" s="25">
        <f t="shared" ref="H37:O37" si="13">SUM(H26:H36)</f>
        <v>0.1</v>
      </c>
      <c r="I37" s="25">
        <f t="shared" si="13"/>
        <v>0</v>
      </c>
      <c r="J37" s="25">
        <f t="shared" si="13"/>
        <v>0.1</v>
      </c>
      <c r="K37" s="25">
        <f t="shared" si="13"/>
        <v>0</v>
      </c>
      <c r="L37" s="22">
        <f t="shared" si="13"/>
        <v>38.6</v>
      </c>
      <c r="M37" s="22">
        <f t="shared" si="13"/>
        <v>28.699999999999996</v>
      </c>
      <c r="N37" s="22">
        <f t="shared" si="13"/>
        <v>9.9</v>
      </c>
      <c r="O37" s="22">
        <f t="shared" si="13"/>
        <v>0</v>
      </c>
    </row>
    <row r="38" spans="1:15" ht="15.95" customHeight="1" x14ac:dyDescent="0.25">
      <c r="A38" s="20" t="s">
        <v>96</v>
      </c>
      <c r="B38" s="468" t="s">
        <v>63</v>
      </c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</row>
    <row r="39" spans="1:15" ht="15" customHeight="1" x14ac:dyDescent="0.25">
      <c r="A39" s="6" t="s">
        <v>97</v>
      </c>
      <c r="B39" s="27" t="s">
        <v>20</v>
      </c>
      <c r="C39" s="8" t="s">
        <v>32</v>
      </c>
      <c r="D39" s="9">
        <f>E39+F39+G39</f>
        <v>98.8</v>
      </c>
      <c r="E39" s="9">
        <v>98.8</v>
      </c>
      <c r="F39" s="9"/>
      <c r="G39" s="9"/>
      <c r="H39" s="11">
        <f>I39+J39+K39</f>
        <v>0</v>
      </c>
      <c r="I39" s="11"/>
      <c r="J39" s="11"/>
      <c r="K39" s="11"/>
      <c r="L39" s="13">
        <f>M39+N39+O39</f>
        <v>98.8</v>
      </c>
      <c r="M39" s="13">
        <f>E39+I39</f>
        <v>98.8</v>
      </c>
      <c r="N39" s="13">
        <f>F39+J39</f>
        <v>0</v>
      </c>
      <c r="O39" s="13">
        <f>G39+K39</f>
        <v>0</v>
      </c>
    </row>
    <row r="40" spans="1:15" ht="15.95" customHeight="1" x14ac:dyDescent="0.25">
      <c r="A40" s="21" t="s">
        <v>98</v>
      </c>
      <c r="B40" s="28" t="s">
        <v>181</v>
      </c>
      <c r="C40" s="29"/>
      <c r="D40" s="24">
        <f>D39</f>
        <v>98.8</v>
      </c>
      <c r="E40" s="24">
        <f>E39</f>
        <v>98.8</v>
      </c>
      <c r="F40" s="24">
        <f>F39</f>
        <v>0</v>
      </c>
      <c r="G40" s="24">
        <f>G39</f>
        <v>0</v>
      </c>
      <c r="H40" s="25">
        <f t="shared" ref="H40:O40" si="14">H39</f>
        <v>0</v>
      </c>
      <c r="I40" s="25">
        <f t="shared" si="14"/>
        <v>0</v>
      </c>
      <c r="J40" s="25">
        <f t="shared" si="14"/>
        <v>0</v>
      </c>
      <c r="K40" s="25">
        <f t="shared" si="14"/>
        <v>0</v>
      </c>
      <c r="L40" s="22">
        <f t="shared" si="14"/>
        <v>98.8</v>
      </c>
      <c r="M40" s="22">
        <f t="shared" si="14"/>
        <v>98.8</v>
      </c>
      <c r="N40" s="22">
        <f t="shared" si="14"/>
        <v>0</v>
      </c>
      <c r="O40" s="22">
        <f t="shared" si="14"/>
        <v>0</v>
      </c>
    </row>
    <row r="41" spans="1:15" ht="15.95" customHeight="1" x14ac:dyDescent="0.25">
      <c r="A41" s="20" t="s">
        <v>99</v>
      </c>
      <c r="B41" s="468" t="s">
        <v>176</v>
      </c>
      <c r="C41" s="468"/>
      <c r="D41" s="468"/>
      <c r="E41" s="468"/>
      <c r="F41" s="468"/>
      <c r="G41" s="468"/>
      <c r="H41" s="468"/>
      <c r="I41" s="468"/>
      <c r="J41" s="468"/>
      <c r="K41" s="468"/>
      <c r="L41" s="468"/>
      <c r="M41" s="468"/>
      <c r="N41" s="468"/>
      <c r="O41" s="468"/>
    </row>
    <row r="42" spans="1:15" ht="15" customHeight="1" x14ac:dyDescent="0.25">
      <c r="A42" s="6" t="s">
        <v>100</v>
      </c>
      <c r="B42" s="30" t="s">
        <v>164</v>
      </c>
      <c r="C42" s="31" t="s">
        <v>51</v>
      </c>
      <c r="D42" s="17">
        <f>E42+F42+G42</f>
        <v>1.5</v>
      </c>
      <c r="E42" s="17">
        <v>1.5</v>
      </c>
      <c r="F42" s="17"/>
      <c r="G42" s="17"/>
      <c r="H42" s="11">
        <f>I42+J42+K42</f>
        <v>0</v>
      </c>
      <c r="I42" s="11"/>
      <c r="J42" s="11"/>
      <c r="K42" s="11"/>
      <c r="L42" s="13">
        <f>M42+N42+O42</f>
        <v>1.5</v>
      </c>
      <c r="M42" s="13">
        <f>E42+I42</f>
        <v>1.5</v>
      </c>
      <c r="N42" s="13">
        <f>F42+J42</f>
        <v>0</v>
      </c>
      <c r="O42" s="13">
        <f>G42+K42</f>
        <v>0</v>
      </c>
    </row>
    <row r="43" spans="1:15" ht="15" customHeight="1" x14ac:dyDescent="0.25">
      <c r="A43" s="6" t="s">
        <v>101</v>
      </c>
      <c r="B43" s="30" t="s">
        <v>171</v>
      </c>
      <c r="C43" s="31" t="s">
        <v>51</v>
      </c>
      <c r="D43" s="17">
        <f t="shared" ref="D43:D70" si="15">E43+F43+G43</f>
        <v>6.8</v>
      </c>
      <c r="E43" s="17"/>
      <c r="F43" s="17"/>
      <c r="G43" s="17">
        <v>6.8</v>
      </c>
      <c r="H43" s="11">
        <f t="shared" ref="H43:H70" si="16">I43+J43+K43</f>
        <v>0</v>
      </c>
      <c r="I43" s="11"/>
      <c r="J43" s="11"/>
      <c r="K43" s="11"/>
      <c r="L43" s="13">
        <f t="shared" ref="L43:L70" si="17">M43+N43+O43</f>
        <v>6.8</v>
      </c>
      <c r="M43" s="13">
        <f t="shared" ref="M43:M70" si="18">E43+I43</f>
        <v>0</v>
      </c>
      <c r="N43" s="13">
        <f t="shared" ref="N43:N70" si="19">F43+J43</f>
        <v>0</v>
      </c>
      <c r="O43" s="13">
        <f t="shared" ref="O43:O70" si="20">G43+K43</f>
        <v>6.8</v>
      </c>
    </row>
    <row r="44" spans="1:15" ht="15" customHeight="1" x14ac:dyDescent="0.25">
      <c r="A44" s="14" t="s">
        <v>102</v>
      </c>
      <c r="B44" s="19" t="s">
        <v>153</v>
      </c>
      <c r="C44" s="31" t="s">
        <v>51</v>
      </c>
      <c r="D44" s="17">
        <f t="shared" si="15"/>
        <v>7.3</v>
      </c>
      <c r="E44" s="17"/>
      <c r="F44" s="17">
        <v>7.3</v>
      </c>
      <c r="G44" s="17"/>
      <c r="H44" s="11">
        <f t="shared" si="16"/>
        <v>0</v>
      </c>
      <c r="I44" s="11"/>
      <c r="J44" s="11"/>
      <c r="K44" s="11"/>
      <c r="L44" s="13">
        <f t="shared" si="17"/>
        <v>7.3</v>
      </c>
      <c r="M44" s="13">
        <f t="shared" si="18"/>
        <v>0</v>
      </c>
      <c r="N44" s="13">
        <f t="shared" si="19"/>
        <v>7.3</v>
      </c>
      <c r="O44" s="13">
        <f t="shared" si="20"/>
        <v>0</v>
      </c>
    </row>
    <row r="45" spans="1:15" ht="15" customHeight="1" x14ac:dyDescent="0.25">
      <c r="A45" s="20" t="s">
        <v>103</v>
      </c>
      <c r="B45" s="32" t="s">
        <v>368</v>
      </c>
      <c r="C45" s="31" t="s">
        <v>51</v>
      </c>
      <c r="D45" s="17">
        <f t="shared" si="15"/>
        <v>6.5</v>
      </c>
      <c r="E45" s="17"/>
      <c r="F45" s="17"/>
      <c r="G45" s="17">
        <v>6.5</v>
      </c>
      <c r="H45" s="11">
        <f t="shared" si="16"/>
        <v>0</v>
      </c>
      <c r="I45" s="11"/>
      <c r="J45" s="11"/>
      <c r="K45" s="11"/>
      <c r="L45" s="13">
        <f t="shared" si="17"/>
        <v>6.5</v>
      </c>
      <c r="M45" s="13">
        <f t="shared" si="18"/>
        <v>0</v>
      </c>
      <c r="N45" s="13">
        <f t="shared" si="19"/>
        <v>0</v>
      </c>
      <c r="O45" s="13">
        <f t="shared" si="20"/>
        <v>6.5</v>
      </c>
    </row>
    <row r="46" spans="1:15" ht="15" customHeight="1" x14ac:dyDescent="0.25">
      <c r="A46" s="6" t="s">
        <v>104</v>
      </c>
      <c r="B46" s="30" t="s">
        <v>156</v>
      </c>
      <c r="C46" s="16" t="s">
        <v>51</v>
      </c>
      <c r="D46" s="17">
        <f t="shared" si="15"/>
        <v>35.799999999999997</v>
      </c>
      <c r="E46" s="17">
        <v>1.4</v>
      </c>
      <c r="F46" s="17">
        <v>29</v>
      </c>
      <c r="G46" s="17">
        <v>5.4</v>
      </c>
      <c r="H46" s="11">
        <f t="shared" si="16"/>
        <v>0</v>
      </c>
      <c r="I46" s="11"/>
      <c r="J46" s="11"/>
      <c r="K46" s="11"/>
      <c r="L46" s="13">
        <f t="shared" si="17"/>
        <v>35.799999999999997</v>
      </c>
      <c r="M46" s="13">
        <f t="shared" si="18"/>
        <v>1.4</v>
      </c>
      <c r="N46" s="13">
        <f t="shared" si="19"/>
        <v>29</v>
      </c>
      <c r="O46" s="13">
        <f t="shared" si="20"/>
        <v>5.4</v>
      </c>
    </row>
    <row r="47" spans="1:15" ht="15" customHeight="1" x14ac:dyDescent="0.25">
      <c r="A47" s="6" t="s">
        <v>105</v>
      </c>
      <c r="B47" s="30" t="s">
        <v>155</v>
      </c>
      <c r="C47" s="16" t="s">
        <v>51</v>
      </c>
      <c r="D47" s="17">
        <f t="shared" si="15"/>
        <v>1.4</v>
      </c>
      <c r="E47" s="17">
        <v>0.8</v>
      </c>
      <c r="F47" s="17">
        <v>0.6</v>
      </c>
      <c r="G47" s="17"/>
      <c r="H47" s="11">
        <f t="shared" si="16"/>
        <v>0</v>
      </c>
      <c r="I47" s="11"/>
      <c r="J47" s="11"/>
      <c r="K47" s="11"/>
      <c r="L47" s="13">
        <f t="shared" si="17"/>
        <v>1.4</v>
      </c>
      <c r="M47" s="13">
        <f t="shared" si="18"/>
        <v>0.8</v>
      </c>
      <c r="N47" s="13">
        <f t="shared" si="19"/>
        <v>0.6</v>
      </c>
      <c r="O47" s="13">
        <f t="shared" si="20"/>
        <v>0</v>
      </c>
    </row>
    <row r="48" spans="1:15" ht="15" customHeight="1" x14ac:dyDescent="0.25">
      <c r="A48" s="33" t="s">
        <v>106</v>
      </c>
      <c r="B48" s="34" t="s">
        <v>424</v>
      </c>
      <c r="C48" s="16" t="s">
        <v>51</v>
      </c>
      <c r="D48" s="17">
        <f t="shared" si="15"/>
        <v>1.7</v>
      </c>
      <c r="E48" s="17">
        <v>1.7</v>
      </c>
      <c r="F48" s="17"/>
      <c r="G48" s="17"/>
      <c r="H48" s="11">
        <f t="shared" si="16"/>
        <v>0</v>
      </c>
      <c r="I48" s="11"/>
      <c r="J48" s="11"/>
      <c r="K48" s="11"/>
      <c r="L48" s="13">
        <f t="shared" si="17"/>
        <v>1.7</v>
      </c>
      <c r="M48" s="13">
        <f t="shared" si="18"/>
        <v>1.7</v>
      </c>
      <c r="N48" s="13">
        <f t="shared" si="19"/>
        <v>0</v>
      </c>
      <c r="O48" s="13">
        <f t="shared" si="20"/>
        <v>0</v>
      </c>
    </row>
    <row r="49" spans="1:15" ht="15" customHeight="1" x14ac:dyDescent="0.25">
      <c r="A49" s="33" t="s">
        <v>107</v>
      </c>
      <c r="B49" s="35" t="s">
        <v>169</v>
      </c>
      <c r="C49" s="31" t="s">
        <v>51</v>
      </c>
      <c r="D49" s="17">
        <f t="shared" si="15"/>
        <v>6.5</v>
      </c>
      <c r="E49" s="17"/>
      <c r="F49" s="17"/>
      <c r="G49" s="17">
        <v>6.5</v>
      </c>
      <c r="H49" s="11">
        <f t="shared" si="16"/>
        <v>0</v>
      </c>
      <c r="I49" s="11"/>
      <c r="J49" s="11"/>
      <c r="K49" s="11"/>
      <c r="L49" s="13">
        <f t="shared" si="17"/>
        <v>6.5</v>
      </c>
      <c r="M49" s="13">
        <f t="shared" ref="M49:O51" si="21">E49+I49</f>
        <v>0</v>
      </c>
      <c r="N49" s="13">
        <f t="shared" si="21"/>
        <v>0</v>
      </c>
      <c r="O49" s="13">
        <f t="shared" si="21"/>
        <v>6.5</v>
      </c>
    </row>
    <row r="50" spans="1:15" ht="15" customHeight="1" x14ac:dyDescent="0.25">
      <c r="A50" s="33" t="s">
        <v>108</v>
      </c>
      <c r="B50" s="35" t="s">
        <v>44</v>
      </c>
      <c r="C50" s="31"/>
      <c r="D50" s="17">
        <f t="shared" si="15"/>
        <v>0.1</v>
      </c>
      <c r="E50" s="17">
        <v>0.1</v>
      </c>
      <c r="F50" s="17"/>
      <c r="G50" s="17"/>
      <c r="H50" s="11"/>
      <c r="I50" s="11"/>
      <c r="J50" s="11"/>
      <c r="K50" s="11"/>
      <c r="L50" s="13">
        <f t="shared" ref="L50" si="22">M50+N50+O50</f>
        <v>0.1</v>
      </c>
      <c r="M50" s="13">
        <f t="shared" ref="M50" si="23">E50+I50</f>
        <v>0.1</v>
      </c>
      <c r="N50" s="13">
        <f t="shared" ref="N50" si="24">F50+J50</f>
        <v>0</v>
      </c>
      <c r="O50" s="13">
        <f t="shared" ref="O50" si="25">G50+K50</f>
        <v>0</v>
      </c>
    </row>
    <row r="51" spans="1:15" ht="15" customHeight="1" x14ac:dyDescent="0.25">
      <c r="A51" s="33" t="s">
        <v>109</v>
      </c>
      <c r="B51" s="34" t="s">
        <v>425</v>
      </c>
      <c r="C51" s="31" t="s">
        <v>51</v>
      </c>
      <c r="D51" s="17">
        <f>E51+F51+G51</f>
        <v>7</v>
      </c>
      <c r="E51" s="17"/>
      <c r="F51" s="17"/>
      <c r="G51" s="17">
        <v>7</v>
      </c>
      <c r="H51" s="11">
        <f t="shared" si="16"/>
        <v>0</v>
      </c>
      <c r="I51" s="11"/>
      <c r="J51" s="11"/>
      <c r="K51" s="11"/>
      <c r="L51" s="13">
        <f t="shared" si="17"/>
        <v>7</v>
      </c>
      <c r="M51" s="13">
        <f t="shared" si="21"/>
        <v>0</v>
      </c>
      <c r="N51" s="13">
        <f t="shared" si="21"/>
        <v>0</v>
      </c>
      <c r="O51" s="13">
        <f t="shared" si="21"/>
        <v>7</v>
      </c>
    </row>
    <row r="52" spans="1:15" ht="15" customHeight="1" x14ac:dyDescent="0.25">
      <c r="A52" s="33" t="s">
        <v>110</v>
      </c>
      <c r="B52" s="34" t="s">
        <v>64</v>
      </c>
      <c r="C52" s="31" t="s">
        <v>51</v>
      </c>
      <c r="D52" s="17">
        <f t="shared" si="15"/>
        <v>9.4</v>
      </c>
      <c r="E52" s="17"/>
      <c r="F52" s="17"/>
      <c r="G52" s="17">
        <v>9.4</v>
      </c>
      <c r="H52" s="11">
        <f t="shared" si="16"/>
        <v>0</v>
      </c>
      <c r="I52" s="11"/>
      <c r="J52" s="11"/>
      <c r="K52" s="11"/>
      <c r="L52" s="13">
        <f t="shared" si="17"/>
        <v>9.4</v>
      </c>
      <c r="M52" s="13">
        <f t="shared" si="18"/>
        <v>0</v>
      </c>
      <c r="N52" s="13">
        <f t="shared" si="19"/>
        <v>0</v>
      </c>
      <c r="O52" s="13">
        <f t="shared" si="20"/>
        <v>9.4</v>
      </c>
    </row>
    <row r="53" spans="1:15" ht="15" customHeight="1" x14ac:dyDescent="0.25">
      <c r="A53" s="33" t="s">
        <v>159</v>
      </c>
      <c r="B53" s="34" t="s">
        <v>42</v>
      </c>
      <c r="C53" s="31" t="s">
        <v>51</v>
      </c>
      <c r="D53" s="17">
        <f t="shared" si="15"/>
        <v>27</v>
      </c>
      <c r="E53" s="17"/>
      <c r="F53" s="17"/>
      <c r="G53" s="17">
        <v>27</v>
      </c>
      <c r="H53" s="11">
        <f t="shared" si="16"/>
        <v>0</v>
      </c>
      <c r="I53" s="11"/>
      <c r="J53" s="11"/>
      <c r="K53" s="11"/>
      <c r="L53" s="13">
        <f t="shared" si="17"/>
        <v>27</v>
      </c>
      <c r="M53" s="13">
        <f t="shared" si="18"/>
        <v>0</v>
      </c>
      <c r="N53" s="13">
        <f t="shared" si="19"/>
        <v>0</v>
      </c>
      <c r="O53" s="13">
        <f t="shared" si="20"/>
        <v>27</v>
      </c>
    </row>
    <row r="54" spans="1:15" ht="15" customHeight="1" x14ac:dyDescent="0.25">
      <c r="A54" s="33" t="s">
        <v>160</v>
      </c>
      <c r="B54" s="34" t="s">
        <v>426</v>
      </c>
      <c r="C54" s="31" t="s">
        <v>51</v>
      </c>
      <c r="D54" s="17">
        <f>E54+F54+G54</f>
        <v>12</v>
      </c>
      <c r="E54" s="17"/>
      <c r="F54" s="17"/>
      <c r="G54" s="17">
        <v>12</v>
      </c>
      <c r="H54" s="11">
        <f t="shared" si="16"/>
        <v>0</v>
      </c>
      <c r="I54" s="11"/>
      <c r="J54" s="11"/>
      <c r="K54" s="11"/>
      <c r="L54" s="13">
        <f t="shared" si="17"/>
        <v>12</v>
      </c>
      <c r="M54" s="13">
        <f>E54+I54</f>
        <v>0</v>
      </c>
      <c r="N54" s="13">
        <f>F54+J54</f>
        <v>0</v>
      </c>
      <c r="O54" s="13">
        <f>G54+K54</f>
        <v>12</v>
      </c>
    </row>
    <row r="55" spans="1:15" ht="15" customHeight="1" x14ac:dyDescent="0.25">
      <c r="A55" s="33" t="s">
        <v>111</v>
      </c>
      <c r="B55" s="35" t="s">
        <v>41</v>
      </c>
      <c r="C55" s="31" t="s">
        <v>51</v>
      </c>
      <c r="D55" s="17">
        <f t="shared" si="15"/>
        <v>22.6</v>
      </c>
      <c r="E55" s="17"/>
      <c r="F55" s="17"/>
      <c r="G55" s="17">
        <v>22.6</v>
      </c>
      <c r="H55" s="11">
        <f t="shared" si="16"/>
        <v>0</v>
      </c>
      <c r="I55" s="11"/>
      <c r="J55" s="11"/>
      <c r="K55" s="11"/>
      <c r="L55" s="13">
        <f t="shared" si="17"/>
        <v>22.6</v>
      </c>
      <c r="M55" s="13">
        <f t="shared" si="18"/>
        <v>0</v>
      </c>
      <c r="N55" s="13">
        <f t="shared" si="19"/>
        <v>0</v>
      </c>
      <c r="O55" s="13">
        <f t="shared" si="20"/>
        <v>22.6</v>
      </c>
    </row>
    <row r="56" spans="1:15" ht="15" customHeight="1" x14ac:dyDescent="0.25">
      <c r="A56" s="33" t="s">
        <v>161</v>
      </c>
      <c r="B56" s="30" t="s">
        <v>165</v>
      </c>
      <c r="C56" s="31" t="s">
        <v>51</v>
      </c>
      <c r="D56" s="17">
        <f t="shared" si="15"/>
        <v>10.3</v>
      </c>
      <c r="E56" s="17">
        <v>2.2999999999999998</v>
      </c>
      <c r="F56" s="17"/>
      <c r="G56" s="17">
        <v>8</v>
      </c>
      <c r="H56" s="11">
        <f t="shared" si="16"/>
        <v>0</v>
      </c>
      <c r="I56" s="11"/>
      <c r="J56" s="11"/>
      <c r="K56" s="11"/>
      <c r="L56" s="13">
        <f t="shared" si="17"/>
        <v>10.3</v>
      </c>
      <c r="M56" s="13">
        <f t="shared" si="18"/>
        <v>2.2999999999999998</v>
      </c>
      <c r="N56" s="13">
        <f t="shared" si="19"/>
        <v>0</v>
      </c>
      <c r="O56" s="13">
        <f t="shared" si="20"/>
        <v>8</v>
      </c>
    </row>
    <row r="57" spans="1:15" ht="15" customHeight="1" x14ac:dyDescent="0.25">
      <c r="A57" s="6" t="s">
        <v>162</v>
      </c>
      <c r="B57" s="30" t="s">
        <v>157</v>
      </c>
      <c r="C57" s="31" t="s">
        <v>51</v>
      </c>
      <c r="D57" s="17">
        <f t="shared" si="15"/>
        <v>60.4</v>
      </c>
      <c r="E57" s="17"/>
      <c r="F57" s="17"/>
      <c r="G57" s="17">
        <v>60.4</v>
      </c>
      <c r="H57" s="11">
        <f t="shared" si="16"/>
        <v>0</v>
      </c>
      <c r="I57" s="11"/>
      <c r="J57" s="11"/>
      <c r="K57" s="11"/>
      <c r="L57" s="13">
        <f t="shared" si="17"/>
        <v>60.4</v>
      </c>
      <c r="M57" s="13">
        <f t="shared" si="18"/>
        <v>0</v>
      </c>
      <c r="N57" s="13">
        <f t="shared" si="19"/>
        <v>0</v>
      </c>
      <c r="O57" s="13">
        <f t="shared" si="20"/>
        <v>60.4</v>
      </c>
    </row>
    <row r="58" spans="1:15" ht="15" customHeight="1" x14ac:dyDescent="0.25">
      <c r="A58" s="6" t="s">
        <v>112</v>
      </c>
      <c r="B58" s="30" t="s">
        <v>34</v>
      </c>
      <c r="C58" s="31" t="s">
        <v>51</v>
      </c>
      <c r="D58" s="17">
        <f t="shared" si="15"/>
        <v>35.299999999999997</v>
      </c>
      <c r="E58" s="17"/>
      <c r="F58" s="17"/>
      <c r="G58" s="17">
        <v>35.299999999999997</v>
      </c>
      <c r="H58" s="11">
        <f t="shared" si="16"/>
        <v>0</v>
      </c>
      <c r="I58" s="11"/>
      <c r="J58" s="11"/>
      <c r="K58" s="11"/>
      <c r="L58" s="13">
        <f t="shared" si="17"/>
        <v>35.299999999999997</v>
      </c>
      <c r="M58" s="13">
        <f t="shared" si="18"/>
        <v>0</v>
      </c>
      <c r="N58" s="13">
        <f t="shared" si="19"/>
        <v>0</v>
      </c>
      <c r="O58" s="13">
        <f t="shared" si="20"/>
        <v>35.299999999999997</v>
      </c>
    </row>
    <row r="59" spans="1:15" ht="15" customHeight="1" x14ac:dyDescent="0.25">
      <c r="A59" s="6" t="s">
        <v>113</v>
      </c>
      <c r="B59" s="30" t="s">
        <v>36</v>
      </c>
      <c r="C59" s="31" t="s">
        <v>51</v>
      </c>
      <c r="D59" s="17">
        <f t="shared" si="15"/>
        <v>34.1</v>
      </c>
      <c r="E59" s="17"/>
      <c r="F59" s="17"/>
      <c r="G59" s="17">
        <v>34.1</v>
      </c>
      <c r="H59" s="11">
        <f t="shared" si="16"/>
        <v>0</v>
      </c>
      <c r="I59" s="11"/>
      <c r="J59" s="11"/>
      <c r="K59" s="11"/>
      <c r="L59" s="13">
        <f t="shared" si="17"/>
        <v>34.1</v>
      </c>
      <c r="M59" s="13">
        <f t="shared" si="18"/>
        <v>0</v>
      </c>
      <c r="N59" s="13">
        <f t="shared" si="19"/>
        <v>0</v>
      </c>
      <c r="O59" s="13">
        <f t="shared" si="20"/>
        <v>34.1</v>
      </c>
    </row>
    <row r="60" spans="1:15" ht="15" customHeight="1" x14ac:dyDescent="0.25">
      <c r="A60" s="6" t="s">
        <v>114</v>
      </c>
      <c r="B60" s="30" t="s">
        <v>38</v>
      </c>
      <c r="C60" s="31" t="s">
        <v>51</v>
      </c>
      <c r="D60" s="17">
        <f t="shared" si="15"/>
        <v>76.400000000000006</v>
      </c>
      <c r="E60" s="17"/>
      <c r="F60" s="17"/>
      <c r="G60" s="17">
        <v>76.400000000000006</v>
      </c>
      <c r="H60" s="11">
        <f t="shared" si="16"/>
        <v>0</v>
      </c>
      <c r="I60" s="11"/>
      <c r="J60" s="11"/>
      <c r="K60" s="11"/>
      <c r="L60" s="13">
        <f t="shared" si="17"/>
        <v>76.400000000000006</v>
      </c>
      <c r="M60" s="13">
        <f t="shared" si="18"/>
        <v>0</v>
      </c>
      <c r="N60" s="13">
        <f t="shared" si="19"/>
        <v>0</v>
      </c>
      <c r="O60" s="13">
        <f t="shared" si="20"/>
        <v>76.400000000000006</v>
      </c>
    </row>
    <row r="61" spans="1:15" ht="15" customHeight="1" x14ac:dyDescent="0.25">
      <c r="A61" s="6" t="s">
        <v>115</v>
      </c>
      <c r="B61" s="30" t="s">
        <v>37</v>
      </c>
      <c r="C61" s="31" t="s">
        <v>51</v>
      </c>
      <c r="D61" s="17">
        <f t="shared" si="15"/>
        <v>37.9</v>
      </c>
      <c r="E61" s="17"/>
      <c r="F61" s="17"/>
      <c r="G61" s="17">
        <v>37.9</v>
      </c>
      <c r="H61" s="11">
        <f t="shared" si="16"/>
        <v>0</v>
      </c>
      <c r="I61" s="11"/>
      <c r="J61" s="11"/>
      <c r="K61" s="11"/>
      <c r="L61" s="13">
        <f t="shared" si="17"/>
        <v>37.9</v>
      </c>
      <c r="M61" s="13">
        <f t="shared" si="18"/>
        <v>0</v>
      </c>
      <c r="N61" s="13">
        <f t="shared" si="19"/>
        <v>0</v>
      </c>
      <c r="O61" s="13">
        <f t="shared" si="20"/>
        <v>37.9</v>
      </c>
    </row>
    <row r="62" spans="1:15" ht="15" customHeight="1" x14ac:dyDescent="0.25">
      <c r="A62" s="6" t="s">
        <v>116</v>
      </c>
      <c r="B62" s="36" t="s">
        <v>35</v>
      </c>
      <c r="C62" s="16" t="s">
        <v>51</v>
      </c>
      <c r="D62" s="17">
        <f t="shared" si="15"/>
        <v>62</v>
      </c>
      <c r="E62" s="17"/>
      <c r="F62" s="17"/>
      <c r="G62" s="17">
        <v>62</v>
      </c>
      <c r="H62" s="11">
        <f t="shared" si="16"/>
        <v>0</v>
      </c>
      <c r="I62" s="11"/>
      <c r="J62" s="11"/>
      <c r="K62" s="11"/>
      <c r="L62" s="13">
        <f t="shared" si="17"/>
        <v>62</v>
      </c>
      <c r="M62" s="13">
        <f t="shared" si="18"/>
        <v>0</v>
      </c>
      <c r="N62" s="13">
        <f t="shared" si="19"/>
        <v>0</v>
      </c>
      <c r="O62" s="13">
        <f t="shared" si="20"/>
        <v>62</v>
      </c>
    </row>
    <row r="63" spans="1:15" ht="15" customHeight="1" x14ac:dyDescent="0.25">
      <c r="A63" s="6" t="s">
        <v>170</v>
      </c>
      <c r="B63" s="37" t="s">
        <v>39</v>
      </c>
      <c r="C63" s="16" t="s">
        <v>51</v>
      </c>
      <c r="D63" s="17">
        <f t="shared" si="15"/>
        <v>9.6</v>
      </c>
      <c r="E63" s="17"/>
      <c r="F63" s="17"/>
      <c r="G63" s="17">
        <v>9.6</v>
      </c>
      <c r="H63" s="11">
        <f t="shared" si="16"/>
        <v>0</v>
      </c>
      <c r="I63" s="11"/>
      <c r="J63" s="11"/>
      <c r="K63" s="11"/>
      <c r="L63" s="13">
        <f t="shared" si="17"/>
        <v>9.6</v>
      </c>
      <c r="M63" s="13">
        <f t="shared" si="18"/>
        <v>0</v>
      </c>
      <c r="N63" s="13">
        <f t="shared" si="19"/>
        <v>0</v>
      </c>
      <c r="O63" s="13">
        <f t="shared" si="20"/>
        <v>9.6</v>
      </c>
    </row>
    <row r="64" spans="1:15" ht="15" customHeight="1" x14ac:dyDescent="0.25">
      <c r="A64" s="6" t="s">
        <v>117</v>
      </c>
      <c r="B64" s="37" t="s">
        <v>40</v>
      </c>
      <c r="C64" s="16" t="s">
        <v>51</v>
      </c>
      <c r="D64" s="17">
        <f t="shared" si="15"/>
        <v>16.100000000000001</v>
      </c>
      <c r="E64" s="17"/>
      <c r="F64" s="17"/>
      <c r="G64" s="17">
        <v>16.100000000000001</v>
      </c>
      <c r="H64" s="11">
        <f t="shared" si="16"/>
        <v>0</v>
      </c>
      <c r="I64" s="11"/>
      <c r="J64" s="11"/>
      <c r="K64" s="11"/>
      <c r="L64" s="13">
        <f t="shared" si="17"/>
        <v>16.100000000000001</v>
      </c>
      <c r="M64" s="13">
        <f t="shared" si="18"/>
        <v>0</v>
      </c>
      <c r="N64" s="13">
        <f t="shared" si="19"/>
        <v>0</v>
      </c>
      <c r="O64" s="13">
        <f t="shared" si="20"/>
        <v>16.100000000000001</v>
      </c>
    </row>
    <row r="65" spans="1:15" ht="15" customHeight="1" x14ac:dyDescent="0.25">
      <c r="A65" s="6" t="s">
        <v>118</v>
      </c>
      <c r="B65" s="36" t="s">
        <v>49</v>
      </c>
      <c r="C65" s="16" t="s">
        <v>51</v>
      </c>
      <c r="D65" s="17">
        <f t="shared" si="15"/>
        <v>4</v>
      </c>
      <c r="E65" s="17"/>
      <c r="F65" s="17">
        <v>0.1</v>
      </c>
      <c r="G65" s="17">
        <v>3.9</v>
      </c>
      <c r="H65" s="11">
        <f t="shared" si="16"/>
        <v>0</v>
      </c>
      <c r="I65" s="11"/>
      <c r="J65" s="11"/>
      <c r="K65" s="11"/>
      <c r="L65" s="13">
        <f t="shared" si="17"/>
        <v>4</v>
      </c>
      <c r="M65" s="13">
        <f t="shared" si="18"/>
        <v>0</v>
      </c>
      <c r="N65" s="13">
        <f t="shared" si="19"/>
        <v>0.1</v>
      </c>
      <c r="O65" s="13">
        <f t="shared" si="20"/>
        <v>3.9</v>
      </c>
    </row>
    <row r="66" spans="1:15" ht="15" customHeight="1" x14ac:dyDescent="0.25">
      <c r="A66" s="6" t="s">
        <v>119</v>
      </c>
      <c r="B66" s="36" t="s">
        <v>48</v>
      </c>
      <c r="C66" s="16" t="s">
        <v>51</v>
      </c>
      <c r="D66" s="17">
        <f t="shared" si="15"/>
        <v>52.3</v>
      </c>
      <c r="E66" s="17"/>
      <c r="F66" s="17">
        <v>0.3</v>
      </c>
      <c r="G66" s="17">
        <v>52</v>
      </c>
      <c r="H66" s="11">
        <f t="shared" si="16"/>
        <v>0</v>
      </c>
      <c r="I66" s="11"/>
      <c r="J66" s="11"/>
      <c r="K66" s="11"/>
      <c r="L66" s="13">
        <f t="shared" si="17"/>
        <v>52.3</v>
      </c>
      <c r="M66" s="13">
        <f t="shared" si="18"/>
        <v>0</v>
      </c>
      <c r="N66" s="13">
        <f t="shared" si="19"/>
        <v>0.3</v>
      </c>
      <c r="O66" s="13">
        <f t="shared" si="20"/>
        <v>52</v>
      </c>
    </row>
    <row r="67" spans="1:15" ht="15" customHeight="1" x14ac:dyDescent="0.25">
      <c r="A67" s="6" t="s">
        <v>120</v>
      </c>
      <c r="B67" s="36" t="s">
        <v>66</v>
      </c>
      <c r="C67" s="16" t="s">
        <v>51</v>
      </c>
      <c r="D67" s="17">
        <f t="shared" si="15"/>
        <v>9.4</v>
      </c>
      <c r="E67" s="17"/>
      <c r="F67" s="17"/>
      <c r="G67" s="17">
        <v>9.4</v>
      </c>
      <c r="H67" s="11">
        <f t="shared" si="16"/>
        <v>0</v>
      </c>
      <c r="I67" s="11"/>
      <c r="J67" s="11"/>
      <c r="K67" s="11"/>
      <c r="L67" s="13">
        <f t="shared" si="17"/>
        <v>9.4</v>
      </c>
      <c r="M67" s="13">
        <f t="shared" si="18"/>
        <v>0</v>
      </c>
      <c r="N67" s="13">
        <f t="shared" si="19"/>
        <v>0</v>
      </c>
      <c r="O67" s="13">
        <f t="shared" si="20"/>
        <v>9.4</v>
      </c>
    </row>
    <row r="68" spans="1:15" ht="15" customHeight="1" x14ac:dyDescent="0.25">
      <c r="A68" s="6" t="s">
        <v>121</v>
      </c>
      <c r="B68" s="36" t="s">
        <v>50</v>
      </c>
      <c r="C68" s="16" t="s">
        <v>51</v>
      </c>
      <c r="D68" s="17">
        <f t="shared" si="15"/>
        <v>26.5</v>
      </c>
      <c r="E68" s="17"/>
      <c r="F68" s="17">
        <v>26.5</v>
      </c>
      <c r="G68" s="17"/>
      <c r="H68" s="11">
        <f t="shared" si="16"/>
        <v>0</v>
      </c>
      <c r="I68" s="11"/>
      <c r="J68" s="11"/>
      <c r="K68" s="11"/>
      <c r="L68" s="13">
        <f t="shared" si="17"/>
        <v>26.5</v>
      </c>
      <c r="M68" s="13">
        <f t="shared" si="18"/>
        <v>0</v>
      </c>
      <c r="N68" s="13">
        <f t="shared" si="19"/>
        <v>26.5</v>
      </c>
      <c r="O68" s="13">
        <f t="shared" si="20"/>
        <v>0</v>
      </c>
    </row>
    <row r="69" spans="1:15" ht="15" customHeight="1" x14ac:dyDescent="0.25">
      <c r="A69" s="6" t="s">
        <v>166</v>
      </c>
      <c r="B69" s="36" t="s">
        <v>172</v>
      </c>
      <c r="C69" s="16" t="s">
        <v>51</v>
      </c>
      <c r="D69" s="17">
        <f t="shared" si="15"/>
        <v>14.1</v>
      </c>
      <c r="E69" s="17"/>
      <c r="F69" s="17"/>
      <c r="G69" s="17">
        <v>14.1</v>
      </c>
      <c r="H69" s="11">
        <f t="shared" si="16"/>
        <v>0</v>
      </c>
      <c r="I69" s="11"/>
      <c r="J69" s="11"/>
      <c r="K69" s="11"/>
      <c r="L69" s="13">
        <f t="shared" si="17"/>
        <v>14.1</v>
      </c>
      <c r="M69" s="13">
        <f t="shared" si="18"/>
        <v>0</v>
      </c>
      <c r="N69" s="13">
        <f t="shared" si="19"/>
        <v>0</v>
      </c>
      <c r="O69" s="13">
        <f t="shared" si="20"/>
        <v>14.1</v>
      </c>
    </row>
    <row r="70" spans="1:15" s="38" customFormat="1" ht="15" customHeight="1" x14ac:dyDescent="0.25">
      <c r="A70" s="6" t="s">
        <v>122</v>
      </c>
      <c r="B70" s="36" t="s">
        <v>173</v>
      </c>
      <c r="C70" s="16" t="s">
        <v>51</v>
      </c>
      <c r="D70" s="17">
        <f t="shared" si="15"/>
        <v>2</v>
      </c>
      <c r="E70" s="17">
        <v>2</v>
      </c>
      <c r="F70" s="17"/>
      <c r="G70" s="17"/>
      <c r="H70" s="11">
        <f t="shared" si="16"/>
        <v>0</v>
      </c>
      <c r="I70" s="11"/>
      <c r="J70" s="11"/>
      <c r="K70" s="11"/>
      <c r="L70" s="13">
        <f t="shared" si="17"/>
        <v>2</v>
      </c>
      <c r="M70" s="13">
        <f t="shared" si="18"/>
        <v>2</v>
      </c>
      <c r="N70" s="13">
        <f t="shared" si="19"/>
        <v>0</v>
      </c>
      <c r="O70" s="13">
        <f t="shared" si="20"/>
        <v>0</v>
      </c>
    </row>
    <row r="71" spans="1:15" ht="15.95" customHeight="1" x14ac:dyDescent="0.25">
      <c r="A71" s="55" t="s">
        <v>123</v>
      </c>
      <c r="B71" s="28" t="s">
        <v>182</v>
      </c>
      <c r="C71" s="26"/>
      <c r="D71" s="22">
        <f t="shared" ref="D71:O71" si="26">SUM(D42:D70)</f>
        <v>596</v>
      </c>
      <c r="E71" s="22">
        <f t="shared" si="26"/>
        <v>9.8000000000000007</v>
      </c>
      <c r="F71" s="22">
        <f t="shared" si="26"/>
        <v>63.8</v>
      </c>
      <c r="G71" s="22">
        <f t="shared" si="26"/>
        <v>522.4</v>
      </c>
      <c r="H71" s="25">
        <f t="shared" si="26"/>
        <v>0</v>
      </c>
      <c r="I71" s="25">
        <f t="shared" si="26"/>
        <v>0</v>
      </c>
      <c r="J71" s="25">
        <f t="shared" si="26"/>
        <v>0</v>
      </c>
      <c r="K71" s="25">
        <f t="shared" si="26"/>
        <v>0</v>
      </c>
      <c r="L71" s="22">
        <f t="shared" si="26"/>
        <v>596</v>
      </c>
      <c r="M71" s="22">
        <f t="shared" si="26"/>
        <v>9.8000000000000007</v>
      </c>
      <c r="N71" s="22">
        <f t="shared" si="26"/>
        <v>63.8</v>
      </c>
      <c r="O71" s="22">
        <f t="shared" si="26"/>
        <v>522.4</v>
      </c>
    </row>
    <row r="72" spans="1:15" ht="15.95" customHeight="1" x14ac:dyDescent="0.25">
      <c r="A72" s="39" t="s">
        <v>124</v>
      </c>
      <c r="B72" s="468" t="s">
        <v>67</v>
      </c>
      <c r="C72" s="468"/>
      <c r="D72" s="468"/>
      <c r="E72" s="468"/>
      <c r="F72" s="468"/>
      <c r="G72" s="468"/>
      <c r="H72" s="468"/>
      <c r="I72" s="468"/>
      <c r="J72" s="468"/>
      <c r="K72" s="468"/>
      <c r="L72" s="468"/>
      <c r="M72" s="468"/>
      <c r="N72" s="468"/>
      <c r="O72" s="468"/>
    </row>
    <row r="73" spans="1:15" ht="15" customHeight="1" x14ac:dyDescent="0.25">
      <c r="A73" s="20" t="s">
        <v>125</v>
      </c>
      <c r="B73" s="30" t="s">
        <v>7</v>
      </c>
      <c r="C73" s="40" t="s">
        <v>30</v>
      </c>
      <c r="D73" s="17">
        <f>E73+F73+G73</f>
        <v>0.7</v>
      </c>
      <c r="E73" s="17">
        <v>0.4</v>
      </c>
      <c r="F73" s="17">
        <v>0.3</v>
      </c>
      <c r="G73" s="17"/>
      <c r="H73" s="11">
        <f>I73+J73+K73</f>
        <v>0</v>
      </c>
      <c r="I73" s="11"/>
      <c r="J73" s="11"/>
      <c r="K73" s="11"/>
      <c r="L73" s="13">
        <f>M73+N73+O73</f>
        <v>0.7</v>
      </c>
      <c r="M73" s="13">
        <f>E73+I73</f>
        <v>0.4</v>
      </c>
      <c r="N73" s="13">
        <f>F73+J73</f>
        <v>0.3</v>
      </c>
      <c r="O73" s="13">
        <f>G73+K73</f>
        <v>0</v>
      </c>
    </row>
    <row r="74" spans="1:15" ht="15" customHeight="1" x14ac:dyDescent="0.25">
      <c r="A74" s="39" t="s">
        <v>126</v>
      </c>
      <c r="B74" s="30" t="s">
        <v>10</v>
      </c>
      <c r="C74" s="40" t="s">
        <v>30</v>
      </c>
      <c r="D74" s="17">
        <f t="shared" ref="D74:D86" si="27">E74+F74+G74</f>
        <v>0.8</v>
      </c>
      <c r="E74" s="17">
        <v>0.2</v>
      </c>
      <c r="F74" s="17">
        <v>0.6</v>
      </c>
      <c r="G74" s="17"/>
      <c r="H74" s="11">
        <f t="shared" ref="H74:H86" si="28">I74+J74+K74</f>
        <v>0</v>
      </c>
      <c r="I74" s="11"/>
      <c r="J74" s="11"/>
      <c r="K74" s="11"/>
      <c r="L74" s="13">
        <f t="shared" ref="L74:L86" si="29">M74+N74+O74</f>
        <v>0.8</v>
      </c>
      <c r="M74" s="13">
        <f t="shared" ref="M74:M86" si="30">E74+I74</f>
        <v>0.2</v>
      </c>
      <c r="N74" s="13">
        <f t="shared" ref="N74:N86" si="31">F74+J74</f>
        <v>0.6</v>
      </c>
      <c r="O74" s="13">
        <f t="shared" ref="O74:O86" si="32">G74+K74</f>
        <v>0</v>
      </c>
    </row>
    <row r="75" spans="1:15" ht="15" customHeight="1" x14ac:dyDescent="0.25">
      <c r="A75" s="41" t="s">
        <v>127</v>
      </c>
      <c r="B75" s="30" t="s">
        <v>11</v>
      </c>
      <c r="C75" s="40" t="s">
        <v>30</v>
      </c>
      <c r="D75" s="17">
        <f t="shared" si="27"/>
        <v>2</v>
      </c>
      <c r="E75" s="17">
        <v>1</v>
      </c>
      <c r="F75" s="17">
        <v>1</v>
      </c>
      <c r="G75" s="17"/>
      <c r="H75" s="11">
        <f t="shared" si="28"/>
        <v>0</v>
      </c>
      <c r="I75" s="11"/>
      <c r="J75" s="11"/>
      <c r="K75" s="11"/>
      <c r="L75" s="13">
        <f t="shared" si="29"/>
        <v>2</v>
      </c>
      <c r="M75" s="13">
        <f t="shared" si="30"/>
        <v>1</v>
      </c>
      <c r="N75" s="13">
        <f t="shared" si="31"/>
        <v>1</v>
      </c>
      <c r="O75" s="13">
        <f t="shared" si="32"/>
        <v>0</v>
      </c>
    </row>
    <row r="76" spans="1:15" ht="15" customHeight="1" x14ac:dyDescent="0.25">
      <c r="A76" s="33" t="s">
        <v>128</v>
      </c>
      <c r="B76" s="30" t="s">
        <v>15</v>
      </c>
      <c r="C76" s="40" t="s">
        <v>30</v>
      </c>
      <c r="D76" s="17">
        <f t="shared" si="27"/>
        <v>1</v>
      </c>
      <c r="E76" s="17">
        <v>0.2</v>
      </c>
      <c r="F76" s="17">
        <v>0.8</v>
      </c>
      <c r="G76" s="17"/>
      <c r="H76" s="11">
        <f t="shared" si="28"/>
        <v>0</v>
      </c>
      <c r="I76" s="11"/>
      <c r="J76" s="11"/>
      <c r="K76" s="11"/>
      <c r="L76" s="13">
        <f t="shared" si="29"/>
        <v>1</v>
      </c>
      <c r="M76" s="13">
        <f t="shared" si="30"/>
        <v>0.2</v>
      </c>
      <c r="N76" s="13">
        <f t="shared" si="31"/>
        <v>0.8</v>
      </c>
      <c r="O76" s="13">
        <f t="shared" si="32"/>
        <v>0</v>
      </c>
    </row>
    <row r="77" spans="1:15" ht="15" customHeight="1" x14ac:dyDescent="0.25">
      <c r="A77" s="33" t="s">
        <v>129</v>
      </c>
      <c r="B77" s="30" t="s">
        <v>27</v>
      </c>
      <c r="C77" s="40" t="s">
        <v>30</v>
      </c>
      <c r="D77" s="17">
        <f t="shared" si="27"/>
        <v>12.8</v>
      </c>
      <c r="E77" s="17"/>
      <c r="F77" s="17">
        <v>10.5</v>
      </c>
      <c r="G77" s="17">
        <v>2.2999999999999998</v>
      </c>
      <c r="H77" s="11">
        <f t="shared" si="28"/>
        <v>0</v>
      </c>
      <c r="I77" s="11"/>
      <c r="J77" s="11"/>
      <c r="K77" s="11"/>
      <c r="L77" s="13">
        <f t="shared" si="29"/>
        <v>12.8</v>
      </c>
      <c r="M77" s="13">
        <f t="shared" si="30"/>
        <v>0</v>
      </c>
      <c r="N77" s="13">
        <f t="shared" si="31"/>
        <v>10.5</v>
      </c>
      <c r="O77" s="13">
        <f t="shared" si="32"/>
        <v>2.2999999999999998</v>
      </c>
    </row>
    <row r="78" spans="1:15" ht="15" customHeight="1" x14ac:dyDescent="0.25">
      <c r="A78" s="33" t="s">
        <v>130</v>
      </c>
      <c r="B78" s="30" t="s">
        <v>57</v>
      </c>
      <c r="C78" s="40" t="s">
        <v>30</v>
      </c>
      <c r="D78" s="17">
        <f t="shared" si="27"/>
        <v>2.8000000000000003</v>
      </c>
      <c r="E78" s="17">
        <v>0.2</v>
      </c>
      <c r="F78" s="17">
        <v>2.6</v>
      </c>
      <c r="G78" s="17"/>
      <c r="H78" s="11">
        <f t="shared" si="28"/>
        <v>0</v>
      </c>
      <c r="I78" s="11"/>
      <c r="J78" s="11"/>
      <c r="K78" s="11"/>
      <c r="L78" s="13">
        <f t="shared" si="29"/>
        <v>2.8000000000000003</v>
      </c>
      <c r="M78" s="13">
        <f t="shared" si="30"/>
        <v>0.2</v>
      </c>
      <c r="N78" s="13">
        <f t="shared" si="31"/>
        <v>2.6</v>
      </c>
      <c r="O78" s="13">
        <f t="shared" si="32"/>
        <v>0</v>
      </c>
    </row>
    <row r="79" spans="1:15" ht="15" customHeight="1" x14ac:dyDescent="0.25">
      <c r="A79" s="33" t="s">
        <v>131</v>
      </c>
      <c r="B79" s="30" t="s">
        <v>58</v>
      </c>
      <c r="C79" s="40" t="s">
        <v>30</v>
      </c>
      <c r="D79" s="17">
        <f t="shared" si="27"/>
        <v>2.1</v>
      </c>
      <c r="E79" s="17">
        <v>0.3</v>
      </c>
      <c r="F79" s="17">
        <v>1.8</v>
      </c>
      <c r="G79" s="17"/>
      <c r="H79" s="11">
        <f t="shared" si="28"/>
        <v>0</v>
      </c>
      <c r="I79" s="11"/>
      <c r="J79" s="11"/>
      <c r="K79" s="11"/>
      <c r="L79" s="13">
        <f t="shared" si="29"/>
        <v>2.1</v>
      </c>
      <c r="M79" s="13">
        <f t="shared" si="30"/>
        <v>0.3</v>
      </c>
      <c r="N79" s="13">
        <f t="shared" si="31"/>
        <v>1.8</v>
      </c>
      <c r="O79" s="13">
        <f t="shared" si="32"/>
        <v>0</v>
      </c>
    </row>
    <row r="80" spans="1:15" ht="15" customHeight="1" x14ac:dyDescent="0.25">
      <c r="A80" s="33" t="s">
        <v>132</v>
      </c>
      <c r="B80" s="30" t="s">
        <v>427</v>
      </c>
      <c r="C80" s="40" t="s">
        <v>30</v>
      </c>
      <c r="D80" s="17">
        <f t="shared" si="27"/>
        <v>2.6</v>
      </c>
      <c r="E80" s="17">
        <v>0.5</v>
      </c>
      <c r="F80" s="17">
        <v>2.1</v>
      </c>
      <c r="G80" s="17"/>
      <c r="H80" s="11">
        <f t="shared" si="28"/>
        <v>0</v>
      </c>
      <c r="I80" s="11"/>
      <c r="J80" s="11"/>
      <c r="K80" s="11"/>
      <c r="L80" s="13">
        <f t="shared" si="29"/>
        <v>2.6</v>
      </c>
      <c r="M80" s="13">
        <f t="shared" si="30"/>
        <v>0.5</v>
      </c>
      <c r="N80" s="13">
        <f t="shared" si="31"/>
        <v>2.1</v>
      </c>
      <c r="O80" s="13">
        <f t="shared" si="32"/>
        <v>0</v>
      </c>
    </row>
    <row r="81" spans="1:15" ht="15" customHeight="1" x14ac:dyDescent="0.25">
      <c r="A81" s="33" t="s">
        <v>133</v>
      </c>
      <c r="B81" s="30" t="s">
        <v>428</v>
      </c>
      <c r="C81" s="40" t="s">
        <v>30</v>
      </c>
      <c r="D81" s="17">
        <f t="shared" si="27"/>
        <v>0.8</v>
      </c>
      <c r="E81" s="17">
        <v>0.4</v>
      </c>
      <c r="F81" s="17">
        <v>0.4</v>
      </c>
      <c r="G81" s="17"/>
      <c r="H81" s="11">
        <f t="shared" si="28"/>
        <v>0</v>
      </c>
      <c r="I81" s="11"/>
      <c r="J81" s="11"/>
      <c r="K81" s="11"/>
      <c r="L81" s="13">
        <f t="shared" si="29"/>
        <v>0.8</v>
      </c>
      <c r="M81" s="13">
        <f t="shared" si="30"/>
        <v>0.4</v>
      </c>
      <c r="N81" s="13">
        <f t="shared" si="31"/>
        <v>0.4</v>
      </c>
      <c r="O81" s="13">
        <f t="shared" si="32"/>
        <v>0</v>
      </c>
    </row>
    <row r="82" spans="1:15" ht="15" customHeight="1" x14ac:dyDescent="0.25">
      <c r="A82" s="33" t="s">
        <v>167</v>
      </c>
      <c r="B82" s="30" t="s">
        <v>68</v>
      </c>
      <c r="C82" s="40" t="s">
        <v>30</v>
      </c>
      <c r="D82" s="17">
        <f t="shared" si="27"/>
        <v>1.5</v>
      </c>
      <c r="E82" s="17">
        <v>0.8</v>
      </c>
      <c r="F82" s="17">
        <v>0.7</v>
      </c>
      <c r="G82" s="17"/>
      <c r="H82" s="11">
        <f t="shared" si="28"/>
        <v>0</v>
      </c>
      <c r="I82" s="11"/>
      <c r="J82" s="11"/>
      <c r="K82" s="11"/>
      <c r="L82" s="13">
        <f t="shared" si="29"/>
        <v>1.5</v>
      </c>
      <c r="M82" s="13">
        <f t="shared" si="30"/>
        <v>0.8</v>
      </c>
      <c r="N82" s="13">
        <f t="shared" si="31"/>
        <v>0.7</v>
      </c>
      <c r="O82" s="13">
        <f t="shared" si="32"/>
        <v>0</v>
      </c>
    </row>
    <row r="83" spans="1:15" ht="15" customHeight="1" x14ac:dyDescent="0.25">
      <c r="A83" s="33" t="s">
        <v>134</v>
      </c>
      <c r="B83" s="30" t="s">
        <v>158</v>
      </c>
      <c r="C83" s="40" t="s">
        <v>30</v>
      </c>
      <c r="D83" s="17">
        <f t="shared" si="27"/>
        <v>1.1000000000000001</v>
      </c>
      <c r="E83" s="17">
        <v>0.5</v>
      </c>
      <c r="F83" s="17">
        <v>0.6</v>
      </c>
      <c r="G83" s="17"/>
      <c r="H83" s="11">
        <f t="shared" si="28"/>
        <v>0</v>
      </c>
      <c r="I83" s="11"/>
      <c r="J83" s="11"/>
      <c r="K83" s="11"/>
      <c r="L83" s="13">
        <f t="shared" si="29"/>
        <v>1.1000000000000001</v>
      </c>
      <c r="M83" s="13">
        <f t="shared" si="30"/>
        <v>0.5</v>
      </c>
      <c r="N83" s="13">
        <f t="shared" si="31"/>
        <v>0.6</v>
      </c>
      <c r="O83" s="13">
        <f t="shared" si="32"/>
        <v>0</v>
      </c>
    </row>
    <row r="84" spans="1:15" ht="15" customHeight="1" x14ac:dyDescent="0.25">
      <c r="A84" s="33" t="s">
        <v>135</v>
      </c>
      <c r="B84" s="30" t="s">
        <v>28</v>
      </c>
      <c r="C84" s="40" t="s">
        <v>30</v>
      </c>
      <c r="D84" s="17">
        <f t="shared" si="27"/>
        <v>1.3</v>
      </c>
      <c r="E84" s="17"/>
      <c r="F84" s="17">
        <v>1.3</v>
      </c>
      <c r="G84" s="17"/>
      <c r="H84" s="11">
        <f t="shared" si="28"/>
        <v>0</v>
      </c>
      <c r="I84" s="11"/>
      <c r="J84" s="11"/>
      <c r="K84" s="11"/>
      <c r="L84" s="13">
        <f t="shared" si="29"/>
        <v>1.3</v>
      </c>
      <c r="M84" s="13">
        <f t="shared" si="30"/>
        <v>0</v>
      </c>
      <c r="N84" s="13">
        <f t="shared" si="31"/>
        <v>1.3</v>
      </c>
      <c r="O84" s="13">
        <f t="shared" si="32"/>
        <v>0</v>
      </c>
    </row>
    <row r="85" spans="1:15" ht="15" customHeight="1" x14ac:dyDescent="0.25">
      <c r="A85" s="33" t="s">
        <v>136</v>
      </c>
      <c r="B85" s="13" t="s">
        <v>29</v>
      </c>
      <c r="C85" s="40" t="s">
        <v>30</v>
      </c>
      <c r="D85" s="17">
        <f t="shared" si="27"/>
        <v>11.6</v>
      </c>
      <c r="E85" s="17">
        <v>8.6</v>
      </c>
      <c r="F85" s="17">
        <v>3</v>
      </c>
      <c r="G85" s="17"/>
      <c r="H85" s="11">
        <f t="shared" si="28"/>
        <v>0</v>
      </c>
      <c r="I85" s="11"/>
      <c r="J85" s="11"/>
      <c r="K85" s="11"/>
      <c r="L85" s="13">
        <f t="shared" si="29"/>
        <v>11.6</v>
      </c>
      <c r="M85" s="13">
        <f t="shared" si="30"/>
        <v>8.6</v>
      </c>
      <c r="N85" s="13">
        <f t="shared" si="31"/>
        <v>3</v>
      </c>
      <c r="O85" s="13">
        <f t="shared" si="32"/>
        <v>0</v>
      </c>
    </row>
    <row r="86" spans="1:15" ht="15" customHeight="1" x14ac:dyDescent="0.25">
      <c r="A86" s="33" t="s">
        <v>137</v>
      </c>
      <c r="B86" s="42" t="s">
        <v>65</v>
      </c>
      <c r="C86" s="40" t="s">
        <v>30</v>
      </c>
      <c r="D86" s="17">
        <f t="shared" si="27"/>
        <v>13</v>
      </c>
      <c r="E86" s="17"/>
      <c r="F86" s="17"/>
      <c r="G86" s="17">
        <v>13</v>
      </c>
      <c r="H86" s="11">
        <f t="shared" si="28"/>
        <v>0</v>
      </c>
      <c r="I86" s="11"/>
      <c r="J86" s="11"/>
      <c r="K86" s="11"/>
      <c r="L86" s="13">
        <f t="shared" si="29"/>
        <v>13</v>
      </c>
      <c r="M86" s="13">
        <f t="shared" si="30"/>
        <v>0</v>
      </c>
      <c r="N86" s="13">
        <f t="shared" si="31"/>
        <v>0</v>
      </c>
      <c r="O86" s="13">
        <f t="shared" si="32"/>
        <v>13</v>
      </c>
    </row>
    <row r="87" spans="1:15" ht="15.95" customHeight="1" x14ac:dyDescent="0.25">
      <c r="A87" s="55" t="s">
        <v>138</v>
      </c>
      <c r="B87" s="28" t="s">
        <v>184</v>
      </c>
      <c r="C87" s="26"/>
      <c r="D87" s="24">
        <f>SUM(D73:D86)</f>
        <v>54.100000000000009</v>
      </c>
      <c r="E87" s="24">
        <f>SUM(E73:E86)</f>
        <v>13.1</v>
      </c>
      <c r="F87" s="24">
        <f>SUM(F73:F86)</f>
        <v>25.7</v>
      </c>
      <c r="G87" s="24">
        <f>SUM(G73:G86)</f>
        <v>15.3</v>
      </c>
      <c r="H87" s="25">
        <f t="shared" ref="H87:O87" si="33">SUM(H73:H86)</f>
        <v>0</v>
      </c>
      <c r="I87" s="25">
        <f t="shared" si="33"/>
        <v>0</v>
      </c>
      <c r="J87" s="25">
        <f t="shared" si="33"/>
        <v>0</v>
      </c>
      <c r="K87" s="25">
        <f t="shared" si="33"/>
        <v>0</v>
      </c>
      <c r="L87" s="22">
        <f t="shared" si="33"/>
        <v>54.100000000000009</v>
      </c>
      <c r="M87" s="22">
        <f t="shared" si="33"/>
        <v>13.1</v>
      </c>
      <c r="N87" s="22">
        <f t="shared" si="33"/>
        <v>25.7</v>
      </c>
      <c r="O87" s="22">
        <f t="shared" si="33"/>
        <v>15.3</v>
      </c>
    </row>
    <row r="88" spans="1:15" ht="15.95" customHeight="1" x14ac:dyDescent="0.25">
      <c r="A88" s="39" t="s">
        <v>139</v>
      </c>
      <c r="B88" s="457" t="s">
        <v>69</v>
      </c>
      <c r="C88" s="458"/>
      <c r="D88" s="458"/>
      <c r="E88" s="458"/>
      <c r="F88" s="458"/>
      <c r="G88" s="458"/>
      <c r="H88" s="458"/>
      <c r="I88" s="458"/>
      <c r="J88" s="458"/>
      <c r="K88" s="458"/>
      <c r="L88" s="458"/>
      <c r="M88" s="458"/>
      <c r="N88" s="458"/>
      <c r="O88" s="459"/>
    </row>
    <row r="89" spans="1:15" ht="15" customHeight="1" x14ac:dyDescent="0.25">
      <c r="A89" s="14" t="s">
        <v>140</v>
      </c>
      <c r="B89" s="12" t="s">
        <v>52</v>
      </c>
      <c r="C89" s="8" t="s">
        <v>24</v>
      </c>
      <c r="D89" s="9">
        <f>E89+F89+G89</f>
        <v>218.5</v>
      </c>
      <c r="E89" s="43"/>
      <c r="F89" s="43"/>
      <c r="G89" s="43">
        <v>218.5</v>
      </c>
      <c r="H89" s="11">
        <f>I89+J89+K89</f>
        <v>0</v>
      </c>
      <c r="I89" s="11"/>
      <c r="J89" s="11"/>
      <c r="K89" s="11"/>
      <c r="L89" s="13">
        <f>M89+N89+O89</f>
        <v>218.5</v>
      </c>
      <c r="M89" s="13">
        <f t="shared" ref="M89:O92" si="34">E89+I89</f>
        <v>0</v>
      </c>
      <c r="N89" s="13">
        <f t="shared" si="34"/>
        <v>0</v>
      </c>
      <c r="O89" s="13">
        <f t="shared" si="34"/>
        <v>218.5</v>
      </c>
    </row>
    <row r="90" spans="1:15" ht="15" customHeight="1" x14ac:dyDescent="0.25">
      <c r="A90" s="14" t="s">
        <v>168</v>
      </c>
      <c r="B90" s="13" t="s">
        <v>53</v>
      </c>
      <c r="C90" s="16" t="s">
        <v>24</v>
      </c>
      <c r="D90" s="17">
        <f>E90+F90+G90</f>
        <v>23</v>
      </c>
      <c r="E90" s="17"/>
      <c r="F90" s="17"/>
      <c r="G90" s="17">
        <v>23</v>
      </c>
      <c r="H90" s="11">
        <f>I90+J90+K90</f>
        <v>0</v>
      </c>
      <c r="I90" s="11"/>
      <c r="J90" s="11"/>
      <c r="K90" s="11"/>
      <c r="L90" s="13">
        <f>M90+N90+O90</f>
        <v>23</v>
      </c>
      <c r="M90" s="13">
        <f t="shared" si="34"/>
        <v>0</v>
      </c>
      <c r="N90" s="13">
        <f t="shared" si="34"/>
        <v>0</v>
      </c>
      <c r="O90" s="13">
        <f t="shared" si="34"/>
        <v>23</v>
      </c>
    </row>
    <row r="91" spans="1:15" ht="15" customHeight="1" x14ac:dyDescent="0.25">
      <c r="A91" s="14" t="s">
        <v>141</v>
      </c>
      <c r="B91" s="13" t="s">
        <v>172</v>
      </c>
      <c r="C91" s="16" t="s">
        <v>24</v>
      </c>
      <c r="D91" s="17">
        <f>E91+F91+G91</f>
        <v>7.6</v>
      </c>
      <c r="E91" s="44"/>
      <c r="F91" s="44"/>
      <c r="G91" s="44">
        <v>7.6</v>
      </c>
      <c r="H91" s="11">
        <f>I91+J91+K91</f>
        <v>0</v>
      </c>
      <c r="I91" s="11"/>
      <c r="J91" s="11"/>
      <c r="K91" s="11"/>
      <c r="L91" s="13">
        <f>M91+N91+O91</f>
        <v>7.6</v>
      </c>
      <c r="M91" s="13">
        <f t="shared" si="34"/>
        <v>0</v>
      </c>
      <c r="N91" s="13">
        <f t="shared" si="34"/>
        <v>0</v>
      </c>
      <c r="O91" s="13">
        <f t="shared" si="34"/>
        <v>7.6</v>
      </c>
    </row>
    <row r="92" spans="1:15" s="38" customFormat="1" ht="15" customHeight="1" x14ac:dyDescent="0.25">
      <c r="A92" s="14" t="s">
        <v>188</v>
      </c>
      <c r="B92" s="13" t="s">
        <v>70</v>
      </c>
      <c r="C92" s="31" t="s">
        <v>24</v>
      </c>
      <c r="D92" s="17">
        <f>E92+F92+G92</f>
        <v>2</v>
      </c>
      <c r="E92" s="17"/>
      <c r="F92" s="17"/>
      <c r="G92" s="17">
        <v>2</v>
      </c>
      <c r="H92" s="11">
        <f>I92+J92+K92</f>
        <v>0</v>
      </c>
      <c r="I92" s="11"/>
      <c r="J92" s="11"/>
      <c r="K92" s="11"/>
      <c r="L92" s="13">
        <f>M92+N92+O92</f>
        <v>2</v>
      </c>
      <c r="M92" s="13">
        <f t="shared" si="34"/>
        <v>0</v>
      </c>
      <c r="N92" s="13">
        <f t="shared" si="34"/>
        <v>0</v>
      </c>
      <c r="O92" s="13">
        <f t="shared" si="34"/>
        <v>2</v>
      </c>
    </row>
    <row r="93" spans="1:15" ht="15.95" customHeight="1" x14ac:dyDescent="0.25">
      <c r="A93" s="21" t="s">
        <v>189</v>
      </c>
      <c r="B93" s="45" t="s">
        <v>185</v>
      </c>
      <c r="C93" s="26"/>
      <c r="D93" s="24">
        <f>SUM(D89:D92)</f>
        <v>251.1</v>
      </c>
      <c r="E93" s="24">
        <f>SUM(E89:E92)</f>
        <v>0</v>
      </c>
      <c r="F93" s="24">
        <f>SUM(F89:F92)</f>
        <v>0</v>
      </c>
      <c r="G93" s="24">
        <f>SUM(G89:G92)</f>
        <v>251.1</v>
      </c>
      <c r="H93" s="25">
        <f t="shared" ref="H93:O93" si="35">SUM(H89:H92)</f>
        <v>0</v>
      </c>
      <c r="I93" s="25">
        <f t="shared" si="35"/>
        <v>0</v>
      </c>
      <c r="J93" s="25">
        <f t="shared" si="35"/>
        <v>0</v>
      </c>
      <c r="K93" s="25">
        <f t="shared" si="35"/>
        <v>0</v>
      </c>
      <c r="L93" s="22">
        <f t="shared" si="35"/>
        <v>251.1</v>
      </c>
      <c r="M93" s="22">
        <f t="shared" si="35"/>
        <v>0</v>
      </c>
      <c r="N93" s="22">
        <f t="shared" si="35"/>
        <v>0</v>
      </c>
      <c r="O93" s="22">
        <f t="shared" si="35"/>
        <v>251.1</v>
      </c>
    </row>
    <row r="94" spans="1:15" ht="15.95" customHeight="1" x14ac:dyDescent="0.25">
      <c r="A94" s="21" t="s">
        <v>190</v>
      </c>
      <c r="B94" s="46" t="s">
        <v>177</v>
      </c>
      <c r="C94" s="47"/>
      <c r="D94" s="48">
        <f t="shared" ref="D94:O94" si="36">D24+D37+D40+D71+D87+D93</f>
        <v>1052.8</v>
      </c>
      <c r="E94" s="48">
        <f t="shared" si="36"/>
        <v>164.7</v>
      </c>
      <c r="F94" s="48">
        <f t="shared" si="36"/>
        <v>99.3</v>
      </c>
      <c r="G94" s="48">
        <f t="shared" si="36"/>
        <v>788.8</v>
      </c>
      <c r="H94" s="49">
        <f t="shared" si="36"/>
        <v>0.1</v>
      </c>
      <c r="I94" s="49">
        <f t="shared" si="36"/>
        <v>0</v>
      </c>
      <c r="J94" s="49">
        <f t="shared" si="36"/>
        <v>0.1</v>
      </c>
      <c r="K94" s="49">
        <f t="shared" si="36"/>
        <v>0</v>
      </c>
      <c r="L94" s="50">
        <f t="shared" si="36"/>
        <v>1052.9000000000001</v>
      </c>
      <c r="M94" s="50">
        <f t="shared" si="36"/>
        <v>164.7</v>
      </c>
      <c r="N94" s="50">
        <f t="shared" si="36"/>
        <v>99.4</v>
      </c>
      <c r="O94" s="50">
        <f t="shared" si="36"/>
        <v>788.8</v>
      </c>
    </row>
    <row r="95" spans="1:15" x14ac:dyDescent="0.25">
      <c r="A95" s="56"/>
      <c r="B95" s="51"/>
      <c r="C95" s="52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</row>
    <row r="96" spans="1:15" x14ac:dyDescent="0.25">
      <c r="A96" s="7"/>
      <c r="B96" s="7"/>
      <c r="C96" s="53"/>
      <c r="D96" s="7"/>
      <c r="E96" s="7"/>
      <c r="F96" s="7"/>
      <c r="G96" s="7"/>
    </row>
    <row r="97" spans="1:7" x14ac:dyDescent="0.25">
      <c r="A97" s="7"/>
      <c r="B97" s="7"/>
      <c r="C97" s="53"/>
      <c r="D97" s="7"/>
      <c r="E97" s="7"/>
      <c r="F97" s="7"/>
      <c r="G97" s="7"/>
    </row>
    <row r="98" spans="1:7" x14ac:dyDescent="0.25">
      <c r="A98" s="7"/>
      <c r="B98" s="7"/>
      <c r="C98" s="53"/>
      <c r="D98" s="7"/>
      <c r="E98" s="7"/>
      <c r="F98" s="7"/>
      <c r="G98" s="7"/>
    </row>
    <row r="99" spans="1:7" x14ac:dyDescent="0.25">
      <c r="A99" s="7"/>
      <c r="B99" s="7"/>
      <c r="C99" s="53"/>
      <c r="D99" s="7"/>
      <c r="E99" s="7"/>
      <c r="F99" s="7"/>
      <c r="G99" s="7"/>
    </row>
    <row r="100" spans="1:7" x14ac:dyDescent="0.25">
      <c r="A100" s="7"/>
      <c r="B100" s="7"/>
      <c r="C100" s="53"/>
      <c r="D100" s="7"/>
      <c r="E100" s="7"/>
      <c r="F100" s="7"/>
      <c r="G100" s="7"/>
    </row>
    <row r="101" spans="1:7" x14ac:dyDescent="0.25">
      <c r="A101" s="7"/>
      <c r="B101" s="7"/>
      <c r="C101" s="53"/>
      <c r="D101" s="7"/>
      <c r="E101" s="7"/>
      <c r="F101" s="7"/>
      <c r="G101" s="7"/>
    </row>
    <row r="102" spans="1:7" x14ac:dyDescent="0.25">
      <c r="A102" s="7"/>
      <c r="B102" s="7"/>
      <c r="C102" s="53"/>
      <c r="D102" s="7"/>
      <c r="E102" s="7"/>
      <c r="F102" s="7"/>
      <c r="G102" s="7"/>
    </row>
    <row r="103" spans="1:7" x14ac:dyDescent="0.25">
      <c r="A103" s="7"/>
      <c r="B103" s="7"/>
      <c r="C103" s="53"/>
      <c r="D103" s="7"/>
      <c r="E103" s="7"/>
      <c r="F103" s="7"/>
      <c r="G103" s="7"/>
    </row>
    <row r="104" spans="1:7" x14ac:dyDescent="0.25">
      <c r="A104" s="7"/>
      <c r="B104" s="7"/>
      <c r="C104" s="53"/>
      <c r="D104" s="7"/>
      <c r="E104" s="7"/>
      <c r="F104" s="7"/>
      <c r="G104" s="7"/>
    </row>
    <row r="105" spans="1:7" x14ac:dyDescent="0.25">
      <c r="A105" s="7"/>
      <c r="B105" s="7"/>
      <c r="C105" s="53"/>
      <c r="D105" s="7"/>
      <c r="E105" s="7"/>
      <c r="F105" s="7"/>
      <c r="G105" s="7"/>
    </row>
    <row r="106" spans="1:7" x14ac:dyDescent="0.25">
      <c r="A106" s="7"/>
      <c r="B106" s="7"/>
      <c r="C106" s="53"/>
      <c r="D106" s="7"/>
      <c r="E106" s="7"/>
      <c r="F106" s="7"/>
      <c r="G106" s="7"/>
    </row>
    <row r="107" spans="1:7" x14ac:dyDescent="0.25">
      <c r="A107" s="7"/>
      <c r="B107" s="7"/>
      <c r="C107" s="53"/>
      <c r="D107" s="7"/>
      <c r="E107" s="7"/>
      <c r="F107" s="7"/>
      <c r="G107" s="7"/>
    </row>
    <row r="108" spans="1:7" x14ac:dyDescent="0.25">
      <c r="A108" s="7"/>
      <c r="B108" s="7"/>
      <c r="C108" s="53"/>
      <c r="D108" s="7"/>
      <c r="E108" s="7"/>
      <c r="F108" s="7"/>
      <c r="G108" s="7"/>
    </row>
    <row r="109" spans="1:7" x14ac:dyDescent="0.25">
      <c r="A109" s="7"/>
      <c r="B109" s="7"/>
      <c r="C109" s="53"/>
      <c r="D109" s="7"/>
      <c r="E109" s="7"/>
      <c r="F109" s="7"/>
      <c r="G109" s="7"/>
    </row>
    <row r="110" spans="1:7" x14ac:dyDescent="0.25">
      <c r="A110" s="7"/>
      <c r="B110" s="7"/>
      <c r="C110" s="53"/>
      <c r="D110" s="7"/>
      <c r="E110" s="7"/>
      <c r="F110" s="7"/>
      <c r="G110" s="7"/>
    </row>
    <row r="111" spans="1:7" x14ac:dyDescent="0.25">
      <c r="A111" s="7"/>
      <c r="B111" s="7"/>
      <c r="C111" s="53"/>
      <c r="D111" s="7"/>
      <c r="E111" s="7"/>
      <c r="F111" s="7"/>
      <c r="G111" s="7"/>
    </row>
    <row r="112" spans="1:7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</sheetData>
  <mergeCells count="31">
    <mergeCell ref="A8:O8"/>
    <mergeCell ref="N11:N12"/>
    <mergeCell ref="O11:O12"/>
    <mergeCell ref="K11:K12"/>
    <mergeCell ref="B13:O13"/>
    <mergeCell ref="A10:A12"/>
    <mergeCell ref="B10:B12"/>
    <mergeCell ref="C10:C12"/>
    <mergeCell ref="H10:H12"/>
    <mergeCell ref="I10:K10"/>
    <mergeCell ref="I11:I12"/>
    <mergeCell ref="B88:O88"/>
    <mergeCell ref="L10:L12"/>
    <mergeCell ref="D10:D12"/>
    <mergeCell ref="E10:G10"/>
    <mergeCell ref="G11:G12"/>
    <mergeCell ref="E11:E12"/>
    <mergeCell ref="B72:O72"/>
    <mergeCell ref="M10:O10"/>
    <mergeCell ref="M11:M12"/>
    <mergeCell ref="B41:O41"/>
    <mergeCell ref="F11:F12"/>
    <mergeCell ref="B25:O25"/>
    <mergeCell ref="J11:J12"/>
    <mergeCell ref="B38:O38"/>
    <mergeCell ref="B5:O5"/>
    <mergeCell ref="B6:O6"/>
    <mergeCell ref="B1:O1"/>
    <mergeCell ref="B2:O2"/>
    <mergeCell ref="B3:O3"/>
    <mergeCell ref="B4:O4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3"/>
  <sheetViews>
    <sheetView showZeros="0" workbookViewId="0">
      <selection activeCell="B8" sqref="B8:N8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52" t="s">
        <v>354</v>
      </c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</row>
    <row r="2" spans="1:14" x14ac:dyDescent="0.25">
      <c r="B2" s="452" t="s">
        <v>445</v>
      </c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</row>
    <row r="3" spans="1:14" x14ac:dyDescent="0.25">
      <c r="B3" s="452" t="s">
        <v>466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</row>
    <row r="4" spans="1:14" x14ac:dyDescent="0.25">
      <c r="B4" s="452" t="s">
        <v>359</v>
      </c>
      <c r="C4" s="452"/>
      <c r="D4" s="452"/>
      <c r="E4" s="452"/>
      <c r="F4" s="452"/>
      <c r="G4" s="452"/>
      <c r="H4" s="452"/>
      <c r="I4" s="452"/>
      <c r="J4" s="452"/>
      <c r="K4" s="452"/>
      <c r="L4" s="452"/>
      <c r="M4" s="452"/>
      <c r="N4" s="452"/>
    </row>
    <row r="5" spans="1:14" s="441" customFormat="1" x14ac:dyDescent="0.25">
      <c r="B5" s="454" t="s">
        <v>467</v>
      </c>
      <c r="C5" s="454"/>
      <c r="D5" s="454"/>
      <c r="E5" s="454"/>
      <c r="F5" s="454"/>
      <c r="G5" s="454"/>
      <c r="H5" s="454"/>
      <c r="I5" s="454"/>
      <c r="J5" s="454"/>
      <c r="K5" s="454"/>
      <c r="L5" s="454"/>
      <c r="M5" s="454"/>
      <c r="N5" s="454"/>
    </row>
    <row r="6" spans="1:14" s="441" customFormat="1" x14ac:dyDescent="0.25">
      <c r="B6" s="454" t="s">
        <v>473</v>
      </c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</row>
    <row r="7" spans="1:14" s="441" customFormat="1" x14ac:dyDescent="0.25">
      <c r="B7" s="454" t="s">
        <v>475</v>
      </c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</row>
    <row r="8" spans="1:14" s="441" customFormat="1" x14ac:dyDescent="0.25">
      <c r="B8" s="454" t="s">
        <v>484</v>
      </c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</row>
    <row r="10" spans="1:14" ht="15" customHeight="1" x14ac:dyDescent="0.25">
      <c r="A10" s="477" t="s">
        <v>233</v>
      </c>
      <c r="B10" s="477"/>
      <c r="C10" s="477"/>
      <c r="D10" s="477"/>
      <c r="E10" s="477"/>
      <c r="F10" s="477"/>
      <c r="G10" s="477"/>
      <c r="H10" s="477"/>
      <c r="I10" s="477"/>
      <c r="J10" s="477"/>
      <c r="K10" s="477"/>
      <c r="L10" s="477"/>
      <c r="M10" s="477"/>
      <c r="N10" s="477"/>
    </row>
    <row r="11" spans="1:14" x14ac:dyDescent="0.25">
      <c r="F11" s="5"/>
      <c r="N11" s="5" t="s">
        <v>456</v>
      </c>
    </row>
    <row r="12" spans="1:14" ht="15" customHeight="1" x14ac:dyDescent="0.25">
      <c r="A12" s="481" t="s">
        <v>5</v>
      </c>
      <c r="B12" s="484" t="s">
        <v>360</v>
      </c>
      <c r="C12" s="461" t="s">
        <v>362</v>
      </c>
      <c r="D12" s="465" t="s">
        <v>200</v>
      </c>
      <c r="E12" s="465"/>
      <c r="F12" s="466"/>
      <c r="G12" s="487" t="s">
        <v>364</v>
      </c>
      <c r="H12" s="490" t="s">
        <v>200</v>
      </c>
      <c r="I12" s="491"/>
      <c r="J12" s="492"/>
      <c r="K12" s="494" t="s">
        <v>0</v>
      </c>
      <c r="L12" s="495" t="s">
        <v>200</v>
      </c>
      <c r="M12" s="496"/>
      <c r="N12" s="497"/>
    </row>
    <row r="13" spans="1:14" ht="15" customHeight="1" x14ac:dyDescent="0.25">
      <c r="A13" s="482"/>
      <c r="B13" s="485"/>
      <c r="C13" s="462"/>
      <c r="D13" s="466" t="s">
        <v>1</v>
      </c>
      <c r="E13" s="493"/>
      <c r="F13" s="467" t="s">
        <v>2</v>
      </c>
      <c r="G13" s="488"/>
      <c r="H13" s="499" t="s">
        <v>1</v>
      </c>
      <c r="I13" s="499"/>
      <c r="J13" s="480" t="s">
        <v>2</v>
      </c>
      <c r="K13" s="494"/>
      <c r="L13" s="494" t="s">
        <v>1</v>
      </c>
      <c r="M13" s="494"/>
      <c r="N13" s="498" t="s">
        <v>2</v>
      </c>
    </row>
    <row r="14" spans="1:14" ht="28.5" customHeight="1" x14ac:dyDescent="0.25">
      <c r="A14" s="483"/>
      <c r="B14" s="486"/>
      <c r="C14" s="463"/>
      <c r="D14" s="89" t="s">
        <v>3</v>
      </c>
      <c r="E14" s="90" t="s">
        <v>4</v>
      </c>
      <c r="F14" s="467"/>
      <c r="G14" s="489"/>
      <c r="H14" s="91" t="s">
        <v>3</v>
      </c>
      <c r="I14" s="92" t="s">
        <v>4</v>
      </c>
      <c r="J14" s="480"/>
      <c r="K14" s="494"/>
      <c r="L14" s="147" t="s">
        <v>3</v>
      </c>
      <c r="M14" s="148" t="s">
        <v>4</v>
      </c>
      <c r="N14" s="498"/>
    </row>
    <row r="15" spans="1:14" ht="15" customHeight="1" x14ac:dyDescent="0.25">
      <c r="A15" s="6" t="s">
        <v>72</v>
      </c>
      <c r="B15" s="18" t="s">
        <v>56</v>
      </c>
      <c r="C15" s="17">
        <f>D15+F15</f>
        <v>71.8</v>
      </c>
      <c r="D15" s="17">
        <f>'4 pr._savarankiškos f-jos'!E16</f>
        <v>71.8</v>
      </c>
      <c r="E15" s="17">
        <f>'4 pr._savarankiškos f-jos'!F16</f>
        <v>53.4</v>
      </c>
      <c r="F15" s="17">
        <f>'4 pr._savarankiškos f-jos'!G16</f>
        <v>0</v>
      </c>
      <c r="G15" s="11">
        <f>H15+J15</f>
        <v>0</v>
      </c>
      <c r="H15" s="11">
        <f>'4 pr._savarankiškos f-jos'!I16</f>
        <v>0</v>
      </c>
      <c r="I15" s="11">
        <f>'4 pr._savarankiškos f-jos'!J16</f>
        <v>0</v>
      </c>
      <c r="J15" s="11">
        <f>'4 pr._savarankiškos f-jos'!K16</f>
        <v>0</v>
      </c>
      <c r="K15" s="95">
        <f>L15+N15</f>
        <v>71.8</v>
      </c>
      <c r="L15" s="95">
        <f>'4 pr._savarankiškos f-jos'!M16</f>
        <v>71.8</v>
      </c>
      <c r="M15" s="95">
        <f>'4 pr._savarankiškos f-jos'!N16</f>
        <v>53.4</v>
      </c>
      <c r="N15" s="95">
        <f>'4 pr._savarankiškos f-jos'!O16</f>
        <v>0</v>
      </c>
    </row>
    <row r="16" spans="1:14" ht="15" customHeight="1" x14ac:dyDescent="0.25">
      <c r="A16" s="14" t="s">
        <v>187</v>
      </c>
      <c r="B16" s="18" t="s">
        <v>20</v>
      </c>
      <c r="C16" s="17">
        <f>D16+F16</f>
        <v>15643.8</v>
      </c>
      <c r="D16" s="17">
        <f>'4 pr._savarankiškos f-jos'!E17+'4 pr._savarankiškos f-jos'!E82+'4 pr._savarankiškos f-jos'!E137+'4 pr._savarankiškos f-jos'!E141+'4 pr._savarankiškos f-jos'!E182+'4 pr._savarankiškos f-jos'!E187+'4 pr._savarankiškos f-jos'!E204+'5 pr._valstybinės f-jos'!E16+'5 pr._valstybinės f-jos'!E86+'5 pr._valstybinės f-jos'!E112+'6 pr._mokinio krepšelis'!E14+'8 pr._aplinkos apsaugos s. p.'!E12+'8 pr._aplinkos apsaugos s. p.'!E15+'9 pr._įstaigų pajamos'!E15+'9 pr._įstaigų pajamos'!E40+'10 pr._skolintos lėšos'!E16+'10 pr._skolintos lėšos'!E21+'10 pr._skolintos lėšos'!E24+'10 pr._skolintos lėšos'!E27+'10 pr._skolintos lėšos'!E30+'10 pr._skolintos lėšos'!E33+'11 pr._apyvartinės lėšos'!E14+'11 pr._apyvartinės lėšos'!E25+'11 pr._apyvartinės lėšos'!E35+'11 pr._apyvartinės lėšos'!E65+'7 pr._kita dotacija'!E16+'7 pr._kita dotacija'!E65+'7 pr._kita dotacija'!E71+'7 pr._kita dotacija'!E75+'7 pr._kita dotacija'!E161+'7 pr._kita dotacija'!E165+'7 pr._kita dotacija'!E211</f>
        <v>11595.9</v>
      </c>
      <c r="E16" s="17">
        <f>'4 pr._savarankiškos f-jos'!F17+'4 pr._savarankiškos f-jos'!F82+'4 pr._savarankiškos f-jos'!F137+'4 pr._savarankiškos f-jos'!F141+'4 pr._savarankiškos f-jos'!F182+'4 pr._savarankiškos f-jos'!F187+'4 pr._savarankiškos f-jos'!F204+'5 pr._valstybinės f-jos'!F16+'5 pr._valstybinės f-jos'!F86+'5 pr._valstybinės f-jos'!F112+'6 pr._mokinio krepšelis'!F14+'8 pr._aplinkos apsaugos s. p.'!F12+'8 pr._aplinkos apsaugos s. p.'!F15+'9 pr._įstaigų pajamos'!F15+'9 pr._įstaigų pajamos'!F40+'10 pr._skolintos lėšos'!F16+'10 pr._skolintos lėšos'!F21+'10 pr._skolintos lėšos'!F24+'10 pr._skolintos lėšos'!F27+'10 pr._skolintos lėšos'!F30+'10 pr._skolintos lėšos'!F33+'11 pr._apyvartinės lėšos'!F14+'11 pr._apyvartinės lėšos'!F25+'11 pr._apyvartinės lėšos'!F35+'11 pr._apyvartinės lėšos'!F65+'7 pr._kita dotacija'!F16+'7 pr._kita dotacija'!F65+'7 pr._kita dotacija'!F71+'7 pr._kita dotacija'!F75+'7 pr._kita dotacija'!F161+'7 pr._kita dotacija'!F165+'7 pr._kita dotacija'!F211</f>
        <v>2193.9</v>
      </c>
      <c r="F16" s="17">
        <f>'4 pr._savarankiškos f-jos'!G17+'4 pr._savarankiškos f-jos'!G82+'4 pr._savarankiškos f-jos'!G137+'4 pr._savarankiškos f-jos'!G141+'4 pr._savarankiškos f-jos'!G182+'4 pr._savarankiškos f-jos'!G187+'4 pr._savarankiškos f-jos'!G204+'5 pr._valstybinės f-jos'!G16+'5 pr._valstybinės f-jos'!G86+'5 pr._valstybinės f-jos'!G112+'6 pr._mokinio krepšelis'!G14+'8 pr._aplinkos apsaugos s. p.'!G12+'8 pr._aplinkos apsaugos s. p.'!G15+'9 pr._įstaigų pajamos'!G15+'9 pr._įstaigų pajamos'!G40+'10 pr._skolintos lėšos'!G16+'10 pr._skolintos lėšos'!G21+'10 pr._skolintos lėšos'!G24+'10 pr._skolintos lėšos'!G27+'10 pr._skolintos lėšos'!G30+'10 pr._skolintos lėšos'!G33+'11 pr._apyvartinės lėšos'!G14+'11 pr._apyvartinės lėšos'!G25+'11 pr._apyvartinės lėšos'!G35+'11 pr._apyvartinės lėšos'!G65+'7 pr._kita dotacija'!G16+'7 pr._kita dotacija'!G65+'7 pr._kita dotacija'!G71+'7 pr._kita dotacija'!G75+'7 pr._kita dotacija'!G161+'7 pr._kita dotacija'!G165+'7 pr._kita dotacija'!G211</f>
        <v>4047.8999999999996</v>
      </c>
      <c r="G16" s="11">
        <f t="shared" ref="G16" si="0">H16+J16</f>
        <v>814.6</v>
      </c>
      <c r="H16" s="11">
        <f>'4 pr._savarankiškos f-jos'!I17+'4 pr._savarankiškos f-jos'!I82+'4 pr._savarankiškos f-jos'!I137+'4 pr._savarankiškos f-jos'!I141+'4 pr._savarankiškos f-jos'!I182+'4 pr._savarankiškos f-jos'!I187+'4 pr._savarankiškos f-jos'!I204+'5 pr._valstybinės f-jos'!I16+'5 pr._valstybinės f-jos'!I86+'5 pr._valstybinės f-jos'!I112+'6 pr._mokinio krepšelis'!I14+'8 pr._aplinkos apsaugos s. p.'!I12+'8 pr._aplinkos apsaugos s. p.'!I15+'9 pr._įstaigų pajamos'!I15+'9 pr._įstaigų pajamos'!I40+'10 pr._skolintos lėšos'!I16+'10 pr._skolintos lėšos'!I21+'10 pr._skolintos lėšos'!I24+'10 pr._skolintos lėšos'!I27+'10 pr._skolintos lėšos'!I30+'10 pr._skolintos lėšos'!I33+'11 pr._apyvartinės lėšos'!I14+'11 pr._apyvartinės lėšos'!I25+'11 pr._apyvartinės lėšos'!I35+'11 pr._apyvartinės lėšos'!I65+'7 pr._kita dotacija'!I16+'7 pr._kita dotacija'!I65+'7 pr._kita dotacija'!I71+'7 pr._kita dotacija'!I75+'7 pr._kita dotacija'!I161+'7 pr._kita dotacija'!I165+'7 pr._kita dotacija'!I211</f>
        <v>28.000000000000004</v>
      </c>
      <c r="I16" s="11">
        <f>'4 pr._savarankiškos f-jos'!J17+'4 pr._savarankiškos f-jos'!J82+'4 pr._savarankiškos f-jos'!J137+'4 pr._savarankiškos f-jos'!J141+'4 pr._savarankiškos f-jos'!J182+'4 pr._savarankiškos f-jos'!J187+'4 pr._savarankiškos f-jos'!J204+'5 pr._valstybinės f-jos'!J16+'5 pr._valstybinės f-jos'!J86+'5 pr._valstybinės f-jos'!J112+'6 pr._mokinio krepšelis'!J14+'8 pr._aplinkos apsaugos s. p.'!J12+'8 pr._aplinkos apsaugos s. p.'!J15+'9 pr._įstaigų pajamos'!J15+'9 pr._įstaigų pajamos'!J40+'10 pr._skolintos lėšos'!J16+'10 pr._skolintos lėšos'!J21+'10 pr._skolintos lėšos'!J24+'10 pr._skolintos lėšos'!J27+'10 pr._skolintos lėšos'!J30+'10 pr._skolintos lėšos'!J33+'11 pr._apyvartinės lėšos'!J14+'11 pr._apyvartinės lėšos'!J25+'11 pr._apyvartinės lėšos'!J35+'11 pr._apyvartinės lėšos'!J65+'7 pr._kita dotacija'!J16+'7 pr._kita dotacija'!J65+'7 pr._kita dotacija'!J71+'7 pr._kita dotacija'!J75+'7 pr._kita dotacija'!J161+'7 pr._kita dotacija'!J165+'7 pr._kita dotacija'!J211</f>
        <v>88.3</v>
      </c>
      <c r="J16" s="11">
        <f>'4 pr._savarankiškos f-jos'!K17+'4 pr._savarankiškos f-jos'!K82+'4 pr._savarankiškos f-jos'!K137+'4 pr._savarankiškos f-jos'!K141+'4 pr._savarankiškos f-jos'!K182+'4 pr._savarankiškos f-jos'!K187+'4 pr._savarankiškos f-jos'!K204+'5 pr._valstybinės f-jos'!K16+'5 pr._valstybinės f-jos'!K86+'5 pr._valstybinės f-jos'!K112+'6 pr._mokinio krepšelis'!K14+'8 pr._aplinkos apsaugos s. p.'!K12+'8 pr._aplinkos apsaugos s. p.'!K15+'9 pr._įstaigų pajamos'!K15+'9 pr._įstaigų pajamos'!K40+'10 pr._skolintos lėšos'!K16+'10 pr._skolintos lėšos'!K21+'10 pr._skolintos lėšos'!K24+'10 pr._skolintos lėšos'!K27+'10 pr._skolintos lėšos'!K30+'10 pr._skolintos lėšos'!K33+'11 pr._apyvartinės lėšos'!K14+'11 pr._apyvartinės lėšos'!K25+'11 pr._apyvartinės lėšos'!K35+'11 pr._apyvartinės lėšos'!K65+'7 pr._kita dotacija'!K16+'7 pr._kita dotacija'!K65+'7 pr._kita dotacija'!K71+'7 pr._kita dotacija'!K75+'7 pr._kita dotacija'!K161+'7 pr._kita dotacija'!K165+'7 pr._kita dotacija'!K211</f>
        <v>786.6</v>
      </c>
      <c r="K16" s="95">
        <f t="shared" ref="K16" si="1">L16+N16</f>
        <v>16458.400000000001</v>
      </c>
      <c r="L16" s="95">
        <f>'4 pr._savarankiškos f-jos'!M17+'4 pr._savarankiškos f-jos'!M82+'4 pr._savarankiškos f-jos'!M137+'4 pr._savarankiškos f-jos'!M141+'4 pr._savarankiškos f-jos'!M182+'4 pr._savarankiškos f-jos'!M187+'4 pr._savarankiškos f-jos'!M204+'5 pr._valstybinės f-jos'!M16+'5 pr._valstybinės f-jos'!M86+'5 pr._valstybinės f-jos'!M112+'6 pr._mokinio krepšelis'!M14+'8 pr._aplinkos apsaugos s. p.'!M12+'8 pr._aplinkos apsaugos s. p.'!M15+'9 pr._įstaigų pajamos'!M15+'9 pr._įstaigų pajamos'!M40+'10 pr._skolintos lėšos'!M16+'10 pr._skolintos lėšos'!M21+'10 pr._skolintos lėšos'!M24+'10 pr._skolintos lėšos'!M27+'10 pr._skolintos lėšos'!M30+'10 pr._skolintos lėšos'!M33+'11 pr._apyvartinės lėšos'!M14+'11 pr._apyvartinės lėšos'!M25+'11 pr._apyvartinės lėšos'!M35+'11 pr._apyvartinės lėšos'!M65+'7 pr._kita dotacija'!M16+'7 pr._kita dotacija'!M65+'7 pr._kita dotacija'!M71+'7 pr._kita dotacija'!M75+'7 pr._kita dotacija'!M161+'7 pr._kita dotacija'!M165+'7 pr._kita dotacija'!M211</f>
        <v>11623.9</v>
      </c>
      <c r="M16" s="95">
        <f>'4 pr._savarankiškos f-jos'!N17+'4 pr._savarankiškos f-jos'!N82+'4 pr._savarankiškos f-jos'!N137+'4 pr._savarankiškos f-jos'!N141+'4 pr._savarankiškos f-jos'!N182+'4 pr._savarankiškos f-jos'!N187+'4 pr._savarankiškos f-jos'!N204+'5 pr._valstybinės f-jos'!N16+'5 pr._valstybinės f-jos'!N86+'5 pr._valstybinės f-jos'!N112+'6 pr._mokinio krepšelis'!N14+'8 pr._aplinkos apsaugos s. p.'!N12+'8 pr._aplinkos apsaugos s. p.'!N15+'9 pr._įstaigų pajamos'!N15+'9 pr._įstaigų pajamos'!N40+'10 pr._skolintos lėšos'!N16+'10 pr._skolintos lėšos'!N21+'10 pr._skolintos lėšos'!N24+'10 pr._skolintos lėšos'!N27+'10 pr._skolintos lėšos'!N30+'10 pr._skolintos lėšos'!N33+'11 pr._apyvartinės lėšos'!N14+'11 pr._apyvartinės lėšos'!N25+'11 pr._apyvartinės lėšos'!N35+'11 pr._apyvartinės lėšos'!N65+'7 pr._kita dotacija'!N16+'7 pr._kita dotacija'!N65+'7 pr._kita dotacija'!N71+'7 pr._kita dotacija'!N75+'7 pr._kita dotacija'!N161+'7 pr._kita dotacija'!N165+'7 pr._kita dotacija'!N211</f>
        <v>2282.1999999999998</v>
      </c>
      <c r="N16" s="95">
        <f>'4 pr._savarankiškos f-jos'!O17+'4 pr._savarankiškos f-jos'!O82+'4 pr._savarankiškos f-jos'!O137+'4 pr._savarankiškos f-jos'!O141+'4 pr._savarankiškos f-jos'!O182+'4 pr._savarankiškos f-jos'!O187+'4 pr._savarankiškos f-jos'!O204+'5 pr._valstybinės f-jos'!O16+'5 pr._valstybinės f-jos'!O86+'5 pr._valstybinės f-jos'!O112+'6 pr._mokinio krepšelis'!O14+'8 pr._aplinkos apsaugos s. p.'!O12+'8 pr._aplinkos apsaugos s. p.'!O15+'9 pr._įstaigų pajamos'!O15+'9 pr._įstaigų pajamos'!O40+'10 pr._skolintos lėšos'!O16+'10 pr._skolintos lėšos'!O21+'10 pr._skolintos lėšos'!O24+'10 pr._skolintos lėšos'!O27+'10 pr._skolintos lėšos'!O30+'10 pr._skolintos lėšos'!O33+'11 pr._apyvartinės lėšos'!O14+'11 pr._apyvartinės lėšos'!O25+'11 pr._apyvartinės lėšos'!O35+'11 pr._apyvartinės lėšos'!O65+'7 pr._kita dotacija'!O16+'7 pr._kita dotacija'!O65+'7 pr._kita dotacija'!O71+'7 pr._kita dotacija'!O75+'7 pr._kita dotacija'!O161+'7 pr._kita dotacija'!O165+'7 pr._kita dotacija'!O211</f>
        <v>4834.5</v>
      </c>
    </row>
    <row r="17" spans="1:14" ht="15" customHeight="1" x14ac:dyDescent="0.25">
      <c r="A17" s="6" t="s">
        <v>73</v>
      </c>
      <c r="B17" s="18" t="s">
        <v>7</v>
      </c>
      <c r="C17" s="17">
        <f t="shared" ref="C17:C27" si="2">D17+F17</f>
        <v>142.39999999999998</v>
      </c>
      <c r="D17" s="17">
        <f>'4 pr._savarankiškos f-jos'!E22+'4 pr._savarankiškos f-jos'!E90+'4 pr._savarankiškos f-jos'!E188+'5 pr._valstybinės f-jos'!E34+'5 pr._valstybinės f-jos'!E88+'7 pr._kita dotacija'!E19+'7 pr._kita dotacija'!E168+'9 pr._įstaigų pajamos'!E16+'9 pr._įstaigų pajamos'!E27++'9 pr._įstaigų pajamos'!E74</f>
        <v>142.39999999999998</v>
      </c>
      <c r="E17" s="17">
        <f>'4 pr._savarankiškos f-jos'!F22+'4 pr._savarankiškos f-jos'!F90+'4 pr._savarankiškos f-jos'!F188+'5 pr._valstybinės f-jos'!F34+'5 pr._valstybinės f-jos'!F88+'7 pr._kita dotacija'!F19+'7 pr._kita dotacija'!F168+'9 pr._įstaigų pajamos'!F16+'9 pr._įstaigų pajamos'!F27++'9 pr._įstaigų pajamos'!F74</f>
        <v>77.800000000000011</v>
      </c>
      <c r="F17" s="17">
        <f>'4 pr._savarankiškos f-jos'!G22+'4 pr._savarankiškos f-jos'!G90+'4 pr._savarankiškos f-jos'!G188+'5 pr._valstybinės f-jos'!G34+'5 pr._valstybinės f-jos'!G88+'7 pr._kita dotacija'!G19+'7 pr._kita dotacija'!G168+'9 pr._įstaigų pajamos'!G16+'9 pr._įstaigų pajamos'!G27++'9 pr._įstaigų pajamos'!G74</f>
        <v>0</v>
      </c>
      <c r="G17" s="11">
        <f t="shared" ref="G17:G27" si="3">H17+J17</f>
        <v>0</v>
      </c>
      <c r="H17" s="11">
        <f>'4 pr._savarankiškos f-jos'!I22+'4 pr._savarankiškos f-jos'!I90+'4 pr._savarankiškos f-jos'!I188+'5 pr._valstybinės f-jos'!I34+'5 pr._valstybinės f-jos'!I88+'7 pr._kita dotacija'!I19+'7 pr._kita dotacija'!I168+'9 pr._įstaigų pajamos'!I16+'9 pr._įstaigų pajamos'!I27++'9 pr._įstaigų pajamos'!I74</f>
        <v>0</v>
      </c>
      <c r="I17" s="11">
        <f>'4 pr._savarankiškos f-jos'!J22+'4 pr._savarankiškos f-jos'!J90+'4 pr._savarankiškos f-jos'!J188+'5 pr._valstybinės f-jos'!J34+'5 pr._valstybinės f-jos'!J88+'7 pr._kita dotacija'!J19+'7 pr._kita dotacija'!J168+'9 pr._įstaigų pajamos'!J16+'9 pr._įstaigų pajamos'!J27++'9 pr._įstaigų pajamos'!J74</f>
        <v>0</v>
      </c>
      <c r="J17" s="11">
        <f>'4 pr._savarankiškos f-jos'!K22+'4 pr._savarankiškos f-jos'!K90+'4 pr._savarankiškos f-jos'!K188+'5 pr._valstybinės f-jos'!K34+'5 pr._valstybinės f-jos'!K88+'7 pr._kita dotacija'!K19+'7 pr._kita dotacija'!K168+'9 pr._įstaigų pajamos'!K16+'9 pr._įstaigų pajamos'!K27++'9 pr._įstaigų pajamos'!K74</f>
        <v>0</v>
      </c>
      <c r="K17" s="95">
        <f t="shared" ref="K17:K27" si="4">L17+N17</f>
        <v>142.39999999999998</v>
      </c>
      <c r="L17" s="95">
        <f>'4 pr._savarankiškos f-jos'!M22+'4 pr._savarankiškos f-jos'!M90+'4 pr._savarankiškos f-jos'!M188+'5 pr._valstybinės f-jos'!M34+'5 pr._valstybinės f-jos'!M88+'7 pr._kita dotacija'!M19+'7 pr._kita dotacija'!M168+'9 pr._įstaigų pajamos'!M16+'9 pr._įstaigų pajamos'!M27++'9 pr._įstaigų pajamos'!M74</f>
        <v>142.39999999999998</v>
      </c>
      <c r="M17" s="95">
        <f>'4 pr._savarankiškos f-jos'!N22+'4 pr._savarankiškos f-jos'!N90+'4 pr._savarankiškos f-jos'!N188+'5 pr._valstybinės f-jos'!N34+'5 pr._valstybinės f-jos'!N88+'7 pr._kita dotacija'!N19+'7 pr._kita dotacija'!N168+'9 pr._įstaigų pajamos'!N16+'9 pr._įstaigų pajamos'!N27++'9 pr._įstaigų pajamos'!N74</f>
        <v>77.800000000000011</v>
      </c>
      <c r="N17" s="95">
        <f>'4 pr._savarankiškos f-jos'!O22+'4 pr._savarankiškos f-jos'!O90+'4 pr._savarankiškos f-jos'!O188+'5 pr._valstybinės f-jos'!O34+'5 pr._valstybinės f-jos'!O88+'7 pr._kita dotacija'!O19+'7 pr._kita dotacija'!O168+'9 pr._įstaigų pajamos'!O16+'9 pr._įstaigų pajamos'!O27++'9 pr._įstaigų pajamos'!O74</f>
        <v>0</v>
      </c>
    </row>
    <row r="18" spans="1:14" ht="15" customHeight="1" x14ac:dyDescent="0.25">
      <c r="A18" s="6" t="s">
        <v>74</v>
      </c>
      <c r="B18" s="18" t="s">
        <v>10</v>
      </c>
      <c r="C18" s="17">
        <f t="shared" si="2"/>
        <v>145.39999999999998</v>
      </c>
      <c r="D18" s="17">
        <f>'4 pr._savarankiškos f-jos'!E28+'4 pr._savarankiškos f-jos'!E94+'4 pr._savarankiškos f-jos'!E189+'5 pr._valstybinės f-jos'!E38+'5 pr._valstybinės f-jos'!E90+'7 pr._kita dotacija'!E171+'7 pr._kita dotacija'!E23+'9 pr._įstaigų pajamos'!E17+'9 pr._įstaigų pajamos'!E28+'9 pr._įstaigų pajamos'!E75</f>
        <v>130.39999999999998</v>
      </c>
      <c r="E18" s="17">
        <f>'4 pr._savarankiškos f-jos'!F28+'4 pr._savarankiškos f-jos'!F94+'4 pr._savarankiškos f-jos'!F189+'5 pr._valstybinės f-jos'!F38+'5 pr._valstybinės f-jos'!F90+'7 pr._kita dotacija'!F171+'7 pr._kita dotacija'!F23+'9 pr._įstaigų pajamos'!F17+'9 pr._įstaigų pajamos'!F28+'9 pr._įstaigų pajamos'!F75</f>
        <v>77.5</v>
      </c>
      <c r="F18" s="17">
        <f>'4 pr._savarankiškos f-jos'!G28+'4 pr._savarankiškos f-jos'!G94+'4 pr._savarankiškos f-jos'!G189+'5 pr._valstybinės f-jos'!G38+'5 pr._valstybinės f-jos'!G90+'7 pr._kita dotacija'!G171+'7 pr._kita dotacija'!G23+'9 pr._įstaigų pajamos'!G17+'9 pr._įstaigų pajamos'!G28+'9 pr._įstaigų pajamos'!G75</f>
        <v>15</v>
      </c>
      <c r="G18" s="11">
        <f t="shared" si="3"/>
        <v>0</v>
      </c>
      <c r="H18" s="11">
        <f>'4 pr._savarankiškos f-jos'!I28+'4 pr._savarankiškos f-jos'!I94+'4 pr._savarankiškos f-jos'!I189+'5 pr._valstybinės f-jos'!I38+'5 pr._valstybinės f-jos'!I90+'7 pr._kita dotacija'!I171+'7 pr._kita dotacija'!I23+'9 pr._įstaigų pajamos'!I17+'9 pr._įstaigų pajamos'!I28+'9 pr._įstaigų pajamos'!I75</f>
        <v>0</v>
      </c>
      <c r="I18" s="11">
        <f>'4 pr._savarankiškos f-jos'!J28+'4 pr._savarankiškos f-jos'!J94+'4 pr._savarankiškos f-jos'!J189+'5 pr._valstybinės f-jos'!J38+'5 pr._valstybinės f-jos'!J90+'7 pr._kita dotacija'!J171+'7 pr._kita dotacija'!J23+'9 pr._įstaigų pajamos'!J17+'9 pr._įstaigų pajamos'!J28+'9 pr._įstaigų pajamos'!J75</f>
        <v>0</v>
      </c>
      <c r="J18" s="11">
        <f>'4 pr._savarankiškos f-jos'!K28+'4 pr._savarankiškos f-jos'!K94+'4 pr._savarankiškos f-jos'!K189+'5 pr._valstybinės f-jos'!K38+'5 pr._valstybinės f-jos'!K90+'7 pr._kita dotacija'!K171+'7 pr._kita dotacija'!K23+'9 pr._įstaigų pajamos'!K17+'9 pr._įstaigų pajamos'!K28+'9 pr._įstaigų pajamos'!K75</f>
        <v>0</v>
      </c>
      <c r="K18" s="95">
        <f t="shared" si="4"/>
        <v>145.39999999999998</v>
      </c>
      <c r="L18" s="95">
        <f>'4 pr._savarankiškos f-jos'!M28+'4 pr._savarankiškos f-jos'!M94+'4 pr._savarankiškos f-jos'!M189+'5 pr._valstybinės f-jos'!M38+'5 pr._valstybinės f-jos'!M90+'7 pr._kita dotacija'!M171+'7 pr._kita dotacija'!M23+'9 pr._įstaigų pajamos'!M17+'9 pr._įstaigų pajamos'!M28+'9 pr._įstaigų pajamos'!M75</f>
        <v>130.39999999999998</v>
      </c>
      <c r="M18" s="95">
        <f>'4 pr._savarankiškos f-jos'!N28+'4 pr._savarankiškos f-jos'!N94+'4 pr._savarankiškos f-jos'!N189+'5 pr._valstybinės f-jos'!N38+'5 pr._valstybinės f-jos'!N90+'7 pr._kita dotacija'!N171+'7 pr._kita dotacija'!N23+'9 pr._įstaigų pajamos'!N17+'9 pr._įstaigų pajamos'!N28+'9 pr._įstaigų pajamos'!N75</f>
        <v>77.5</v>
      </c>
      <c r="N18" s="95">
        <f>'4 pr._savarankiškos f-jos'!O28+'4 pr._savarankiškos f-jos'!O94+'4 pr._savarankiškos f-jos'!O189+'5 pr._valstybinės f-jos'!O38+'5 pr._valstybinės f-jos'!O90+'7 pr._kita dotacija'!O171+'7 pr._kita dotacija'!O23+'9 pr._įstaigų pajamos'!O17+'9 pr._įstaigų pajamos'!O28+'9 pr._įstaigų pajamos'!O75</f>
        <v>15</v>
      </c>
    </row>
    <row r="19" spans="1:14" ht="15" customHeight="1" x14ac:dyDescent="0.25">
      <c r="A19" s="6" t="s">
        <v>75</v>
      </c>
      <c r="B19" s="18" t="s">
        <v>11</v>
      </c>
      <c r="C19" s="17">
        <f t="shared" si="2"/>
        <v>254.9</v>
      </c>
      <c r="D19" s="17">
        <f>'4 pr._savarankiškos f-jos'!E33+'4 pr._savarankiškos f-jos'!E98+'4 pr._savarankiškos f-jos'!E190+'5 pr._valstybinės f-jos'!E42+'5 pr._valstybinės f-jos'!E92+'7 pr._kita dotacija'!E27+'7 pr._kita dotacija'!E174+'9 pr._įstaigų pajamos'!E18+'9 pr._įstaigų pajamos'!E29+'9 pr._įstaigų pajamos'!E76</f>
        <v>251.9</v>
      </c>
      <c r="E19" s="17">
        <f>'4 pr._savarankiškos f-jos'!F33+'4 pr._savarankiškos f-jos'!F98+'4 pr._savarankiškos f-jos'!F190+'5 pr._valstybinės f-jos'!F42+'5 pr._valstybinės f-jos'!F92+'7 pr._kita dotacija'!F27+'7 pr._kita dotacija'!F174+'9 pr._įstaigų pajamos'!F18+'9 pr._įstaigų pajamos'!F29+'9 pr._įstaigų pajamos'!F76</f>
        <v>142.29999999999998</v>
      </c>
      <c r="F19" s="17">
        <f>'4 pr._savarankiškos f-jos'!G33+'4 pr._savarankiškos f-jos'!G98+'4 pr._savarankiškos f-jos'!G190+'5 pr._valstybinės f-jos'!G42+'5 pr._valstybinės f-jos'!G92+'7 pr._kita dotacija'!G27+'7 pr._kita dotacija'!G174+'9 pr._įstaigų pajamos'!G18+'9 pr._įstaigų pajamos'!G29+'9 pr._įstaigų pajamos'!G76</f>
        <v>3</v>
      </c>
      <c r="G19" s="11">
        <f t="shared" si="3"/>
        <v>0</v>
      </c>
      <c r="H19" s="11">
        <f>'4 pr._savarankiškos f-jos'!I33+'4 pr._savarankiškos f-jos'!I98+'4 pr._savarankiškos f-jos'!I190+'5 pr._valstybinės f-jos'!I42+'5 pr._valstybinės f-jos'!I92+'7 pr._kita dotacija'!I27+'7 pr._kita dotacija'!I174+'9 pr._įstaigų pajamos'!I18+'9 pr._įstaigų pajamos'!I29+'9 pr._įstaigų pajamos'!I76</f>
        <v>0</v>
      </c>
      <c r="I19" s="11">
        <f>'4 pr._savarankiškos f-jos'!J33+'4 pr._savarankiškos f-jos'!J98+'4 pr._savarankiškos f-jos'!J190+'5 pr._valstybinės f-jos'!J42+'5 pr._valstybinės f-jos'!J92+'7 pr._kita dotacija'!J27+'7 pr._kita dotacija'!J174+'9 pr._įstaigų pajamos'!J18+'9 pr._įstaigų pajamos'!J29+'9 pr._įstaigų pajamos'!J76</f>
        <v>0</v>
      </c>
      <c r="J19" s="11">
        <f>'4 pr._savarankiškos f-jos'!K33+'4 pr._savarankiškos f-jos'!K98+'4 pr._savarankiškos f-jos'!K190+'5 pr._valstybinės f-jos'!K42+'5 pr._valstybinės f-jos'!K92+'7 pr._kita dotacija'!K27+'7 pr._kita dotacija'!K174+'9 pr._įstaigų pajamos'!K18+'9 pr._įstaigų pajamos'!K29+'9 pr._įstaigų pajamos'!K76</f>
        <v>0</v>
      </c>
      <c r="K19" s="95">
        <f t="shared" si="4"/>
        <v>254.9</v>
      </c>
      <c r="L19" s="95">
        <f>'4 pr._savarankiškos f-jos'!M33+'4 pr._savarankiškos f-jos'!M98+'4 pr._savarankiškos f-jos'!M190+'5 pr._valstybinės f-jos'!M42+'5 pr._valstybinės f-jos'!M92+'7 pr._kita dotacija'!M27+'7 pr._kita dotacija'!M174+'9 pr._įstaigų pajamos'!M18+'9 pr._įstaigų pajamos'!M29+'9 pr._įstaigų pajamos'!M76</f>
        <v>251.9</v>
      </c>
      <c r="M19" s="95">
        <f>'4 pr._savarankiškos f-jos'!N33+'4 pr._savarankiškos f-jos'!N98+'4 pr._savarankiškos f-jos'!N190+'5 pr._valstybinės f-jos'!N42+'5 pr._valstybinės f-jos'!N92+'7 pr._kita dotacija'!N27+'7 pr._kita dotacija'!N174+'9 pr._įstaigų pajamos'!N18+'9 pr._įstaigų pajamos'!N29+'9 pr._įstaigų pajamos'!N76</f>
        <v>142.29999999999998</v>
      </c>
      <c r="N19" s="95">
        <f>'4 pr._savarankiškos f-jos'!O33+'4 pr._savarankiškos f-jos'!O98+'4 pr._savarankiškos f-jos'!O190+'5 pr._valstybinės f-jos'!O42+'5 pr._valstybinės f-jos'!O92+'7 pr._kita dotacija'!O27+'7 pr._kita dotacija'!O174+'9 pr._įstaigų pajamos'!O18+'9 pr._įstaigų pajamos'!O29+'9 pr._įstaigų pajamos'!O76</f>
        <v>3</v>
      </c>
    </row>
    <row r="20" spans="1:14" ht="15" customHeight="1" x14ac:dyDescent="0.25">
      <c r="A20" s="6" t="s">
        <v>76</v>
      </c>
      <c r="B20" s="18" t="s">
        <v>12</v>
      </c>
      <c r="C20" s="17">
        <f t="shared" si="2"/>
        <v>168.69999999999996</v>
      </c>
      <c r="D20" s="17">
        <f>'4 pr._savarankiškos f-jos'!E39+'4 pr._savarankiškos f-jos'!E102+'5 pr._valstybinės f-jos'!E46+'5 pr._valstybinės f-jos'!E94+'7 pr._kita dotacija'!E31+'9 pr._įstaigų pajamos'!E19+'9 pr._įstaigų pajamos'!E30</f>
        <v>153.69999999999996</v>
      </c>
      <c r="E20" s="17">
        <f>'4 pr._savarankiškos f-jos'!F39+'4 pr._savarankiškos f-jos'!F102+'5 pr._valstybinės f-jos'!F46+'5 pr._valstybinės f-jos'!F94+'7 pr._kita dotacija'!F31+'9 pr._įstaigų pajamos'!F19+'9 pr._įstaigų pajamos'!F30</f>
        <v>86.9</v>
      </c>
      <c r="F20" s="17">
        <f>'4 pr._savarankiškos f-jos'!G39+'4 pr._savarankiškos f-jos'!G102+'5 pr._valstybinės f-jos'!G46+'5 pr._valstybinės f-jos'!G94+'7 pr._kita dotacija'!G31+'9 pr._įstaigų pajamos'!G19+'9 pr._įstaigų pajamos'!G30</f>
        <v>15</v>
      </c>
      <c r="G20" s="11">
        <f t="shared" si="3"/>
        <v>0</v>
      </c>
      <c r="H20" s="11">
        <f>'4 pr._savarankiškos f-jos'!I39+'4 pr._savarankiškos f-jos'!I102+'5 pr._valstybinės f-jos'!I46+'5 pr._valstybinės f-jos'!I94+'7 pr._kita dotacija'!I31+'9 pr._įstaigų pajamos'!I19+'9 pr._įstaigų pajamos'!I30</f>
        <v>0</v>
      </c>
      <c r="I20" s="11">
        <f>'4 pr._savarankiškos f-jos'!J39+'4 pr._savarankiškos f-jos'!J102+'5 pr._valstybinės f-jos'!J46+'5 pr._valstybinės f-jos'!J94+'7 pr._kita dotacija'!J31+'9 pr._įstaigų pajamos'!J19+'9 pr._įstaigų pajamos'!J30</f>
        <v>0</v>
      </c>
      <c r="J20" s="11">
        <f>'4 pr._savarankiškos f-jos'!K39+'4 pr._savarankiškos f-jos'!K102+'5 pr._valstybinės f-jos'!K46+'5 pr._valstybinės f-jos'!K94+'7 pr._kita dotacija'!K31+'9 pr._įstaigų pajamos'!K19+'9 pr._įstaigų pajamos'!K30</f>
        <v>0</v>
      </c>
      <c r="K20" s="95">
        <f t="shared" si="4"/>
        <v>168.69999999999996</v>
      </c>
      <c r="L20" s="95">
        <f>'4 pr._savarankiškos f-jos'!M39+'4 pr._savarankiškos f-jos'!M102+'5 pr._valstybinės f-jos'!M46+'5 pr._valstybinės f-jos'!M94+'7 pr._kita dotacija'!M31+'9 pr._įstaigų pajamos'!M19+'9 pr._įstaigų pajamos'!M30</f>
        <v>153.69999999999996</v>
      </c>
      <c r="M20" s="95">
        <f>'4 pr._savarankiškos f-jos'!N39+'4 pr._savarankiškos f-jos'!N102+'5 pr._valstybinės f-jos'!N46+'5 pr._valstybinės f-jos'!N94+'7 pr._kita dotacija'!N31+'9 pr._įstaigų pajamos'!N19+'9 pr._įstaigų pajamos'!N30</f>
        <v>86.9</v>
      </c>
      <c r="N20" s="95">
        <f>'4 pr._savarankiškos f-jos'!O39+'4 pr._savarankiškos f-jos'!O102+'5 pr._valstybinės f-jos'!O46+'5 pr._valstybinės f-jos'!O94+'7 pr._kita dotacija'!O31+'9 pr._įstaigų pajamos'!O19+'9 pr._įstaigų pajamos'!O30</f>
        <v>15</v>
      </c>
    </row>
    <row r="21" spans="1:14" ht="15" customHeight="1" x14ac:dyDescent="0.25">
      <c r="A21" s="6" t="s">
        <v>77</v>
      </c>
      <c r="B21" s="18" t="s">
        <v>13</v>
      </c>
      <c r="C21" s="17">
        <f t="shared" si="2"/>
        <v>106.79999999999998</v>
      </c>
      <c r="D21" s="17">
        <f>'4 pr._savarankiškos f-jos'!E44+'4 pr._savarankiškos f-jos'!E106+'5 pr._valstybinės f-jos'!E50+'5 pr._valstybinės f-jos'!E96+'7 pr._kita dotacija'!E35+'9 pr._įstaigų pajamos'!E31</f>
        <v>106.79999999999998</v>
      </c>
      <c r="E21" s="17">
        <f>'4 pr._savarankiškos f-jos'!F44+'4 pr._savarankiškos f-jos'!F106+'5 pr._valstybinės f-jos'!F50+'5 pr._valstybinės f-jos'!F96+'7 pr._kita dotacija'!F35+'9 pr._įstaigų pajamos'!F31</f>
        <v>61.9</v>
      </c>
      <c r="F21" s="17">
        <f>'4 pr._savarankiškos f-jos'!G44+'4 pr._savarankiškos f-jos'!G106+'5 pr._valstybinės f-jos'!G50+'5 pr._valstybinės f-jos'!G96+'7 pr._kita dotacija'!G35+'9 pr._įstaigų pajamos'!G31</f>
        <v>0</v>
      </c>
      <c r="G21" s="11">
        <f t="shared" si="3"/>
        <v>0</v>
      </c>
      <c r="H21" s="11">
        <f>'4 pr._savarankiškos f-jos'!I44+'4 pr._savarankiškos f-jos'!I106+'5 pr._valstybinės f-jos'!I50+'5 pr._valstybinės f-jos'!I96+'7 pr._kita dotacija'!I35+'9 pr._įstaigų pajamos'!I31</f>
        <v>0</v>
      </c>
      <c r="I21" s="11">
        <f>'4 pr._savarankiškos f-jos'!J44+'4 pr._savarankiškos f-jos'!J106+'5 pr._valstybinės f-jos'!J50+'5 pr._valstybinės f-jos'!J96+'7 pr._kita dotacija'!J35+'9 pr._įstaigų pajamos'!J31</f>
        <v>0</v>
      </c>
      <c r="J21" s="11">
        <f>'4 pr._savarankiškos f-jos'!K44+'4 pr._savarankiškos f-jos'!K106+'5 pr._valstybinės f-jos'!K50+'5 pr._valstybinės f-jos'!K96+'7 pr._kita dotacija'!K35+'9 pr._įstaigų pajamos'!K31</f>
        <v>0</v>
      </c>
      <c r="K21" s="95">
        <f t="shared" si="4"/>
        <v>106.79999999999998</v>
      </c>
      <c r="L21" s="95">
        <f>'4 pr._savarankiškos f-jos'!M44+'4 pr._savarankiškos f-jos'!M106+'5 pr._valstybinės f-jos'!M50+'5 pr._valstybinės f-jos'!M96+'7 pr._kita dotacija'!M35+'9 pr._įstaigų pajamos'!M31</f>
        <v>106.79999999999998</v>
      </c>
      <c r="M21" s="95">
        <f>'4 pr._savarankiškos f-jos'!N44+'4 pr._savarankiškos f-jos'!N106+'5 pr._valstybinės f-jos'!N50+'5 pr._valstybinės f-jos'!N96+'7 pr._kita dotacija'!N35+'9 pr._įstaigų pajamos'!N31</f>
        <v>61.9</v>
      </c>
      <c r="N21" s="95">
        <f>'4 pr._savarankiškos f-jos'!O44+'4 pr._savarankiškos f-jos'!O106+'5 pr._valstybinės f-jos'!O50+'5 pr._valstybinės f-jos'!O96+'7 pr._kita dotacija'!O35+'9 pr._įstaigų pajamos'!O31</f>
        <v>0</v>
      </c>
    </row>
    <row r="22" spans="1:14" ht="15" customHeight="1" x14ac:dyDescent="0.25">
      <c r="A22" s="6" t="s">
        <v>78</v>
      </c>
      <c r="B22" s="13" t="s">
        <v>14</v>
      </c>
      <c r="C22" s="17">
        <f t="shared" si="2"/>
        <v>123</v>
      </c>
      <c r="D22" s="17">
        <f>'4 pr._savarankiškos f-jos'!E49+'4 pr._savarankiškos f-jos'!E110+'5 pr._valstybinės f-jos'!E54+'5 pr._valstybinės f-jos'!E98+'7 pr._kita dotacija'!E39+'9 pr._įstaigų pajamos'!E20+'9 pr._įstaigų pajamos'!E32</f>
        <v>123</v>
      </c>
      <c r="E22" s="17">
        <f>'4 pr._savarankiškos f-jos'!F49+'4 pr._savarankiškos f-jos'!F110+'5 pr._valstybinės f-jos'!F54+'5 pr._valstybinės f-jos'!F98+'7 pr._kita dotacija'!F39+'9 pr._įstaigų pajamos'!F20+'9 pr._įstaigų pajamos'!F32</f>
        <v>65.300000000000011</v>
      </c>
      <c r="F22" s="17">
        <f>'4 pr._savarankiškos f-jos'!G49+'4 pr._savarankiškos f-jos'!G110+'5 pr._valstybinės f-jos'!G54+'5 pr._valstybinės f-jos'!G98+'7 pr._kita dotacija'!G39+'9 pr._įstaigų pajamos'!G20+'9 pr._įstaigų pajamos'!G32</f>
        <v>0</v>
      </c>
      <c r="G22" s="11">
        <f t="shared" si="3"/>
        <v>0</v>
      </c>
      <c r="H22" s="11">
        <f>'4 pr._savarankiškos f-jos'!I49+'4 pr._savarankiškos f-jos'!I110+'5 pr._valstybinės f-jos'!I54+'5 pr._valstybinės f-jos'!I98+'7 pr._kita dotacija'!I39+'9 pr._įstaigų pajamos'!I20+'9 pr._įstaigų pajamos'!I32</f>
        <v>0</v>
      </c>
      <c r="I22" s="11">
        <f>'4 pr._savarankiškos f-jos'!J49+'4 pr._savarankiškos f-jos'!J110+'5 pr._valstybinės f-jos'!J54+'5 pr._valstybinės f-jos'!J98+'7 pr._kita dotacija'!J39+'9 pr._įstaigų pajamos'!J20+'9 pr._įstaigų pajamos'!J32</f>
        <v>0</v>
      </c>
      <c r="J22" s="11">
        <f>'4 pr._savarankiškos f-jos'!K49+'4 pr._savarankiškos f-jos'!K110+'5 pr._valstybinės f-jos'!K54+'5 pr._valstybinės f-jos'!K98+'7 pr._kita dotacija'!K39+'9 pr._įstaigų pajamos'!K20+'9 pr._įstaigų pajamos'!K32</f>
        <v>0</v>
      </c>
      <c r="K22" s="95">
        <f t="shared" si="4"/>
        <v>123</v>
      </c>
      <c r="L22" s="95">
        <f>'4 pr._savarankiškos f-jos'!M49+'4 pr._savarankiškos f-jos'!M110+'5 pr._valstybinės f-jos'!M54+'5 pr._valstybinės f-jos'!M98+'7 pr._kita dotacija'!M39+'9 pr._įstaigų pajamos'!M20+'9 pr._įstaigų pajamos'!M32</f>
        <v>123</v>
      </c>
      <c r="M22" s="95">
        <f>'4 pr._savarankiškos f-jos'!N49+'4 pr._savarankiškos f-jos'!N110+'5 pr._valstybinės f-jos'!N54+'5 pr._valstybinės f-jos'!N98+'7 pr._kita dotacija'!N39+'9 pr._įstaigų pajamos'!N20+'9 pr._įstaigų pajamos'!N32</f>
        <v>65.300000000000011</v>
      </c>
      <c r="N22" s="95">
        <f>'4 pr._savarankiškos f-jos'!O49+'4 pr._savarankiškos f-jos'!O110+'5 pr._valstybinės f-jos'!O54+'5 pr._valstybinės f-jos'!O98+'7 pr._kita dotacija'!O39+'9 pr._įstaigų pajamos'!O20+'9 pr._įstaigų pajamos'!O32</f>
        <v>0</v>
      </c>
    </row>
    <row r="23" spans="1:14" ht="15" customHeight="1" x14ac:dyDescent="0.25">
      <c r="A23" s="14" t="s">
        <v>79</v>
      </c>
      <c r="B23" s="13" t="s">
        <v>15</v>
      </c>
      <c r="C23" s="17">
        <f t="shared" si="2"/>
        <v>150.5</v>
      </c>
      <c r="D23" s="17">
        <f>'4 pr._savarankiškos f-jos'!E54+'4 pr._savarankiškos f-jos'!E114++'4 pr._savarankiškos f-jos'!E191+'5 pr._valstybinės f-jos'!E58+'5 pr._valstybinės f-jos'!E100+'7 pr._kita dotacija'!E43+'7 pr._kita dotacija'!E177+'9 pr._įstaigų pajamos'!E21+'9 pr._įstaigų pajamos'!E33+'9 pr._įstaigų pajamos'!E77</f>
        <v>150.5</v>
      </c>
      <c r="E23" s="17">
        <f>'4 pr._savarankiškos f-jos'!F54+'4 pr._savarankiškos f-jos'!F114++'4 pr._savarankiškos f-jos'!F191+'5 pr._valstybinės f-jos'!F58+'5 pr._valstybinės f-jos'!F100+'7 pr._kita dotacija'!F43+'7 pr._kita dotacija'!F177+'9 pr._įstaigų pajamos'!F21+'9 pr._įstaigų pajamos'!F33+'9 pr._įstaigų pajamos'!F77</f>
        <v>89.7</v>
      </c>
      <c r="F23" s="17">
        <f>'4 pr._savarankiškos f-jos'!G54+'4 pr._savarankiškos f-jos'!G114++'4 pr._savarankiškos f-jos'!G191+'5 pr._valstybinės f-jos'!G58+'5 pr._valstybinės f-jos'!G100+'7 pr._kita dotacija'!G43+'7 pr._kita dotacija'!G177+'9 pr._įstaigų pajamos'!G21+'9 pr._įstaigų pajamos'!G33+'9 pr._įstaigų pajamos'!G77</f>
        <v>0</v>
      </c>
      <c r="G23" s="11">
        <f t="shared" si="3"/>
        <v>0</v>
      </c>
      <c r="H23" s="11">
        <f>'4 pr._savarankiškos f-jos'!I54+'4 pr._savarankiškos f-jos'!I114++'4 pr._savarankiškos f-jos'!I191+'5 pr._valstybinės f-jos'!I58+'5 pr._valstybinės f-jos'!I100+'7 pr._kita dotacija'!I43+'7 pr._kita dotacija'!I177+'9 pr._įstaigų pajamos'!I21+'9 pr._įstaigų pajamos'!I33+'9 pr._įstaigų pajamos'!I77</f>
        <v>0</v>
      </c>
      <c r="I23" s="11">
        <f>'4 pr._savarankiškos f-jos'!J54+'4 pr._savarankiškos f-jos'!J114++'4 pr._savarankiškos f-jos'!J191+'5 pr._valstybinės f-jos'!J58+'5 pr._valstybinės f-jos'!J100+'7 pr._kita dotacija'!J43+'7 pr._kita dotacija'!J177+'9 pr._įstaigų pajamos'!J21+'9 pr._įstaigų pajamos'!J33+'9 pr._įstaigų pajamos'!J77</f>
        <v>0</v>
      </c>
      <c r="J23" s="11">
        <f>'4 pr._savarankiškos f-jos'!K54+'4 pr._savarankiškos f-jos'!K114++'4 pr._savarankiškos f-jos'!K191+'5 pr._valstybinės f-jos'!K58+'5 pr._valstybinės f-jos'!K100+'7 pr._kita dotacija'!K43+'7 pr._kita dotacija'!K177+'9 pr._įstaigų pajamos'!K21+'9 pr._įstaigų pajamos'!K33+'9 pr._įstaigų pajamos'!K77</f>
        <v>0</v>
      </c>
      <c r="K23" s="95">
        <f t="shared" si="4"/>
        <v>150.5</v>
      </c>
      <c r="L23" s="95">
        <f>'4 pr._savarankiškos f-jos'!M54+'4 pr._savarankiškos f-jos'!M114++'4 pr._savarankiškos f-jos'!M191+'5 pr._valstybinės f-jos'!M58+'5 pr._valstybinės f-jos'!M100+'7 pr._kita dotacija'!M43+'7 pr._kita dotacija'!M177+'9 pr._įstaigų pajamos'!M21+'9 pr._įstaigų pajamos'!M33+'9 pr._įstaigų pajamos'!M77</f>
        <v>150.5</v>
      </c>
      <c r="M23" s="95">
        <f>'4 pr._savarankiškos f-jos'!N54+'4 pr._savarankiškos f-jos'!N114++'4 pr._savarankiškos f-jos'!N191+'5 pr._valstybinės f-jos'!N58+'5 pr._valstybinės f-jos'!N100+'7 pr._kita dotacija'!N43+'7 pr._kita dotacija'!N177+'9 pr._įstaigų pajamos'!N21+'9 pr._įstaigų pajamos'!N33+'9 pr._įstaigų pajamos'!N77</f>
        <v>89.7</v>
      </c>
      <c r="N23" s="95">
        <f>'4 pr._savarankiškos f-jos'!O54+'4 pr._savarankiškos f-jos'!O114++'4 pr._savarankiškos f-jos'!O191+'5 pr._valstybinės f-jos'!O58+'5 pr._valstybinės f-jos'!O100+'7 pr._kita dotacija'!O43+'7 pr._kita dotacija'!O177+'9 pr._įstaigų pajamos'!O21+'9 pr._įstaigų pajamos'!O33+'9 pr._įstaigų pajamos'!O77</f>
        <v>0</v>
      </c>
    </row>
    <row r="24" spans="1:14" ht="15" customHeight="1" x14ac:dyDescent="0.25">
      <c r="A24" s="20" t="s">
        <v>80</v>
      </c>
      <c r="B24" s="18" t="s">
        <v>16</v>
      </c>
      <c r="C24" s="17">
        <f t="shared" si="2"/>
        <v>253.2</v>
      </c>
      <c r="D24" s="17">
        <f>'4 pr._savarankiškos f-jos'!E59+'4 pr._savarankiškos f-jos'!E118+'5 pr._valstybinės f-jos'!E62+'5 pr._valstybinės f-jos'!E102+'7 pr._kita dotacija'!E47+'9 pr._įstaigų pajamos'!E22+'9 pr._įstaigų pajamos'!E34</f>
        <v>253.2</v>
      </c>
      <c r="E24" s="17">
        <f>'4 pr._savarankiškos f-jos'!F59+'4 pr._savarankiškos f-jos'!F118+'5 pr._valstybinės f-jos'!F62+'5 pr._valstybinės f-jos'!F102+'7 pr._kita dotacija'!F47+'9 pr._įstaigų pajamos'!F22+'9 pr._įstaigų pajamos'!F34</f>
        <v>143.30000000000001</v>
      </c>
      <c r="F24" s="17">
        <f>'4 pr._savarankiškos f-jos'!G59+'4 pr._savarankiškos f-jos'!G118+'5 pr._valstybinės f-jos'!G62+'5 pr._valstybinės f-jos'!G102+'7 pr._kita dotacija'!G47+'9 pr._įstaigų pajamos'!G22+'9 pr._įstaigų pajamos'!G34</f>
        <v>0</v>
      </c>
      <c r="G24" s="11">
        <f t="shared" si="3"/>
        <v>0</v>
      </c>
      <c r="H24" s="11">
        <f>'4 pr._savarankiškos f-jos'!I59+'4 pr._savarankiškos f-jos'!I118+'5 pr._valstybinės f-jos'!I62+'5 pr._valstybinės f-jos'!I102+'7 pr._kita dotacija'!I47+'9 pr._įstaigų pajamos'!I22+'9 pr._įstaigų pajamos'!I34</f>
        <v>0</v>
      </c>
      <c r="I24" s="11">
        <f>'4 pr._savarankiškos f-jos'!J59+'4 pr._savarankiškos f-jos'!J118+'5 pr._valstybinės f-jos'!J62+'5 pr._valstybinės f-jos'!J102+'7 pr._kita dotacija'!J47+'9 pr._įstaigų pajamos'!J22+'9 pr._įstaigų pajamos'!J34</f>
        <v>0</v>
      </c>
      <c r="J24" s="11">
        <f>'4 pr._savarankiškos f-jos'!K59+'4 pr._savarankiškos f-jos'!K118+'5 pr._valstybinės f-jos'!K62+'5 pr._valstybinės f-jos'!K102+'7 pr._kita dotacija'!K47+'9 pr._įstaigų pajamos'!K22+'9 pr._įstaigų pajamos'!K34</f>
        <v>0</v>
      </c>
      <c r="K24" s="95">
        <f t="shared" si="4"/>
        <v>253.2</v>
      </c>
      <c r="L24" s="95">
        <f>'4 pr._savarankiškos f-jos'!M59+'4 pr._savarankiškos f-jos'!M118+'5 pr._valstybinės f-jos'!M62+'5 pr._valstybinės f-jos'!M102+'7 pr._kita dotacija'!M47+'9 pr._įstaigų pajamos'!M22+'9 pr._įstaigų pajamos'!M34</f>
        <v>253.2</v>
      </c>
      <c r="M24" s="95">
        <f>'4 pr._savarankiškos f-jos'!N59+'4 pr._savarankiškos f-jos'!N118+'5 pr._valstybinės f-jos'!N62+'5 pr._valstybinės f-jos'!N102+'7 pr._kita dotacija'!N47+'9 pr._įstaigų pajamos'!N22+'9 pr._įstaigų pajamos'!N34</f>
        <v>143.20000000000002</v>
      </c>
      <c r="N24" s="95">
        <f>'4 pr._savarankiškos f-jos'!O59+'4 pr._savarankiškos f-jos'!O118+'5 pr._valstybinės f-jos'!O62+'5 pr._valstybinės f-jos'!O102+'7 pr._kita dotacija'!O47+'9 pr._įstaigų pajamos'!O22+'9 pr._įstaigų pajamos'!O34</f>
        <v>0</v>
      </c>
    </row>
    <row r="25" spans="1:14" ht="15" customHeight="1" x14ac:dyDescent="0.25">
      <c r="A25" s="6" t="s">
        <v>81</v>
      </c>
      <c r="B25" s="18" t="s">
        <v>17</v>
      </c>
      <c r="C25" s="17">
        <f t="shared" si="2"/>
        <v>127</v>
      </c>
      <c r="D25" s="17">
        <f>'4 pr._savarankiškos f-jos'!E64+'4 pr._savarankiškos f-jos'!E122+'5 pr._valstybinės f-jos'!E66+'5 pr._valstybinės f-jos'!E104+'7 pr._kita dotacija'!E51+'9 pr._įstaigų pajamos'!E23+'9 pr._įstaigų pajamos'!E35</f>
        <v>117</v>
      </c>
      <c r="E25" s="17">
        <f>'4 pr._savarankiškos f-jos'!F64+'4 pr._savarankiškos f-jos'!F122+'5 pr._valstybinės f-jos'!F66+'5 pr._valstybinės f-jos'!F104+'7 pr._kita dotacija'!F51+'9 pr._įstaigų pajamos'!F23+'9 pr._įstaigų pajamos'!F35</f>
        <v>68.100000000000009</v>
      </c>
      <c r="F25" s="17">
        <f>'4 pr._savarankiškos f-jos'!G64+'4 pr._savarankiškos f-jos'!G122+'5 pr._valstybinės f-jos'!G66+'5 pr._valstybinės f-jos'!G104+'7 pr._kita dotacija'!G51+'9 pr._įstaigų pajamos'!G23+'9 pr._įstaigų pajamos'!G35</f>
        <v>10</v>
      </c>
      <c r="G25" s="11">
        <f t="shared" si="3"/>
        <v>0</v>
      </c>
      <c r="H25" s="11">
        <f>'4 pr._savarankiškos f-jos'!I64+'4 pr._savarankiškos f-jos'!I122+'5 pr._valstybinės f-jos'!I66+'5 pr._valstybinės f-jos'!I104+'7 pr._kita dotacija'!I51+'9 pr._įstaigų pajamos'!I23+'9 pr._įstaigų pajamos'!I35</f>
        <v>0</v>
      </c>
      <c r="I25" s="11">
        <f>'4 pr._savarankiškos f-jos'!J64+'4 pr._savarankiškos f-jos'!J122+'5 pr._valstybinės f-jos'!J66+'5 pr._valstybinės f-jos'!J104+'7 pr._kita dotacija'!J51+'9 pr._įstaigų pajamos'!J23+'9 pr._įstaigų pajamos'!J35</f>
        <v>0</v>
      </c>
      <c r="J25" s="11">
        <f>'4 pr._savarankiškos f-jos'!K64+'4 pr._savarankiškos f-jos'!K122+'5 pr._valstybinės f-jos'!K66+'5 pr._valstybinės f-jos'!K104+'7 pr._kita dotacija'!K51+'9 pr._įstaigų pajamos'!K23+'9 pr._įstaigų pajamos'!K35</f>
        <v>0</v>
      </c>
      <c r="K25" s="95">
        <f t="shared" si="4"/>
        <v>127</v>
      </c>
      <c r="L25" s="95">
        <f>'4 pr._savarankiškos f-jos'!M64+'4 pr._savarankiškos f-jos'!M122+'5 pr._valstybinės f-jos'!M66+'5 pr._valstybinės f-jos'!M104+'7 pr._kita dotacija'!M51+'9 pr._įstaigų pajamos'!M23+'9 pr._įstaigų pajamos'!M35</f>
        <v>117</v>
      </c>
      <c r="M25" s="95">
        <f>'4 pr._savarankiškos f-jos'!N64+'4 pr._savarankiškos f-jos'!N122+'5 pr._valstybinės f-jos'!N66+'5 pr._valstybinės f-jos'!N104+'7 pr._kita dotacija'!N51+'9 pr._įstaigų pajamos'!N23+'9 pr._įstaigų pajamos'!N35</f>
        <v>68.100000000000009</v>
      </c>
      <c r="N25" s="95">
        <f>'4 pr._savarankiškos f-jos'!O64+'4 pr._savarankiškos f-jos'!O122+'5 pr._valstybinės f-jos'!O66+'5 pr._valstybinės f-jos'!O104+'7 pr._kita dotacija'!O51+'9 pr._įstaigų pajamos'!O23+'9 pr._įstaigų pajamos'!O35</f>
        <v>10</v>
      </c>
    </row>
    <row r="26" spans="1:14" ht="15" customHeight="1" x14ac:dyDescent="0.25">
      <c r="A26" s="6" t="s">
        <v>82</v>
      </c>
      <c r="B26" s="18" t="s">
        <v>18</v>
      </c>
      <c r="C26" s="17">
        <f t="shared" si="2"/>
        <v>88.3</v>
      </c>
      <c r="D26" s="17">
        <f>'4 pr._savarankiškos f-jos'!E69+'4 pr._savarankiškos f-jos'!E126+'5 pr._valstybinės f-jos'!E70+'5 pr._valstybinės f-jos'!E106+'7 pr._kita dotacija'!E55+'9 pr._įstaigų pajamos'!E24+'9 pr._įstaigų pajamos'!E36+'11 pr._apyvartinės lėšos'!E16</f>
        <v>88.3</v>
      </c>
      <c r="E26" s="17">
        <f>'4 pr._savarankiškos f-jos'!F69+'4 pr._savarankiškos f-jos'!F126+'5 pr._valstybinės f-jos'!F70+'5 pr._valstybinės f-jos'!F106+'7 pr._kita dotacija'!F55+'9 pr._įstaigų pajamos'!F24+'9 pr._įstaigų pajamos'!F36+'11 pr._apyvartinės lėšos'!F16</f>
        <v>53.4</v>
      </c>
      <c r="F26" s="17">
        <f>'4 pr._savarankiškos f-jos'!G69+'4 pr._savarankiškos f-jos'!G126+'5 pr._valstybinės f-jos'!G70+'5 pr._valstybinės f-jos'!G106+'7 pr._kita dotacija'!G55+'9 pr._įstaigų pajamos'!G24+'9 pr._įstaigų pajamos'!G36+'11 pr._apyvartinės lėšos'!G16</f>
        <v>0</v>
      </c>
      <c r="G26" s="11">
        <f t="shared" si="3"/>
        <v>0.1</v>
      </c>
      <c r="H26" s="11">
        <f>'4 pr._savarankiškos f-jos'!I69+'4 pr._savarankiškos f-jos'!I126+'5 pr._valstybinės f-jos'!I70+'5 pr._valstybinės f-jos'!I106+'7 pr._kita dotacija'!I55+'9 pr._įstaigų pajamos'!I24+'9 pr._įstaigų pajamos'!I36+'11 pr._apyvartinės lėšos'!I16</f>
        <v>0.1</v>
      </c>
      <c r="I26" s="11">
        <f>'4 pr._savarankiškos f-jos'!J69+'4 pr._savarankiškos f-jos'!J126+'5 pr._valstybinės f-jos'!J70+'5 pr._valstybinės f-jos'!J106+'7 pr._kita dotacija'!J55+'9 pr._įstaigų pajamos'!J24+'9 pr._įstaigų pajamos'!J36+'11 pr._apyvartinės lėšos'!J16</f>
        <v>0</v>
      </c>
      <c r="J26" s="11">
        <f>'4 pr._savarankiškos f-jos'!K69+'4 pr._savarankiškos f-jos'!K126+'5 pr._valstybinės f-jos'!K70+'5 pr._valstybinės f-jos'!K106+'7 pr._kita dotacija'!K55+'9 pr._įstaigų pajamos'!K24+'9 pr._įstaigų pajamos'!K36+'11 pr._apyvartinės lėšos'!K16</f>
        <v>0</v>
      </c>
      <c r="K26" s="95">
        <f t="shared" si="4"/>
        <v>88.399999999999991</v>
      </c>
      <c r="L26" s="95">
        <f>'4 pr._savarankiškos f-jos'!M69+'4 pr._savarankiškos f-jos'!M126+'5 pr._valstybinės f-jos'!M70+'5 pr._valstybinės f-jos'!M106+'7 pr._kita dotacija'!M55+'9 pr._įstaigų pajamos'!M24+'9 pr._įstaigų pajamos'!M36+'11 pr._apyvartinės lėšos'!M16</f>
        <v>88.399999999999991</v>
      </c>
      <c r="M26" s="95">
        <f>'4 pr._savarankiškos f-jos'!N69+'4 pr._savarankiškos f-jos'!N126+'5 pr._valstybinės f-jos'!N70+'5 pr._valstybinės f-jos'!N106+'7 pr._kita dotacija'!N55+'9 pr._įstaigų pajamos'!N24+'9 pr._įstaigų pajamos'!N36+'11 pr._apyvartinės lėšos'!N16</f>
        <v>53.4</v>
      </c>
      <c r="N26" s="95">
        <f>'4 pr._savarankiškos f-jos'!O69+'4 pr._savarankiškos f-jos'!O126+'5 pr._valstybinės f-jos'!O70+'5 pr._valstybinės f-jos'!O106+'7 pr._kita dotacija'!O55+'9 pr._įstaigų pajamos'!O24+'9 pr._įstaigų pajamos'!O36+'11 pr._apyvartinės lėšos'!O16</f>
        <v>0</v>
      </c>
    </row>
    <row r="27" spans="1:14" ht="15" customHeight="1" x14ac:dyDescent="0.25">
      <c r="A27" s="6" t="s">
        <v>83</v>
      </c>
      <c r="B27" s="18" t="s">
        <v>19</v>
      </c>
      <c r="C27" s="17">
        <f t="shared" si="2"/>
        <v>729.8</v>
      </c>
      <c r="D27" s="17">
        <f>'4 pr._savarankiškos f-jos'!E74+'4 pr._savarankiškos f-jos'!E130+'5 pr._valstybinės f-jos'!E74+'5 pr._valstybinės f-jos'!E108+'7 pr._kita dotacija'!E59+'9 pr._įstaigų pajamos'!E37</f>
        <v>715.19999999999993</v>
      </c>
      <c r="E27" s="17">
        <f>'4 pr._savarankiškos f-jos'!F74+'4 pr._savarankiškos f-jos'!F130+'5 pr._valstybinės f-jos'!F74+'5 pr._valstybinės f-jos'!F108+'7 pr._kita dotacija'!F59+'9 pr._įstaigų pajamos'!F37</f>
        <v>142.6</v>
      </c>
      <c r="F27" s="17">
        <f>'4 pr._savarankiškos f-jos'!G74+'4 pr._savarankiškos f-jos'!G130+'5 pr._valstybinės f-jos'!G74+'5 pr._valstybinės f-jos'!G108+'7 pr._kita dotacija'!G59+'9 pr._įstaigų pajamos'!G37</f>
        <v>14.6</v>
      </c>
      <c r="G27" s="11">
        <f t="shared" si="3"/>
        <v>0</v>
      </c>
      <c r="H27" s="11">
        <f>'4 pr._savarankiškos f-jos'!I74+'4 pr._savarankiškos f-jos'!I130+'5 pr._valstybinės f-jos'!I74+'5 pr._valstybinės f-jos'!I108+'7 pr._kita dotacija'!I59+'9 pr._įstaigų pajamos'!I37</f>
        <v>0</v>
      </c>
      <c r="I27" s="11">
        <f>'4 pr._savarankiškos f-jos'!J74+'4 pr._savarankiškos f-jos'!J130+'5 pr._valstybinės f-jos'!J74+'5 pr._valstybinės f-jos'!J108+'7 pr._kita dotacija'!J59+'9 pr._įstaigų pajamos'!J37</f>
        <v>0</v>
      </c>
      <c r="J27" s="11">
        <f>'4 pr._savarankiškos f-jos'!K74+'4 pr._savarankiškos f-jos'!K130+'5 pr._valstybinės f-jos'!K74+'5 pr._valstybinės f-jos'!K108+'7 pr._kita dotacija'!K59+'9 pr._įstaigų pajamos'!K37</f>
        <v>0</v>
      </c>
      <c r="K27" s="95">
        <f t="shared" si="4"/>
        <v>729.8</v>
      </c>
      <c r="L27" s="95">
        <f>'4 pr._savarankiškos f-jos'!M74+'4 pr._savarankiškos f-jos'!M130+'5 pr._valstybinės f-jos'!M74+'5 pr._valstybinės f-jos'!M108+'7 pr._kita dotacija'!M59+'9 pr._įstaigų pajamos'!M37</f>
        <v>715.19999999999993</v>
      </c>
      <c r="M27" s="95">
        <f>'4 pr._savarankiškos f-jos'!N74+'4 pr._savarankiškos f-jos'!N130+'5 pr._valstybinės f-jos'!N74+'5 pr._valstybinės f-jos'!N108+'7 pr._kita dotacija'!N59+'9 pr._įstaigų pajamos'!N37</f>
        <v>142.6</v>
      </c>
      <c r="N27" s="95">
        <f>'4 pr._savarankiškos f-jos'!O74+'4 pr._savarankiškos f-jos'!O130+'5 pr._valstybinės f-jos'!O74+'5 pr._valstybinės f-jos'!O108+'7 pr._kita dotacija'!O59+'9 pr._įstaigų pajamos'!O37</f>
        <v>14.6</v>
      </c>
    </row>
    <row r="28" spans="1:14" ht="15" customHeight="1" x14ac:dyDescent="0.25">
      <c r="A28" s="6" t="s">
        <v>84</v>
      </c>
      <c r="B28" s="18" t="s">
        <v>26</v>
      </c>
      <c r="C28" s="17">
        <f>D28+F28</f>
        <v>1352.5</v>
      </c>
      <c r="D28" s="17">
        <f>'4 pr._savarankiškos f-jos'!E78+'11 pr._apyvartinės lėšos'!E18</f>
        <v>345.5</v>
      </c>
      <c r="E28" s="17">
        <f>'4 pr._savarankiškos f-jos'!F78+'11 pr._apyvartinės lėšos'!F18</f>
        <v>0</v>
      </c>
      <c r="F28" s="17">
        <f>'4 pr._savarankiškos f-jos'!G78+'11 pr._apyvartinės lėšos'!G18</f>
        <v>1007</v>
      </c>
      <c r="G28" s="11">
        <f>H28+J28</f>
        <v>0</v>
      </c>
      <c r="H28" s="11">
        <f>'4 pr._savarankiškos f-jos'!I78+'11 pr._apyvartinės lėšos'!I18</f>
        <v>0</v>
      </c>
      <c r="I28" s="11">
        <f>'4 pr._savarankiškos f-jos'!J78+'11 pr._apyvartinės lėšos'!J18</f>
        <v>0</v>
      </c>
      <c r="J28" s="11">
        <f>'4 pr._savarankiškos f-jos'!K78+'11 pr._apyvartinės lėšos'!K18</f>
        <v>0</v>
      </c>
      <c r="K28" s="95">
        <f>L28+N28</f>
        <v>1352.5</v>
      </c>
      <c r="L28" s="95">
        <f>'4 pr._savarankiškos f-jos'!M78+'11 pr._apyvartinės lėšos'!M18</f>
        <v>345.5</v>
      </c>
      <c r="M28" s="95">
        <f>'4 pr._savarankiškos f-jos'!N78+'11 pr._apyvartinės lėšos'!N18</f>
        <v>0</v>
      </c>
      <c r="N28" s="95">
        <f>'4 pr._savarankiškos f-jos'!O78+'11 pr._apyvartinės lėšos'!O18</f>
        <v>1007</v>
      </c>
    </row>
    <row r="29" spans="1:14" ht="15" customHeight="1" x14ac:dyDescent="0.25">
      <c r="A29" s="14" t="s">
        <v>85</v>
      </c>
      <c r="B29" s="36" t="s">
        <v>175</v>
      </c>
      <c r="C29" s="17">
        <f>D29+F29</f>
        <v>368.5</v>
      </c>
      <c r="D29" s="17">
        <f>'4 pr._savarankiškos f-jos'!E79+'5 pr._valstybinės f-jos'!E76</f>
        <v>347.5</v>
      </c>
      <c r="E29" s="17">
        <f>'4 pr._savarankiškos f-jos'!F79+'5 pr._valstybinės f-jos'!F76</f>
        <v>246.1</v>
      </c>
      <c r="F29" s="17">
        <f>'4 pr._savarankiškos f-jos'!G79+'5 pr._valstybinės f-jos'!G76</f>
        <v>21</v>
      </c>
      <c r="G29" s="11">
        <f>H29+J29</f>
        <v>0</v>
      </c>
      <c r="H29" s="11">
        <f>'4 pr._savarankiškos f-jos'!I79+'5 pr._valstybinės f-jos'!I76</f>
        <v>0</v>
      </c>
      <c r="I29" s="11">
        <f>'4 pr._savarankiškos f-jos'!J79+'5 pr._valstybinės f-jos'!J76</f>
        <v>0</v>
      </c>
      <c r="J29" s="11">
        <f>'4 pr._savarankiškos f-jos'!K79+'5 pr._valstybinės f-jos'!K76</f>
        <v>0</v>
      </c>
      <c r="K29" s="95">
        <f>L29+N29</f>
        <v>368.5</v>
      </c>
      <c r="L29" s="95">
        <f>'4 pr._savarankiškos f-jos'!M79+'5 pr._valstybinės f-jos'!M76</f>
        <v>347.5</v>
      </c>
      <c r="M29" s="95">
        <f>'4 pr._savarankiškos f-jos'!N79+'5 pr._valstybinės f-jos'!N76</f>
        <v>246.1</v>
      </c>
      <c r="N29" s="95">
        <f>'4 pr._savarankiškos f-jos'!O79+'5 pr._valstybinės f-jos'!O76</f>
        <v>21</v>
      </c>
    </row>
    <row r="30" spans="1:14" ht="15" customHeight="1" x14ac:dyDescent="0.25">
      <c r="A30" s="20" t="s">
        <v>86</v>
      </c>
      <c r="B30" s="30" t="s">
        <v>71</v>
      </c>
      <c r="C30" s="17">
        <f>D30+F30</f>
        <v>178.2</v>
      </c>
      <c r="D30" s="17">
        <f>'4 pr._savarankiškos f-jos'!E138+'5 pr._valstybinės f-jos'!E80</f>
        <v>178.2</v>
      </c>
      <c r="E30" s="17">
        <f>'4 pr._savarankiškos f-jos'!F138+'5 pr._valstybinės f-jos'!F80</f>
        <v>107.7</v>
      </c>
      <c r="F30" s="17">
        <f>'4 pr._savarankiškos f-jos'!G138+'5 pr._valstybinės f-jos'!G80</f>
        <v>0</v>
      </c>
      <c r="G30" s="11">
        <f>H30+J30</f>
        <v>0</v>
      </c>
      <c r="H30" s="11">
        <f>'4 pr._savarankiškos f-jos'!I138+'5 pr._valstybinės f-jos'!I80</f>
        <v>0</v>
      </c>
      <c r="I30" s="11">
        <f>'4 pr._savarankiškos f-jos'!J138+'5 pr._valstybinės f-jos'!J80</f>
        <v>0</v>
      </c>
      <c r="J30" s="11">
        <f>'4 pr._savarankiškos f-jos'!K138+'5 pr._valstybinės f-jos'!K80</f>
        <v>0</v>
      </c>
      <c r="K30" s="95">
        <f>L30+N30</f>
        <v>178.2</v>
      </c>
      <c r="L30" s="95">
        <f>'4 pr._savarankiškos f-jos'!M138+'5 pr._valstybinės f-jos'!M80</f>
        <v>178.2</v>
      </c>
      <c r="M30" s="95">
        <f>'4 pr._savarankiškos f-jos'!N138+'5 pr._valstybinės f-jos'!N80</f>
        <v>107.7</v>
      </c>
      <c r="N30" s="95">
        <f>'4 pr._savarankiškos f-jos'!O138+'5 pr._valstybinės f-jos'!O80</f>
        <v>0</v>
      </c>
    </row>
    <row r="31" spans="1:14" ht="15" customHeight="1" x14ac:dyDescent="0.25">
      <c r="A31" s="6" t="s">
        <v>87</v>
      </c>
      <c r="B31" s="93" t="s">
        <v>55</v>
      </c>
      <c r="C31" s="17">
        <f>D31+F31</f>
        <v>571.9</v>
      </c>
      <c r="D31" s="17">
        <f>'4 pr._savarankiškos f-jos'!E144+'6 pr._mokinio krepšelis'!E17+'7 pr._kita dotacija'!E78</f>
        <v>571.9</v>
      </c>
      <c r="E31" s="17">
        <f>'4 pr._savarankiškos f-jos'!F144+'6 pr._mokinio krepšelis'!F17+'7 pr._kita dotacija'!F78</f>
        <v>409.59999999999997</v>
      </c>
      <c r="F31" s="17">
        <f>'4 pr._savarankiškos f-jos'!G144+'6 pr._mokinio krepšelis'!G17+'7 pr._kita dotacija'!G78</f>
        <v>0</v>
      </c>
      <c r="G31" s="11">
        <f>H31+J31</f>
        <v>0</v>
      </c>
      <c r="H31" s="11">
        <f>'4 pr._savarankiškos f-jos'!I144+'6 pr._mokinio krepšelis'!I17+'7 pr._kita dotacija'!I78</f>
        <v>0</v>
      </c>
      <c r="I31" s="11">
        <f>'4 pr._savarankiškos f-jos'!J144+'6 pr._mokinio krepšelis'!J17+'7 pr._kita dotacija'!J78</f>
        <v>0</v>
      </c>
      <c r="J31" s="11">
        <f>'4 pr._savarankiškos f-jos'!K144+'6 pr._mokinio krepšelis'!K17+'7 pr._kita dotacija'!K78</f>
        <v>0</v>
      </c>
      <c r="K31" s="95">
        <f>L31+N31</f>
        <v>571.9</v>
      </c>
      <c r="L31" s="95">
        <f>'4 pr._savarankiškos f-jos'!M144+'6 pr._mokinio krepšelis'!M17+'7 pr._kita dotacija'!M78</f>
        <v>571.9</v>
      </c>
      <c r="M31" s="95">
        <f>'4 pr._savarankiškos f-jos'!N144+'6 pr._mokinio krepšelis'!N17+'7 pr._kita dotacija'!N78</f>
        <v>409.59999999999997</v>
      </c>
      <c r="N31" s="95">
        <f>'4 pr._savarankiškos f-jos'!O144+'6 pr._mokinio krepšelis'!O17+'7 pr._kita dotacija'!O78</f>
        <v>0</v>
      </c>
    </row>
    <row r="32" spans="1:14" ht="15" customHeight="1" x14ac:dyDescent="0.25">
      <c r="A32" s="6" t="s">
        <v>88</v>
      </c>
      <c r="B32" s="30" t="s">
        <v>33</v>
      </c>
      <c r="C32" s="17">
        <f t="shared" ref="C32:C66" si="5">D32+F32</f>
        <v>580.19999999999993</v>
      </c>
      <c r="D32" s="17">
        <f>'4 pr._savarankiškos f-jos'!E145+'6 pr._mokinio krepšelis'!E18+'7 pr._kita dotacija'!E81</f>
        <v>580.19999999999993</v>
      </c>
      <c r="E32" s="17">
        <f>'4 pr._savarankiškos f-jos'!F145+'6 pr._mokinio krepšelis'!F18+'7 pr._kita dotacija'!F81</f>
        <v>409.4</v>
      </c>
      <c r="F32" s="17">
        <f>'4 pr._savarankiškos f-jos'!G145+'6 pr._mokinio krepšelis'!G18+'7 pr._kita dotacija'!G81</f>
        <v>0</v>
      </c>
      <c r="G32" s="11">
        <f t="shared" ref="G32:G46" si="6">H32+J32</f>
        <v>0</v>
      </c>
      <c r="H32" s="11">
        <f>'4 pr._savarankiškos f-jos'!I145+'6 pr._mokinio krepšelis'!I18+'7 pr._kita dotacija'!I81</f>
        <v>0</v>
      </c>
      <c r="I32" s="11">
        <f>'4 pr._savarankiškos f-jos'!J145+'6 pr._mokinio krepšelis'!J18+'7 pr._kita dotacija'!J81</f>
        <v>0</v>
      </c>
      <c r="J32" s="11">
        <f>'4 pr._savarankiškos f-jos'!K145+'6 pr._mokinio krepšelis'!K18+'7 pr._kita dotacija'!K81</f>
        <v>0</v>
      </c>
      <c r="K32" s="95">
        <f t="shared" ref="K32:K46" si="7">L32+N32</f>
        <v>580.19999999999993</v>
      </c>
      <c r="L32" s="95">
        <f>'4 pr._savarankiškos f-jos'!M145+'6 pr._mokinio krepšelis'!M18+'7 pr._kita dotacija'!M81</f>
        <v>580.19999999999993</v>
      </c>
      <c r="M32" s="95">
        <f>'4 pr._savarankiškos f-jos'!N145+'6 pr._mokinio krepšelis'!N18+'7 pr._kita dotacija'!N81</f>
        <v>409.4</v>
      </c>
      <c r="N32" s="95">
        <f>'4 pr._savarankiškos f-jos'!O145+'6 pr._mokinio krepšelis'!O18+'7 pr._kita dotacija'!O81</f>
        <v>0</v>
      </c>
    </row>
    <row r="33" spans="1:14" ht="15" customHeight="1" x14ac:dyDescent="0.25">
      <c r="A33" s="6" t="s">
        <v>89</v>
      </c>
      <c r="B33" s="30" t="s">
        <v>164</v>
      </c>
      <c r="C33" s="17">
        <f t="shared" si="5"/>
        <v>918.8</v>
      </c>
      <c r="D33" s="17">
        <f>'4 pr._savarankiškos f-jos'!E146+'6 pr._mokinio krepšelis'!E19+'9 pr._įstaigų pajamos'!E43+'7 pr._kita dotacija'!E83</f>
        <v>918.8</v>
      </c>
      <c r="E33" s="17">
        <f>'4 pr._savarankiškos f-jos'!F146+'6 pr._mokinio krepšelis'!F19+'9 pr._įstaigų pajamos'!F43+'7 pr._kita dotacija'!F83</f>
        <v>633.69999999999993</v>
      </c>
      <c r="F33" s="17">
        <f>'4 pr._savarankiškos f-jos'!G146+'6 pr._mokinio krepšelis'!G19+'9 pr._įstaigų pajamos'!G43+'7 pr._kita dotacija'!G83</f>
        <v>0</v>
      </c>
      <c r="G33" s="11">
        <f t="shared" si="6"/>
        <v>0</v>
      </c>
      <c r="H33" s="11">
        <f>'4 pr._savarankiškos f-jos'!I146+'6 pr._mokinio krepšelis'!I19+'9 pr._įstaigų pajamos'!I43+'7 pr._kita dotacija'!I83</f>
        <v>0</v>
      </c>
      <c r="I33" s="11">
        <f>'4 pr._savarankiškos f-jos'!J146+'6 pr._mokinio krepšelis'!J19+'9 pr._įstaigų pajamos'!J43+'7 pr._kita dotacija'!J83</f>
        <v>0</v>
      </c>
      <c r="J33" s="11">
        <f>'4 pr._savarankiškos f-jos'!K146+'6 pr._mokinio krepšelis'!K19+'9 pr._įstaigų pajamos'!K43+'7 pr._kita dotacija'!K83</f>
        <v>0</v>
      </c>
      <c r="K33" s="95">
        <f t="shared" si="7"/>
        <v>918.8</v>
      </c>
      <c r="L33" s="95">
        <f>'4 pr._savarankiškos f-jos'!M146+'6 pr._mokinio krepšelis'!M19+'9 pr._įstaigų pajamos'!M43+'7 pr._kita dotacija'!M83</f>
        <v>918.8</v>
      </c>
      <c r="M33" s="95">
        <f>'4 pr._savarankiškos f-jos'!N146+'6 pr._mokinio krepšelis'!N19+'9 pr._įstaigų pajamos'!N43+'7 pr._kita dotacija'!N83</f>
        <v>633.69999999999993</v>
      </c>
      <c r="N33" s="95">
        <f>'4 pr._savarankiškos f-jos'!O146+'6 pr._mokinio krepšelis'!O19+'9 pr._įstaigų pajamos'!O43+'7 pr._kita dotacija'!O83</f>
        <v>0</v>
      </c>
    </row>
    <row r="34" spans="1:14" ht="15" customHeight="1" x14ac:dyDescent="0.25">
      <c r="A34" s="6" t="s">
        <v>90</v>
      </c>
      <c r="B34" s="30" t="s">
        <v>171</v>
      </c>
      <c r="C34" s="17">
        <f t="shared" si="5"/>
        <v>560.29999999999995</v>
      </c>
      <c r="D34" s="17">
        <f>'4 pr._savarankiškos f-jos'!E147+'6 pr._mokinio krepšelis'!E20+'9 pr._įstaigų pajamos'!E44+'7 pr._kita dotacija'!E86</f>
        <v>560.29999999999995</v>
      </c>
      <c r="E34" s="17">
        <f>'4 pr._savarankiškos f-jos'!F147+'6 pr._mokinio krepšelis'!F20+'9 pr._įstaigų pajamos'!F44+'7 pr._kita dotacija'!F86</f>
        <v>390.7</v>
      </c>
      <c r="F34" s="17">
        <f>'4 pr._savarankiškos f-jos'!G147+'6 pr._mokinio krepšelis'!G20+'9 pr._įstaigų pajamos'!G44+'7 pr._kita dotacija'!G86</f>
        <v>0</v>
      </c>
      <c r="G34" s="11">
        <f t="shared" si="6"/>
        <v>0</v>
      </c>
      <c r="H34" s="11">
        <f>'4 pr._savarankiškos f-jos'!I147+'6 pr._mokinio krepšelis'!I20+'9 pr._įstaigų pajamos'!I44+'7 pr._kita dotacija'!I86</f>
        <v>0</v>
      </c>
      <c r="I34" s="11">
        <f>'4 pr._savarankiškos f-jos'!J147+'6 pr._mokinio krepšelis'!J20+'9 pr._įstaigų pajamos'!J44+'7 pr._kita dotacija'!J86</f>
        <v>0</v>
      </c>
      <c r="J34" s="11">
        <f>'4 pr._savarankiškos f-jos'!K147+'6 pr._mokinio krepšelis'!K20+'9 pr._įstaigų pajamos'!K44+'7 pr._kita dotacija'!K86</f>
        <v>0</v>
      </c>
      <c r="K34" s="95">
        <f t="shared" si="7"/>
        <v>560.29999999999995</v>
      </c>
      <c r="L34" s="95">
        <f>'4 pr._savarankiškos f-jos'!M147+'6 pr._mokinio krepšelis'!M20+'9 pr._įstaigų pajamos'!M44+'7 pr._kita dotacija'!M86</f>
        <v>560.29999999999995</v>
      </c>
      <c r="M34" s="95">
        <f>'4 pr._savarankiškos f-jos'!N147+'6 pr._mokinio krepšelis'!N20+'9 pr._įstaigų pajamos'!N44+'7 pr._kita dotacija'!N86</f>
        <v>390.7</v>
      </c>
      <c r="N34" s="95">
        <f>'4 pr._savarankiškos f-jos'!O147+'6 pr._mokinio krepšelis'!O20+'9 pr._įstaigų pajamos'!O44+'7 pr._kita dotacija'!O86</f>
        <v>0</v>
      </c>
    </row>
    <row r="35" spans="1:14" ht="15" customHeight="1" x14ac:dyDescent="0.25">
      <c r="A35" s="6" t="s">
        <v>91</v>
      </c>
      <c r="B35" s="19" t="s">
        <v>153</v>
      </c>
      <c r="C35" s="17">
        <f t="shared" si="5"/>
        <v>365.50000000000006</v>
      </c>
      <c r="D35" s="17">
        <f>'4 pr._savarankiškos f-jos'!E148+'6 pr._mokinio krepšelis'!E21+'9 pr._įstaigų pajamos'!E45+'7 pr._kita dotacija'!E89</f>
        <v>365.50000000000006</v>
      </c>
      <c r="E35" s="17">
        <f>'4 pr._savarankiškos f-jos'!F148+'6 pr._mokinio krepšelis'!F21+'9 pr._įstaigų pajamos'!F45+'7 pr._kita dotacija'!F89</f>
        <v>257.60000000000002</v>
      </c>
      <c r="F35" s="17">
        <f>'4 pr._savarankiškos f-jos'!G148+'6 pr._mokinio krepšelis'!G21+'9 pr._įstaigų pajamos'!G45+'7 pr._kita dotacija'!G89</f>
        <v>0</v>
      </c>
      <c r="G35" s="11">
        <f t="shared" si="6"/>
        <v>0</v>
      </c>
      <c r="H35" s="11">
        <f>'4 pr._savarankiškos f-jos'!I148+'6 pr._mokinio krepšelis'!I21+'9 pr._įstaigų pajamos'!I45+'7 pr._kita dotacija'!I89</f>
        <v>0</v>
      </c>
      <c r="I35" s="11">
        <f>'4 pr._savarankiškos f-jos'!J148+'6 pr._mokinio krepšelis'!J21+'9 pr._įstaigų pajamos'!J45+'7 pr._kita dotacija'!J89</f>
        <v>0</v>
      </c>
      <c r="J35" s="11">
        <f>'4 pr._savarankiškos f-jos'!K148+'6 pr._mokinio krepšelis'!K21+'9 pr._įstaigų pajamos'!K45+'7 pr._kita dotacija'!K89</f>
        <v>0</v>
      </c>
      <c r="K35" s="95">
        <f t="shared" si="7"/>
        <v>365.50000000000006</v>
      </c>
      <c r="L35" s="95">
        <f>'4 pr._savarankiškos f-jos'!M148+'6 pr._mokinio krepšelis'!M21+'9 pr._įstaigų pajamos'!M45+'7 pr._kita dotacija'!M89</f>
        <v>365.50000000000006</v>
      </c>
      <c r="M35" s="95">
        <f>'4 pr._savarankiškos f-jos'!N148+'6 pr._mokinio krepšelis'!N21+'9 pr._įstaigų pajamos'!N45+'7 pr._kita dotacija'!N89</f>
        <v>257.60000000000002</v>
      </c>
      <c r="N35" s="95">
        <f>'4 pr._savarankiškos f-jos'!O148+'6 pr._mokinio krepšelis'!O21+'9 pr._įstaigų pajamos'!O45+'7 pr._kita dotacija'!O89</f>
        <v>0</v>
      </c>
    </row>
    <row r="36" spans="1:14" ht="15" customHeight="1" x14ac:dyDescent="0.25">
      <c r="A36" s="14" t="s">
        <v>92</v>
      </c>
      <c r="B36" s="32" t="s">
        <v>368</v>
      </c>
      <c r="C36" s="17">
        <f t="shared" si="5"/>
        <v>553.1</v>
      </c>
      <c r="D36" s="17">
        <f>'4 pr._savarankiškos f-jos'!E149+'6 pr._mokinio krepšelis'!E22+'9 pr._įstaigų pajamos'!E46+'7 pr._kita dotacija'!E91</f>
        <v>553.1</v>
      </c>
      <c r="E36" s="17">
        <f>'4 pr._savarankiškos f-jos'!F149+'6 pr._mokinio krepšelis'!F22+'9 pr._įstaigų pajamos'!F46+'7 pr._kita dotacija'!F91</f>
        <v>391.2</v>
      </c>
      <c r="F36" s="17">
        <f>'4 pr._savarankiškos f-jos'!G149+'6 pr._mokinio krepšelis'!G22+'9 pr._įstaigų pajamos'!G46+'7 pr._kita dotacija'!G91</f>
        <v>0</v>
      </c>
      <c r="G36" s="11">
        <f t="shared" si="6"/>
        <v>0</v>
      </c>
      <c r="H36" s="11">
        <f>'4 pr._savarankiškos f-jos'!I149+'6 pr._mokinio krepšelis'!I22+'9 pr._įstaigų pajamos'!I46+'7 pr._kita dotacija'!I91</f>
        <v>0</v>
      </c>
      <c r="I36" s="11">
        <f>'4 pr._savarankiškos f-jos'!J149+'6 pr._mokinio krepšelis'!J22+'9 pr._įstaigų pajamos'!J46+'7 pr._kita dotacija'!J91</f>
        <v>0</v>
      </c>
      <c r="J36" s="11">
        <f>'4 pr._savarankiškos f-jos'!K149+'6 pr._mokinio krepšelis'!K22+'9 pr._įstaigų pajamos'!K46+'7 pr._kita dotacija'!K91</f>
        <v>0</v>
      </c>
      <c r="K36" s="95">
        <f t="shared" si="7"/>
        <v>553.1</v>
      </c>
      <c r="L36" s="95">
        <f>'4 pr._savarankiškos f-jos'!M149+'6 pr._mokinio krepšelis'!M22+'9 pr._įstaigų pajamos'!M46+'7 pr._kita dotacija'!M91</f>
        <v>553.1</v>
      </c>
      <c r="M36" s="95">
        <f>'4 pr._savarankiškos f-jos'!N149+'6 pr._mokinio krepšelis'!N22+'9 pr._įstaigų pajamos'!N46+'7 pr._kita dotacija'!N91</f>
        <v>391.2</v>
      </c>
      <c r="N36" s="95">
        <f>'4 pr._savarankiškos f-jos'!O149+'6 pr._mokinio krepšelis'!O22+'9 pr._įstaigų pajamos'!O46+'7 pr._kita dotacija'!O91</f>
        <v>0</v>
      </c>
    </row>
    <row r="37" spans="1:14" ht="15" customHeight="1" x14ac:dyDescent="0.25">
      <c r="A37" s="6" t="s">
        <v>93</v>
      </c>
      <c r="B37" s="30" t="s">
        <v>156</v>
      </c>
      <c r="C37" s="17">
        <f t="shared" si="5"/>
        <v>714</v>
      </c>
      <c r="D37" s="17">
        <f>'4 pr._savarankiškos f-jos'!E150+'6 pr._mokinio krepšelis'!E23+'9 pr._įstaigų pajamos'!E47+'7 pr._kita dotacija'!E94</f>
        <v>714</v>
      </c>
      <c r="E37" s="17">
        <f>'4 pr._savarankiškos f-jos'!F150+'6 pr._mokinio krepšelis'!F23+'9 pr._įstaigų pajamos'!F47+'7 pr._kita dotacija'!F94</f>
        <v>463.70000000000005</v>
      </c>
      <c r="F37" s="17">
        <f>'4 pr._savarankiškos f-jos'!G150+'6 pr._mokinio krepšelis'!G23+'9 pr._įstaigų pajamos'!G47+'7 pr._kita dotacija'!G94</f>
        <v>0</v>
      </c>
      <c r="G37" s="11">
        <f t="shared" si="6"/>
        <v>0</v>
      </c>
      <c r="H37" s="11">
        <f>'4 pr._savarankiškos f-jos'!I150+'6 pr._mokinio krepšelis'!I23+'9 pr._įstaigų pajamos'!I47+'7 pr._kita dotacija'!I94</f>
        <v>0</v>
      </c>
      <c r="I37" s="11">
        <f>'4 pr._savarankiškos f-jos'!J150+'6 pr._mokinio krepšelis'!J23+'9 pr._įstaigų pajamos'!J47+'7 pr._kita dotacija'!J94</f>
        <v>0</v>
      </c>
      <c r="J37" s="11">
        <f>'4 pr._savarankiškos f-jos'!K150+'6 pr._mokinio krepšelis'!K23+'9 pr._įstaigų pajamos'!K47+'7 pr._kita dotacija'!K94</f>
        <v>0</v>
      </c>
      <c r="K37" s="95">
        <f t="shared" si="7"/>
        <v>714</v>
      </c>
      <c r="L37" s="95">
        <f>'4 pr._savarankiškos f-jos'!M150+'6 pr._mokinio krepšelis'!M23+'9 pr._įstaigų pajamos'!M47+'7 pr._kita dotacija'!M94</f>
        <v>714</v>
      </c>
      <c r="M37" s="95">
        <f>'4 pr._savarankiškos f-jos'!N150+'6 pr._mokinio krepšelis'!N23+'9 pr._įstaigų pajamos'!N47+'7 pr._kita dotacija'!N94</f>
        <v>463.70000000000005</v>
      </c>
      <c r="N37" s="95">
        <f>'4 pr._savarankiškos f-jos'!O150+'6 pr._mokinio krepšelis'!O23+'9 pr._įstaigų pajamos'!O47+'7 pr._kita dotacija'!O94</f>
        <v>0</v>
      </c>
    </row>
    <row r="38" spans="1:14" ht="15" customHeight="1" x14ac:dyDescent="0.25">
      <c r="A38" s="6" t="s">
        <v>94</v>
      </c>
      <c r="B38" s="30" t="s">
        <v>155</v>
      </c>
      <c r="C38" s="17">
        <f t="shared" si="5"/>
        <v>695.7</v>
      </c>
      <c r="D38" s="17">
        <f>'4 pr._savarankiškos f-jos'!E151+'6 pr._mokinio krepšelis'!E24+'9 pr._įstaigų pajamos'!E48+'7 pr._kita dotacija'!E96</f>
        <v>695.7</v>
      </c>
      <c r="E38" s="17">
        <f>'4 pr._savarankiškos f-jos'!F151+'6 pr._mokinio krepšelis'!F24+'9 pr._įstaigų pajamos'!F48+'7 pr._kita dotacija'!F96</f>
        <v>478.2</v>
      </c>
      <c r="F38" s="17">
        <f>'4 pr._savarankiškos f-jos'!G151+'6 pr._mokinio krepšelis'!G24+'9 pr._įstaigų pajamos'!G48+'7 pr._kita dotacija'!G96</f>
        <v>0</v>
      </c>
      <c r="G38" s="11">
        <f t="shared" si="6"/>
        <v>0</v>
      </c>
      <c r="H38" s="11">
        <f>'4 pr._savarankiškos f-jos'!I151+'6 pr._mokinio krepšelis'!I24+'9 pr._įstaigų pajamos'!I48+'7 pr._kita dotacija'!I96</f>
        <v>0</v>
      </c>
      <c r="I38" s="11">
        <f>'4 pr._savarankiškos f-jos'!J151+'6 pr._mokinio krepšelis'!J24+'9 pr._įstaigų pajamos'!J48+'7 pr._kita dotacija'!J96</f>
        <v>0</v>
      </c>
      <c r="J38" s="11">
        <f>'4 pr._savarankiškos f-jos'!K151+'6 pr._mokinio krepšelis'!K24+'9 pr._įstaigų pajamos'!K48+'7 pr._kita dotacija'!K96</f>
        <v>0</v>
      </c>
      <c r="K38" s="95">
        <f t="shared" si="7"/>
        <v>695.7</v>
      </c>
      <c r="L38" s="95">
        <f>'4 pr._savarankiškos f-jos'!M151+'6 pr._mokinio krepšelis'!M24+'9 pr._įstaigų pajamos'!M48+'7 pr._kita dotacija'!M96</f>
        <v>695.7</v>
      </c>
      <c r="M38" s="95">
        <f>'4 pr._savarankiškos f-jos'!N151+'6 pr._mokinio krepšelis'!N24+'9 pr._įstaigų pajamos'!N48+'7 pr._kita dotacija'!N96</f>
        <v>478.2</v>
      </c>
      <c r="N38" s="95">
        <f>'4 pr._savarankiškos f-jos'!O151+'6 pr._mokinio krepšelis'!O24+'9 pr._įstaigų pajamos'!O48+'7 pr._kita dotacija'!O96</f>
        <v>0</v>
      </c>
    </row>
    <row r="39" spans="1:14" ht="15" customHeight="1" x14ac:dyDescent="0.25">
      <c r="A39" s="6" t="s">
        <v>95</v>
      </c>
      <c r="B39" s="30" t="s">
        <v>154</v>
      </c>
      <c r="C39" s="17">
        <f t="shared" si="5"/>
        <v>683.6</v>
      </c>
      <c r="D39" s="17">
        <f>'4 pr._savarankiškos f-jos'!E152+'6 pr._mokinio krepšelis'!E25+'7 pr._kita dotacija'!E99</f>
        <v>683.6</v>
      </c>
      <c r="E39" s="17">
        <f>'4 pr._savarankiškos f-jos'!F152+'6 pr._mokinio krepšelis'!F25+'7 pr._kita dotacija'!F99</f>
        <v>478.20000000000005</v>
      </c>
      <c r="F39" s="17">
        <f>'4 pr._savarankiškos f-jos'!G152+'6 pr._mokinio krepšelis'!G25+'7 pr._kita dotacija'!G99</f>
        <v>0</v>
      </c>
      <c r="G39" s="11">
        <f t="shared" si="6"/>
        <v>0</v>
      </c>
      <c r="H39" s="11">
        <f>'4 pr._savarankiškos f-jos'!I152+'6 pr._mokinio krepšelis'!I25+'7 pr._kita dotacija'!I99</f>
        <v>0</v>
      </c>
      <c r="I39" s="11">
        <f>'4 pr._savarankiškos f-jos'!J152+'6 pr._mokinio krepšelis'!J25+'7 pr._kita dotacija'!J99</f>
        <v>0</v>
      </c>
      <c r="J39" s="11">
        <f>'4 pr._savarankiškos f-jos'!K152+'6 pr._mokinio krepšelis'!K25+'7 pr._kita dotacija'!K99</f>
        <v>0</v>
      </c>
      <c r="K39" s="95">
        <f t="shared" si="7"/>
        <v>683.6</v>
      </c>
      <c r="L39" s="95">
        <f>'4 pr._savarankiškos f-jos'!M152+'6 pr._mokinio krepšelis'!M25+'7 pr._kita dotacija'!M99</f>
        <v>683.6</v>
      </c>
      <c r="M39" s="95">
        <f>'4 pr._savarankiškos f-jos'!N152+'6 pr._mokinio krepšelis'!N25+'7 pr._kita dotacija'!N99</f>
        <v>478.20000000000005</v>
      </c>
      <c r="N39" s="95">
        <f>'4 pr._savarankiškos f-jos'!O152+'6 pr._mokinio krepšelis'!O25+'7 pr._kita dotacija'!O99</f>
        <v>0</v>
      </c>
    </row>
    <row r="40" spans="1:14" ht="15" customHeight="1" x14ac:dyDescent="0.25">
      <c r="A40" s="6" t="s">
        <v>96</v>
      </c>
      <c r="B40" s="13" t="s">
        <v>424</v>
      </c>
      <c r="C40" s="17">
        <f t="shared" si="5"/>
        <v>725.90000000000009</v>
      </c>
      <c r="D40" s="17">
        <f>'4 pr._savarankiškos f-jos'!E153+'6 pr._mokinio krepšelis'!E26+'9 pr._įstaigų pajamos'!E49+'7 pr._kita dotacija'!E102</f>
        <v>725.90000000000009</v>
      </c>
      <c r="E40" s="17">
        <f>'4 pr._savarankiškos f-jos'!F153+'6 pr._mokinio krepšelis'!F26+'9 pr._įstaigų pajamos'!F49+'7 pr._kita dotacija'!F102</f>
        <v>502.6</v>
      </c>
      <c r="F40" s="17">
        <f>'4 pr._savarankiškos f-jos'!G153+'6 pr._mokinio krepšelis'!G26+'9 pr._įstaigų pajamos'!G49+'7 pr._kita dotacija'!G102</f>
        <v>0</v>
      </c>
      <c r="G40" s="11">
        <f t="shared" si="6"/>
        <v>0</v>
      </c>
      <c r="H40" s="11">
        <f>'4 pr._savarankiškos f-jos'!I153+'6 pr._mokinio krepšelis'!I26+'9 pr._įstaigų pajamos'!I49+'7 pr._kita dotacija'!I102</f>
        <v>0</v>
      </c>
      <c r="I40" s="11">
        <f>'4 pr._savarankiškos f-jos'!J153+'6 pr._mokinio krepšelis'!J26+'9 pr._įstaigų pajamos'!J49+'7 pr._kita dotacija'!J102</f>
        <v>0</v>
      </c>
      <c r="J40" s="11">
        <f>'4 pr._savarankiškos f-jos'!K153+'6 pr._mokinio krepšelis'!K26+'9 pr._įstaigų pajamos'!K49+'7 pr._kita dotacija'!K102</f>
        <v>0</v>
      </c>
      <c r="K40" s="95">
        <f t="shared" si="7"/>
        <v>725.90000000000009</v>
      </c>
      <c r="L40" s="95">
        <f>'4 pr._savarankiškos f-jos'!M153+'6 pr._mokinio krepšelis'!M26+'9 pr._įstaigų pajamos'!M49+'7 pr._kita dotacija'!M102</f>
        <v>725.90000000000009</v>
      </c>
      <c r="M40" s="95">
        <f>'4 pr._savarankiškos f-jos'!N153+'6 pr._mokinio krepšelis'!N26+'9 pr._įstaigų pajamos'!N49+'7 pr._kita dotacija'!N102</f>
        <v>502.6</v>
      </c>
      <c r="N40" s="95">
        <f>'4 pr._savarankiškos f-jos'!O153+'6 pr._mokinio krepšelis'!O26+'9 pr._įstaigų pajamos'!O49+'7 pr._kita dotacija'!O102</f>
        <v>0</v>
      </c>
    </row>
    <row r="41" spans="1:14" ht="15" customHeight="1" x14ac:dyDescent="0.25">
      <c r="A41" s="6" t="s">
        <v>97</v>
      </c>
      <c r="B41" s="94" t="s">
        <v>46</v>
      </c>
      <c r="C41" s="17">
        <f t="shared" si="5"/>
        <v>238.29999999999998</v>
      </c>
      <c r="D41" s="17">
        <f>'4 pr._savarankiškos f-jos'!E154+'6 pr._mokinio krepšelis'!E27+'7 pr._kita dotacija'!E105</f>
        <v>238.29999999999998</v>
      </c>
      <c r="E41" s="17">
        <f>'4 pr._savarankiškos f-jos'!F154+'6 pr._mokinio krepšelis'!F27+'7 pr._kita dotacija'!F105</f>
        <v>169.3</v>
      </c>
      <c r="F41" s="17">
        <f>'4 pr._savarankiškos f-jos'!G154+'6 pr._mokinio krepšelis'!G27+'7 pr._kita dotacija'!G105</f>
        <v>0</v>
      </c>
      <c r="G41" s="11">
        <f t="shared" si="6"/>
        <v>0</v>
      </c>
      <c r="H41" s="11">
        <f>'4 pr._savarankiškos f-jos'!I154+'6 pr._mokinio krepšelis'!I27+'7 pr._kita dotacija'!I105</f>
        <v>0</v>
      </c>
      <c r="I41" s="11">
        <f>'4 pr._savarankiškos f-jos'!J154+'6 pr._mokinio krepšelis'!J27+'7 pr._kita dotacija'!J105</f>
        <v>0</v>
      </c>
      <c r="J41" s="11">
        <f>'4 pr._savarankiškos f-jos'!K154+'6 pr._mokinio krepšelis'!K27+'7 pr._kita dotacija'!K105</f>
        <v>0</v>
      </c>
      <c r="K41" s="95">
        <f t="shared" si="7"/>
        <v>238.29999999999998</v>
      </c>
      <c r="L41" s="95">
        <f>'4 pr._savarankiškos f-jos'!M154+'6 pr._mokinio krepšelis'!M27+'7 pr._kita dotacija'!M105</f>
        <v>238.29999999999998</v>
      </c>
      <c r="M41" s="95">
        <f>'4 pr._savarankiškos f-jos'!N154+'6 pr._mokinio krepšelis'!N27+'7 pr._kita dotacija'!N105</f>
        <v>169.3</v>
      </c>
      <c r="N41" s="95">
        <f>'4 pr._savarankiškos f-jos'!O154+'6 pr._mokinio krepšelis'!O27+'7 pr._kita dotacija'!O105</f>
        <v>0</v>
      </c>
    </row>
    <row r="42" spans="1:14" ht="15" customHeight="1" x14ac:dyDescent="0.25">
      <c r="A42" s="6" t="s">
        <v>98</v>
      </c>
      <c r="B42" s="30" t="s">
        <v>43</v>
      </c>
      <c r="C42" s="17">
        <f t="shared" si="5"/>
        <v>297.10000000000002</v>
      </c>
      <c r="D42" s="17">
        <f>'4 pr._savarankiškos f-jos'!E155+'6 pr._mokinio krepšelis'!E28+'7 pr._kita dotacija'!E107</f>
        <v>297.10000000000002</v>
      </c>
      <c r="E42" s="17">
        <f>'4 pr._savarankiškos f-jos'!F155+'6 pr._mokinio krepšelis'!F28+'7 pr._kita dotacija'!F107</f>
        <v>212.60000000000002</v>
      </c>
      <c r="F42" s="17">
        <f>'4 pr._savarankiškos f-jos'!G155+'6 pr._mokinio krepšelis'!G28+'7 pr._kita dotacija'!G107</f>
        <v>0</v>
      </c>
      <c r="G42" s="11">
        <f t="shared" si="6"/>
        <v>0</v>
      </c>
      <c r="H42" s="11">
        <f>'4 pr._savarankiškos f-jos'!I155+'6 pr._mokinio krepšelis'!I28+'7 pr._kita dotacija'!I107</f>
        <v>0</v>
      </c>
      <c r="I42" s="11">
        <f>'4 pr._savarankiškos f-jos'!J155+'6 pr._mokinio krepšelis'!J28+'7 pr._kita dotacija'!J107</f>
        <v>0</v>
      </c>
      <c r="J42" s="11">
        <f>'4 pr._savarankiškos f-jos'!K155+'6 pr._mokinio krepšelis'!K28+'7 pr._kita dotacija'!K107</f>
        <v>0</v>
      </c>
      <c r="K42" s="95">
        <f t="shared" si="7"/>
        <v>297.10000000000002</v>
      </c>
      <c r="L42" s="95">
        <f>'4 pr._savarankiškos f-jos'!M155+'6 pr._mokinio krepšelis'!M28+'7 pr._kita dotacija'!M107</f>
        <v>297.10000000000002</v>
      </c>
      <c r="M42" s="95">
        <f>'4 pr._savarankiškos f-jos'!N155+'6 pr._mokinio krepšelis'!N28+'7 pr._kita dotacija'!N107</f>
        <v>212.60000000000002</v>
      </c>
      <c r="N42" s="95">
        <f>'4 pr._savarankiškos f-jos'!O155+'6 pr._mokinio krepšelis'!O28+'7 pr._kita dotacija'!O107</f>
        <v>0</v>
      </c>
    </row>
    <row r="43" spans="1:14" ht="15" customHeight="1" x14ac:dyDescent="0.25">
      <c r="A43" s="6" t="s">
        <v>99</v>
      </c>
      <c r="B43" s="30" t="s">
        <v>45</v>
      </c>
      <c r="C43" s="17">
        <f t="shared" si="5"/>
        <v>261.5</v>
      </c>
      <c r="D43" s="17">
        <f>'4 pr._savarankiškos f-jos'!E156+'6 pr._mokinio krepšelis'!E29+'7 pr._kita dotacija'!E110</f>
        <v>261.5</v>
      </c>
      <c r="E43" s="17">
        <f>'4 pr._savarankiškos f-jos'!F156+'6 pr._mokinio krepšelis'!F29+'7 pr._kita dotacija'!F110</f>
        <v>188.4</v>
      </c>
      <c r="F43" s="17">
        <f>'4 pr._savarankiškos f-jos'!G156+'6 pr._mokinio krepšelis'!G29+'7 pr._kita dotacija'!G110</f>
        <v>0</v>
      </c>
      <c r="G43" s="11">
        <f t="shared" si="6"/>
        <v>0</v>
      </c>
      <c r="H43" s="11">
        <f>'4 pr._savarankiškos f-jos'!I156+'6 pr._mokinio krepšelis'!I29+'7 pr._kita dotacija'!I110</f>
        <v>0</v>
      </c>
      <c r="I43" s="11">
        <f>'4 pr._savarankiškos f-jos'!J156+'6 pr._mokinio krepšelis'!J29+'7 pr._kita dotacija'!J110</f>
        <v>0</v>
      </c>
      <c r="J43" s="11">
        <f>'4 pr._savarankiškos f-jos'!K156+'6 pr._mokinio krepšelis'!K29+'7 pr._kita dotacija'!K110</f>
        <v>0</v>
      </c>
      <c r="K43" s="95">
        <f t="shared" si="7"/>
        <v>261.5</v>
      </c>
      <c r="L43" s="95">
        <f>'4 pr._savarankiškos f-jos'!M156+'6 pr._mokinio krepšelis'!M29+'7 pr._kita dotacija'!M110</f>
        <v>261.5</v>
      </c>
      <c r="M43" s="95">
        <f>'4 pr._savarankiškos f-jos'!N156+'6 pr._mokinio krepšelis'!N29+'7 pr._kita dotacija'!N110</f>
        <v>188.4</v>
      </c>
      <c r="N43" s="95">
        <f>'4 pr._savarankiškos f-jos'!O156+'6 pr._mokinio krepšelis'!O29+'7 pr._kita dotacija'!O110</f>
        <v>0</v>
      </c>
    </row>
    <row r="44" spans="1:14" ht="15" customHeight="1" x14ac:dyDescent="0.25">
      <c r="A44" s="6" t="s">
        <v>100</v>
      </c>
      <c r="B44" s="30" t="s">
        <v>169</v>
      </c>
      <c r="C44" s="17">
        <f t="shared" si="5"/>
        <v>426.5</v>
      </c>
      <c r="D44" s="17">
        <f>'4 pr._savarankiškos f-jos'!E157+'6 pr._mokinio krepšelis'!E30+'7 pr._kita dotacija'!E112+'9 pr._įstaigų pajamos'!E50</f>
        <v>426.5</v>
      </c>
      <c r="E44" s="17">
        <f>'4 pr._savarankiškos f-jos'!F157+'6 pr._mokinio krepšelis'!F30+'7 pr._kita dotacija'!F112+'9 pr._įstaigų pajamos'!F50</f>
        <v>293.8</v>
      </c>
      <c r="F44" s="17">
        <f>'4 pr._savarankiškos f-jos'!G157+'6 pr._mokinio krepšelis'!G30+'7 pr._kita dotacija'!G112+'9 pr._įstaigų pajamos'!G50</f>
        <v>0</v>
      </c>
      <c r="G44" s="11">
        <f t="shared" si="6"/>
        <v>0</v>
      </c>
      <c r="H44" s="11">
        <f>'4 pr._savarankiškos f-jos'!I157+'6 pr._mokinio krepšelis'!I30+'7 pr._kita dotacija'!I112+'9 pr._įstaigų pajamos'!I50</f>
        <v>0</v>
      </c>
      <c r="I44" s="11">
        <f>'4 pr._savarankiškos f-jos'!J157+'6 pr._mokinio krepšelis'!J30+'7 pr._kita dotacija'!J112+'9 pr._įstaigų pajamos'!J50</f>
        <v>0</v>
      </c>
      <c r="J44" s="11">
        <f>'4 pr._savarankiškos f-jos'!K157+'6 pr._mokinio krepšelis'!K30+'7 pr._kita dotacija'!K112+'9 pr._įstaigų pajamos'!K50</f>
        <v>0</v>
      </c>
      <c r="K44" s="95">
        <f t="shared" si="7"/>
        <v>426.5</v>
      </c>
      <c r="L44" s="95">
        <f>'4 pr._savarankiškos f-jos'!M157+'6 pr._mokinio krepšelis'!M30+'7 pr._kita dotacija'!M112+'9 pr._įstaigų pajamos'!M50</f>
        <v>426.5</v>
      </c>
      <c r="M44" s="95">
        <f>'4 pr._savarankiškos f-jos'!N157+'6 pr._mokinio krepšelis'!N30+'7 pr._kita dotacija'!N112+'9 pr._įstaigų pajamos'!N50</f>
        <v>293.8</v>
      </c>
      <c r="N44" s="95">
        <f>'4 pr._savarankiškos f-jos'!O157+'6 pr._mokinio krepšelis'!O30+'7 pr._kita dotacija'!O112+'9 pr._įstaigų pajamos'!O50</f>
        <v>0</v>
      </c>
    </row>
    <row r="45" spans="1:14" ht="15" customHeight="1" x14ac:dyDescent="0.25">
      <c r="A45" s="6" t="s">
        <v>101</v>
      </c>
      <c r="B45" s="30" t="s">
        <v>44</v>
      </c>
      <c r="C45" s="17">
        <f t="shared" si="5"/>
        <v>190.1</v>
      </c>
      <c r="D45" s="17">
        <f>'4 pr._savarankiškos f-jos'!E158+'6 pr._mokinio krepšelis'!E31+'7 pr._kita dotacija'!E114+'9 pr._įstaigų pajamos'!E51</f>
        <v>190.1</v>
      </c>
      <c r="E45" s="17">
        <f>'4 pr._savarankiškos f-jos'!F158+'6 pr._mokinio krepšelis'!F31+'7 pr._kita dotacija'!F114+'9 pr._įstaigų pajamos'!F51</f>
        <v>134</v>
      </c>
      <c r="F45" s="17">
        <f>'4 pr._savarankiškos f-jos'!G158+'6 pr._mokinio krepšelis'!G31+'7 pr._kita dotacija'!G114+'9 pr._įstaigų pajamos'!G51</f>
        <v>0</v>
      </c>
      <c r="G45" s="11">
        <f t="shared" si="6"/>
        <v>0</v>
      </c>
      <c r="H45" s="11">
        <f>'4 pr._savarankiškos f-jos'!I158+'6 pr._mokinio krepšelis'!I31+'7 pr._kita dotacija'!I114+'9 pr._įstaigų pajamos'!I51</f>
        <v>0</v>
      </c>
      <c r="I45" s="11">
        <f>'4 pr._savarankiškos f-jos'!J158+'6 pr._mokinio krepšelis'!J31+'7 pr._kita dotacija'!J114+'9 pr._įstaigų pajamos'!J51</f>
        <v>0</v>
      </c>
      <c r="J45" s="11">
        <f>'4 pr._savarankiškos f-jos'!K158+'6 pr._mokinio krepšelis'!K31+'7 pr._kita dotacija'!K114+'9 pr._įstaigų pajamos'!K51</f>
        <v>0</v>
      </c>
      <c r="K45" s="95">
        <f t="shared" si="7"/>
        <v>190.1</v>
      </c>
      <c r="L45" s="95">
        <f>'4 pr._savarankiškos f-jos'!M158+'6 pr._mokinio krepšelis'!M31+'7 pr._kita dotacija'!M114+'9 pr._įstaigų pajamos'!M51</f>
        <v>190.1</v>
      </c>
      <c r="M45" s="95">
        <f>'4 pr._savarankiškos f-jos'!N158+'6 pr._mokinio krepšelis'!N31+'7 pr._kita dotacija'!N114+'9 pr._įstaigų pajamos'!N51</f>
        <v>134</v>
      </c>
      <c r="N45" s="95">
        <f>'4 pr._savarankiškos f-jos'!O158+'6 pr._mokinio krepšelis'!O31+'7 pr._kita dotacija'!O114+'9 pr._įstaigų pajamos'!O51</f>
        <v>0</v>
      </c>
    </row>
    <row r="46" spans="1:14" ht="15" customHeight="1" x14ac:dyDescent="0.25">
      <c r="A46" s="6" t="s">
        <v>102</v>
      </c>
      <c r="B46" s="94" t="s">
        <v>47</v>
      </c>
      <c r="C46" s="17">
        <f t="shared" si="5"/>
        <v>360.6</v>
      </c>
      <c r="D46" s="17">
        <f>'4 pr._savarankiškos f-jos'!E159+'6 pr._mokinio krepšelis'!E32+'7 pr._kita dotacija'!E116</f>
        <v>360.6</v>
      </c>
      <c r="E46" s="17">
        <f>'4 pr._savarankiškos f-jos'!F159+'6 pr._mokinio krepšelis'!F32+'7 pr._kita dotacija'!F116</f>
        <v>251.8</v>
      </c>
      <c r="F46" s="17">
        <f>'4 pr._savarankiškos f-jos'!G159+'6 pr._mokinio krepšelis'!G32+'7 pr._kita dotacija'!G116</f>
        <v>0</v>
      </c>
      <c r="G46" s="11">
        <f t="shared" si="6"/>
        <v>0</v>
      </c>
      <c r="H46" s="11">
        <f>'4 pr._savarankiškos f-jos'!I159+'6 pr._mokinio krepšelis'!I32+'7 pr._kita dotacija'!I116</f>
        <v>0</v>
      </c>
      <c r="I46" s="11">
        <f>'4 pr._savarankiškos f-jos'!J159+'6 pr._mokinio krepšelis'!J32+'7 pr._kita dotacija'!J116</f>
        <v>0</v>
      </c>
      <c r="J46" s="11">
        <f>'4 pr._savarankiškos f-jos'!K159+'6 pr._mokinio krepšelis'!K32+'7 pr._kita dotacija'!K116</f>
        <v>0</v>
      </c>
      <c r="K46" s="95">
        <f t="shared" si="7"/>
        <v>360.6</v>
      </c>
      <c r="L46" s="95">
        <f>'4 pr._savarankiškos f-jos'!M159+'6 pr._mokinio krepšelis'!M32+'7 pr._kita dotacija'!M116</f>
        <v>360.6</v>
      </c>
      <c r="M46" s="95">
        <f>'4 pr._savarankiškos f-jos'!N159+'6 pr._mokinio krepšelis'!N32+'7 pr._kita dotacija'!N116</f>
        <v>251.8</v>
      </c>
      <c r="N46" s="95">
        <f>'4 pr._savarankiškos f-jos'!O159+'6 pr._mokinio krepšelis'!O32+'7 pr._kita dotacija'!O116</f>
        <v>0</v>
      </c>
    </row>
    <row r="47" spans="1:14" ht="15" customHeight="1" x14ac:dyDescent="0.25">
      <c r="A47" s="6" t="s">
        <v>103</v>
      </c>
      <c r="B47" s="34" t="s">
        <v>425</v>
      </c>
      <c r="C47" s="17">
        <f>D47+F47</f>
        <v>312.60000000000002</v>
      </c>
      <c r="D47" s="17">
        <f>'4 pr._savarankiškos f-jos'!E160+'6 pr._mokinio krepšelis'!E33+'7 pr._kita dotacija'!E118+'9 pr._įstaigų pajamos'!E52</f>
        <v>312.60000000000002</v>
      </c>
      <c r="E47" s="17">
        <f>'4 pr._savarankiškos f-jos'!F160+'6 pr._mokinio krepšelis'!F33+'7 pr._kita dotacija'!F118+'9 pr._įstaigų pajamos'!F52</f>
        <v>215.10000000000002</v>
      </c>
      <c r="F47" s="17">
        <f>'4 pr._savarankiškos f-jos'!G160+'6 pr._mokinio krepšelis'!G33+'7 pr._kita dotacija'!G118+'9 pr._įstaigų pajamos'!G52</f>
        <v>0</v>
      </c>
      <c r="G47" s="11">
        <f>H47+J47</f>
        <v>0</v>
      </c>
      <c r="H47" s="11">
        <f>'4 pr._savarankiškos f-jos'!I160+'6 pr._mokinio krepšelis'!I33+'7 pr._kita dotacija'!I118+'9 pr._įstaigų pajamos'!I52</f>
        <v>0</v>
      </c>
      <c r="I47" s="11">
        <f>'4 pr._savarankiškos f-jos'!J160+'6 pr._mokinio krepšelis'!J33+'7 pr._kita dotacija'!J118+'9 pr._įstaigų pajamos'!J52</f>
        <v>0</v>
      </c>
      <c r="J47" s="11">
        <f>'4 pr._savarankiškos f-jos'!K160+'6 pr._mokinio krepšelis'!K33+'7 pr._kita dotacija'!K118+'9 pr._įstaigų pajamos'!K52</f>
        <v>0</v>
      </c>
      <c r="K47" s="95">
        <f>L47+N47</f>
        <v>312.60000000000002</v>
      </c>
      <c r="L47" s="95">
        <f>'4 pr._savarankiškos f-jos'!M160+'6 pr._mokinio krepšelis'!M33+'7 pr._kita dotacija'!M118+'9 pr._įstaigų pajamos'!M52</f>
        <v>312.60000000000002</v>
      </c>
      <c r="M47" s="95">
        <f>'4 pr._savarankiškos f-jos'!N160+'6 pr._mokinio krepšelis'!N33+'7 pr._kita dotacija'!N118+'9 pr._įstaigų pajamos'!N52</f>
        <v>215.10000000000002</v>
      </c>
      <c r="N47" s="95">
        <f>'4 pr._savarankiškos f-jos'!O160+'6 pr._mokinio krepšelis'!O33+'7 pr._kita dotacija'!O118+'9 pr._įstaigų pajamos'!O52</f>
        <v>0</v>
      </c>
    </row>
    <row r="48" spans="1:14" ht="15" customHeight="1" x14ac:dyDescent="0.25">
      <c r="A48" s="6" t="s">
        <v>104</v>
      </c>
      <c r="B48" s="30" t="s">
        <v>64</v>
      </c>
      <c r="C48" s="17">
        <f t="shared" si="5"/>
        <v>176.6</v>
      </c>
      <c r="D48" s="17">
        <f>'4 pr._savarankiškos f-jos'!E161+'6 pr._mokinio krepšelis'!E34+'9 pr._įstaigų pajamos'!E53+'7 pr._kita dotacija'!E120</f>
        <v>176.6</v>
      </c>
      <c r="E48" s="17">
        <f>'4 pr._savarankiškos f-jos'!F161+'6 pr._mokinio krepšelis'!F34+'9 pr._įstaigų pajamos'!F53+'7 pr._kita dotacija'!F120</f>
        <v>111.2</v>
      </c>
      <c r="F48" s="17">
        <f>'4 pr._savarankiškos f-jos'!G161+'6 pr._mokinio krepšelis'!G34+'9 pr._įstaigų pajamos'!G53+'7 pr._kita dotacija'!G120</f>
        <v>0</v>
      </c>
      <c r="G48" s="11">
        <f t="shared" ref="G48:G49" si="8">H48+J48</f>
        <v>0</v>
      </c>
      <c r="H48" s="11">
        <f>'4 pr._savarankiškos f-jos'!I161+'6 pr._mokinio krepšelis'!I34+'9 pr._įstaigų pajamos'!I53+'7 pr._kita dotacija'!I120</f>
        <v>0</v>
      </c>
      <c r="I48" s="11">
        <f>'4 pr._savarankiškos f-jos'!J161+'6 pr._mokinio krepšelis'!J34+'9 pr._įstaigų pajamos'!J53+'7 pr._kita dotacija'!J120</f>
        <v>0</v>
      </c>
      <c r="J48" s="11">
        <f>'4 pr._savarankiškos f-jos'!K161+'6 pr._mokinio krepšelis'!K34+'9 pr._įstaigų pajamos'!K53+'7 pr._kita dotacija'!K120</f>
        <v>0</v>
      </c>
      <c r="K48" s="95">
        <f t="shared" ref="K48:K49" si="9">L48+N48</f>
        <v>176.6</v>
      </c>
      <c r="L48" s="95">
        <f>'4 pr._savarankiškos f-jos'!M161+'6 pr._mokinio krepšelis'!M34+'9 pr._įstaigų pajamos'!M53+'7 pr._kita dotacija'!M120</f>
        <v>176.6</v>
      </c>
      <c r="M48" s="95">
        <f>'4 pr._savarankiškos f-jos'!N161+'6 pr._mokinio krepšelis'!N34+'9 pr._įstaigų pajamos'!N53+'7 pr._kita dotacija'!N120</f>
        <v>111.2</v>
      </c>
      <c r="N48" s="95">
        <f>'4 pr._savarankiškos f-jos'!O161+'6 pr._mokinio krepšelis'!O34+'9 pr._įstaigų pajamos'!O53+'7 pr._kita dotacija'!O120</f>
        <v>0</v>
      </c>
    </row>
    <row r="49" spans="1:14" ht="15" customHeight="1" x14ac:dyDescent="0.25">
      <c r="A49" s="14" t="s">
        <v>105</v>
      </c>
      <c r="B49" s="30" t="s">
        <v>42</v>
      </c>
      <c r="C49" s="17">
        <f t="shared" si="5"/>
        <v>373.40000000000003</v>
      </c>
      <c r="D49" s="17">
        <f>'4 pr._savarankiškos f-jos'!E162+'6 pr._mokinio krepšelis'!E35+'9 pr._įstaigų pajamos'!E54+'11 pr._apyvartinės lėšos'!E43+'7 pr._kita dotacija'!E122</f>
        <v>373.40000000000003</v>
      </c>
      <c r="E49" s="17">
        <f>'4 pr._savarankiškos f-jos'!F162+'6 pr._mokinio krepšelis'!F35+'9 pr._įstaigų pajamos'!F54+'11 pr._apyvartinės lėšos'!F43+'7 pr._kita dotacija'!F122</f>
        <v>228.7</v>
      </c>
      <c r="F49" s="17">
        <f>'4 pr._savarankiškos f-jos'!G162+'6 pr._mokinio krepšelis'!G35+'9 pr._įstaigų pajamos'!G54+'11 pr._apyvartinės lėšos'!G43+'7 pr._kita dotacija'!G122</f>
        <v>0</v>
      </c>
      <c r="G49" s="11">
        <f t="shared" si="8"/>
        <v>0</v>
      </c>
      <c r="H49" s="11">
        <f>'4 pr._savarankiškos f-jos'!I162+'6 pr._mokinio krepšelis'!I35+'9 pr._įstaigų pajamos'!I54+'11 pr._apyvartinės lėšos'!I43+'7 pr._kita dotacija'!I122</f>
        <v>0</v>
      </c>
      <c r="I49" s="11">
        <f>'4 pr._savarankiškos f-jos'!J162+'6 pr._mokinio krepšelis'!J35+'9 pr._įstaigų pajamos'!J54+'11 pr._apyvartinės lėšos'!J43+'7 pr._kita dotacija'!J122</f>
        <v>0</v>
      </c>
      <c r="J49" s="11">
        <f>'4 pr._savarankiškos f-jos'!K162+'6 pr._mokinio krepšelis'!K35+'9 pr._įstaigų pajamos'!K54+'11 pr._apyvartinės lėšos'!K43+'7 pr._kita dotacija'!K122</f>
        <v>0</v>
      </c>
      <c r="K49" s="95">
        <f t="shared" si="9"/>
        <v>373.40000000000003</v>
      </c>
      <c r="L49" s="95">
        <f>'4 pr._savarankiškos f-jos'!M162+'6 pr._mokinio krepšelis'!M35+'9 pr._įstaigų pajamos'!M54+'11 pr._apyvartinės lėšos'!M43+'7 pr._kita dotacija'!M122</f>
        <v>373.40000000000003</v>
      </c>
      <c r="M49" s="95">
        <f>'4 pr._savarankiškos f-jos'!N162+'6 pr._mokinio krepšelis'!N35+'9 pr._įstaigų pajamos'!N54+'11 pr._apyvartinės lėšos'!N43+'7 pr._kita dotacija'!N122</f>
        <v>228.7</v>
      </c>
      <c r="N49" s="95">
        <f>'4 pr._savarankiškos f-jos'!O162+'6 pr._mokinio krepšelis'!O35+'9 pr._įstaigų pajamos'!O54+'11 pr._apyvartinės lėšos'!O43+'7 pr._kita dotacija'!O122</f>
        <v>0</v>
      </c>
    </row>
    <row r="50" spans="1:14" ht="15" customHeight="1" x14ac:dyDescent="0.25">
      <c r="A50" s="33" t="s">
        <v>106</v>
      </c>
      <c r="B50" s="30" t="s">
        <v>426</v>
      </c>
      <c r="C50" s="17">
        <f>D50+F50</f>
        <v>201</v>
      </c>
      <c r="D50" s="17">
        <f>'4 pr._savarankiškos f-jos'!E163+'6 pr._mokinio krepšelis'!E36+'7 pr._kita dotacija'!E124+'9 pr._įstaigų pajamos'!E55</f>
        <v>201</v>
      </c>
      <c r="E50" s="17">
        <f>'4 pr._savarankiškos f-jos'!F163+'6 pr._mokinio krepšelis'!F36+'7 pr._kita dotacija'!F124+'9 pr._įstaigų pajamos'!F55</f>
        <v>126.2</v>
      </c>
      <c r="F50" s="17">
        <f>'4 pr._savarankiškos f-jos'!G163+'6 pr._mokinio krepšelis'!G36+'7 pr._kita dotacija'!G124+'9 pr._įstaigų pajamos'!G55</f>
        <v>0</v>
      </c>
      <c r="G50" s="11">
        <f>H50+J50</f>
        <v>0</v>
      </c>
      <c r="H50" s="11">
        <f>'4 pr._savarankiškos f-jos'!I163+'6 pr._mokinio krepšelis'!I36+'7 pr._kita dotacija'!I124+'9 pr._įstaigų pajamos'!I55</f>
        <v>0</v>
      </c>
      <c r="I50" s="11">
        <f>'4 pr._savarankiškos f-jos'!J163+'6 pr._mokinio krepšelis'!J36+'7 pr._kita dotacija'!J124+'9 pr._įstaigų pajamos'!J55</f>
        <v>0</v>
      </c>
      <c r="J50" s="11">
        <f>'4 pr._savarankiškos f-jos'!K163+'6 pr._mokinio krepšelis'!K36+'7 pr._kita dotacija'!K124+'9 pr._įstaigų pajamos'!K55</f>
        <v>0</v>
      </c>
      <c r="K50" s="95">
        <f>L50+N50</f>
        <v>201</v>
      </c>
      <c r="L50" s="95">
        <f>'4 pr._savarankiškos f-jos'!M163+'6 pr._mokinio krepšelis'!M36+'7 pr._kita dotacija'!M124+'9 pr._įstaigų pajamos'!M55</f>
        <v>201</v>
      </c>
      <c r="M50" s="95">
        <f>'4 pr._savarankiškos f-jos'!N163+'6 pr._mokinio krepšelis'!N36+'7 pr._kita dotacija'!N124+'9 pr._įstaigų pajamos'!N55</f>
        <v>126.2</v>
      </c>
      <c r="N50" s="95">
        <f>'4 pr._savarankiškos f-jos'!O163+'6 pr._mokinio krepšelis'!O36+'7 pr._kita dotacija'!O124+'9 pr._įstaigų pajamos'!O55</f>
        <v>0</v>
      </c>
    </row>
    <row r="51" spans="1:14" ht="15" customHeight="1" x14ac:dyDescent="0.25">
      <c r="A51" s="6" t="s">
        <v>107</v>
      </c>
      <c r="B51" s="94" t="s">
        <v>41</v>
      </c>
      <c r="C51" s="17">
        <f t="shared" si="5"/>
        <v>189.3</v>
      </c>
      <c r="D51" s="17">
        <f>'4 pr._savarankiškos f-jos'!E164+'6 pr._mokinio krepšelis'!E37+'9 pr._įstaigų pajamos'!E56+'11 pr._apyvartinės lėšos'!E45+'7 pr._kita dotacija'!E126</f>
        <v>189.3</v>
      </c>
      <c r="E51" s="17">
        <f>'4 pr._savarankiškos f-jos'!F164+'6 pr._mokinio krepšelis'!F37+'9 pr._įstaigų pajamos'!F56+'11 pr._apyvartinės lėšos'!F45+'7 pr._kita dotacija'!F126</f>
        <v>110.4</v>
      </c>
      <c r="F51" s="17">
        <f>'4 pr._savarankiškos f-jos'!G164+'6 pr._mokinio krepšelis'!G37+'9 pr._įstaigų pajamos'!G56+'11 pr._apyvartinės lėšos'!G45+'7 pr._kita dotacija'!G126</f>
        <v>0</v>
      </c>
      <c r="G51" s="11">
        <f t="shared" ref="G51:G76" si="10">H51+J51</f>
        <v>0</v>
      </c>
      <c r="H51" s="11">
        <f>'4 pr._savarankiškos f-jos'!I164+'6 pr._mokinio krepšelis'!I37+'9 pr._įstaigų pajamos'!I56+'11 pr._apyvartinės lėšos'!I45+'7 pr._kita dotacija'!I126</f>
        <v>0</v>
      </c>
      <c r="I51" s="11">
        <f>'4 pr._savarankiškos f-jos'!J164+'6 pr._mokinio krepšelis'!J37+'9 pr._įstaigų pajamos'!J56+'11 pr._apyvartinės lėšos'!J45+'7 pr._kita dotacija'!J126</f>
        <v>0</v>
      </c>
      <c r="J51" s="11">
        <f>'4 pr._savarankiškos f-jos'!K164+'6 pr._mokinio krepšelis'!K37+'9 pr._įstaigų pajamos'!K56+'11 pr._apyvartinės lėšos'!K45+'7 pr._kita dotacija'!K126</f>
        <v>0</v>
      </c>
      <c r="K51" s="95">
        <f t="shared" ref="K51:K76" si="11">L51+N51</f>
        <v>189.3</v>
      </c>
      <c r="L51" s="95">
        <f>'4 pr._savarankiškos f-jos'!M164+'6 pr._mokinio krepšelis'!M37+'9 pr._įstaigų pajamos'!M56+'11 pr._apyvartinės lėšos'!M45+'7 pr._kita dotacija'!M126</f>
        <v>189.3</v>
      </c>
      <c r="M51" s="95">
        <f>'4 pr._savarankiškos f-jos'!N164+'6 pr._mokinio krepšelis'!N37+'9 pr._įstaigų pajamos'!N56+'11 pr._apyvartinės lėšos'!N45+'7 pr._kita dotacija'!N126</f>
        <v>110.4</v>
      </c>
      <c r="N51" s="95">
        <f>'4 pr._savarankiškos f-jos'!O164+'6 pr._mokinio krepšelis'!O37+'9 pr._įstaigų pajamos'!O56+'11 pr._apyvartinės lėšos'!O45+'7 pr._kita dotacija'!O126</f>
        <v>0</v>
      </c>
    </row>
    <row r="52" spans="1:14" ht="15" customHeight="1" x14ac:dyDescent="0.25">
      <c r="A52" s="6" t="s">
        <v>108</v>
      </c>
      <c r="B52" s="30" t="s">
        <v>165</v>
      </c>
      <c r="C52" s="17">
        <f t="shared" si="5"/>
        <v>206.8</v>
      </c>
      <c r="D52" s="17">
        <f>'4 pr._savarankiškos f-jos'!E165+'6 pr._mokinio krepšelis'!E38+'9 pr._įstaigų pajamos'!E57+'11 pr._apyvartinės lėšos'!E47+'7 pr._kita dotacija'!E128</f>
        <v>206.8</v>
      </c>
      <c r="E52" s="17">
        <f>'4 pr._savarankiškos f-jos'!F165+'6 pr._mokinio krepšelis'!F38+'9 pr._įstaigų pajamos'!F57+'11 pr._apyvartinės lėšos'!F47+'7 pr._kita dotacija'!F128</f>
        <v>128.30000000000001</v>
      </c>
      <c r="F52" s="17">
        <f>'4 pr._savarankiškos f-jos'!G165+'6 pr._mokinio krepšelis'!G38+'9 pr._įstaigų pajamos'!G57+'11 pr._apyvartinės lėšos'!G47+'7 pr._kita dotacija'!G128</f>
        <v>0</v>
      </c>
      <c r="G52" s="11">
        <f t="shared" si="10"/>
        <v>0</v>
      </c>
      <c r="H52" s="11">
        <f>'4 pr._savarankiškos f-jos'!I165+'6 pr._mokinio krepšelis'!I38+'9 pr._įstaigų pajamos'!I57+'11 pr._apyvartinės lėšos'!I47+'7 pr._kita dotacija'!I128</f>
        <v>0</v>
      </c>
      <c r="I52" s="11">
        <f>'4 pr._savarankiškos f-jos'!J165+'6 pr._mokinio krepšelis'!J38+'9 pr._įstaigų pajamos'!J57+'11 pr._apyvartinės lėšos'!J47+'7 pr._kita dotacija'!J128</f>
        <v>0</v>
      </c>
      <c r="J52" s="11">
        <f>'4 pr._savarankiškos f-jos'!K165+'6 pr._mokinio krepšelis'!K38+'9 pr._įstaigų pajamos'!K57+'11 pr._apyvartinės lėšos'!K47+'7 pr._kita dotacija'!K128</f>
        <v>0</v>
      </c>
      <c r="K52" s="95">
        <f t="shared" si="11"/>
        <v>206.8</v>
      </c>
      <c r="L52" s="95">
        <f>'4 pr._savarankiškos f-jos'!M165+'6 pr._mokinio krepšelis'!M38+'9 pr._įstaigų pajamos'!M57+'11 pr._apyvartinės lėšos'!M47+'7 pr._kita dotacija'!M128</f>
        <v>206.8</v>
      </c>
      <c r="M52" s="95">
        <f>'4 pr._savarankiškos f-jos'!N165+'6 pr._mokinio krepšelis'!N38+'9 pr._įstaigų pajamos'!N57+'11 pr._apyvartinės lėšos'!N47+'7 pr._kita dotacija'!N128</f>
        <v>128.30000000000001</v>
      </c>
      <c r="N52" s="95">
        <f>'4 pr._savarankiškos f-jos'!O165+'6 pr._mokinio krepšelis'!O38+'9 pr._įstaigų pajamos'!O57+'11 pr._apyvartinės lėšos'!O47+'7 pr._kita dotacija'!O128</f>
        <v>0</v>
      </c>
    </row>
    <row r="53" spans="1:14" ht="15" customHeight="1" x14ac:dyDescent="0.25">
      <c r="A53" s="6" t="s">
        <v>109</v>
      </c>
      <c r="B53" s="30" t="s">
        <v>157</v>
      </c>
      <c r="C53" s="17">
        <f t="shared" si="5"/>
        <v>461.19999999999993</v>
      </c>
      <c r="D53" s="17">
        <f>'4 pr._savarankiškos f-jos'!E166+'6 pr._mokinio krepšelis'!E39+'9 pr._įstaigų pajamos'!E58+'7 pr._kita dotacija'!E130</f>
        <v>461.19999999999993</v>
      </c>
      <c r="E53" s="17">
        <f>'4 pr._savarankiškos f-jos'!F166+'6 pr._mokinio krepšelis'!F39+'9 pr._įstaigų pajamos'!F58+'7 pr._kita dotacija'!F130</f>
        <v>256.60000000000002</v>
      </c>
      <c r="F53" s="17">
        <f>'4 pr._savarankiškos f-jos'!G166+'6 pr._mokinio krepšelis'!G39+'9 pr._įstaigų pajamos'!G58+'7 pr._kita dotacija'!G130</f>
        <v>0</v>
      </c>
      <c r="G53" s="11">
        <f t="shared" si="10"/>
        <v>0</v>
      </c>
      <c r="H53" s="11">
        <f>'4 pr._savarankiškos f-jos'!I166+'6 pr._mokinio krepšelis'!I39+'9 pr._įstaigų pajamos'!I58+'7 pr._kita dotacija'!I130</f>
        <v>0</v>
      </c>
      <c r="I53" s="11">
        <f>'4 pr._savarankiškos f-jos'!J166+'6 pr._mokinio krepšelis'!J39+'9 pr._įstaigų pajamos'!J58+'7 pr._kita dotacija'!J130</f>
        <v>0</v>
      </c>
      <c r="J53" s="11">
        <f>'4 pr._savarankiškos f-jos'!K166+'6 pr._mokinio krepšelis'!K39+'9 pr._įstaigų pajamos'!K58+'7 pr._kita dotacija'!K130</f>
        <v>0</v>
      </c>
      <c r="K53" s="95">
        <f t="shared" si="11"/>
        <v>461.19999999999993</v>
      </c>
      <c r="L53" s="95">
        <f>'4 pr._savarankiškos f-jos'!M166+'6 pr._mokinio krepšelis'!M39+'9 pr._įstaigų pajamos'!M58+'7 pr._kita dotacija'!M130</f>
        <v>461.19999999999993</v>
      </c>
      <c r="M53" s="95">
        <f>'4 pr._savarankiškos f-jos'!N166+'6 pr._mokinio krepšelis'!N39+'9 pr._įstaigų pajamos'!N58+'7 pr._kita dotacija'!N130</f>
        <v>256.60000000000002</v>
      </c>
      <c r="N53" s="95">
        <f>'4 pr._savarankiškos f-jos'!O166+'6 pr._mokinio krepšelis'!O39+'9 pr._įstaigų pajamos'!O58+'7 pr._kita dotacija'!O130</f>
        <v>0</v>
      </c>
    </row>
    <row r="54" spans="1:14" ht="15" customHeight="1" x14ac:dyDescent="0.25">
      <c r="A54" s="6" t="s">
        <v>110</v>
      </c>
      <c r="B54" s="30" t="s">
        <v>34</v>
      </c>
      <c r="C54" s="17">
        <f t="shared" si="5"/>
        <v>270.40000000000003</v>
      </c>
      <c r="D54" s="17">
        <f>'4 pr._savarankiškos f-jos'!E167+'6 pr._mokinio krepšelis'!E40+'9 pr._įstaigų pajamos'!E59+'7 pr._kita dotacija'!E132</f>
        <v>270.40000000000003</v>
      </c>
      <c r="E54" s="17">
        <f>'4 pr._savarankiškos f-jos'!F167+'6 pr._mokinio krepšelis'!F40+'9 pr._įstaigų pajamos'!F59+'7 pr._kita dotacija'!F132</f>
        <v>157.60000000000002</v>
      </c>
      <c r="F54" s="17">
        <f>'4 pr._savarankiškos f-jos'!G167+'6 pr._mokinio krepšelis'!G40+'9 pr._įstaigų pajamos'!G59+'7 pr._kita dotacija'!G132</f>
        <v>0</v>
      </c>
      <c r="G54" s="11">
        <f t="shared" si="10"/>
        <v>0</v>
      </c>
      <c r="H54" s="11">
        <f>'4 pr._savarankiškos f-jos'!I167+'6 pr._mokinio krepšelis'!I40+'9 pr._įstaigų pajamos'!I59+'7 pr._kita dotacija'!I132</f>
        <v>0</v>
      </c>
      <c r="I54" s="11">
        <f>'4 pr._savarankiškos f-jos'!J167+'6 pr._mokinio krepšelis'!J40+'9 pr._įstaigų pajamos'!J59+'7 pr._kita dotacija'!J132</f>
        <v>0</v>
      </c>
      <c r="J54" s="11">
        <f>'4 pr._savarankiškos f-jos'!K167+'6 pr._mokinio krepšelis'!K40+'9 pr._įstaigų pajamos'!K59+'7 pr._kita dotacija'!K132</f>
        <v>0</v>
      </c>
      <c r="K54" s="95">
        <f t="shared" si="11"/>
        <v>270.40000000000003</v>
      </c>
      <c r="L54" s="95">
        <f>'4 pr._savarankiškos f-jos'!M167+'6 pr._mokinio krepšelis'!M40+'9 pr._įstaigų pajamos'!M59+'7 pr._kita dotacija'!M132</f>
        <v>270.40000000000003</v>
      </c>
      <c r="M54" s="95">
        <f>'4 pr._savarankiškos f-jos'!N167+'6 pr._mokinio krepšelis'!N40+'9 pr._įstaigų pajamos'!N59+'7 pr._kita dotacija'!N132</f>
        <v>157.60000000000002</v>
      </c>
      <c r="N54" s="95">
        <f>'4 pr._savarankiškos f-jos'!O167+'6 pr._mokinio krepšelis'!O40+'9 pr._įstaigų pajamos'!O59+'7 pr._kita dotacija'!O132</f>
        <v>0</v>
      </c>
    </row>
    <row r="55" spans="1:14" ht="15" customHeight="1" x14ac:dyDescent="0.25">
      <c r="A55" s="6" t="s">
        <v>159</v>
      </c>
      <c r="B55" s="30" t="s">
        <v>36</v>
      </c>
      <c r="C55" s="17">
        <f t="shared" si="5"/>
        <v>297.90000000000003</v>
      </c>
      <c r="D55" s="17">
        <f>'4 pr._savarankiškos f-jos'!E168+'6 pr._mokinio krepšelis'!E41+'9 pr._įstaigų pajamos'!E60+'11 pr._apyvartinės lėšos'!E49+'7 pr._kita dotacija'!E134</f>
        <v>297.90000000000003</v>
      </c>
      <c r="E55" s="17">
        <f>'4 pr._savarankiškos f-jos'!F168+'6 pr._mokinio krepšelis'!F41+'9 pr._įstaigų pajamos'!F60+'11 pr._apyvartinės lėšos'!F49+'7 pr._kita dotacija'!F134</f>
        <v>168</v>
      </c>
      <c r="F55" s="17">
        <f>'4 pr._savarankiškos f-jos'!G168+'6 pr._mokinio krepšelis'!G41+'9 pr._įstaigų pajamos'!G60+'11 pr._apyvartinės lėšos'!G49+'7 pr._kita dotacija'!G134</f>
        <v>0</v>
      </c>
      <c r="G55" s="11">
        <f t="shared" si="10"/>
        <v>0</v>
      </c>
      <c r="H55" s="11">
        <f>'4 pr._savarankiškos f-jos'!I168+'6 pr._mokinio krepšelis'!I41+'9 pr._įstaigų pajamos'!I60+'11 pr._apyvartinės lėšos'!I49+'7 pr._kita dotacija'!I134</f>
        <v>0</v>
      </c>
      <c r="I55" s="11">
        <f>'4 pr._savarankiškos f-jos'!J168+'6 pr._mokinio krepšelis'!J41+'9 pr._įstaigų pajamos'!J60+'11 pr._apyvartinės lėšos'!J49+'7 pr._kita dotacija'!J134</f>
        <v>0</v>
      </c>
      <c r="J55" s="11">
        <f>'4 pr._savarankiškos f-jos'!K168+'6 pr._mokinio krepšelis'!K41+'9 pr._įstaigų pajamos'!K60+'11 pr._apyvartinės lėšos'!K49+'7 pr._kita dotacija'!K134</f>
        <v>0</v>
      </c>
      <c r="K55" s="95">
        <f t="shared" si="11"/>
        <v>297.90000000000003</v>
      </c>
      <c r="L55" s="95">
        <f>'4 pr._savarankiškos f-jos'!M168+'6 pr._mokinio krepšelis'!M41+'9 pr._įstaigų pajamos'!M60+'11 pr._apyvartinės lėšos'!M49+'7 pr._kita dotacija'!M134</f>
        <v>297.90000000000003</v>
      </c>
      <c r="M55" s="95">
        <f>'4 pr._savarankiškos f-jos'!N168+'6 pr._mokinio krepšelis'!N41+'9 pr._įstaigų pajamos'!N60+'11 pr._apyvartinės lėšos'!N49+'7 pr._kita dotacija'!N134</f>
        <v>168</v>
      </c>
      <c r="N55" s="95">
        <f>'4 pr._savarankiškos f-jos'!O168+'6 pr._mokinio krepšelis'!O41+'9 pr._įstaigų pajamos'!O60+'11 pr._apyvartinės lėšos'!O49+'7 pr._kita dotacija'!O134</f>
        <v>0</v>
      </c>
    </row>
    <row r="56" spans="1:14" ht="15" customHeight="1" x14ac:dyDescent="0.25">
      <c r="A56" s="6" t="s">
        <v>160</v>
      </c>
      <c r="B56" s="30" t="s">
        <v>38</v>
      </c>
      <c r="C56" s="17">
        <f t="shared" si="5"/>
        <v>530.70000000000005</v>
      </c>
      <c r="D56" s="17">
        <f>'4 pr._savarankiškos f-jos'!E169+'6 pr._mokinio krepšelis'!E42+'9 pr._įstaigų pajamos'!E61+'11 pr._apyvartinės lėšos'!E51+'7 pr._kita dotacija'!E136</f>
        <v>530.70000000000005</v>
      </c>
      <c r="E56" s="17">
        <f>'4 pr._savarankiškos f-jos'!F169+'6 pr._mokinio krepšelis'!F42+'9 pr._įstaigų pajamos'!F61+'11 pr._apyvartinės lėšos'!F51+'7 pr._kita dotacija'!F136</f>
        <v>291.39999999999998</v>
      </c>
      <c r="F56" s="17">
        <f>'4 pr._savarankiškos f-jos'!G169+'6 pr._mokinio krepšelis'!G42+'9 pr._įstaigų pajamos'!G61+'11 pr._apyvartinės lėšos'!G51+'7 pr._kita dotacija'!G136</f>
        <v>0</v>
      </c>
      <c r="G56" s="11">
        <f t="shared" si="10"/>
        <v>0</v>
      </c>
      <c r="H56" s="11">
        <f>'4 pr._savarankiškos f-jos'!I169+'6 pr._mokinio krepšelis'!I42+'9 pr._įstaigų pajamos'!I61+'11 pr._apyvartinės lėšos'!I51+'7 pr._kita dotacija'!I136</f>
        <v>0</v>
      </c>
      <c r="I56" s="11">
        <f>'4 pr._savarankiškos f-jos'!J169+'6 pr._mokinio krepšelis'!J42+'9 pr._įstaigų pajamos'!J61+'11 pr._apyvartinės lėšos'!J51+'7 pr._kita dotacija'!J136</f>
        <v>0</v>
      </c>
      <c r="J56" s="11">
        <f>'4 pr._savarankiškos f-jos'!K169+'6 pr._mokinio krepšelis'!K42+'9 pr._įstaigų pajamos'!K61+'11 pr._apyvartinės lėšos'!K51+'7 pr._kita dotacija'!K136</f>
        <v>0</v>
      </c>
      <c r="K56" s="95">
        <f t="shared" si="11"/>
        <v>530.70000000000005</v>
      </c>
      <c r="L56" s="95">
        <f>'4 pr._savarankiškos f-jos'!M169+'6 pr._mokinio krepšelis'!M42+'9 pr._įstaigų pajamos'!M61+'11 pr._apyvartinės lėšos'!M51+'7 pr._kita dotacija'!M136</f>
        <v>530.70000000000005</v>
      </c>
      <c r="M56" s="95">
        <f>'4 pr._savarankiškos f-jos'!N169+'6 pr._mokinio krepšelis'!N42+'9 pr._įstaigų pajamos'!N61+'11 pr._apyvartinės lėšos'!N51+'7 pr._kita dotacija'!N136</f>
        <v>291.39999999999998</v>
      </c>
      <c r="N56" s="95">
        <f>'4 pr._savarankiškos f-jos'!O169+'6 pr._mokinio krepšelis'!O42+'9 pr._įstaigų pajamos'!O61+'11 pr._apyvartinės lėšos'!O51+'7 pr._kita dotacija'!O136</f>
        <v>0</v>
      </c>
    </row>
    <row r="57" spans="1:14" ht="15" customHeight="1" x14ac:dyDescent="0.25">
      <c r="A57" s="6" t="s">
        <v>111</v>
      </c>
      <c r="B57" s="30" t="s">
        <v>37</v>
      </c>
      <c r="C57" s="17">
        <f t="shared" si="5"/>
        <v>292.59999999999997</v>
      </c>
      <c r="D57" s="17">
        <f>'4 pr._savarankiškos f-jos'!E170+'6 pr._mokinio krepšelis'!E43+'9 pr._įstaigų pajamos'!E62+'7 pr._kita dotacija'!E138</f>
        <v>292.59999999999997</v>
      </c>
      <c r="E57" s="17">
        <f>'4 pr._savarankiškos f-jos'!F170+'6 pr._mokinio krepšelis'!F43+'9 pr._įstaigų pajamos'!F62+'7 pr._kita dotacija'!F138</f>
        <v>171.4</v>
      </c>
      <c r="F57" s="17">
        <f>'4 pr._savarankiškos f-jos'!G170+'6 pr._mokinio krepšelis'!G43+'9 pr._įstaigų pajamos'!G62+'7 pr._kita dotacija'!G138</f>
        <v>0</v>
      </c>
      <c r="G57" s="11">
        <f t="shared" si="10"/>
        <v>0</v>
      </c>
      <c r="H57" s="11">
        <f>'4 pr._savarankiškos f-jos'!I170+'6 pr._mokinio krepšelis'!I43+'9 pr._įstaigų pajamos'!I62+'7 pr._kita dotacija'!I138</f>
        <v>0</v>
      </c>
      <c r="I57" s="11">
        <f>'4 pr._savarankiškos f-jos'!J170+'6 pr._mokinio krepšelis'!J43+'9 pr._įstaigų pajamos'!J62+'7 pr._kita dotacija'!J138</f>
        <v>0</v>
      </c>
      <c r="J57" s="11">
        <f>'4 pr._savarankiškos f-jos'!K170+'6 pr._mokinio krepšelis'!K43+'9 pr._įstaigų pajamos'!K62+'7 pr._kita dotacija'!K138</f>
        <v>0</v>
      </c>
      <c r="K57" s="95">
        <f t="shared" si="11"/>
        <v>292.59999999999997</v>
      </c>
      <c r="L57" s="95">
        <f>'4 pr._savarankiškos f-jos'!M170+'6 pr._mokinio krepšelis'!M43+'9 pr._įstaigų pajamos'!M62+'7 pr._kita dotacija'!M138</f>
        <v>292.59999999999997</v>
      </c>
      <c r="M57" s="95">
        <f>'4 pr._savarankiškos f-jos'!N170+'6 pr._mokinio krepšelis'!N43+'9 pr._įstaigų pajamos'!N62+'7 pr._kita dotacija'!N138</f>
        <v>171.4</v>
      </c>
      <c r="N57" s="95">
        <f>'4 pr._savarankiškos f-jos'!O170+'6 pr._mokinio krepšelis'!O43+'9 pr._įstaigų pajamos'!O62+'7 pr._kita dotacija'!O138</f>
        <v>0</v>
      </c>
    </row>
    <row r="58" spans="1:14" ht="15" customHeight="1" x14ac:dyDescent="0.25">
      <c r="A58" s="6" t="s">
        <v>161</v>
      </c>
      <c r="B58" s="36" t="s">
        <v>35</v>
      </c>
      <c r="C58" s="17">
        <f t="shared" si="5"/>
        <v>497.1</v>
      </c>
      <c r="D58" s="17">
        <f>'4 pr._savarankiškos f-jos'!E171+'6 pr._mokinio krepšelis'!E44+'9 pr._įstaigų pajamos'!E63+'7 pr._kita dotacija'!E140</f>
        <v>457.1</v>
      </c>
      <c r="E58" s="17">
        <f>'4 pr._savarankiškos f-jos'!F171+'6 pr._mokinio krepšelis'!F44+'9 pr._įstaigų pajamos'!F63+'7 pr._kita dotacija'!F140</f>
        <v>246.89999999999998</v>
      </c>
      <c r="F58" s="17">
        <f>'4 pr._savarankiškos f-jos'!G171+'6 pr._mokinio krepšelis'!G44+'9 pr._įstaigų pajamos'!G63+'7 pr._kita dotacija'!G140</f>
        <v>40</v>
      </c>
      <c r="G58" s="11">
        <f t="shared" si="10"/>
        <v>0</v>
      </c>
      <c r="H58" s="11">
        <f>'4 pr._savarankiškos f-jos'!I171+'6 pr._mokinio krepšelis'!I44+'9 pr._įstaigų pajamos'!I63+'7 pr._kita dotacija'!I140</f>
        <v>0</v>
      </c>
      <c r="I58" s="11">
        <f>'4 pr._savarankiškos f-jos'!J171+'6 pr._mokinio krepšelis'!J44+'9 pr._įstaigų pajamos'!J63+'7 pr._kita dotacija'!J140</f>
        <v>0</v>
      </c>
      <c r="J58" s="11">
        <f>'4 pr._savarankiškos f-jos'!K171+'6 pr._mokinio krepšelis'!K44+'9 pr._įstaigų pajamos'!K63+'7 pr._kita dotacija'!K140</f>
        <v>0</v>
      </c>
      <c r="K58" s="95">
        <f t="shared" si="11"/>
        <v>497.1</v>
      </c>
      <c r="L58" s="95">
        <f>'4 pr._savarankiškos f-jos'!M171+'6 pr._mokinio krepšelis'!M44+'9 pr._įstaigų pajamos'!M63+'7 pr._kita dotacija'!M140</f>
        <v>457.1</v>
      </c>
      <c r="M58" s="95">
        <f>'4 pr._savarankiškos f-jos'!N171+'6 pr._mokinio krepšelis'!N44+'9 pr._įstaigų pajamos'!N63+'7 pr._kita dotacija'!N140</f>
        <v>246.89999999999998</v>
      </c>
      <c r="N58" s="95">
        <f>'4 pr._savarankiškos f-jos'!O171+'6 pr._mokinio krepšelis'!O44+'9 pr._įstaigų pajamos'!O63+'7 pr._kita dotacija'!O140</f>
        <v>40</v>
      </c>
    </row>
    <row r="59" spans="1:14" ht="15" customHeight="1" x14ac:dyDescent="0.25">
      <c r="A59" s="6" t="s">
        <v>162</v>
      </c>
      <c r="B59" s="37" t="s">
        <v>39</v>
      </c>
      <c r="C59" s="17">
        <f t="shared" si="5"/>
        <v>109.1</v>
      </c>
      <c r="D59" s="17">
        <f>'4 pr._savarankiškos f-jos'!E172+'6 pr._mokinio krepšelis'!E45+'9 pr._įstaigų pajamos'!E64+'11 pr._apyvartinės lėšos'!E53+'7 pr._kita dotacija'!E142</f>
        <v>109.1</v>
      </c>
      <c r="E59" s="17">
        <f>'4 pr._savarankiškos f-jos'!F172+'6 pr._mokinio krepšelis'!F45+'9 pr._įstaigų pajamos'!F64+'11 pr._apyvartinės lėšos'!F53+'7 pr._kita dotacija'!F142</f>
        <v>67.900000000000006</v>
      </c>
      <c r="F59" s="17">
        <f>'4 pr._savarankiškos f-jos'!G172+'6 pr._mokinio krepšelis'!G45+'9 pr._įstaigų pajamos'!G64+'11 pr._apyvartinės lėšos'!G53+'7 pr._kita dotacija'!G142</f>
        <v>0</v>
      </c>
      <c r="G59" s="11">
        <f t="shared" si="10"/>
        <v>0</v>
      </c>
      <c r="H59" s="11">
        <f>'4 pr._savarankiškos f-jos'!I172+'6 pr._mokinio krepšelis'!I45+'9 pr._įstaigų pajamos'!I64+'11 pr._apyvartinės lėšos'!I53+'7 pr._kita dotacija'!I142</f>
        <v>0</v>
      </c>
      <c r="I59" s="11">
        <f>'4 pr._savarankiškos f-jos'!J172+'6 pr._mokinio krepšelis'!J45+'9 pr._įstaigų pajamos'!J64+'11 pr._apyvartinės lėšos'!J53+'7 pr._kita dotacija'!J142</f>
        <v>0</v>
      </c>
      <c r="J59" s="11">
        <f>'4 pr._savarankiškos f-jos'!K172+'6 pr._mokinio krepšelis'!K45+'9 pr._įstaigų pajamos'!K64+'11 pr._apyvartinės lėšos'!K53+'7 pr._kita dotacija'!K142</f>
        <v>0</v>
      </c>
      <c r="K59" s="95">
        <f t="shared" si="11"/>
        <v>109.1</v>
      </c>
      <c r="L59" s="95">
        <f>'4 pr._savarankiškos f-jos'!M172+'6 pr._mokinio krepšelis'!M45+'9 pr._įstaigų pajamos'!M64+'11 pr._apyvartinės lėšos'!M53+'7 pr._kita dotacija'!M142</f>
        <v>109.1</v>
      </c>
      <c r="M59" s="95">
        <f>'4 pr._savarankiškos f-jos'!N172+'6 pr._mokinio krepšelis'!N45+'9 pr._įstaigų pajamos'!N64+'11 pr._apyvartinės lėšos'!N53+'7 pr._kita dotacija'!N142</f>
        <v>67.900000000000006</v>
      </c>
      <c r="N59" s="95">
        <f>'4 pr._savarankiškos f-jos'!O172+'6 pr._mokinio krepšelis'!O45+'9 pr._įstaigų pajamos'!O64+'11 pr._apyvartinės lėšos'!O53+'7 pr._kita dotacija'!O142</f>
        <v>0</v>
      </c>
    </row>
    <row r="60" spans="1:14" ht="15" customHeight="1" x14ac:dyDescent="0.25">
      <c r="A60" s="6" t="s">
        <v>112</v>
      </c>
      <c r="B60" s="37" t="s">
        <v>40</v>
      </c>
      <c r="C60" s="17">
        <f t="shared" si="5"/>
        <v>153.39999999999998</v>
      </c>
      <c r="D60" s="17">
        <f>'4 pr._savarankiškos f-jos'!E173+'6 pr._mokinio krepšelis'!E46+'9 pr._įstaigų pajamos'!E65+'11 pr._apyvartinės lėšos'!E55+'7 pr._kita dotacija'!E144</f>
        <v>153.39999999999998</v>
      </c>
      <c r="E60" s="17">
        <f>'4 pr._savarankiškos f-jos'!F173+'6 pr._mokinio krepšelis'!F46+'9 pr._įstaigų pajamos'!F65+'11 pr._apyvartinės lėšos'!F55+'7 pr._kita dotacija'!F144</f>
        <v>94.3</v>
      </c>
      <c r="F60" s="17">
        <f>'4 pr._savarankiškos f-jos'!G173+'6 pr._mokinio krepšelis'!G46+'9 pr._įstaigų pajamos'!G65+'11 pr._apyvartinės lėšos'!G55+'7 pr._kita dotacija'!G144</f>
        <v>0</v>
      </c>
      <c r="G60" s="11">
        <f t="shared" si="10"/>
        <v>0</v>
      </c>
      <c r="H60" s="11">
        <f>'4 pr._savarankiškos f-jos'!I173+'6 pr._mokinio krepšelis'!I46+'9 pr._įstaigų pajamos'!I65+'11 pr._apyvartinės lėšos'!I55+'7 pr._kita dotacija'!I144</f>
        <v>0</v>
      </c>
      <c r="I60" s="11">
        <f>'4 pr._savarankiškos f-jos'!J173+'6 pr._mokinio krepšelis'!J46+'9 pr._įstaigų pajamos'!J65+'11 pr._apyvartinės lėšos'!J55+'7 pr._kita dotacija'!J144</f>
        <v>0</v>
      </c>
      <c r="J60" s="11">
        <f>'4 pr._savarankiškos f-jos'!K173+'6 pr._mokinio krepšelis'!K46+'9 pr._įstaigų pajamos'!K65+'11 pr._apyvartinės lėšos'!K55+'7 pr._kita dotacija'!K144</f>
        <v>0</v>
      </c>
      <c r="K60" s="95">
        <f t="shared" si="11"/>
        <v>153.39999999999998</v>
      </c>
      <c r="L60" s="95">
        <f>'4 pr._savarankiškos f-jos'!M173+'6 pr._mokinio krepšelis'!M46+'9 pr._įstaigų pajamos'!M65+'11 pr._apyvartinės lėšos'!M55+'7 pr._kita dotacija'!M144</f>
        <v>153.39999999999998</v>
      </c>
      <c r="M60" s="95">
        <f>'4 pr._savarankiškos f-jos'!N173+'6 pr._mokinio krepšelis'!N46+'9 pr._įstaigų pajamos'!N65+'11 pr._apyvartinės lėšos'!N55+'7 pr._kita dotacija'!N144</f>
        <v>94.3</v>
      </c>
      <c r="N60" s="95">
        <f>'4 pr._savarankiškos f-jos'!O173+'6 pr._mokinio krepšelis'!O46+'9 pr._įstaigų pajamos'!O65+'11 pr._apyvartinės lėšos'!O55+'7 pr._kita dotacija'!O144</f>
        <v>0</v>
      </c>
    </row>
    <row r="61" spans="1:14" ht="15" customHeight="1" x14ac:dyDescent="0.25">
      <c r="A61" s="6" t="s">
        <v>113</v>
      </c>
      <c r="B61" s="36" t="s">
        <v>49</v>
      </c>
      <c r="C61" s="17">
        <f t="shared" si="5"/>
        <v>72.5</v>
      </c>
      <c r="D61" s="17">
        <f>'4 pr._savarankiškos f-jos'!E174+'6 pr._mokinio krepšelis'!E47+'9 pr._įstaigų pajamos'!E66+'7 pr._kita dotacija'!E146</f>
        <v>72.5</v>
      </c>
      <c r="E61" s="17">
        <f>'4 pr._savarankiškos f-jos'!F174+'6 pr._mokinio krepšelis'!F47+'9 pr._įstaigų pajamos'!F66+'7 pr._kita dotacija'!F146</f>
        <v>53.900000000000006</v>
      </c>
      <c r="F61" s="17">
        <f>'4 pr._savarankiškos f-jos'!G174+'6 pr._mokinio krepšelis'!G47+'9 pr._įstaigų pajamos'!G66+'7 pr._kita dotacija'!G146</f>
        <v>0</v>
      </c>
      <c r="G61" s="11">
        <f t="shared" si="10"/>
        <v>0</v>
      </c>
      <c r="H61" s="11">
        <f>'4 pr._savarankiškos f-jos'!I174+'6 pr._mokinio krepšelis'!I47+'9 pr._įstaigų pajamos'!I66+'7 pr._kita dotacija'!I146</f>
        <v>0</v>
      </c>
      <c r="I61" s="11">
        <f>'4 pr._savarankiškos f-jos'!J174+'6 pr._mokinio krepšelis'!J47+'9 pr._įstaigų pajamos'!J66+'7 pr._kita dotacija'!J146</f>
        <v>0</v>
      </c>
      <c r="J61" s="11">
        <f>'4 pr._savarankiškos f-jos'!K174+'6 pr._mokinio krepšelis'!K47+'9 pr._įstaigų pajamos'!K66+'7 pr._kita dotacija'!K146</f>
        <v>0</v>
      </c>
      <c r="K61" s="95">
        <f t="shared" si="11"/>
        <v>72.5</v>
      </c>
      <c r="L61" s="95">
        <f>'4 pr._savarankiškos f-jos'!M174+'6 pr._mokinio krepšelis'!M47+'9 pr._įstaigų pajamos'!M66+'7 pr._kita dotacija'!M146</f>
        <v>72.5</v>
      </c>
      <c r="M61" s="95">
        <f>'4 pr._savarankiškos f-jos'!N174+'6 pr._mokinio krepšelis'!N47+'9 pr._įstaigų pajamos'!N66+'7 pr._kita dotacija'!N146</f>
        <v>53.900000000000006</v>
      </c>
      <c r="N61" s="95">
        <f>'4 pr._savarankiškos f-jos'!O174+'6 pr._mokinio krepšelis'!O47+'9 pr._įstaigų pajamos'!O66+'7 pr._kita dotacija'!O146</f>
        <v>0</v>
      </c>
    </row>
    <row r="62" spans="1:14" ht="15" customHeight="1" x14ac:dyDescent="0.25">
      <c r="A62" s="6" t="s">
        <v>114</v>
      </c>
      <c r="B62" s="36" t="s">
        <v>48</v>
      </c>
      <c r="C62" s="17">
        <f t="shared" si="5"/>
        <v>568.4</v>
      </c>
      <c r="D62" s="17">
        <f>'4 pr._savarankiškos f-jos'!E175+'6 pr._mokinio krepšelis'!E48+'9 pr._įstaigų pajamos'!E67+'11 pr._apyvartinės lėšos'!E57+'7 pr._kita dotacija'!E149</f>
        <v>568.4</v>
      </c>
      <c r="E62" s="17">
        <f>'4 pr._savarankiškos f-jos'!F175+'6 pr._mokinio krepšelis'!F48+'9 pr._įstaigų pajamos'!F67+'11 pr._apyvartinės lėšos'!F57+'7 pr._kita dotacija'!F149</f>
        <v>415.7</v>
      </c>
      <c r="F62" s="17">
        <f>'4 pr._savarankiškos f-jos'!G175+'6 pr._mokinio krepšelis'!G48+'9 pr._įstaigų pajamos'!G67+'11 pr._apyvartinės lėšos'!G57+'7 pr._kita dotacija'!G149</f>
        <v>0</v>
      </c>
      <c r="G62" s="11">
        <f t="shared" si="10"/>
        <v>0</v>
      </c>
      <c r="H62" s="11">
        <f>'4 pr._savarankiškos f-jos'!I175+'6 pr._mokinio krepšelis'!I48+'9 pr._įstaigų pajamos'!I67+'11 pr._apyvartinės lėšos'!I57+'7 pr._kita dotacija'!I149</f>
        <v>0</v>
      </c>
      <c r="I62" s="11">
        <f>'4 pr._savarankiškos f-jos'!J175+'6 pr._mokinio krepšelis'!J48+'9 pr._įstaigų pajamos'!J67+'11 pr._apyvartinės lėšos'!J57+'7 pr._kita dotacija'!J149</f>
        <v>0</v>
      </c>
      <c r="J62" s="11">
        <f>'4 pr._savarankiškos f-jos'!K175+'6 pr._mokinio krepšelis'!K48+'9 pr._įstaigų pajamos'!K67+'11 pr._apyvartinės lėšos'!K57+'7 pr._kita dotacija'!K149</f>
        <v>0</v>
      </c>
      <c r="K62" s="95">
        <f t="shared" si="11"/>
        <v>568.4</v>
      </c>
      <c r="L62" s="95">
        <f>'4 pr._savarankiškos f-jos'!M175+'6 pr._mokinio krepšelis'!M48+'9 pr._įstaigų pajamos'!M67+'11 pr._apyvartinės lėšos'!M57+'7 pr._kita dotacija'!M149</f>
        <v>568.4</v>
      </c>
      <c r="M62" s="95">
        <f>'4 pr._savarankiškos f-jos'!N175+'6 pr._mokinio krepšelis'!N48+'9 pr._įstaigų pajamos'!N67+'11 pr._apyvartinės lėšos'!N57+'7 pr._kita dotacija'!N149</f>
        <v>415.7</v>
      </c>
      <c r="N62" s="95">
        <f>'4 pr._savarankiškos f-jos'!O175+'6 pr._mokinio krepšelis'!O48+'9 pr._įstaigų pajamos'!O67+'11 pr._apyvartinės lėšos'!O57+'7 pr._kita dotacija'!O149</f>
        <v>0</v>
      </c>
    </row>
    <row r="63" spans="1:14" ht="15" customHeight="1" x14ac:dyDescent="0.25">
      <c r="A63" s="6" t="s">
        <v>115</v>
      </c>
      <c r="B63" s="36" t="s">
        <v>66</v>
      </c>
      <c r="C63" s="17">
        <f t="shared" si="5"/>
        <v>69.23</v>
      </c>
      <c r="D63" s="17">
        <f>'4 pr._savarankiškos f-jos'!E176+'6 pr._mokinio krepšelis'!E49+'9 pr._įstaigų pajamos'!E68+'7 pr._kita dotacija'!E152</f>
        <v>69.23</v>
      </c>
      <c r="E63" s="17">
        <f>'4 pr._savarankiškos f-jos'!F176+'6 pr._mokinio krepšelis'!F49+'9 pr._įstaigų pajamos'!F68+'7 pr._kita dotacija'!F152</f>
        <v>46.900000000000006</v>
      </c>
      <c r="F63" s="17">
        <f>'4 pr._savarankiškos f-jos'!G176+'6 pr._mokinio krepšelis'!G49+'9 pr._įstaigų pajamos'!G68+'7 pr._kita dotacija'!G152</f>
        <v>0</v>
      </c>
      <c r="G63" s="11">
        <f t="shared" si="10"/>
        <v>0</v>
      </c>
      <c r="H63" s="11">
        <f>'4 pr._savarankiškos f-jos'!I176+'6 pr._mokinio krepšelis'!I49+'9 pr._įstaigų pajamos'!I68+'7 pr._kita dotacija'!I152</f>
        <v>0</v>
      </c>
      <c r="I63" s="11">
        <f>'4 pr._savarankiškos f-jos'!J176+'6 pr._mokinio krepšelis'!J49+'9 pr._įstaigų pajamos'!J68+'7 pr._kita dotacija'!J152</f>
        <v>0</v>
      </c>
      <c r="J63" s="11">
        <f>'4 pr._savarankiškos f-jos'!K176+'6 pr._mokinio krepšelis'!K49+'9 pr._įstaigų pajamos'!K68+'7 pr._kita dotacija'!K152</f>
        <v>0</v>
      </c>
      <c r="K63" s="95">
        <f t="shared" si="11"/>
        <v>69.23</v>
      </c>
      <c r="L63" s="95">
        <f>'4 pr._savarankiškos f-jos'!M176+'6 pr._mokinio krepšelis'!M49+'9 pr._įstaigų pajamos'!M68+'7 pr._kita dotacija'!M152</f>
        <v>69.23</v>
      </c>
      <c r="M63" s="95">
        <f>'4 pr._savarankiškos f-jos'!N176+'6 pr._mokinio krepšelis'!N49+'9 pr._įstaigų pajamos'!N68+'7 pr._kita dotacija'!N152</f>
        <v>46.900000000000006</v>
      </c>
      <c r="N63" s="95">
        <f>'4 pr._savarankiškos f-jos'!O176+'6 pr._mokinio krepšelis'!O49+'9 pr._įstaigų pajamos'!O68+'7 pr._kita dotacija'!O152</f>
        <v>0</v>
      </c>
    </row>
    <row r="64" spans="1:14" ht="15" customHeight="1" x14ac:dyDescent="0.25">
      <c r="A64" s="6" t="s">
        <v>116</v>
      </c>
      <c r="B64" s="36" t="s">
        <v>50</v>
      </c>
      <c r="C64" s="17">
        <f t="shared" si="5"/>
        <v>152.99999999999997</v>
      </c>
      <c r="D64" s="17">
        <f>'4 pr._savarankiškos f-jos'!E177+'6 pr._mokinio krepšelis'!E50+'9 pr._įstaigų pajamos'!E69+'11 pr._apyvartinės lėšos'!E59</f>
        <v>152.99999999999997</v>
      </c>
      <c r="E64" s="17">
        <f>'4 pr._savarankiškos f-jos'!F177+'6 pr._mokinio krepšelis'!F50+'9 pr._įstaigų pajamos'!F69+'11 pr._apyvartinės lėšos'!F59</f>
        <v>93.9</v>
      </c>
      <c r="F64" s="17">
        <f>'4 pr._savarankiškos f-jos'!G177+'6 pr._mokinio krepšelis'!G50+'9 pr._įstaigų pajamos'!G69+'11 pr._apyvartinės lėšos'!G59</f>
        <v>0</v>
      </c>
      <c r="G64" s="11">
        <f t="shared" si="10"/>
        <v>0</v>
      </c>
      <c r="H64" s="11">
        <f>'4 pr._savarankiškos f-jos'!I177+'6 pr._mokinio krepšelis'!I50+'9 pr._įstaigų pajamos'!I69+'11 pr._apyvartinės lėšos'!I59</f>
        <v>0</v>
      </c>
      <c r="I64" s="11">
        <f>'4 pr._savarankiškos f-jos'!J177+'6 pr._mokinio krepšelis'!J50+'9 pr._įstaigų pajamos'!J69+'11 pr._apyvartinės lėšos'!J59</f>
        <v>0</v>
      </c>
      <c r="J64" s="11">
        <f>'4 pr._savarankiškos f-jos'!K177+'6 pr._mokinio krepšelis'!K50+'9 pr._įstaigų pajamos'!K69+'11 pr._apyvartinės lėšos'!K59</f>
        <v>0</v>
      </c>
      <c r="K64" s="95">
        <f t="shared" si="11"/>
        <v>152.99999999999997</v>
      </c>
      <c r="L64" s="95">
        <f>'4 pr._savarankiškos f-jos'!M177+'6 pr._mokinio krepšelis'!M50+'9 pr._įstaigų pajamos'!M69+'11 pr._apyvartinės lėšos'!M59</f>
        <v>152.99999999999997</v>
      </c>
      <c r="M64" s="95">
        <f>'4 pr._savarankiškos f-jos'!N177+'6 pr._mokinio krepšelis'!N50+'9 pr._įstaigų pajamos'!N69+'11 pr._apyvartinės lėšos'!N59</f>
        <v>93.9</v>
      </c>
      <c r="N64" s="95">
        <f>'4 pr._savarankiškos f-jos'!O177+'6 pr._mokinio krepšelis'!O50+'9 pr._įstaigų pajamos'!O69+'11 pr._apyvartinės lėšos'!O59</f>
        <v>0</v>
      </c>
    </row>
    <row r="65" spans="1:14" ht="15" customHeight="1" x14ac:dyDescent="0.25">
      <c r="A65" s="6" t="s">
        <v>170</v>
      </c>
      <c r="B65" s="36" t="s">
        <v>172</v>
      </c>
      <c r="C65" s="17">
        <f t="shared" si="5"/>
        <v>689.2</v>
      </c>
      <c r="D65" s="17">
        <f>'4 pr._savarankiškos f-jos'!E178+'4 pr._savarankiškos f-jos'!E209+'6 pr._mokinio krepšelis'!E51+'7 pr._kita dotacija'!E154+'9 pr._įstaigų pajamos'!E70+'9 pr._įstaigų pajamos'!E92</f>
        <v>689.2</v>
      </c>
      <c r="E65" s="17">
        <f>'4 pr._savarankiškos f-jos'!F178+'4 pr._savarankiškos f-jos'!F209+'6 pr._mokinio krepšelis'!F51+'7 pr._kita dotacija'!F154+'9 pr._įstaigų pajamos'!F70+'9 pr._įstaigų pajamos'!F92</f>
        <v>466.69999999999993</v>
      </c>
      <c r="F65" s="17">
        <f>'4 pr._savarankiškos f-jos'!G178+'4 pr._savarankiškos f-jos'!G209+'6 pr._mokinio krepšelis'!G51+'7 pr._kita dotacija'!G154+'9 pr._įstaigų pajamos'!G70+'9 pr._įstaigų pajamos'!G92</f>
        <v>0</v>
      </c>
      <c r="G65" s="11">
        <f t="shared" si="10"/>
        <v>0</v>
      </c>
      <c r="H65" s="11">
        <f>'4 pr._savarankiškos f-jos'!I178+'4 pr._savarankiškos f-jos'!I209+'6 pr._mokinio krepšelis'!I51+'7 pr._kita dotacija'!I154+'9 pr._įstaigų pajamos'!I70+'9 pr._įstaigų pajamos'!I92</f>
        <v>0</v>
      </c>
      <c r="I65" s="11">
        <f>'4 pr._savarankiškos f-jos'!J178+'4 pr._savarankiškos f-jos'!J209+'6 pr._mokinio krepšelis'!J51+'7 pr._kita dotacija'!J154+'9 pr._įstaigų pajamos'!J70+'9 pr._įstaigų pajamos'!J92</f>
        <v>0</v>
      </c>
      <c r="J65" s="11">
        <f>'4 pr._savarankiškos f-jos'!K178+'4 pr._savarankiškos f-jos'!K209+'6 pr._mokinio krepšelis'!K51+'7 pr._kita dotacija'!K154+'9 pr._įstaigų pajamos'!K70+'9 pr._įstaigų pajamos'!K92</f>
        <v>0</v>
      </c>
      <c r="K65" s="95">
        <f t="shared" si="11"/>
        <v>689.2</v>
      </c>
      <c r="L65" s="95">
        <f>'4 pr._savarankiškos f-jos'!M178+'4 pr._savarankiškos f-jos'!M209+'6 pr._mokinio krepšelis'!M51+'7 pr._kita dotacija'!M154+'9 pr._įstaigų pajamos'!M70+'9 pr._įstaigų pajamos'!M92</f>
        <v>689.2</v>
      </c>
      <c r="M65" s="95">
        <f>'4 pr._savarankiškos f-jos'!N178+'4 pr._savarankiškos f-jos'!N209+'6 pr._mokinio krepšelis'!N51+'7 pr._kita dotacija'!N154+'9 pr._įstaigų pajamos'!N70+'9 pr._įstaigų pajamos'!N92</f>
        <v>466.69999999999993</v>
      </c>
      <c r="N65" s="95">
        <f>'4 pr._savarankiškos f-jos'!O178+'4 pr._savarankiškos f-jos'!O209+'6 pr._mokinio krepšelis'!O51+'7 pr._kita dotacija'!O154+'9 pr._įstaigų pajamos'!O70+'9 pr._įstaigų pajamos'!O92</f>
        <v>0</v>
      </c>
    </row>
    <row r="66" spans="1:14" s="38" customFormat="1" ht="15" customHeight="1" x14ac:dyDescent="0.25">
      <c r="A66" s="6" t="s">
        <v>117</v>
      </c>
      <c r="B66" s="36" t="s">
        <v>173</v>
      </c>
      <c r="C66" s="17">
        <f t="shared" si="5"/>
        <v>398.8</v>
      </c>
      <c r="D66" s="17">
        <f>'4 pr._savarankiškos f-jos'!E179+'6 pr._mokinio krepšelis'!E52+'7 pr._kita dotacija'!E157+'9 pr._įstaigų pajamos'!E71</f>
        <v>398.8</v>
      </c>
      <c r="E66" s="17">
        <f>'4 pr._savarankiškos f-jos'!F179+'6 pr._mokinio krepšelis'!F52+'7 pr._kita dotacija'!F157+'9 pr._įstaigų pajamos'!F71</f>
        <v>270.2</v>
      </c>
      <c r="F66" s="17">
        <f>'4 pr._savarankiškos f-jos'!G179+'6 pr._mokinio krepšelis'!G52+'7 pr._kita dotacija'!G157+'9 pr._įstaigų pajamos'!G71</f>
        <v>0</v>
      </c>
      <c r="G66" s="11">
        <f t="shared" si="10"/>
        <v>0</v>
      </c>
      <c r="H66" s="11">
        <f>'4 pr._savarankiškos f-jos'!I179+'6 pr._mokinio krepšelis'!I52+'7 pr._kita dotacija'!I157+'9 pr._įstaigų pajamos'!I71</f>
        <v>0</v>
      </c>
      <c r="I66" s="11">
        <f>'4 pr._savarankiškos f-jos'!J179+'6 pr._mokinio krepšelis'!J52+'7 pr._kita dotacija'!J157+'9 pr._įstaigų pajamos'!J71</f>
        <v>0</v>
      </c>
      <c r="J66" s="11">
        <f>'4 pr._savarankiškos f-jos'!K179+'6 pr._mokinio krepšelis'!K52+'7 pr._kita dotacija'!K157+'9 pr._įstaigų pajamos'!K71</f>
        <v>0</v>
      </c>
      <c r="K66" s="95">
        <f t="shared" si="11"/>
        <v>398.8</v>
      </c>
      <c r="L66" s="95">
        <f>'4 pr._savarankiškos f-jos'!M179+'6 pr._mokinio krepšelis'!M52+'7 pr._kita dotacija'!M157+'9 pr._įstaigų pajamos'!M71</f>
        <v>398.8</v>
      </c>
      <c r="M66" s="95">
        <f>'4 pr._savarankiškos f-jos'!N179+'6 pr._mokinio krepšelis'!N52+'7 pr._kita dotacija'!N157+'9 pr._įstaigų pajamos'!N71</f>
        <v>270.2</v>
      </c>
      <c r="N66" s="95">
        <f>'4 pr._savarankiškos f-jos'!O179+'6 pr._mokinio krepšelis'!O52+'7 pr._kita dotacija'!O157+'9 pr._įstaigų pajamos'!O71</f>
        <v>0</v>
      </c>
    </row>
    <row r="67" spans="1:14" ht="15" customHeight="1" x14ac:dyDescent="0.25">
      <c r="A67" s="6" t="s">
        <v>118</v>
      </c>
      <c r="B67" s="30" t="s">
        <v>27</v>
      </c>
      <c r="C67" s="17">
        <f t="shared" ref="C67:C76" si="12">D67+F67</f>
        <v>216.99999999999997</v>
      </c>
      <c r="D67" s="17">
        <f>'4 pr._savarankiškos f-jos'!E192+'9 pr._įstaigų pajamos'!E78+'7 pr._kita dotacija'!E180</f>
        <v>216.29999999999998</v>
      </c>
      <c r="E67" s="17">
        <f>'4 pr._savarankiškos f-jos'!F192+'9 pr._įstaigų pajamos'!F78+'7 pr._kita dotacija'!F180</f>
        <v>134.19999999999999</v>
      </c>
      <c r="F67" s="17">
        <f>'4 pr._savarankiškos f-jos'!G192+'9 pr._įstaigų pajamos'!G78+'7 pr._kita dotacija'!G180</f>
        <v>0.7</v>
      </c>
      <c r="G67" s="11">
        <f t="shared" si="10"/>
        <v>0</v>
      </c>
      <c r="H67" s="11">
        <f>'4 pr._savarankiškos f-jos'!I192+'9 pr._įstaigų pajamos'!I78+'7 pr._kita dotacija'!I180</f>
        <v>0</v>
      </c>
      <c r="I67" s="11">
        <f>'4 pr._savarankiškos f-jos'!J192+'9 pr._įstaigų pajamos'!J78+'7 pr._kita dotacija'!J180</f>
        <v>0</v>
      </c>
      <c r="J67" s="11">
        <f>'4 pr._savarankiškos f-jos'!K192+'9 pr._įstaigų pajamos'!K78+'7 pr._kita dotacija'!K180</f>
        <v>0</v>
      </c>
      <c r="K67" s="95">
        <f t="shared" si="11"/>
        <v>216.99999999999997</v>
      </c>
      <c r="L67" s="95">
        <f>'4 pr._savarankiškos f-jos'!M192+'9 pr._įstaigų pajamos'!M78+'7 pr._kita dotacija'!M180</f>
        <v>216.29999999999998</v>
      </c>
      <c r="M67" s="95">
        <f>'4 pr._savarankiškos f-jos'!N192+'9 pr._įstaigų pajamos'!N78+'7 pr._kita dotacija'!N180</f>
        <v>134.19999999999999</v>
      </c>
      <c r="N67" s="95">
        <f>'4 pr._savarankiškos f-jos'!O192+'9 pr._įstaigų pajamos'!O78+'7 pr._kita dotacija'!O180</f>
        <v>0.7</v>
      </c>
    </row>
    <row r="68" spans="1:14" ht="15" customHeight="1" x14ac:dyDescent="0.25">
      <c r="A68" s="14" t="s">
        <v>119</v>
      </c>
      <c r="B68" s="30" t="s">
        <v>57</v>
      </c>
      <c r="C68" s="17">
        <f t="shared" si="12"/>
        <v>59.3</v>
      </c>
      <c r="D68" s="17">
        <f>'4 pr._savarankiškos f-jos'!E193+'9 pr._įstaigų pajamos'!E79+'7 pr._kita dotacija'!E183</f>
        <v>59.3</v>
      </c>
      <c r="E68" s="17">
        <f>'4 pr._savarankiškos f-jos'!F193+'9 pr._įstaigų pajamos'!F79+'7 pr._kita dotacija'!F183</f>
        <v>40.4</v>
      </c>
      <c r="F68" s="17">
        <f>'4 pr._savarankiškos f-jos'!G193+'9 pr._įstaigų pajamos'!G79+'7 pr._kita dotacija'!G183</f>
        <v>0</v>
      </c>
      <c r="G68" s="11">
        <f t="shared" si="10"/>
        <v>0</v>
      </c>
      <c r="H68" s="11">
        <f>'4 pr._savarankiškos f-jos'!I193+'9 pr._įstaigų pajamos'!I79+'7 pr._kita dotacija'!I183</f>
        <v>0</v>
      </c>
      <c r="I68" s="11">
        <f>'4 pr._savarankiškos f-jos'!J193+'9 pr._įstaigų pajamos'!J79+'7 pr._kita dotacija'!J183</f>
        <v>0</v>
      </c>
      <c r="J68" s="11">
        <f>'4 pr._savarankiškos f-jos'!K193+'9 pr._įstaigų pajamos'!K79+'7 pr._kita dotacija'!K183</f>
        <v>0</v>
      </c>
      <c r="K68" s="95">
        <f t="shared" si="11"/>
        <v>59.3</v>
      </c>
      <c r="L68" s="95">
        <f>'4 pr._savarankiškos f-jos'!M193+'9 pr._įstaigų pajamos'!M79+'7 pr._kita dotacija'!M183</f>
        <v>59.3</v>
      </c>
      <c r="M68" s="95">
        <f>'4 pr._savarankiškos f-jos'!N193+'9 pr._įstaigų pajamos'!N79+'7 pr._kita dotacija'!N183</f>
        <v>40.4</v>
      </c>
      <c r="N68" s="95">
        <f>'4 pr._savarankiškos f-jos'!O193+'9 pr._įstaigų pajamos'!O79+'7 pr._kita dotacija'!O183</f>
        <v>0</v>
      </c>
    </row>
    <row r="69" spans="1:14" ht="15" customHeight="1" x14ac:dyDescent="0.25">
      <c r="A69" s="41" t="s">
        <v>120</v>
      </c>
      <c r="B69" s="30" t="s">
        <v>58</v>
      </c>
      <c r="C69" s="17">
        <f t="shared" si="12"/>
        <v>47.4</v>
      </c>
      <c r="D69" s="17">
        <f>'4 pr._savarankiškos f-jos'!E194+'9 pr._įstaigų pajamos'!E80+'7 pr._kita dotacija'!E186</f>
        <v>47.4</v>
      </c>
      <c r="E69" s="17">
        <f>'4 pr._savarankiškos f-jos'!F194+'9 pr._įstaigų pajamos'!F80+'7 pr._kita dotacija'!F186</f>
        <v>29.3</v>
      </c>
      <c r="F69" s="17">
        <f>'4 pr._savarankiškos f-jos'!G194+'9 pr._įstaigų pajamos'!G80+'7 pr._kita dotacija'!G186</f>
        <v>0</v>
      </c>
      <c r="G69" s="11">
        <f t="shared" si="10"/>
        <v>0</v>
      </c>
      <c r="H69" s="11">
        <f>'4 pr._savarankiškos f-jos'!I194+'9 pr._įstaigų pajamos'!I80+'7 pr._kita dotacija'!I186</f>
        <v>0</v>
      </c>
      <c r="I69" s="11">
        <f>'4 pr._savarankiškos f-jos'!J194+'9 pr._įstaigų pajamos'!J80+'7 pr._kita dotacija'!J186</f>
        <v>0</v>
      </c>
      <c r="J69" s="11">
        <f>'4 pr._savarankiškos f-jos'!K194+'9 pr._įstaigų pajamos'!K80+'7 pr._kita dotacija'!K186</f>
        <v>0</v>
      </c>
      <c r="K69" s="95">
        <f t="shared" si="11"/>
        <v>47.4</v>
      </c>
      <c r="L69" s="95">
        <f>'4 pr._savarankiškos f-jos'!M194+'9 pr._įstaigų pajamos'!M80+'7 pr._kita dotacija'!M186</f>
        <v>47.4</v>
      </c>
      <c r="M69" s="95">
        <f>'4 pr._savarankiškos f-jos'!N194+'9 pr._įstaigų pajamos'!N80+'7 pr._kita dotacija'!N186</f>
        <v>29.3</v>
      </c>
      <c r="N69" s="95">
        <f>'4 pr._savarankiškos f-jos'!O194+'9 pr._įstaigų pajamos'!O80+'7 pr._kita dotacija'!O186</f>
        <v>0</v>
      </c>
    </row>
    <row r="70" spans="1:14" ht="15" customHeight="1" x14ac:dyDescent="0.25">
      <c r="A70" s="33" t="s">
        <v>121</v>
      </c>
      <c r="B70" s="30" t="s">
        <v>427</v>
      </c>
      <c r="C70" s="17">
        <f t="shared" si="12"/>
        <v>32.6</v>
      </c>
      <c r="D70" s="17">
        <f>'4 pr._savarankiškos f-jos'!E195+'9 pr._įstaigų pajamos'!E81+'7 pr._kita dotacija'!E189</f>
        <v>32.6</v>
      </c>
      <c r="E70" s="17">
        <f>'4 pr._savarankiškos f-jos'!F195+'9 pr._įstaigų pajamos'!F81+'7 pr._kita dotacija'!F189</f>
        <v>21.7</v>
      </c>
      <c r="F70" s="17">
        <f>'4 pr._savarankiškos f-jos'!G195+'9 pr._įstaigų pajamos'!G81+'7 pr._kita dotacija'!G189</f>
        <v>0</v>
      </c>
      <c r="G70" s="11">
        <f t="shared" si="10"/>
        <v>0</v>
      </c>
      <c r="H70" s="11">
        <f>'4 pr._savarankiškos f-jos'!I195+'9 pr._įstaigų pajamos'!I81+'7 pr._kita dotacija'!I189</f>
        <v>0</v>
      </c>
      <c r="I70" s="11">
        <f>'4 pr._savarankiškos f-jos'!J195+'9 pr._įstaigų pajamos'!J81+'7 pr._kita dotacija'!J189</f>
        <v>0</v>
      </c>
      <c r="J70" s="11">
        <f>'4 pr._savarankiškos f-jos'!K195+'9 pr._įstaigų pajamos'!K81+'7 pr._kita dotacija'!K189</f>
        <v>0</v>
      </c>
      <c r="K70" s="95">
        <f t="shared" si="11"/>
        <v>32.6</v>
      </c>
      <c r="L70" s="95">
        <f>'4 pr._savarankiškos f-jos'!M195+'9 pr._įstaigų pajamos'!M81+'7 pr._kita dotacija'!M189</f>
        <v>32.6</v>
      </c>
      <c r="M70" s="95">
        <f>'4 pr._savarankiškos f-jos'!N195+'9 pr._įstaigų pajamos'!N81+'7 pr._kita dotacija'!N189</f>
        <v>21.7</v>
      </c>
      <c r="N70" s="95">
        <f>'4 pr._savarankiškos f-jos'!O195+'9 pr._įstaigų pajamos'!O81+'7 pr._kita dotacija'!O189</f>
        <v>0</v>
      </c>
    </row>
    <row r="71" spans="1:14" ht="15" customHeight="1" x14ac:dyDescent="0.25">
      <c r="A71" s="33" t="s">
        <v>166</v>
      </c>
      <c r="B71" s="30" t="s">
        <v>429</v>
      </c>
      <c r="C71" s="17">
        <f t="shared" si="12"/>
        <v>68.099999999999994</v>
      </c>
      <c r="D71" s="17">
        <f>'4 pr._savarankiškos f-jos'!E196+'9 pr._įstaigų pajamos'!E82+'7 pr._kita dotacija'!E192</f>
        <v>68.099999999999994</v>
      </c>
      <c r="E71" s="17">
        <f>'4 pr._savarankiškos f-jos'!F196+'9 pr._įstaigų pajamos'!F82+'7 pr._kita dotacija'!F192</f>
        <v>45.5</v>
      </c>
      <c r="F71" s="17">
        <f>'4 pr._savarankiškos f-jos'!G196+'9 pr._įstaigų pajamos'!G82+'7 pr._kita dotacija'!G192</f>
        <v>0</v>
      </c>
      <c r="G71" s="11">
        <f t="shared" si="10"/>
        <v>0</v>
      </c>
      <c r="H71" s="11">
        <f>'4 pr._savarankiškos f-jos'!I196+'9 pr._įstaigų pajamos'!I82+'7 pr._kita dotacija'!I192</f>
        <v>0</v>
      </c>
      <c r="I71" s="11">
        <f>'4 pr._savarankiškos f-jos'!J196+'9 pr._įstaigų pajamos'!J82+'7 pr._kita dotacija'!J192</f>
        <v>0</v>
      </c>
      <c r="J71" s="11">
        <f>'4 pr._savarankiškos f-jos'!K196+'9 pr._įstaigų pajamos'!K82+'7 pr._kita dotacija'!K192</f>
        <v>0</v>
      </c>
      <c r="K71" s="95">
        <f t="shared" si="11"/>
        <v>68.099999999999994</v>
      </c>
      <c r="L71" s="95">
        <f>'4 pr._savarankiškos f-jos'!M196+'9 pr._įstaigų pajamos'!M82+'7 pr._kita dotacija'!M192</f>
        <v>68.099999999999994</v>
      </c>
      <c r="M71" s="95">
        <f>'4 pr._savarankiškos f-jos'!N196+'9 pr._įstaigų pajamos'!N82+'7 pr._kita dotacija'!N192</f>
        <v>45.5</v>
      </c>
      <c r="N71" s="95">
        <f>'4 pr._savarankiškos f-jos'!O196+'9 pr._įstaigų pajamos'!O82+'7 pr._kita dotacija'!O192</f>
        <v>0</v>
      </c>
    </row>
    <row r="72" spans="1:14" ht="15" customHeight="1" x14ac:dyDescent="0.25">
      <c r="A72" s="33" t="s">
        <v>122</v>
      </c>
      <c r="B72" s="30" t="s">
        <v>68</v>
      </c>
      <c r="C72" s="17">
        <f t="shared" si="12"/>
        <v>36.1</v>
      </c>
      <c r="D72" s="17">
        <f>'4 pr._savarankiškos f-jos'!E197+'9 pr._įstaigų pajamos'!E83+'7 pr._kita dotacija'!E195</f>
        <v>36.1</v>
      </c>
      <c r="E72" s="17">
        <f>'4 pr._savarankiškos f-jos'!F197+'9 pr._įstaigų pajamos'!F83+'7 pr._kita dotacija'!F195</f>
        <v>24.5</v>
      </c>
      <c r="F72" s="17">
        <f>'4 pr._savarankiškos f-jos'!G197+'9 pr._įstaigų pajamos'!G83+'7 pr._kita dotacija'!G195</f>
        <v>0</v>
      </c>
      <c r="G72" s="11">
        <f t="shared" si="10"/>
        <v>0</v>
      </c>
      <c r="H72" s="11">
        <f>'4 pr._savarankiškos f-jos'!I197+'9 pr._įstaigų pajamos'!I83+'7 pr._kita dotacija'!I195</f>
        <v>0</v>
      </c>
      <c r="I72" s="11">
        <f>'4 pr._savarankiškos f-jos'!J197+'9 pr._įstaigų pajamos'!J83+'7 pr._kita dotacija'!J195</f>
        <v>0</v>
      </c>
      <c r="J72" s="11">
        <f>'4 pr._savarankiškos f-jos'!K197+'9 pr._įstaigų pajamos'!K83+'7 pr._kita dotacija'!K195</f>
        <v>0</v>
      </c>
      <c r="K72" s="95">
        <f t="shared" si="11"/>
        <v>36.1</v>
      </c>
      <c r="L72" s="95">
        <f>'4 pr._savarankiškos f-jos'!M197+'9 pr._įstaigų pajamos'!M83+'7 pr._kita dotacija'!M195</f>
        <v>36.1</v>
      </c>
      <c r="M72" s="95">
        <f>'4 pr._savarankiškos f-jos'!N197+'9 pr._įstaigų pajamos'!N83+'7 pr._kita dotacija'!N195</f>
        <v>24.5</v>
      </c>
      <c r="N72" s="95">
        <f>'4 pr._savarankiškos f-jos'!O197+'9 pr._įstaigų pajamos'!O83+'7 pr._kita dotacija'!O195</f>
        <v>0</v>
      </c>
    </row>
    <row r="73" spans="1:14" ht="15" customHeight="1" x14ac:dyDescent="0.25">
      <c r="A73" s="33" t="s">
        <v>123</v>
      </c>
      <c r="B73" s="30" t="s">
        <v>158</v>
      </c>
      <c r="C73" s="17">
        <f t="shared" si="12"/>
        <v>29.200000000000003</v>
      </c>
      <c r="D73" s="17">
        <f>'4 pr._savarankiškos f-jos'!E198+'9 pr._įstaigų pajamos'!E84+'7 pr._kita dotacija'!E198</f>
        <v>29.200000000000003</v>
      </c>
      <c r="E73" s="17">
        <f>'4 pr._savarankiškos f-jos'!F198+'9 pr._įstaigų pajamos'!F84+'7 pr._kita dotacija'!F198</f>
        <v>18.5</v>
      </c>
      <c r="F73" s="17">
        <f>'4 pr._savarankiškos f-jos'!G198+'9 pr._įstaigų pajamos'!G84+'7 pr._kita dotacija'!G198</f>
        <v>0</v>
      </c>
      <c r="G73" s="11">
        <f t="shared" si="10"/>
        <v>0</v>
      </c>
      <c r="H73" s="11">
        <f>'4 pr._savarankiškos f-jos'!I198+'9 pr._įstaigų pajamos'!I84+'7 pr._kita dotacija'!I198</f>
        <v>0</v>
      </c>
      <c r="I73" s="11">
        <f>'4 pr._savarankiškos f-jos'!J198+'9 pr._įstaigų pajamos'!J84+'7 pr._kita dotacija'!J198</f>
        <v>0</v>
      </c>
      <c r="J73" s="11">
        <f>'4 pr._savarankiškos f-jos'!K198+'9 pr._įstaigų pajamos'!K84+'7 pr._kita dotacija'!K198</f>
        <v>0</v>
      </c>
      <c r="K73" s="95">
        <f t="shared" si="11"/>
        <v>29.200000000000003</v>
      </c>
      <c r="L73" s="95">
        <f>'4 pr._savarankiškos f-jos'!M198+'9 pr._įstaigų pajamos'!M84+'7 pr._kita dotacija'!M198</f>
        <v>29.200000000000003</v>
      </c>
      <c r="M73" s="95">
        <f>'4 pr._savarankiškos f-jos'!N198+'9 pr._įstaigų pajamos'!N84+'7 pr._kita dotacija'!N198</f>
        <v>18.5</v>
      </c>
      <c r="N73" s="95">
        <f>'4 pr._savarankiškos f-jos'!O198+'9 pr._įstaigų pajamos'!O84+'7 pr._kita dotacija'!O198</f>
        <v>0</v>
      </c>
    </row>
    <row r="74" spans="1:14" ht="15" customHeight="1" x14ac:dyDescent="0.25">
      <c r="A74" s="33" t="s">
        <v>124</v>
      </c>
      <c r="B74" s="30" t="s">
        <v>28</v>
      </c>
      <c r="C74" s="17">
        <f t="shared" si="12"/>
        <v>419.2</v>
      </c>
      <c r="D74" s="17">
        <f>'4 pr._savarankiškos f-jos'!E199+'9 pr._įstaigų pajamos'!E85+'7 pr._kita dotacija'!E201</f>
        <v>419.2</v>
      </c>
      <c r="E74" s="17">
        <f>'4 pr._savarankiškos f-jos'!F199+'9 pr._įstaigų pajamos'!F85+'7 pr._kita dotacija'!F201</f>
        <v>276.2</v>
      </c>
      <c r="F74" s="17">
        <f>'4 pr._savarankiškos f-jos'!G199+'9 pr._įstaigų pajamos'!G85+'7 pr._kita dotacija'!G201</f>
        <v>0</v>
      </c>
      <c r="G74" s="11">
        <f t="shared" si="10"/>
        <v>0</v>
      </c>
      <c r="H74" s="11">
        <f>'4 pr._savarankiškos f-jos'!I199+'9 pr._įstaigų pajamos'!I85+'7 pr._kita dotacija'!I201</f>
        <v>0</v>
      </c>
      <c r="I74" s="11">
        <f>'4 pr._savarankiškos f-jos'!J199+'9 pr._įstaigų pajamos'!J85+'7 pr._kita dotacija'!J201</f>
        <v>0</v>
      </c>
      <c r="J74" s="11">
        <f>'4 pr._savarankiškos f-jos'!K199+'9 pr._įstaigų pajamos'!K85+'7 pr._kita dotacija'!K201</f>
        <v>0</v>
      </c>
      <c r="K74" s="95">
        <f t="shared" si="11"/>
        <v>419.2</v>
      </c>
      <c r="L74" s="95">
        <f>'4 pr._savarankiškos f-jos'!M199+'9 pr._įstaigų pajamos'!M85+'7 pr._kita dotacija'!M201</f>
        <v>419.2</v>
      </c>
      <c r="M74" s="95">
        <f>'4 pr._savarankiškos f-jos'!N199+'9 pr._įstaigų pajamos'!N85+'7 pr._kita dotacija'!N201</f>
        <v>276.2</v>
      </c>
      <c r="N74" s="95">
        <f>'4 pr._savarankiškos f-jos'!O199+'9 pr._įstaigų pajamos'!O85+'7 pr._kita dotacija'!O201</f>
        <v>0</v>
      </c>
    </row>
    <row r="75" spans="1:14" ht="15" customHeight="1" x14ac:dyDescent="0.25">
      <c r="A75" s="33" t="s">
        <v>125</v>
      </c>
      <c r="B75" s="13" t="s">
        <v>29</v>
      </c>
      <c r="C75" s="17">
        <f t="shared" si="12"/>
        <v>130.30000000000001</v>
      </c>
      <c r="D75" s="17">
        <f>'4 pr._savarankiškos f-jos'!E200+'9 pr._įstaigų pajamos'!E86+'7 pr._kita dotacija'!E204</f>
        <v>130.30000000000001</v>
      </c>
      <c r="E75" s="17">
        <f>'4 pr._savarankiškos f-jos'!F200+'9 pr._įstaigų pajamos'!F86+'7 pr._kita dotacija'!F204</f>
        <v>81.7</v>
      </c>
      <c r="F75" s="17">
        <f>'4 pr._savarankiškos f-jos'!G200+'9 pr._įstaigų pajamos'!G86+'7 pr._kita dotacija'!G204</f>
        <v>0</v>
      </c>
      <c r="G75" s="11">
        <f t="shared" si="10"/>
        <v>0</v>
      </c>
      <c r="H75" s="11">
        <f>'4 pr._savarankiškos f-jos'!I200+'9 pr._įstaigų pajamos'!I86+'7 pr._kita dotacija'!I204</f>
        <v>0</v>
      </c>
      <c r="I75" s="11">
        <f>'4 pr._savarankiškos f-jos'!J200+'9 pr._įstaigų pajamos'!J86+'7 pr._kita dotacija'!J204</f>
        <v>0</v>
      </c>
      <c r="J75" s="11">
        <f>'4 pr._savarankiškos f-jos'!K200+'9 pr._įstaigų pajamos'!K86+'7 pr._kita dotacija'!K204</f>
        <v>0</v>
      </c>
      <c r="K75" s="95">
        <f t="shared" si="11"/>
        <v>130.30000000000001</v>
      </c>
      <c r="L75" s="95">
        <f>'4 pr._savarankiškos f-jos'!M200+'9 pr._įstaigų pajamos'!M86+'7 pr._kita dotacija'!M204</f>
        <v>130.30000000000001</v>
      </c>
      <c r="M75" s="95">
        <f>'4 pr._savarankiškos f-jos'!N200+'9 pr._įstaigų pajamos'!N86+'7 pr._kita dotacija'!N204</f>
        <v>81.7</v>
      </c>
      <c r="N75" s="95">
        <f>'4 pr._savarankiškos f-jos'!O200+'9 pr._įstaigų pajamos'!O86+'7 pr._kita dotacija'!O204</f>
        <v>0</v>
      </c>
    </row>
    <row r="76" spans="1:14" ht="15" customHeight="1" x14ac:dyDescent="0.25">
      <c r="A76" s="33" t="s">
        <v>126</v>
      </c>
      <c r="B76" s="95" t="s">
        <v>65</v>
      </c>
      <c r="C76" s="17">
        <f t="shared" si="12"/>
        <v>377.40000000000003</v>
      </c>
      <c r="D76" s="17">
        <f>'4 pr._savarankiškos f-jos'!E201+'6 pr._mokinio krepšelis'!E53+'9 pr._įstaigų pajamos'!E87+'7 pr._kita dotacija'!E207</f>
        <v>377.40000000000003</v>
      </c>
      <c r="E76" s="17">
        <f>'4 pr._savarankiškos f-jos'!F201+'6 pr._mokinio krepšelis'!F53+'9 pr._įstaigų pajamos'!F87+'7 pr._kita dotacija'!F207</f>
        <v>245.4</v>
      </c>
      <c r="F76" s="17">
        <f>'4 pr._savarankiškos f-jos'!G201+'6 pr._mokinio krepšelis'!G53+'9 pr._įstaigų pajamos'!G87+'7 pr._kita dotacija'!G207</f>
        <v>0</v>
      </c>
      <c r="G76" s="11">
        <f t="shared" si="10"/>
        <v>0</v>
      </c>
      <c r="H76" s="11">
        <f>'4 pr._savarankiškos f-jos'!I201+'6 pr._mokinio krepšelis'!I53+'9 pr._įstaigų pajamos'!I87+'7 pr._kita dotacija'!I207</f>
        <v>0</v>
      </c>
      <c r="I76" s="11">
        <f>'4 pr._savarankiškos f-jos'!J201+'6 pr._mokinio krepšelis'!J53+'9 pr._įstaigų pajamos'!J87+'7 pr._kita dotacija'!J207</f>
        <v>0</v>
      </c>
      <c r="J76" s="11">
        <f>'4 pr._savarankiškos f-jos'!K201+'6 pr._mokinio krepšelis'!K53+'9 pr._įstaigų pajamos'!K87+'7 pr._kita dotacija'!K207</f>
        <v>0</v>
      </c>
      <c r="K76" s="95">
        <f t="shared" si="11"/>
        <v>377.40000000000003</v>
      </c>
      <c r="L76" s="95">
        <f>'4 pr._savarankiškos f-jos'!M201+'6 pr._mokinio krepšelis'!M53+'9 pr._įstaigų pajamos'!M87+'7 pr._kita dotacija'!M207</f>
        <v>377.40000000000003</v>
      </c>
      <c r="M76" s="95">
        <f>'4 pr._savarankiškos f-jos'!N201+'6 pr._mokinio krepšelis'!N53+'9 pr._įstaigų pajamos'!N87+'7 pr._kita dotacija'!N207</f>
        <v>245.4</v>
      </c>
      <c r="N76" s="95">
        <f>'4 pr._savarankiškos f-jos'!O201+'6 pr._mokinio krepšelis'!O53+'9 pr._įstaigų pajamos'!O87+'7 pr._kita dotacija'!O207</f>
        <v>0</v>
      </c>
    </row>
    <row r="77" spans="1:14" ht="15" customHeight="1" x14ac:dyDescent="0.25">
      <c r="A77" s="33" t="s">
        <v>127</v>
      </c>
      <c r="B77" s="81" t="s">
        <v>52</v>
      </c>
      <c r="C77" s="17">
        <f>D77+F77</f>
        <v>460.7</v>
      </c>
      <c r="D77" s="44">
        <f>'4 pr._savarankiškos f-jos'!E207+'9 pr._įstaigų pajamos'!E90+'7 pr._kita dotacija'!E214</f>
        <v>460.7</v>
      </c>
      <c r="E77" s="44">
        <f>'4 pr._savarankiškos f-jos'!F207+'9 pr._įstaigų pajamos'!F90+'7 pr._kita dotacija'!F214</f>
        <v>239.3</v>
      </c>
      <c r="F77" s="44">
        <f>'4 pr._savarankiškos f-jos'!G207+'9 pr._įstaigų pajamos'!G90+'7 pr._kita dotacija'!G214</f>
        <v>0</v>
      </c>
      <c r="G77" s="11">
        <f>H77+J77</f>
        <v>0</v>
      </c>
      <c r="H77" s="106">
        <f>'4 pr._savarankiškos f-jos'!I207+'9 pr._įstaigų pajamos'!I90+'7 pr._kita dotacija'!I214</f>
        <v>0</v>
      </c>
      <c r="I77" s="106">
        <f>'4 pr._savarankiškos f-jos'!J207+'9 pr._įstaigų pajamos'!J90+'7 pr._kita dotacija'!J214</f>
        <v>0</v>
      </c>
      <c r="J77" s="106">
        <f>'4 pr._savarankiškos f-jos'!K207+'9 pr._įstaigų pajamos'!K90+'7 pr._kita dotacija'!K214</f>
        <v>0</v>
      </c>
      <c r="K77" s="95">
        <f>L77+N77</f>
        <v>460.7</v>
      </c>
      <c r="L77" s="105">
        <f>'4 pr._savarankiškos f-jos'!M207+'9 pr._įstaigų pajamos'!M90+'7 pr._kita dotacija'!M214</f>
        <v>460.7</v>
      </c>
      <c r="M77" s="105">
        <f>'4 pr._savarankiškos f-jos'!N207+'9 pr._įstaigų pajamos'!N90+'7 pr._kita dotacija'!N214</f>
        <v>239.3</v>
      </c>
      <c r="N77" s="105">
        <f>'4 pr._savarankiškos f-jos'!O207+'9 pr._įstaigų pajamos'!O90+'7 pr._kita dotacija'!O214</f>
        <v>0</v>
      </c>
    </row>
    <row r="78" spans="1:14" ht="15" customHeight="1" x14ac:dyDescent="0.25">
      <c r="A78" s="33" t="s">
        <v>128</v>
      </c>
      <c r="B78" s="30" t="s">
        <v>53</v>
      </c>
      <c r="C78" s="17">
        <f>D78+F78</f>
        <v>599</v>
      </c>
      <c r="D78" s="17">
        <f>'4 pr._savarankiškos f-jos'!E208+'5 pr._valstybinės f-jos'!E118+'9 pr._įstaigų pajamos'!E91</f>
        <v>599</v>
      </c>
      <c r="E78" s="17">
        <f>'4 pr._savarankiškos f-jos'!F208+'5 pr._valstybinės f-jos'!F118+'9 pr._įstaigų pajamos'!F91</f>
        <v>423.4</v>
      </c>
      <c r="F78" s="17">
        <f>'4 pr._savarankiškos f-jos'!G208+'5 pr._valstybinės f-jos'!G118+'9 pr._įstaigų pajamos'!G91</f>
        <v>0</v>
      </c>
      <c r="G78" s="11">
        <f>H78+J78</f>
        <v>2.4</v>
      </c>
      <c r="H78" s="11">
        <f>'4 pr._savarankiškos f-jos'!I208+'5 pr._valstybinės f-jos'!I118+'9 pr._įstaigų pajamos'!I91</f>
        <v>2.4</v>
      </c>
      <c r="I78" s="11">
        <f>'4 pr._savarankiškos f-jos'!J208+'5 pr._valstybinės f-jos'!J118+'9 pr._įstaigų pajamos'!J91</f>
        <v>0</v>
      </c>
      <c r="J78" s="11">
        <f>'4 pr._savarankiškos f-jos'!K208+'5 pr._valstybinės f-jos'!K118+'9 pr._įstaigų pajamos'!K91</f>
        <v>0</v>
      </c>
      <c r="K78" s="95">
        <f>L78+N78</f>
        <v>601.4</v>
      </c>
      <c r="L78" s="95">
        <f>'4 pr._savarankiškos f-jos'!M208+'5 pr._valstybinės f-jos'!M118+'9 pr._įstaigų pajamos'!M91</f>
        <v>601.4</v>
      </c>
      <c r="M78" s="95">
        <f>'4 pr._savarankiškos f-jos'!N208+'5 pr._valstybinės f-jos'!N118+'9 pr._įstaigų pajamos'!N91</f>
        <v>423.4</v>
      </c>
      <c r="N78" s="95">
        <f>'4 pr._savarankiškos f-jos'!O208+'5 pr._valstybinės f-jos'!O118+'9 pr._įstaigų pajamos'!O91</f>
        <v>0</v>
      </c>
    </row>
    <row r="79" spans="1:14" s="38" customFormat="1" ht="15" customHeight="1" x14ac:dyDescent="0.25">
      <c r="A79" s="39" t="s">
        <v>129</v>
      </c>
      <c r="B79" s="13" t="s">
        <v>70</v>
      </c>
      <c r="C79" s="17">
        <f>D79+F79</f>
        <v>632.20000000000005</v>
      </c>
      <c r="D79" s="17">
        <f>'4 pr._savarankiškos f-jos'!E210+'7 pr._kita dotacija'!E216+'9 pr._įstaigų pajamos'!E93</f>
        <v>632.20000000000005</v>
      </c>
      <c r="E79" s="17">
        <f>'4 pr._savarankiškos f-jos'!F210+'7 pr._kita dotacija'!F216+'9 pr._įstaigų pajamos'!F93</f>
        <v>378.79999999999995</v>
      </c>
      <c r="F79" s="17">
        <f>'4 pr._savarankiškos f-jos'!G210+'7 pr._kita dotacija'!G216+'9 pr._įstaigų pajamos'!G93</f>
        <v>0</v>
      </c>
      <c r="G79" s="11">
        <f>H79+J79</f>
        <v>0</v>
      </c>
      <c r="H79" s="11">
        <f>'4 pr._savarankiškos f-jos'!I210+'7 pr._kita dotacija'!I216+'9 pr._įstaigų pajamos'!I93</f>
        <v>0</v>
      </c>
      <c r="I79" s="11">
        <f>'4 pr._savarankiškos f-jos'!J210+'7 pr._kita dotacija'!J216+'9 pr._įstaigų pajamos'!J93</f>
        <v>0</v>
      </c>
      <c r="J79" s="11">
        <f>'4 pr._savarankiškos f-jos'!K210+'7 pr._kita dotacija'!K216+'9 pr._įstaigų pajamos'!K93</f>
        <v>0</v>
      </c>
      <c r="K79" s="95">
        <f>L79+N79</f>
        <v>632.20000000000005</v>
      </c>
      <c r="L79" s="95">
        <f>'4 pr._savarankiškos f-jos'!M210+'7 pr._kita dotacija'!M216+'9 pr._įstaigų pajamos'!M93</f>
        <v>632.20000000000005</v>
      </c>
      <c r="M79" s="95">
        <f>'4 pr._savarankiškos f-jos'!N210+'7 pr._kita dotacija'!N216+'9 pr._įstaigų pajamos'!N93</f>
        <v>378.79999999999995</v>
      </c>
      <c r="N79" s="95">
        <f>'4 pr._savarankiškos f-jos'!O210+'7 pr._kita dotacija'!O216+'9 pr._įstaigų pajamos'!O93</f>
        <v>0</v>
      </c>
    </row>
    <row r="80" spans="1:14" ht="15.95" customHeight="1" x14ac:dyDescent="0.25">
      <c r="A80" s="21" t="s">
        <v>130</v>
      </c>
      <c r="B80" s="46" t="s">
        <v>177</v>
      </c>
      <c r="C80" s="48">
        <f t="shared" ref="C80:N80" si="13">SUM(C15:C79)</f>
        <v>37179.629999999983</v>
      </c>
      <c r="D80" s="48">
        <f t="shared" si="13"/>
        <v>32005.429999999993</v>
      </c>
      <c r="E80" s="48">
        <f t="shared" si="13"/>
        <v>14954.9</v>
      </c>
      <c r="F80" s="48">
        <f t="shared" si="13"/>
        <v>5174.2</v>
      </c>
      <c r="G80" s="49">
        <f t="shared" si="13"/>
        <v>817.1</v>
      </c>
      <c r="H80" s="49">
        <f t="shared" si="13"/>
        <v>30.500000000000004</v>
      </c>
      <c r="I80" s="49">
        <f t="shared" si="13"/>
        <v>88.3</v>
      </c>
      <c r="J80" s="49">
        <f t="shared" si="13"/>
        <v>786.6</v>
      </c>
      <c r="K80" s="50">
        <f t="shared" si="13"/>
        <v>37996.730000000003</v>
      </c>
      <c r="L80" s="50">
        <f t="shared" si="13"/>
        <v>32035.929999999993</v>
      </c>
      <c r="M80" s="50">
        <f t="shared" si="13"/>
        <v>15043.099999999999</v>
      </c>
      <c r="N80" s="50">
        <f t="shared" si="13"/>
        <v>5960.8</v>
      </c>
    </row>
    <row r="81" spans="1:13" x14ac:dyDescent="0.25">
      <c r="A81" s="7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</row>
    <row r="82" spans="1:13" x14ac:dyDescent="0.25">
      <c r="A82" s="7"/>
      <c r="B82" s="7"/>
      <c r="C82" s="7"/>
      <c r="D82" s="7"/>
      <c r="E82" s="7"/>
      <c r="F82" s="7"/>
    </row>
    <row r="83" spans="1:13" x14ac:dyDescent="0.25">
      <c r="A83" s="7"/>
      <c r="B83" s="7"/>
      <c r="C83" s="7"/>
      <c r="D83" s="7"/>
      <c r="E83" s="7"/>
      <c r="F83" s="7"/>
    </row>
    <row r="84" spans="1:13" x14ac:dyDescent="0.25">
      <c r="A84" s="7"/>
      <c r="B84" s="7"/>
      <c r="C84" s="7"/>
      <c r="D84" s="7"/>
      <c r="E84" s="7"/>
      <c r="F84" s="7"/>
    </row>
    <row r="85" spans="1:13" x14ac:dyDescent="0.25">
      <c r="A85" s="7"/>
      <c r="B85" s="7"/>
      <c r="C85" s="7"/>
      <c r="D85" s="7"/>
      <c r="E85" s="7"/>
      <c r="F85" s="7"/>
    </row>
    <row r="86" spans="1:13" x14ac:dyDescent="0.25">
      <c r="A86" s="7"/>
      <c r="B86" s="7"/>
      <c r="C86" s="7"/>
      <c r="D86" s="7"/>
      <c r="E86" s="7"/>
      <c r="F86" s="7"/>
    </row>
    <row r="87" spans="1:13" x14ac:dyDescent="0.25">
      <c r="A87" s="7"/>
      <c r="B87" s="7"/>
      <c r="C87" s="7"/>
      <c r="D87" s="7"/>
      <c r="E87" s="7"/>
      <c r="F87" s="7"/>
    </row>
    <row r="88" spans="1:13" x14ac:dyDescent="0.25">
      <c r="A88" s="7"/>
      <c r="B88" s="7"/>
      <c r="C88" s="7"/>
      <c r="D88" s="7"/>
      <c r="E88" s="7"/>
      <c r="F88" s="7"/>
    </row>
    <row r="89" spans="1:13" x14ac:dyDescent="0.25">
      <c r="A89" s="7"/>
      <c r="B89" s="7"/>
      <c r="C89" s="7"/>
      <c r="D89" s="7"/>
      <c r="E89" s="7"/>
      <c r="F89" s="7"/>
    </row>
    <row r="90" spans="1:13" x14ac:dyDescent="0.25">
      <c r="A90" s="7"/>
      <c r="B90" s="7"/>
      <c r="C90" s="7"/>
      <c r="D90" s="7"/>
      <c r="E90" s="7"/>
      <c r="F90" s="7"/>
    </row>
    <row r="91" spans="1:13" x14ac:dyDescent="0.25">
      <c r="A91" s="7"/>
      <c r="B91" s="7"/>
      <c r="C91" s="7"/>
      <c r="D91" s="7"/>
      <c r="E91" s="7"/>
      <c r="F91" s="7"/>
    </row>
    <row r="92" spans="1:13" x14ac:dyDescent="0.25">
      <c r="A92" s="7"/>
      <c r="B92" s="7"/>
      <c r="C92" s="7"/>
      <c r="D92" s="7"/>
      <c r="E92" s="7"/>
      <c r="F92" s="7"/>
    </row>
    <row r="93" spans="1:13" x14ac:dyDescent="0.25">
      <c r="A93" s="7"/>
      <c r="B93" s="7"/>
      <c r="C93" s="7"/>
      <c r="D93" s="7"/>
      <c r="E93" s="7"/>
      <c r="F93" s="7"/>
    </row>
    <row r="94" spans="1:13" x14ac:dyDescent="0.25">
      <c r="A94" s="7"/>
      <c r="B94" s="7"/>
      <c r="C94" s="7"/>
      <c r="D94" s="7"/>
      <c r="E94" s="7"/>
      <c r="F94" s="7"/>
    </row>
    <row r="95" spans="1:13" x14ac:dyDescent="0.25">
      <c r="A95" s="7"/>
      <c r="B95" s="7"/>
      <c r="C95" s="7"/>
      <c r="D95" s="7"/>
      <c r="E95" s="7"/>
      <c r="F95" s="7"/>
    </row>
    <row r="96" spans="1:13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</sheetData>
  <mergeCells count="23">
    <mergeCell ref="B7:N7"/>
    <mergeCell ref="B8:N8"/>
    <mergeCell ref="B6:N6"/>
    <mergeCell ref="B5:N5"/>
    <mergeCell ref="B1:N1"/>
    <mergeCell ref="B2:N2"/>
    <mergeCell ref="B3:N3"/>
    <mergeCell ref="B4:N4"/>
    <mergeCell ref="A12:A14"/>
    <mergeCell ref="B12:B14"/>
    <mergeCell ref="A10:N10"/>
    <mergeCell ref="G12:G14"/>
    <mergeCell ref="H12:J12"/>
    <mergeCell ref="F13:F14"/>
    <mergeCell ref="D13:E13"/>
    <mergeCell ref="L13:M13"/>
    <mergeCell ref="D12:F12"/>
    <mergeCell ref="L12:N12"/>
    <mergeCell ref="C12:C14"/>
    <mergeCell ref="N13:N14"/>
    <mergeCell ref="J13:J14"/>
    <mergeCell ref="H13:I13"/>
    <mergeCell ref="K12:K1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4"/>
  <sheetViews>
    <sheetView showZeros="0" zoomScaleNormal="100" zoomScaleSheetLayoutView="100" workbookViewId="0">
      <selection activeCell="B8" sqref="B8:O8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7" x14ac:dyDescent="0.25">
      <c r="B1" s="504" t="s">
        <v>354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</row>
    <row r="2" spans="1:17" x14ac:dyDescent="0.25">
      <c r="B2" s="504" t="s">
        <v>445</v>
      </c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 s="504"/>
      <c r="O2" s="504"/>
    </row>
    <row r="3" spans="1:17" x14ac:dyDescent="0.25">
      <c r="B3" s="504" t="s">
        <v>466</v>
      </c>
      <c r="C3" s="504"/>
      <c r="D3" s="504"/>
      <c r="E3" s="504"/>
      <c r="F3" s="504"/>
      <c r="G3" s="504"/>
      <c r="H3" s="504"/>
      <c r="I3" s="504"/>
      <c r="J3" s="504"/>
      <c r="K3" s="504"/>
      <c r="L3" s="504"/>
      <c r="M3" s="504"/>
      <c r="N3" s="504"/>
      <c r="O3" s="504"/>
    </row>
    <row r="4" spans="1:17" x14ac:dyDescent="0.25">
      <c r="B4" s="504" t="s">
        <v>361</v>
      </c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</row>
    <row r="5" spans="1:17" s="441" customFormat="1" ht="15" customHeight="1" x14ac:dyDescent="0.25">
      <c r="B5" s="454" t="s">
        <v>468</v>
      </c>
      <c r="C5" s="454"/>
      <c r="D5" s="454"/>
      <c r="E5" s="454"/>
      <c r="F5" s="454"/>
      <c r="G5" s="454"/>
      <c r="H5" s="454"/>
      <c r="I5" s="454"/>
      <c r="J5" s="454"/>
      <c r="K5" s="454"/>
      <c r="L5" s="454"/>
      <c r="M5" s="454"/>
      <c r="N5" s="454"/>
      <c r="O5" s="454"/>
    </row>
    <row r="6" spans="1:17" s="441" customFormat="1" x14ac:dyDescent="0.25">
      <c r="B6" s="454" t="s">
        <v>477</v>
      </c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</row>
    <row r="7" spans="1:17" s="441" customFormat="1" x14ac:dyDescent="0.25">
      <c r="B7" s="454" t="s">
        <v>476</v>
      </c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</row>
    <row r="8" spans="1:17" s="441" customFormat="1" x14ac:dyDescent="0.25">
      <c r="B8" s="454" t="s">
        <v>486</v>
      </c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</row>
    <row r="9" spans="1:17" s="441" customFormat="1" x14ac:dyDescent="0.25">
      <c r="B9" s="442"/>
      <c r="C9" s="442"/>
      <c r="D9" s="442"/>
      <c r="E9" s="442"/>
      <c r="F9" s="442"/>
      <c r="G9" s="442"/>
      <c r="H9" s="442"/>
      <c r="I9" s="442"/>
      <c r="J9" s="442"/>
      <c r="K9" s="442"/>
      <c r="L9" s="442"/>
      <c r="M9" s="442"/>
      <c r="N9" s="442"/>
      <c r="O9" s="442"/>
    </row>
    <row r="10" spans="1:17" ht="32.25" customHeight="1" x14ac:dyDescent="0.25">
      <c r="A10" s="477" t="s">
        <v>469</v>
      </c>
      <c r="B10" s="477"/>
      <c r="C10" s="477"/>
      <c r="D10" s="477"/>
      <c r="E10" s="477"/>
      <c r="F10" s="477"/>
      <c r="G10" s="477"/>
      <c r="H10" s="477"/>
      <c r="I10" s="477"/>
      <c r="J10" s="477"/>
      <c r="K10" s="477"/>
      <c r="L10" s="477"/>
      <c r="M10" s="477"/>
      <c r="N10" s="477"/>
      <c r="O10" s="477"/>
    </row>
    <row r="11" spans="1:17" ht="17.25" customHeight="1" x14ac:dyDescent="0.25">
      <c r="G11" s="5"/>
      <c r="H11" s="5"/>
      <c r="I11" s="5"/>
      <c r="J11" s="5"/>
      <c r="K11" s="5"/>
      <c r="L11" s="5"/>
      <c r="M11" s="5"/>
      <c r="N11" s="5"/>
      <c r="O11" s="5" t="s">
        <v>456</v>
      </c>
    </row>
    <row r="12" spans="1:17" ht="15" customHeight="1" x14ac:dyDescent="0.25">
      <c r="A12" s="481" t="s">
        <v>5</v>
      </c>
      <c r="B12" s="484" t="s">
        <v>353</v>
      </c>
      <c r="C12" s="484" t="s">
        <v>54</v>
      </c>
      <c r="D12" s="461" t="s">
        <v>362</v>
      </c>
      <c r="E12" s="464" t="s">
        <v>200</v>
      </c>
      <c r="F12" s="465"/>
      <c r="G12" s="466"/>
      <c r="H12" s="487" t="s">
        <v>364</v>
      </c>
      <c r="I12" s="490" t="s">
        <v>200</v>
      </c>
      <c r="J12" s="491"/>
      <c r="K12" s="491"/>
      <c r="L12" s="460" t="s">
        <v>0</v>
      </c>
      <c r="M12" s="460" t="s">
        <v>200</v>
      </c>
      <c r="N12" s="460"/>
      <c r="O12" s="460"/>
    </row>
    <row r="13" spans="1:17" x14ac:dyDescent="0.25">
      <c r="A13" s="482"/>
      <c r="B13" s="485"/>
      <c r="C13" s="485"/>
      <c r="D13" s="462"/>
      <c r="E13" s="464" t="s">
        <v>1</v>
      </c>
      <c r="F13" s="466"/>
      <c r="G13" s="461" t="s">
        <v>2</v>
      </c>
      <c r="H13" s="488"/>
      <c r="I13" s="490" t="s">
        <v>1</v>
      </c>
      <c r="J13" s="492"/>
      <c r="K13" s="501" t="s">
        <v>2</v>
      </c>
      <c r="L13" s="460"/>
      <c r="M13" s="460" t="s">
        <v>1</v>
      </c>
      <c r="N13" s="460"/>
      <c r="O13" s="472" t="s">
        <v>2</v>
      </c>
    </row>
    <row r="14" spans="1:17" ht="49.5" customHeight="1" x14ac:dyDescent="0.25">
      <c r="A14" s="483"/>
      <c r="B14" s="486"/>
      <c r="C14" s="486"/>
      <c r="D14" s="463"/>
      <c r="E14" s="61" t="s">
        <v>3</v>
      </c>
      <c r="F14" s="150" t="s">
        <v>4</v>
      </c>
      <c r="G14" s="463"/>
      <c r="H14" s="489"/>
      <c r="I14" s="63" t="s">
        <v>3</v>
      </c>
      <c r="J14" s="152" t="s">
        <v>4</v>
      </c>
      <c r="K14" s="502"/>
      <c r="L14" s="460"/>
      <c r="M14" s="149" t="s">
        <v>3</v>
      </c>
      <c r="N14" s="151" t="s">
        <v>4</v>
      </c>
      <c r="O14" s="472"/>
    </row>
    <row r="15" spans="1:17" ht="15.95" customHeight="1" x14ac:dyDescent="0.25">
      <c r="A15" s="160" t="s">
        <v>72</v>
      </c>
      <c r="B15" s="500" t="s">
        <v>6</v>
      </c>
      <c r="C15" s="500"/>
      <c r="D15" s="500"/>
      <c r="E15" s="500"/>
      <c r="F15" s="500"/>
      <c r="G15" s="500"/>
      <c r="H15" s="500"/>
      <c r="I15" s="500"/>
      <c r="J15" s="500"/>
      <c r="K15" s="500"/>
      <c r="L15" s="500"/>
      <c r="M15" s="500"/>
      <c r="N15" s="500"/>
      <c r="O15" s="500"/>
    </row>
    <row r="16" spans="1:17" ht="15" customHeight="1" x14ac:dyDescent="0.25">
      <c r="A16" s="6" t="s">
        <v>187</v>
      </c>
      <c r="B16" s="7" t="s">
        <v>56</v>
      </c>
      <c r="C16" s="8" t="s">
        <v>9</v>
      </c>
      <c r="D16" s="9">
        <f>E16+G16</f>
        <v>71.8</v>
      </c>
      <c r="E16" s="9">
        <v>71.8</v>
      </c>
      <c r="F16" s="9">
        <v>53.4</v>
      </c>
      <c r="G16" s="9"/>
      <c r="H16" s="10">
        <f>I16+K16</f>
        <v>0</v>
      </c>
      <c r="I16" s="10"/>
      <c r="J16" s="10"/>
      <c r="K16" s="269"/>
      <c r="L16" s="12">
        <f>M16+O16</f>
        <v>71.8</v>
      </c>
      <c r="M16" s="12">
        <f>E16+I16</f>
        <v>71.8</v>
      </c>
      <c r="N16" s="12">
        <f>F16+J16</f>
        <v>53.4</v>
      </c>
      <c r="O16" s="12">
        <f>G16+K16</f>
        <v>0</v>
      </c>
      <c r="P16" s="71" t="s">
        <v>329</v>
      </c>
      <c r="Q16" s="72">
        <f>SUMIF(C16:C210,1,L16:L210)</f>
        <v>3735.4</v>
      </c>
    </row>
    <row r="17" spans="1:17" ht="15" customHeight="1" x14ac:dyDescent="0.25">
      <c r="A17" s="160" t="s">
        <v>73</v>
      </c>
      <c r="B17" s="30" t="s">
        <v>20</v>
      </c>
      <c r="C17" s="31"/>
      <c r="D17" s="9">
        <f t="shared" ref="D17:D79" si="0">E17+G17</f>
        <v>3015.7999999999997</v>
      </c>
      <c r="E17" s="9">
        <f>E18+E19+E20+E21</f>
        <v>2828.7999999999997</v>
      </c>
      <c r="F17" s="9">
        <f>F18+F19+F20+F21</f>
        <v>1259.8</v>
      </c>
      <c r="G17" s="9">
        <f>G18+G19+G20+G21</f>
        <v>187</v>
      </c>
      <c r="H17" s="10">
        <f t="shared" ref="H17:H79" si="1">I17+K17</f>
        <v>0</v>
      </c>
      <c r="I17" s="10">
        <f t="shared" ref="I17:O17" si="2">I18+I19+I20+I21</f>
        <v>-6.8</v>
      </c>
      <c r="J17" s="10">
        <f t="shared" si="2"/>
        <v>0</v>
      </c>
      <c r="K17" s="269">
        <f t="shared" si="2"/>
        <v>6.8</v>
      </c>
      <c r="L17" s="12">
        <f t="shared" si="2"/>
        <v>3015.7999999999997</v>
      </c>
      <c r="M17" s="12">
        <f t="shared" si="2"/>
        <v>2821.9999999999995</v>
      </c>
      <c r="N17" s="12">
        <f t="shared" si="2"/>
        <v>1259.8</v>
      </c>
      <c r="O17" s="12">
        <f t="shared" si="2"/>
        <v>193.8</v>
      </c>
      <c r="P17" s="71" t="s">
        <v>330</v>
      </c>
      <c r="Q17" s="72">
        <f>SUMIF(C16:C210,2,L16:L210)</f>
        <v>0</v>
      </c>
    </row>
    <row r="18" spans="1:17" ht="15" customHeight="1" x14ac:dyDescent="0.25">
      <c r="A18" s="164"/>
      <c r="B18" s="81"/>
      <c r="C18" s="31" t="s">
        <v>9</v>
      </c>
      <c r="D18" s="9">
        <f t="shared" si="0"/>
        <v>2195.4</v>
      </c>
      <c r="E18" s="17">
        <v>2108.4</v>
      </c>
      <c r="F18" s="17">
        <v>1259.8</v>
      </c>
      <c r="G18" s="17">
        <v>87</v>
      </c>
      <c r="H18" s="10">
        <f t="shared" si="1"/>
        <v>0</v>
      </c>
      <c r="I18" s="11">
        <v>-2.8</v>
      </c>
      <c r="J18" s="11"/>
      <c r="K18" s="11">
        <v>2.8</v>
      </c>
      <c r="L18" s="12">
        <f>M18+O18</f>
        <v>2195.4</v>
      </c>
      <c r="M18" s="12">
        <f t="shared" ref="M18:O19" si="3">E18+I18</f>
        <v>2105.6</v>
      </c>
      <c r="N18" s="12">
        <f t="shared" si="3"/>
        <v>1259.8</v>
      </c>
      <c r="O18" s="12">
        <f t="shared" si="3"/>
        <v>89.8</v>
      </c>
      <c r="P18" s="71" t="s">
        <v>331</v>
      </c>
      <c r="Q18" s="72">
        <f>SUMIF(C16:C210,3,L16:L210)</f>
        <v>101.89999999999999</v>
      </c>
    </row>
    <row r="19" spans="1:17" ht="15" customHeight="1" x14ac:dyDescent="0.25">
      <c r="A19" s="164"/>
      <c r="B19" s="42"/>
      <c r="C19" s="31" t="s">
        <v>25</v>
      </c>
      <c r="D19" s="9">
        <f t="shared" si="0"/>
        <v>437.2</v>
      </c>
      <c r="E19" s="17">
        <v>437.2</v>
      </c>
      <c r="F19" s="17"/>
      <c r="G19" s="17"/>
      <c r="H19" s="10">
        <f t="shared" si="1"/>
        <v>0</v>
      </c>
      <c r="I19" s="11"/>
      <c r="J19" s="11"/>
      <c r="K19" s="11"/>
      <c r="L19" s="12">
        <f>M19+O19</f>
        <v>437.2</v>
      </c>
      <c r="M19" s="12">
        <f t="shared" si="3"/>
        <v>437.2</v>
      </c>
      <c r="N19" s="12">
        <f t="shared" si="3"/>
        <v>0</v>
      </c>
      <c r="O19" s="12">
        <f t="shared" si="3"/>
        <v>0</v>
      </c>
      <c r="P19" s="71" t="s">
        <v>332</v>
      </c>
      <c r="Q19" s="72">
        <f>SUMIF(C16:C210,4,L16:L210)</f>
        <v>742.40000000000009</v>
      </c>
    </row>
    <row r="20" spans="1:17" ht="15" customHeight="1" x14ac:dyDescent="0.25">
      <c r="A20" s="164"/>
      <c r="B20" s="270"/>
      <c r="C20" s="31" t="s">
        <v>22</v>
      </c>
      <c r="D20" s="9">
        <f t="shared" si="0"/>
        <v>369.7</v>
      </c>
      <c r="E20" s="17">
        <v>269.7</v>
      </c>
      <c r="F20" s="17"/>
      <c r="G20" s="17">
        <v>100</v>
      </c>
      <c r="H20" s="10">
        <f t="shared" si="1"/>
        <v>0</v>
      </c>
      <c r="I20" s="11">
        <v>-4</v>
      </c>
      <c r="J20" s="11"/>
      <c r="K20" s="218">
        <v>4</v>
      </c>
      <c r="L20" s="13">
        <f>M20+O20</f>
        <v>369.7</v>
      </c>
      <c r="M20" s="13">
        <f t="shared" ref="M20:O20" si="4">E20+I20</f>
        <v>265.7</v>
      </c>
      <c r="N20" s="13">
        <f t="shared" si="4"/>
        <v>0</v>
      </c>
      <c r="O20" s="13">
        <f t="shared" si="4"/>
        <v>104</v>
      </c>
      <c r="P20" s="71"/>
      <c r="Q20" s="72"/>
    </row>
    <row r="21" spans="1:17" ht="15" customHeight="1" x14ac:dyDescent="0.25">
      <c r="A21" s="164"/>
      <c r="B21" s="271"/>
      <c r="C21" s="312">
        <v>10</v>
      </c>
      <c r="D21" s="9">
        <f t="shared" si="0"/>
        <v>13.5</v>
      </c>
      <c r="E21" s="17">
        <v>13.5</v>
      </c>
      <c r="F21" s="17"/>
      <c r="G21" s="17"/>
      <c r="H21" s="10">
        <f t="shared" si="1"/>
        <v>0</v>
      </c>
      <c r="I21" s="11"/>
      <c r="J21" s="11"/>
      <c r="K21" s="218"/>
      <c r="L21" s="13">
        <f>M21+O21</f>
        <v>13.5</v>
      </c>
      <c r="M21" s="13">
        <f>E21+I21</f>
        <v>13.5</v>
      </c>
      <c r="N21" s="13">
        <f>F21+J21</f>
        <v>0</v>
      </c>
      <c r="O21" s="13">
        <f>G21+K21</f>
        <v>0</v>
      </c>
      <c r="P21" s="71" t="s">
        <v>335</v>
      </c>
      <c r="Q21" s="72">
        <f>SUMIF(C17:C211,5,L17:L211)</f>
        <v>1358.9</v>
      </c>
    </row>
    <row r="22" spans="1:17" ht="15" customHeight="1" x14ac:dyDescent="0.25">
      <c r="A22" s="6" t="s">
        <v>74</v>
      </c>
      <c r="B22" s="7" t="s">
        <v>7</v>
      </c>
      <c r="C22" s="16"/>
      <c r="D22" s="9">
        <f t="shared" si="0"/>
        <v>77.400000000000006</v>
      </c>
      <c r="E22" s="17">
        <f>SUM(E23:E27)</f>
        <v>77.400000000000006</v>
      </c>
      <c r="F22" s="17">
        <f>SUM(F23:F27)</f>
        <v>49.6</v>
      </c>
      <c r="G22" s="17">
        <f t="shared" ref="G22:O22" si="5">SUM(G23:G27)</f>
        <v>0</v>
      </c>
      <c r="H22" s="10">
        <f t="shared" si="1"/>
        <v>0</v>
      </c>
      <c r="I22" s="11">
        <f t="shared" si="5"/>
        <v>0</v>
      </c>
      <c r="J22" s="11">
        <f t="shared" si="5"/>
        <v>0</v>
      </c>
      <c r="K22" s="218">
        <f t="shared" si="5"/>
        <v>0</v>
      </c>
      <c r="L22" s="13">
        <f t="shared" si="5"/>
        <v>77.400000000000006</v>
      </c>
      <c r="M22" s="13">
        <f t="shared" si="5"/>
        <v>77.400000000000006</v>
      </c>
      <c r="N22" s="13">
        <f t="shared" si="5"/>
        <v>49.6</v>
      </c>
      <c r="O22" s="13">
        <f t="shared" si="5"/>
        <v>0</v>
      </c>
      <c r="P22" s="71" t="s">
        <v>333</v>
      </c>
      <c r="Q22" s="72">
        <f>SUMIF(C16:C210,6,L16:L210)</f>
        <v>1366.3999999999999</v>
      </c>
    </row>
    <row r="23" spans="1:17" ht="15" customHeight="1" x14ac:dyDescent="0.25">
      <c r="A23" s="20"/>
      <c r="C23" s="16" t="s">
        <v>9</v>
      </c>
      <c r="D23" s="9">
        <f t="shared" si="0"/>
        <v>31.4</v>
      </c>
      <c r="E23" s="17">
        <v>31.4</v>
      </c>
      <c r="F23" s="17">
        <v>18.5</v>
      </c>
      <c r="G23" s="17"/>
      <c r="H23" s="10">
        <f t="shared" si="1"/>
        <v>0</v>
      </c>
      <c r="I23" s="11"/>
      <c r="J23" s="11"/>
      <c r="K23" s="218"/>
      <c r="L23" s="13">
        <f t="shared" ref="L23:L37" si="6">M23+O23</f>
        <v>31.4</v>
      </c>
      <c r="M23" s="13">
        <f t="shared" ref="M23:M37" si="7">E23+I23</f>
        <v>31.4</v>
      </c>
      <c r="N23" s="13">
        <f t="shared" ref="N23:N37" si="8">F23+J23</f>
        <v>18.5</v>
      </c>
      <c r="O23" s="13">
        <f t="shared" ref="O23:O37" si="9">G23+K23</f>
        <v>0</v>
      </c>
      <c r="P23" s="71" t="s">
        <v>334</v>
      </c>
      <c r="Q23" s="72">
        <f>SUMIF(C16:C210,7,L16:L210)</f>
        <v>39.299999999999997</v>
      </c>
    </row>
    <row r="24" spans="1:17" ht="15" customHeight="1" x14ac:dyDescent="0.25">
      <c r="A24" s="20"/>
      <c r="C24" s="16" t="s">
        <v>31</v>
      </c>
      <c r="D24" s="9">
        <f t="shared" si="0"/>
        <v>2.5</v>
      </c>
      <c r="E24" s="17">
        <v>2.5</v>
      </c>
      <c r="F24" s="17">
        <v>1.9</v>
      </c>
      <c r="G24" s="17"/>
      <c r="H24" s="10">
        <f t="shared" si="1"/>
        <v>0</v>
      </c>
      <c r="I24" s="11"/>
      <c r="J24" s="11"/>
      <c r="K24" s="218"/>
      <c r="L24" s="13">
        <f t="shared" si="6"/>
        <v>2.5</v>
      </c>
      <c r="M24" s="13">
        <f t="shared" si="7"/>
        <v>2.5</v>
      </c>
      <c r="N24" s="13">
        <f t="shared" si="8"/>
        <v>1.9</v>
      </c>
      <c r="O24" s="13">
        <f t="shared" si="9"/>
        <v>0</v>
      </c>
      <c r="P24" s="71" t="s">
        <v>336</v>
      </c>
      <c r="Q24" s="72">
        <f>SUMIF(C16:C210,8,L16:L210)</f>
        <v>2193.6999999999998</v>
      </c>
    </row>
    <row r="25" spans="1:17" ht="15" customHeight="1" x14ac:dyDescent="0.25">
      <c r="A25" s="20"/>
      <c r="C25" s="16" t="s">
        <v>22</v>
      </c>
      <c r="D25" s="9">
        <f t="shared" si="0"/>
        <v>21.3</v>
      </c>
      <c r="E25" s="17">
        <v>21.3</v>
      </c>
      <c r="F25" s="17">
        <v>16.3</v>
      </c>
      <c r="G25" s="17"/>
      <c r="H25" s="10">
        <f t="shared" si="1"/>
        <v>0</v>
      </c>
      <c r="I25" s="11"/>
      <c r="J25" s="11"/>
      <c r="K25" s="218"/>
      <c r="L25" s="13">
        <f t="shared" si="6"/>
        <v>21.3</v>
      </c>
      <c r="M25" s="13">
        <f t="shared" si="7"/>
        <v>21.3</v>
      </c>
      <c r="N25" s="13">
        <f t="shared" si="8"/>
        <v>16.3</v>
      </c>
      <c r="O25" s="13">
        <f t="shared" si="9"/>
        <v>0</v>
      </c>
      <c r="P25" s="71" t="s">
        <v>337</v>
      </c>
      <c r="Q25" s="72">
        <f>SUMIF(C16:C210,9,L16:L210)</f>
        <v>5607.0299999999988</v>
      </c>
    </row>
    <row r="26" spans="1:17" ht="15" customHeight="1" x14ac:dyDescent="0.25">
      <c r="A26" s="20"/>
      <c r="C26" s="98" t="s">
        <v>30</v>
      </c>
      <c r="D26" s="9">
        <f t="shared" si="0"/>
        <v>8.1999999999999993</v>
      </c>
      <c r="E26" s="17">
        <v>8.1999999999999993</v>
      </c>
      <c r="F26" s="17">
        <v>2.2999999999999998</v>
      </c>
      <c r="G26" s="17"/>
      <c r="H26" s="10">
        <f t="shared" si="1"/>
        <v>0</v>
      </c>
      <c r="I26" s="11"/>
      <c r="J26" s="11"/>
      <c r="K26" s="218"/>
      <c r="L26" s="13">
        <f t="shared" si="6"/>
        <v>8.1999999999999993</v>
      </c>
      <c r="M26" s="13">
        <f t="shared" si="7"/>
        <v>8.1999999999999993</v>
      </c>
      <c r="N26" s="13">
        <f t="shared" si="8"/>
        <v>2.2999999999999998</v>
      </c>
      <c r="O26" s="13">
        <f t="shared" si="9"/>
        <v>0</v>
      </c>
      <c r="P26" s="71" t="s">
        <v>338</v>
      </c>
      <c r="Q26" s="72">
        <f>SUMIF(C16:C210,10,L16:L210)</f>
        <v>4132.5</v>
      </c>
    </row>
    <row r="27" spans="1:17" ht="15" customHeight="1" x14ac:dyDescent="0.25">
      <c r="A27" s="41"/>
      <c r="B27" s="272"/>
      <c r="C27" s="98" t="s">
        <v>24</v>
      </c>
      <c r="D27" s="9">
        <f t="shared" si="0"/>
        <v>14</v>
      </c>
      <c r="E27" s="17">
        <v>14</v>
      </c>
      <c r="F27" s="17">
        <v>10.6</v>
      </c>
      <c r="G27" s="17"/>
      <c r="H27" s="10">
        <f t="shared" si="1"/>
        <v>0</v>
      </c>
      <c r="I27" s="11"/>
      <c r="J27" s="11"/>
      <c r="K27" s="218"/>
      <c r="L27" s="12">
        <f>M27+O27</f>
        <v>14</v>
      </c>
      <c r="M27" s="12">
        <f>E27+I27</f>
        <v>14</v>
      </c>
      <c r="N27" s="12">
        <f>F27+J27</f>
        <v>10.6</v>
      </c>
      <c r="O27" s="12">
        <f>G27+K27</f>
        <v>0</v>
      </c>
      <c r="P27" s="76" t="s">
        <v>177</v>
      </c>
      <c r="Q27" s="77">
        <f>SUM(Q16:Q26)</f>
        <v>19277.53</v>
      </c>
    </row>
    <row r="28" spans="1:17" ht="15" customHeight="1" x14ac:dyDescent="0.25">
      <c r="A28" s="6" t="s">
        <v>75</v>
      </c>
      <c r="B28" s="18" t="s">
        <v>10</v>
      </c>
      <c r="C28" s="16"/>
      <c r="D28" s="9">
        <f t="shared" si="0"/>
        <v>76.599999999999994</v>
      </c>
      <c r="E28" s="17">
        <f>SUM(E29:E32)</f>
        <v>71.599999999999994</v>
      </c>
      <c r="F28" s="17">
        <f>SUM(F29:F32)</f>
        <v>50.7</v>
      </c>
      <c r="G28" s="17">
        <f t="shared" ref="G28:O28" si="10">SUM(G29:G32)</f>
        <v>5</v>
      </c>
      <c r="H28" s="10">
        <f t="shared" si="1"/>
        <v>0</v>
      </c>
      <c r="I28" s="11">
        <f t="shared" si="10"/>
        <v>0</v>
      </c>
      <c r="J28" s="11">
        <f t="shared" si="10"/>
        <v>0</v>
      </c>
      <c r="K28" s="218">
        <f t="shared" si="10"/>
        <v>0</v>
      </c>
      <c r="L28" s="13">
        <f t="shared" si="10"/>
        <v>76.599999999999994</v>
      </c>
      <c r="M28" s="13">
        <f t="shared" si="10"/>
        <v>71.599999999999994</v>
      </c>
      <c r="N28" s="13">
        <f t="shared" si="10"/>
        <v>50.7</v>
      </c>
      <c r="O28" s="13">
        <f t="shared" si="10"/>
        <v>5</v>
      </c>
      <c r="P28" s="78"/>
      <c r="Q28" s="78"/>
    </row>
    <row r="29" spans="1:17" ht="15" customHeight="1" x14ac:dyDescent="0.25">
      <c r="A29" s="20"/>
      <c r="C29" s="16" t="s">
        <v>9</v>
      </c>
      <c r="D29" s="9">
        <f t="shared" si="0"/>
        <v>41.1</v>
      </c>
      <c r="E29" s="17">
        <v>36.1</v>
      </c>
      <c r="F29" s="17">
        <v>23.8</v>
      </c>
      <c r="G29" s="17">
        <v>5</v>
      </c>
      <c r="H29" s="10">
        <f t="shared" si="1"/>
        <v>0</v>
      </c>
      <c r="I29" s="11"/>
      <c r="J29" s="11"/>
      <c r="K29" s="218"/>
      <c r="L29" s="13">
        <f t="shared" si="6"/>
        <v>41.1</v>
      </c>
      <c r="M29" s="13">
        <f t="shared" si="7"/>
        <v>36.1</v>
      </c>
      <c r="N29" s="13">
        <f t="shared" si="8"/>
        <v>23.8</v>
      </c>
      <c r="O29" s="13">
        <f t="shared" si="9"/>
        <v>5</v>
      </c>
      <c r="P29" s="78"/>
      <c r="Q29" s="78">
        <f>Q27-L213</f>
        <v>0</v>
      </c>
    </row>
    <row r="30" spans="1:17" ht="15" customHeight="1" x14ac:dyDescent="0.25">
      <c r="A30" s="20"/>
      <c r="C30" s="16" t="s">
        <v>31</v>
      </c>
      <c r="D30" s="9">
        <f t="shared" si="0"/>
        <v>2.5</v>
      </c>
      <c r="E30" s="17">
        <v>2.5</v>
      </c>
      <c r="F30" s="17">
        <v>1.9</v>
      </c>
      <c r="G30" s="17"/>
      <c r="H30" s="10">
        <f t="shared" si="1"/>
        <v>0</v>
      </c>
      <c r="I30" s="11"/>
      <c r="J30" s="11"/>
      <c r="K30" s="218"/>
      <c r="L30" s="13">
        <f t="shared" si="6"/>
        <v>2.5</v>
      </c>
      <c r="M30" s="13">
        <f t="shared" si="7"/>
        <v>2.5</v>
      </c>
      <c r="N30" s="13">
        <f t="shared" si="8"/>
        <v>1.9</v>
      </c>
      <c r="O30" s="13">
        <f t="shared" si="9"/>
        <v>0</v>
      </c>
    </row>
    <row r="31" spans="1:17" ht="15" customHeight="1" x14ac:dyDescent="0.25">
      <c r="A31" s="20"/>
      <c r="C31" s="16" t="s">
        <v>22</v>
      </c>
      <c r="D31" s="9">
        <f t="shared" si="0"/>
        <v>18.899999999999999</v>
      </c>
      <c r="E31" s="17">
        <v>18.899999999999999</v>
      </c>
      <c r="F31" s="17">
        <v>14.4</v>
      </c>
      <c r="G31" s="17"/>
      <c r="H31" s="10">
        <f t="shared" si="1"/>
        <v>0</v>
      </c>
      <c r="I31" s="11"/>
      <c r="J31" s="11"/>
      <c r="K31" s="218"/>
      <c r="L31" s="13">
        <f t="shared" si="6"/>
        <v>18.899999999999999</v>
      </c>
      <c r="M31" s="13">
        <f t="shared" si="7"/>
        <v>18.899999999999999</v>
      </c>
      <c r="N31" s="13">
        <f t="shared" si="8"/>
        <v>14.4</v>
      </c>
      <c r="O31" s="13">
        <f t="shared" si="9"/>
        <v>0</v>
      </c>
      <c r="Q31" s="2">
        <f>L213-Q27</f>
        <v>0</v>
      </c>
    </row>
    <row r="32" spans="1:17" ht="15" customHeight="1" x14ac:dyDescent="0.25">
      <c r="A32" s="41"/>
      <c r="B32" s="272"/>
      <c r="C32" s="98" t="s">
        <v>24</v>
      </c>
      <c r="D32" s="9">
        <f t="shared" si="0"/>
        <v>14.1</v>
      </c>
      <c r="E32" s="17">
        <v>14.1</v>
      </c>
      <c r="F32" s="17">
        <v>10.6</v>
      </c>
      <c r="G32" s="17"/>
      <c r="H32" s="10">
        <f t="shared" si="1"/>
        <v>0</v>
      </c>
      <c r="I32" s="11"/>
      <c r="J32" s="11"/>
      <c r="K32" s="218"/>
      <c r="L32" s="12">
        <f>M32+O32</f>
        <v>14.1</v>
      </c>
      <c r="M32" s="12">
        <f>E32+I32</f>
        <v>14.1</v>
      </c>
      <c r="N32" s="12">
        <f>F32+J32</f>
        <v>10.6</v>
      </c>
      <c r="O32" s="12">
        <f>G32+K32</f>
        <v>0</v>
      </c>
    </row>
    <row r="33" spans="1:15" ht="15" customHeight="1" x14ac:dyDescent="0.25">
      <c r="A33" s="6" t="s">
        <v>76</v>
      </c>
      <c r="B33" s="18" t="s">
        <v>11</v>
      </c>
      <c r="C33" s="16"/>
      <c r="D33" s="9">
        <f t="shared" si="0"/>
        <v>126.8</v>
      </c>
      <c r="E33" s="17">
        <f>SUM(E34:E38)</f>
        <v>126.8</v>
      </c>
      <c r="F33" s="17">
        <f>SUM(F34:F38)</f>
        <v>84.299999999999983</v>
      </c>
      <c r="G33" s="17">
        <f t="shared" ref="G33:O33" si="11">SUM(G34:G38)</f>
        <v>0</v>
      </c>
      <c r="H33" s="10">
        <f t="shared" si="1"/>
        <v>0</v>
      </c>
      <c r="I33" s="11">
        <f t="shared" si="11"/>
        <v>0</v>
      </c>
      <c r="J33" s="11">
        <f t="shared" si="11"/>
        <v>0</v>
      </c>
      <c r="K33" s="218">
        <f t="shared" si="11"/>
        <v>0</v>
      </c>
      <c r="L33" s="13">
        <f t="shared" si="11"/>
        <v>126.8</v>
      </c>
      <c r="M33" s="13">
        <f t="shared" si="11"/>
        <v>126.8</v>
      </c>
      <c r="N33" s="13">
        <f t="shared" si="11"/>
        <v>84.299999999999983</v>
      </c>
      <c r="O33" s="13">
        <f t="shared" si="11"/>
        <v>0</v>
      </c>
    </row>
    <row r="34" spans="1:15" ht="15" customHeight="1" x14ac:dyDescent="0.25">
      <c r="A34" s="20"/>
      <c r="C34" s="16" t="s">
        <v>9</v>
      </c>
      <c r="D34" s="9">
        <f t="shared" si="0"/>
        <v>40.1</v>
      </c>
      <c r="E34" s="17">
        <v>40.1</v>
      </c>
      <c r="F34" s="17">
        <v>26.2</v>
      </c>
      <c r="G34" s="17"/>
      <c r="H34" s="10">
        <f t="shared" si="1"/>
        <v>0</v>
      </c>
      <c r="I34" s="11"/>
      <c r="J34" s="11"/>
      <c r="K34" s="218"/>
      <c r="L34" s="13">
        <f t="shared" si="6"/>
        <v>40.1</v>
      </c>
      <c r="M34" s="13">
        <f t="shared" si="7"/>
        <v>40.1</v>
      </c>
      <c r="N34" s="13">
        <f t="shared" si="8"/>
        <v>26.2</v>
      </c>
      <c r="O34" s="13">
        <f t="shared" si="9"/>
        <v>0</v>
      </c>
    </row>
    <row r="35" spans="1:15" ht="15" customHeight="1" x14ac:dyDescent="0.25">
      <c r="A35" s="20"/>
      <c r="C35" s="16" t="s">
        <v>31</v>
      </c>
      <c r="D35" s="9">
        <f t="shared" si="0"/>
        <v>5.0999999999999996</v>
      </c>
      <c r="E35" s="17">
        <v>5.0999999999999996</v>
      </c>
      <c r="F35" s="17">
        <v>3.9</v>
      </c>
      <c r="G35" s="17"/>
      <c r="H35" s="10">
        <f t="shared" si="1"/>
        <v>0</v>
      </c>
      <c r="I35" s="11"/>
      <c r="J35" s="11"/>
      <c r="K35" s="218"/>
      <c r="L35" s="13">
        <f t="shared" si="6"/>
        <v>5.0999999999999996</v>
      </c>
      <c r="M35" s="13">
        <f t="shared" si="7"/>
        <v>5.0999999999999996</v>
      </c>
      <c r="N35" s="13">
        <f t="shared" si="8"/>
        <v>3.9</v>
      </c>
      <c r="O35" s="13">
        <f t="shared" si="9"/>
        <v>0</v>
      </c>
    </row>
    <row r="36" spans="1:15" ht="15" customHeight="1" x14ac:dyDescent="0.25">
      <c r="A36" s="20"/>
      <c r="C36" s="16" t="s">
        <v>22</v>
      </c>
      <c r="D36" s="9">
        <f t="shared" si="0"/>
        <v>64.8</v>
      </c>
      <c r="E36" s="17">
        <v>64.8</v>
      </c>
      <c r="F36" s="17">
        <v>41.5</v>
      </c>
      <c r="G36" s="17"/>
      <c r="H36" s="10">
        <f t="shared" si="1"/>
        <v>0</v>
      </c>
      <c r="I36" s="11"/>
      <c r="J36" s="11"/>
      <c r="K36" s="218"/>
      <c r="L36" s="13">
        <f t="shared" si="6"/>
        <v>64.8</v>
      </c>
      <c r="M36" s="13">
        <f t="shared" si="7"/>
        <v>64.8</v>
      </c>
      <c r="N36" s="13">
        <f t="shared" si="8"/>
        <v>41.5</v>
      </c>
      <c r="O36" s="13">
        <f t="shared" si="9"/>
        <v>0</v>
      </c>
    </row>
    <row r="37" spans="1:15" ht="15" customHeight="1" x14ac:dyDescent="0.25">
      <c r="A37" s="20"/>
      <c r="C37" s="98" t="s">
        <v>30</v>
      </c>
      <c r="D37" s="9">
        <f t="shared" si="0"/>
        <v>2.8</v>
      </c>
      <c r="E37" s="17">
        <v>2.8</v>
      </c>
      <c r="F37" s="17">
        <v>2.1</v>
      </c>
      <c r="G37" s="17"/>
      <c r="H37" s="10">
        <f t="shared" si="1"/>
        <v>0</v>
      </c>
      <c r="I37" s="11"/>
      <c r="J37" s="11"/>
      <c r="K37" s="218"/>
      <c r="L37" s="13">
        <f t="shared" si="6"/>
        <v>2.8</v>
      </c>
      <c r="M37" s="13">
        <f t="shared" si="7"/>
        <v>2.8</v>
      </c>
      <c r="N37" s="13">
        <f t="shared" si="8"/>
        <v>2.1</v>
      </c>
      <c r="O37" s="13">
        <f t="shared" si="9"/>
        <v>0</v>
      </c>
    </row>
    <row r="38" spans="1:15" ht="15" customHeight="1" x14ac:dyDescent="0.25">
      <c r="A38" s="41"/>
      <c r="B38" s="272"/>
      <c r="C38" s="98" t="s">
        <v>24</v>
      </c>
      <c r="D38" s="9">
        <f t="shared" si="0"/>
        <v>14</v>
      </c>
      <c r="E38" s="17">
        <v>14</v>
      </c>
      <c r="F38" s="17">
        <v>10.6</v>
      </c>
      <c r="G38" s="17"/>
      <c r="H38" s="10">
        <f t="shared" si="1"/>
        <v>0</v>
      </c>
      <c r="I38" s="11"/>
      <c r="J38" s="11"/>
      <c r="K38" s="218"/>
      <c r="L38" s="13">
        <f t="shared" ref="L38" si="12">M38+O38</f>
        <v>14</v>
      </c>
      <c r="M38" s="13">
        <f t="shared" ref="M38" si="13">E38+I38</f>
        <v>14</v>
      </c>
      <c r="N38" s="13">
        <f t="shared" ref="N38" si="14">F38+J38</f>
        <v>10.6</v>
      </c>
      <c r="O38" s="13">
        <f t="shared" ref="O38" si="15">G38+K38</f>
        <v>0</v>
      </c>
    </row>
    <row r="39" spans="1:15" ht="15" customHeight="1" x14ac:dyDescent="0.25">
      <c r="A39" s="6" t="s">
        <v>77</v>
      </c>
      <c r="B39" s="18" t="s">
        <v>12</v>
      </c>
      <c r="C39" s="16"/>
      <c r="D39" s="9">
        <f t="shared" si="0"/>
        <v>116.5</v>
      </c>
      <c r="E39" s="17">
        <f>SUM(E40:E43)</f>
        <v>116.5</v>
      </c>
      <c r="F39" s="17">
        <f>SUM(F40:F43)</f>
        <v>75.3</v>
      </c>
      <c r="G39" s="17">
        <f t="shared" ref="G39:O39" si="16">SUM(G40:G43)</f>
        <v>0</v>
      </c>
      <c r="H39" s="10">
        <f t="shared" si="1"/>
        <v>0</v>
      </c>
      <c r="I39" s="11">
        <f t="shared" si="16"/>
        <v>0</v>
      </c>
      <c r="J39" s="11">
        <f t="shared" si="16"/>
        <v>0</v>
      </c>
      <c r="K39" s="218">
        <f t="shared" si="16"/>
        <v>0</v>
      </c>
      <c r="L39" s="13">
        <f t="shared" si="16"/>
        <v>116.5</v>
      </c>
      <c r="M39" s="13">
        <f t="shared" si="16"/>
        <v>116.5</v>
      </c>
      <c r="N39" s="13">
        <f t="shared" si="16"/>
        <v>75.3</v>
      </c>
      <c r="O39" s="13">
        <f t="shared" si="16"/>
        <v>0</v>
      </c>
    </row>
    <row r="40" spans="1:15" ht="15" customHeight="1" x14ac:dyDescent="0.25">
      <c r="A40" s="20"/>
      <c r="C40" s="16" t="s">
        <v>9</v>
      </c>
      <c r="D40" s="9">
        <f t="shared" si="0"/>
        <v>35.200000000000003</v>
      </c>
      <c r="E40" s="17">
        <v>35.200000000000003</v>
      </c>
      <c r="F40" s="17">
        <v>23.6</v>
      </c>
      <c r="G40" s="17"/>
      <c r="H40" s="10">
        <f t="shared" si="1"/>
        <v>0</v>
      </c>
      <c r="I40" s="11"/>
      <c r="J40" s="11"/>
      <c r="K40" s="218"/>
      <c r="L40" s="13">
        <f t="shared" ref="L40:L55" si="17">M40+O40</f>
        <v>35.200000000000003</v>
      </c>
      <c r="M40" s="13">
        <f t="shared" ref="M40:M55" si="18">E40+I40</f>
        <v>35.200000000000003</v>
      </c>
      <c r="N40" s="13">
        <f t="shared" ref="N40:N55" si="19">F40+J40</f>
        <v>23.6</v>
      </c>
      <c r="O40" s="13">
        <f t="shared" ref="O40:O55" si="20">G40+K40</f>
        <v>0</v>
      </c>
    </row>
    <row r="41" spans="1:15" ht="15" customHeight="1" x14ac:dyDescent="0.25">
      <c r="A41" s="20"/>
      <c r="C41" s="16" t="s">
        <v>31</v>
      </c>
      <c r="D41" s="9">
        <f t="shared" si="0"/>
        <v>7.6</v>
      </c>
      <c r="E41" s="17">
        <v>7.6</v>
      </c>
      <c r="F41" s="17">
        <v>5.8</v>
      </c>
      <c r="G41" s="17"/>
      <c r="H41" s="10">
        <f t="shared" si="1"/>
        <v>0</v>
      </c>
      <c r="I41" s="11"/>
      <c r="J41" s="11"/>
      <c r="K41" s="218"/>
      <c r="L41" s="13">
        <f t="shared" si="17"/>
        <v>7.6</v>
      </c>
      <c r="M41" s="13">
        <f t="shared" si="18"/>
        <v>7.6</v>
      </c>
      <c r="N41" s="13">
        <f t="shared" si="19"/>
        <v>5.8</v>
      </c>
      <c r="O41" s="13">
        <f t="shared" si="20"/>
        <v>0</v>
      </c>
    </row>
    <row r="42" spans="1:15" ht="15" customHeight="1" x14ac:dyDescent="0.25">
      <c r="A42" s="20"/>
      <c r="C42" s="16" t="s">
        <v>22</v>
      </c>
      <c r="D42" s="9">
        <f t="shared" si="0"/>
        <v>59.7</v>
      </c>
      <c r="E42" s="17">
        <v>59.7</v>
      </c>
      <c r="F42" s="17">
        <v>35.299999999999997</v>
      </c>
      <c r="G42" s="17"/>
      <c r="H42" s="10">
        <f t="shared" si="1"/>
        <v>0</v>
      </c>
      <c r="I42" s="11"/>
      <c r="J42" s="11"/>
      <c r="K42" s="218"/>
      <c r="L42" s="13">
        <f t="shared" si="17"/>
        <v>59.7</v>
      </c>
      <c r="M42" s="13">
        <f t="shared" si="18"/>
        <v>59.7</v>
      </c>
      <c r="N42" s="13">
        <f t="shared" si="19"/>
        <v>35.299999999999997</v>
      </c>
      <c r="O42" s="13">
        <f t="shared" si="20"/>
        <v>0</v>
      </c>
    </row>
    <row r="43" spans="1:15" ht="15" customHeight="1" x14ac:dyDescent="0.25">
      <c r="A43" s="41"/>
      <c r="B43" s="272"/>
      <c r="C43" s="98" t="s">
        <v>24</v>
      </c>
      <c r="D43" s="9">
        <f t="shared" si="0"/>
        <v>14</v>
      </c>
      <c r="E43" s="17">
        <v>14</v>
      </c>
      <c r="F43" s="17">
        <v>10.6</v>
      </c>
      <c r="G43" s="17"/>
      <c r="H43" s="10">
        <f t="shared" si="1"/>
        <v>0</v>
      </c>
      <c r="I43" s="11"/>
      <c r="J43" s="11"/>
      <c r="K43" s="218"/>
      <c r="L43" s="12">
        <f>M43+O43</f>
        <v>14</v>
      </c>
      <c r="M43" s="12">
        <f>E43+I43</f>
        <v>14</v>
      </c>
      <c r="N43" s="12">
        <f>F43+J43</f>
        <v>10.6</v>
      </c>
      <c r="O43" s="12">
        <f>G43+K43</f>
        <v>0</v>
      </c>
    </row>
    <row r="44" spans="1:15" ht="15" customHeight="1" x14ac:dyDescent="0.25">
      <c r="A44" s="6" t="s">
        <v>78</v>
      </c>
      <c r="B44" s="18" t="s">
        <v>13</v>
      </c>
      <c r="C44" s="16"/>
      <c r="D44" s="9">
        <f t="shared" si="0"/>
        <v>69.599999999999994</v>
      </c>
      <c r="E44" s="17">
        <f>SUM(E45:E48)</f>
        <v>69.599999999999994</v>
      </c>
      <c r="F44" s="17">
        <f>SUM(F45:F48)</f>
        <v>46.4</v>
      </c>
      <c r="G44" s="17">
        <f>SUM(G45:G48)</f>
        <v>0</v>
      </c>
      <c r="H44" s="10">
        <f t="shared" si="1"/>
        <v>0</v>
      </c>
      <c r="I44" s="11">
        <f t="shared" ref="I44:O44" si="21">SUM(I45:I48)</f>
        <v>0</v>
      </c>
      <c r="J44" s="11">
        <f t="shared" si="21"/>
        <v>0</v>
      </c>
      <c r="K44" s="218">
        <f t="shared" si="21"/>
        <v>0</v>
      </c>
      <c r="L44" s="13">
        <f t="shared" si="21"/>
        <v>69.599999999999994</v>
      </c>
      <c r="M44" s="13">
        <f t="shared" si="21"/>
        <v>69.599999999999994</v>
      </c>
      <c r="N44" s="13">
        <f t="shared" si="21"/>
        <v>46.4</v>
      </c>
      <c r="O44" s="13">
        <f t="shared" si="21"/>
        <v>0</v>
      </c>
    </row>
    <row r="45" spans="1:15" ht="15" customHeight="1" x14ac:dyDescent="0.25">
      <c r="A45" s="20"/>
      <c r="C45" s="16" t="s">
        <v>9</v>
      </c>
      <c r="D45" s="9">
        <f t="shared" si="0"/>
        <v>35.9</v>
      </c>
      <c r="E45" s="17">
        <v>35.9</v>
      </c>
      <c r="F45" s="17">
        <v>21.4</v>
      </c>
      <c r="G45" s="17"/>
      <c r="H45" s="10">
        <f t="shared" si="1"/>
        <v>0</v>
      </c>
      <c r="I45" s="11"/>
      <c r="J45" s="11"/>
      <c r="K45" s="218"/>
      <c r="L45" s="13">
        <f t="shared" si="17"/>
        <v>35.9</v>
      </c>
      <c r="M45" s="13">
        <f t="shared" si="18"/>
        <v>35.9</v>
      </c>
      <c r="N45" s="13">
        <f t="shared" si="19"/>
        <v>21.4</v>
      </c>
      <c r="O45" s="13">
        <f t="shared" si="20"/>
        <v>0</v>
      </c>
    </row>
    <row r="46" spans="1:15" ht="15" customHeight="1" x14ac:dyDescent="0.25">
      <c r="A46" s="20"/>
      <c r="C46" s="16" t="s">
        <v>31</v>
      </c>
      <c r="D46" s="9">
        <f t="shared" si="0"/>
        <v>5.0999999999999996</v>
      </c>
      <c r="E46" s="17">
        <v>5.0999999999999996</v>
      </c>
      <c r="F46" s="17">
        <v>3.9</v>
      </c>
      <c r="G46" s="17"/>
      <c r="H46" s="10">
        <f t="shared" si="1"/>
        <v>0</v>
      </c>
      <c r="I46" s="11"/>
      <c r="J46" s="11"/>
      <c r="K46" s="218"/>
      <c r="L46" s="13">
        <f t="shared" si="17"/>
        <v>5.0999999999999996</v>
      </c>
      <c r="M46" s="13">
        <f t="shared" si="18"/>
        <v>5.0999999999999996</v>
      </c>
      <c r="N46" s="13">
        <f t="shared" si="19"/>
        <v>3.9</v>
      </c>
      <c r="O46" s="13">
        <f t="shared" si="20"/>
        <v>0</v>
      </c>
    </row>
    <row r="47" spans="1:15" ht="15" customHeight="1" x14ac:dyDescent="0.25">
      <c r="A47" s="20"/>
      <c r="C47" s="16" t="s">
        <v>22</v>
      </c>
      <c r="D47" s="9">
        <f t="shared" si="0"/>
        <v>14.6</v>
      </c>
      <c r="E47" s="17">
        <v>14.6</v>
      </c>
      <c r="F47" s="17">
        <v>10.5</v>
      </c>
      <c r="G47" s="17"/>
      <c r="H47" s="10">
        <f t="shared" si="1"/>
        <v>0</v>
      </c>
      <c r="I47" s="11"/>
      <c r="J47" s="11"/>
      <c r="K47" s="218"/>
      <c r="L47" s="13">
        <f t="shared" si="17"/>
        <v>14.6</v>
      </c>
      <c r="M47" s="13">
        <f t="shared" si="18"/>
        <v>14.6</v>
      </c>
      <c r="N47" s="13">
        <f t="shared" si="19"/>
        <v>10.5</v>
      </c>
      <c r="O47" s="13">
        <f t="shared" si="20"/>
        <v>0</v>
      </c>
    </row>
    <row r="48" spans="1:15" ht="15" customHeight="1" x14ac:dyDescent="0.25">
      <c r="A48" s="41"/>
      <c r="B48" s="272"/>
      <c r="C48" s="98" t="s">
        <v>24</v>
      </c>
      <c r="D48" s="9">
        <f t="shared" si="0"/>
        <v>14</v>
      </c>
      <c r="E48" s="17">
        <v>14</v>
      </c>
      <c r="F48" s="17">
        <v>10.6</v>
      </c>
      <c r="G48" s="17"/>
      <c r="H48" s="10">
        <f t="shared" si="1"/>
        <v>0</v>
      </c>
      <c r="I48" s="11"/>
      <c r="J48" s="11"/>
      <c r="K48" s="218"/>
      <c r="L48" s="12">
        <f>M48+O48</f>
        <v>14</v>
      </c>
      <c r="M48" s="12">
        <f>E48+I48</f>
        <v>14</v>
      </c>
      <c r="N48" s="12">
        <f>F48+J48</f>
        <v>10.6</v>
      </c>
      <c r="O48" s="12">
        <f>G48+K48</f>
        <v>0</v>
      </c>
    </row>
    <row r="49" spans="1:15" ht="15" customHeight="1" x14ac:dyDescent="0.25">
      <c r="A49" s="6" t="s">
        <v>79</v>
      </c>
      <c r="B49" s="30" t="s">
        <v>14</v>
      </c>
      <c r="C49" s="31"/>
      <c r="D49" s="9">
        <f t="shared" si="0"/>
        <v>76.099999999999994</v>
      </c>
      <c r="E49" s="17">
        <f t="shared" ref="E49:O49" si="22">SUM(E50:E53)</f>
        <v>76.099999999999994</v>
      </c>
      <c r="F49" s="17">
        <f t="shared" si="22"/>
        <v>53.1</v>
      </c>
      <c r="G49" s="17">
        <f t="shared" si="22"/>
        <v>0</v>
      </c>
      <c r="H49" s="10">
        <f t="shared" si="1"/>
        <v>0</v>
      </c>
      <c r="I49" s="11">
        <f t="shared" si="22"/>
        <v>0</v>
      </c>
      <c r="J49" s="11">
        <f t="shared" si="22"/>
        <v>0</v>
      </c>
      <c r="K49" s="218">
        <f t="shared" si="22"/>
        <v>0</v>
      </c>
      <c r="L49" s="13">
        <f t="shared" si="22"/>
        <v>76.099999999999994</v>
      </c>
      <c r="M49" s="13">
        <f t="shared" si="22"/>
        <v>76.099999999999994</v>
      </c>
      <c r="N49" s="13">
        <f t="shared" si="22"/>
        <v>53.1</v>
      </c>
      <c r="O49" s="13">
        <f t="shared" si="22"/>
        <v>0</v>
      </c>
    </row>
    <row r="50" spans="1:15" ht="15" customHeight="1" x14ac:dyDescent="0.25">
      <c r="A50" s="20"/>
      <c r="B50" s="81"/>
      <c r="C50" s="31" t="s">
        <v>9</v>
      </c>
      <c r="D50" s="9">
        <f t="shared" si="0"/>
        <v>38</v>
      </c>
      <c r="E50" s="17">
        <v>38</v>
      </c>
      <c r="F50" s="17">
        <v>24.2</v>
      </c>
      <c r="G50" s="17"/>
      <c r="H50" s="10">
        <f t="shared" si="1"/>
        <v>0</v>
      </c>
      <c r="I50" s="11"/>
      <c r="J50" s="11"/>
      <c r="K50" s="218"/>
      <c r="L50" s="13">
        <f t="shared" si="17"/>
        <v>38</v>
      </c>
      <c r="M50" s="13">
        <f t="shared" si="18"/>
        <v>38</v>
      </c>
      <c r="N50" s="13">
        <f t="shared" si="19"/>
        <v>24.2</v>
      </c>
      <c r="O50" s="13">
        <f t="shared" si="20"/>
        <v>0</v>
      </c>
    </row>
    <row r="51" spans="1:15" ht="15" customHeight="1" x14ac:dyDescent="0.25">
      <c r="A51" s="20"/>
      <c r="B51" s="81"/>
      <c r="C51" s="31" t="s">
        <v>31</v>
      </c>
      <c r="D51" s="9">
        <f t="shared" si="0"/>
        <v>5.0999999999999996</v>
      </c>
      <c r="E51" s="17">
        <v>5.0999999999999996</v>
      </c>
      <c r="F51" s="17">
        <v>3.9</v>
      </c>
      <c r="G51" s="17"/>
      <c r="H51" s="10">
        <f t="shared" si="1"/>
        <v>0</v>
      </c>
      <c r="I51" s="11"/>
      <c r="J51" s="11"/>
      <c r="K51" s="218"/>
      <c r="L51" s="13">
        <f t="shared" si="17"/>
        <v>5.0999999999999996</v>
      </c>
      <c r="M51" s="13">
        <f t="shared" si="18"/>
        <v>5.0999999999999996</v>
      </c>
      <c r="N51" s="13">
        <f t="shared" si="19"/>
        <v>3.9</v>
      </c>
      <c r="O51" s="13">
        <f t="shared" si="20"/>
        <v>0</v>
      </c>
    </row>
    <row r="52" spans="1:15" ht="15" customHeight="1" x14ac:dyDescent="0.25">
      <c r="A52" s="20"/>
      <c r="B52" s="81"/>
      <c r="C52" s="31" t="s">
        <v>22</v>
      </c>
      <c r="D52" s="9">
        <f t="shared" si="0"/>
        <v>18.899999999999999</v>
      </c>
      <c r="E52" s="17">
        <v>18.899999999999999</v>
      </c>
      <c r="F52" s="17">
        <v>14.4</v>
      </c>
      <c r="G52" s="17"/>
      <c r="H52" s="10">
        <f t="shared" si="1"/>
        <v>0</v>
      </c>
      <c r="I52" s="11"/>
      <c r="J52" s="11"/>
      <c r="K52" s="218"/>
      <c r="L52" s="13">
        <f t="shared" si="17"/>
        <v>18.899999999999999</v>
      </c>
      <c r="M52" s="13">
        <f t="shared" si="18"/>
        <v>18.899999999999999</v>
      </c>
      <c r="N52" s="13">
        <f t="shared" si="19"/>
        <v>14.4</v>
      </c>
      <c r="O52" s="13">
        <f t="shared" si="20"/>
        <v>0</v>
      </c>
    </row>
    <row r="53" spans="1:15" ht="15" customHeight="1" x14ac:dyDescent="0.25">
      <c r="A53" s="41"/>
      <c r="B53" s="42"/>
      <c r="C53" s="83" t="s">
        <v>24</v>
      </c>
      <c r="D53" s="9">
        <f t="shared" si="0"/>
        <v>14.1</v>
      </c>
      <c r="E53" s="17">
        <v>14.1</v>
      </c>
      <c r="F53" s="17">
        <v>10.6</v>
      </c>
      <c r="G53" s="17"/>
      <c r="H53" s="10">
        <f t="shared" si="1"/>
        <v>0</v>
      </c>
      <c r="I53" s="11"/>
      <c r="J53" s="11"/>
      <c r="K53" s="218"/>
      <c r="L53" s="12">
        <f>M53+O53</f>
        <v>14.1</v>
      </c>
      <c r="M53" s="12">
        <f>E53+I53</f>
        <v>14.1</v>
      </c>
      <c r="N53" s="12">
        <f>F53+J53</f>
        <v>10.6</v>
      </c>
      <c r="O53" s="12">
        <f>G53+K53</f>
        <v>0</v>
      </c>
    </row>
    <row r="54" spans="1:15" ht="15" customHeight="1" x14ac:dyDescent="0.25">
      <c r="A54" s="160" t="s">
        <v>80</v>
      </c>
      <c r="B54" s="30" t="s">
        <v>15</v>
      </c>
      <c r="C54" s="31"/>
      <c r="D54" s="9">
        <f t="shared" si="0"/>
        <v>83.4</v>
      </c>
      <c r="E54" s="17">
        <f>SUM(E55:E58)</f>
        <v>83.4</v>
      </c>
      <c r="F54" s="17">
        <f>SUM(F55:F58)</f>
        <v>60.1</v>
      </c>
      <c r="G54" s="17">
        <f t="shared" ref="G54:O54" si="23">SUM(G55:G58)</f>
        <v>0</v>
      </c>
      <c r="H54" s="10">
        <f t="shared" si="1"/>
        <v>0</v>
      </c>
      <c r="I54" s="11">
        <f t="shared" si="23"/>
        <v>0</v>
      </c>
      <c r="J54" s="11">
        <f t="shared" si="23"/>
        <v>0</v>
      </c>
      <c r="K54" s="218">
        <f t="shared" si="23"/>
        <v>0</v>
      </c>
      <c r="L54" s="13">
        <f t="shared" si="23"/>
        <v>83.4</v>
      </c>
      <c r="M54" s="13">
        <f t="shared" si="23"/>
        <v>83.4</v>
      </c>
      <c r="N54" s="13">
        <f t="shared" si="23"/>
        <v>60.1</v>
      </c>
      <c r="O54" s="13">
        <f t="shared" si="23"/>
        <v>0</v>
      </c>
    </row>
    <row r="55" spans="1:15" ht="15" customHeight="1" x14ac:dyDescent="0.25">
      <c r="A55" s="164"/>
      <c r="B55" s="81"/>
      <c r="C55" s="31" t="s">
        <v>9</v>
      </c>
      <c r="D55" s="9">
        <f t="shared" si="0"/>
        <v>32.299999999999997</v>
      </c>
      <c r="E55" s="17">
        <v>32.299999999999997</v>
      </c>
      <c r="F55" s="17">
        <v>21.3</v>
      </c>
      <c r="G55" s="17"/>
      <c r="H55" s="10">
        <f t="shared" si="1"/>
        <v>0</v>
      </c>
      <c r="I55" s="11"/>
      <c r="J55" s="11"/>
      <c r="K55" s="218"/>
      <c r="L55" s="13">
        <f t="shared" si="17"/>
        <v>32.299999999999997</v>
      </c>
      <c r="M55" s="13">
        <f t="shared" si="18"/>
        <v>32.299999999999997</v>
      </c>
      <c r="N55" s="13">
        <f t="shared" si="19"/>
        <v>21.3</v>
      </c>
      <c r="O55" s="13">
        <f t="shared" si="20"/>
        <v>0</v>
      </c>
    </row>
    <row r="56" spans="1:15" ht="15" customHeight="1" x14ac:dyDescent="0.25">
      <c r="A56" s="164"/>
      <c r="B56" s="81"/>
      <c r="C56" s="31" t="s">
        <v>31</v>
      </c>
      <c r="D56" s="9">
        <f t="shared" si="0"/>
        <v>7.6</v>
      </c>
      <c r="E56" s="17">
        <v>7.6</v>
      </c>
      <c r="F56" s="17">
        <v>5.8</v>
      </c>
      <c r="G56" s="17"/>
      <c r="H56" s="10">
        <f t="shared" si="1"/>
        <v>0</v>
      </c>
      <c r="I56" s="11"/>
      <c r="J56" s="11"/>
      <c r="K56" s="218"/>
      <c r="L56" s="13">
        <f>M56+O56</f>
        <v>7.6</v>
      </c>
      <c r="M56" s="13">
        <f>E56+I56</f>
        <v>7.6</v>
      </c>
      <c r="N56" s="13">
        <f>F56+J56</f>
        <v>5.8</v>
      </c>
      <c r="O56" s="13">
        <f>G56+K56</f>
        <v>0</v>
      </c>
    </row>
    <row r="57" spans="1:15" ht="15" customHeight="1" x14ac:dyDescent="0.25">
      <c r="A57" s="164"/>
      <c r="B57" s="81"/>
      <c r="C57" s="31" t="s">
        <v>22</v>
      </c>
      <c r="D57" s="9">
        <f t="shared" si="0"/>
        <v>29.3</v>
      </c>
      <c r="E57" s="17">
        <v>29.3</v>
      </c>
      <c r="F57" s="17">
        <v>22.4</v>
      </c>
      <c r="G57" s="17"/>
      <c r="H57" s="10">
        <f t="shared" si="1"/>
        <v>0</v>
      </c>
      <c r="I57" s="11"/>
      <c r="J57" s="11"/>
      <c r="K57" s="218"/>
      <c r="L57" s="13">
        <f t="shared" ref="L57:L77" si="24">M57+O57</f>
        <v>29.3</v>
      </c>
      <c r="M57" s="13">
        <f t="shared" ref="M57:M77" si="25">E57+I57</f>
        <v>29.3</v>
      </c>
      <c r="N57" s="13">
        <f t="shared" ref="N57:N77" si="26">F57+J57</f>
        <v>22.4</v>
      </c>
      <c r="O57" s="13">
        <f t="shared" ref="O57:O77" si="27">G57+K57</f>
        <v>0</v>
      </c>
    </row>
    <row r="58" spans="1:15" ht="15" customHeight="1" x14ac:dyDescent="0.25">
      <c r="A58" s="273"/>
      <c r="B58" s="42"/>
      <c r="C58" s="83" t="s">
        <v>24</v>
      </c>
      <c r="D58" s="9">
        <f t="shared" si="0"/>
        <v>14.2</v>
      </c>
      <c r="E58" s="17">
        <v>14.2</v>
      </c>
      <c r="F58" s="17">
        <v>10.6</v>
      </c>
      <c r="G58" s="17"/>
      <c r="H58" s="10">
        <f t="shared" si="1"/>
        <v>0</v>
      </c>
      <c r="I58" s="11"/>
      <c r="J58" s="11"/>
      <c r="K58" s="218"/>
      <c r="L58" s="12">
        <f>M58+O58</f>
        <v>14.2</v>
      </c>
      <c r="M58" s="12">
        <f>E58+I58</f>
        <v>14.2</v>
      </c>
      <c r="N58" s="12">
        <f>F58+J58</f>
        <v>10.6</v>
      </c>
      <c r="O58" s="12">
        <f>G58+K58</f>
        <v>0</v>
      </c>
    </row>
    <row r="59" spans="1:15" ht="15" customHeight="1" x14ac:dyDescent="0.25">
      <c r="A59" s="6" t="s">
        <v>81</v>
      </c>
      <c r="B59" s="274" t="s">
        <v>16</v>
      </c>
      <c r="C59" s="16"/>
      <c r="D59" s="9">
        <f t="shared" si="0"/>
        <v>158.1</v>
      </c>
      <c r="E59" s="17">
        <f>SUM(E60:E63)</f>
        <v>158.1</v>
      </c>
      <c r="F59" s="17">
        <f>SUM(F60:F63)</f>
        <v>111.4</v>
      </c>
      <c r="G59" s="17">
        <f t="shared" ref="G59:O59" si="28">SUM(G60:G63)</f>
        <v>0</v>
      </c>
      <c r="H59" s="10">
        <f t="shared" si="1"/>
        <v>0</v>
      </c>
      <c r="I59" s="11">
        <f t="shared" si="28"/>
        <v>0</v>
      </c>
      <c r="J59" s="11">
        <f t="shared" si="28"/>
        <v>0</v>
      </c>
      <c r="K59" s="218">
        <f t="shared" si="28"/>
        <v>0</v>
      </c>
      <c r="L59" s="13">
        <f t="shared" si="28"/>
        <v>158.1</v>
      </c>
      <c r="M59" s="13">
        <f t="shared" si="28"/>
        <v>158.1</v>
      </c>
      <c r="N59" s="13">
        <f t="shared" si="28"/>
        <v>111.4</v>
      </c>
      <c r="O59" s="13">
        <f t="shared" si="28"/>
        <v>0</v>
      </c>
    </row>
    <row r="60" spans="1:15" ht="15" customHeight="1" x14ac:dyDescent="0.25">
      <c r="A60" s="20"/>
      <c r="B60" s="275"/>
      <c r="C60" s="16" t="s">
        <v>9</v>
      </c>
      <c r="D60" s="9">
        <f t="shared" si="0"/>
        <v>65.599999999999994</v>
      </c>
      <c r="E60" s="17">
        <v>65.599999999999994</v>
      </c>
      <c r="F60" s="17">
        <v>43.2</v>
      </c>
      <c r="G60" s="17"/>
      <c r="H60" s="10">
        <f t="shared" si="1"/>
        <v>0</v>
      </c>
      <c r="I60" s="11"/>
      <c r="J60" s="11"/>
      <c r="K60" s="218"/>
      <c r="L60" s="13">
        <f t="shared" si="24"/>
        <v>65.599999999999994</v>
      </c>
      <c r="M60" s="13">
        <f t="shared" si="25"/>
        <v>65.599999999999994</v>
      </c>
      <c r="N60" s="13">
        <f t="shared" si="26"/>
        <v>43.2</v>
      </c>
      <c r="O60" s="13">
        <f t="shared" si="27"/>
        <v>0</v>
      </c>
    </row>
    <row r="61" spans="1:15" ht="15" customHeight="1" x14ac:dyDescent="0.25">
      <c r="A61" s="20"/>
      <c r="B61" s="275"/>
      <c r="C61" s="16" t="s">
        <v>31</v>
      </c>
      <c r="D61" s="9">
        <f t="shared" si="0"/>
        <v>12.6</v>
      </c>
      <c r="E61" s="17">
        <v>12.6</v>
      </c>
      <c r="F61" s="17">
        <v>9.6</v>
      </c>
      <c r="G61" s="17"/>
      <c r="H61" s="10">
        <f t="shared" si="1"/>
        <v>0</v>
      </c>
      <c r="I61" s="11"/>
      <c r="J61" s="11"/>
      <c r="K61" s="218"/>
      <c r="L61" s="13">
        <f t="shared" si="24"/>
        <v>12.6</v>
      </c>
      <c r="M61" s="13">
        <f t="shared" si="25"/>
        <v>12.6</v>
      </c>
      <c r="N61" s="13">
        <f t="shared" si="26"/>
        <v>9.6</v>
      </c>
      <c r="O61" s="13">
        <f t="shared" si="27"/>
        <v>0</v>
      </c>
    </row>
    <row r="62" spans="1:15" ht="15" customHeight="1" x14ac:dyDescent="0.25">
      <c r="A62" s="20"/>
      <c r="B62" s="275"/>
      <c r="C62" s="16" t="s">
        <v>22</v>
      </c>
      <c r="D62" s="9">
        <f t="shared" si="0"/>
        <v>62.5</v>
      </c>
      <c r="E62" s="17">
        <v>62.5</v>
      </c>
      <c r="F62" s="17">
        <v>45.5</v>
      </c>
      <c r="G62" s="17"/>
      <c r="H62" s="10">
        <f t="shared" si="1"/>
        <v>0</v>
      </c>
      <c r="I62" s="11"/>
      <c r="J62" s="11"/>
      <c r="K62" s="218"/>
      <c r="L62" s="13">
        <f t="shared" si="24"/>
        <v>62.5</v>
      </c>
      <c r="M62" s="13">
        <f t="shared" si="25"/>
        <v>62.5</v>
      </c>
      <c r="N62" s="13">
        <f t="shared" si="26"/>
        <v>45.5</v>
      </c>
      <c r="O62" s="13">
        <f t="shared" si="27"/>
        <v>0</v>
      </c>
    </row>
    <row r="63" spans="1:15" ht="15" customHeight="1" x14ac:dyDescent="0.25">
      <c r="A63" s="276"/>
      <c r="B63" s="277"/>
      <c r="C63" s="98" t="s">
        <v>24</v>
      </c>
      <c r="D63" s="9">
        <f t="shared" si="0"/>
        <v>17.399999999999999</v>
      </c>
      <c r="E63" s="17">
        <v>17.399999999999999</v>
      </c>
      <c r="F63" s="17">
        <v>13.1</v>
      </c>
      <c r="G63" s="17"/>
      <c r="H63" s="10">
        <f t="shared" si="1"/>
        <v>0</v>
      </c>
      <c r="I63" s="11"/>
      <c r="J63" s="11"/>
      <c r="K63" s="218"/>
      <c r="L63" s="12">
        <f>M63+O63</f>
        <v>17.399999999999999</v>
      </c>
      <c r="M63" s="12">
        <f>E63+I63</f>
        <v>17.399999999999999</v>
      </c>
      <c r="N63" s="12">
        <f>F63+J63</f>
        <v>13.1</v>
      </c>
      <c r="O63" s="12">
        <f>G63+K63</f>
        <v>0</v>
      </c>
    </row>
    <row r="64" spans="1:15" ht="15" customHeight="1" x14ac:dyDescent="0.25">
      <c r="A64" s="6" t="s">
        <v>82</v>
      </c>
      <c r="B64" s="18" t="s">
        <v>17</v>
      </c>
      <c r="C64" s="16"/>
      <c r="D64" s="9">
        <f t="shared" si="0"/>
        <v>79.2</v>
      </c>
      <c r="E64" s="17">
        <f t="shared" ref="E64:O64" si="29">SUM(E65:E68)</f>
        <v>79.2</v>
      </c>
      <c r="F64" s="17">
        <f t="shared" si="29"/>
        <v>55.5</v>
      </c>
      <c r="G64" s="17">
        <f t="shared" si="29"/>
        <v>0</v>
      </c>
      <c r="H64" s="10">
        <f t="shared" si="1"/>
        <v>0</v>
      </c>
      <c r="I64" s="11">
        <f t="shared" si="29"/>
        <v>0</v>
      </c>
      <c r="J64" s="11">
        <f t="shared" si="29"/>
        <v>0</v>
      </c>
      <c r="K64" s="218">
        <f t="shared" si="29"/>
        <v>0</v>
      </c>
      <c r="L64" s="13">
        <f t="shared" si="29"/>
        <v>79.2</v>
      </c>
      <c r="M64" s="13">
        <f t="shared" si="29"/>
        <v>79.2</v>
      </c>
      <c r="N64" s="13">
        <f t="shared" si="29"/>
        <v>55.5</v>
      </c>
      <c r="O64" s="13">
        <f t="shared" si="29"/>
        <v>0</v>
      </c>
    </row>
    <row r="65" spans="1:15" ht="15" customHeight="1" x14ac:dyDescent="0.25">
      <c r="A65" s="20"/>
      <c r="C65" s="16" t="s">
        <v>9</v>
      </c>
      <c r="D65" s="9">
        <f t="shared" si="0"/>
        <v>38.700000000000003</v>
      </c>
      <c r="E65" s="17">
        <v>38.700000000000003</v>
      </c>
      <c r="F65" s="17">
        <v>24.8</v>
      </c>
      <c r="G65" s="17"/>
      <c r="H65" s="10">
        <f t="shared" si="1"/>
        <v>0</v>
      </c>
      <c r="I65" s="11"/>
      <c r="J65" s="11"/>
      <c r="K65" s="218"/>
      <c r="L65" s="13">
        <f t="shared" si="24"/>
        <v>38.700000000000003</v>
      </c>
      <c r="M65" s="13">
        <f t="shared" si="25"/>
        <v>38.700000000000003</v>
      </c>
      <c r="N65" s="13">
        <f t="shared" si="26"/>
        <v>24.8</v>
      </c>
      <c r="O65" s="13">
        <f t="shared" si="27"/>
        <v>0</v>
      </c>
    </row>
    <row r="66" spans="1:15" ht="15" customHeight="1" x14ac:dyDescent="0.25">
      <c r="A66" s="20"/>
      <c r="C66" s="16" t="s">
        <v>31</v>
      </c>
      <c r="D66" s="9">
        <f t="shared" si="0"/>
        <v>2.5</v>
      </c>
      <c r="E66" s="17">
        <v>2.5</v>
      </c>
      <c r="F66" s="17">
        <v>1.9</v>
      </c>
      <c r="G66" s="17"/>
      <c r="H66" s="10">
        <f t="shared" si="1"/>
        <v>0</v>
      </c>
      <c r="I66" s="11"/>
      <c r="J66" s="11"/>
      <c r="K66" s="218"/>
      <c r="L66" s="13">
        <f t="shared" si="24"/>
        <v>2.5</v>
      </c>
      <c r="M66" s="13">
        <f t="shared" si="25"/>
        <v>2.5</v>
      </c>
      <c r="N66" s="13">
        <f t="shared" si="26"/>
        <v>1.9</v>
      </c>
      <c r="O66" s="13">
        <f t="shared" si="27"/>
        <v>0</v>
      </c>
    </row>
    <row r="67" spans="1:15" ht="15" customHeight="1" x14ac:dyDescent="0.25">
      <c r="A67" s="20"/>
      <c r="C67" s="16" t="s">
        <v>22</v>
      </c>
      <c r="D67" s="9">
        <f t="shared" si="0"/>
        <v>23.8</v>
      </c>
      <c r="E67" s="17">
        <v>23.8</v>
      </c>
      <c r="F67" s="17">
        <v>18.2</v>
      </c>
      <c r="G67" s="17"/>
      <c r="H67" s="10">
        <f t="shared" si="1"/>
        <v>0</v>
      </c>
      <c r="I67" s="11"/>
      <c r="J67" s="11"/>
      <c r="K67" s="218"/>
      <c r="L67" s="13">
        <f t="shared" si="24"/>
        <v>23.8</v>
      </c>
      <c r="M67" s="13">
        <f t="shared" si="25"/>
        <v>23.8</v>
      </c>
      <c r="N67" s="13">
        <f t="shared" si="26"/>
        <v>18.2</v>
      </c>
      <c r="O67" s="13">
        <f t="shared" si="27"/>
        <v>0</v>
      </c>
    </row>
    <row r="68" spans="1:15" ht="15" customHeight="1" x14ac:dyDescent="0.25">
      <c r="A68" s="41"/>
      <c r="B68" s="272"/>
      <c r="C68" s="98" t="s">
        <v>24</v>
      </c>
      <c r="D68" s="9">
        <f t="shared" si="0"/>
        <v>14.2</v>
      </c>
      <c r="E68" s="17">
        <v>14.2</v>
      </c>
      <c r="F68" s="17">
        <v>10.6</v>
      </c>
      <c r="G68" s="17"/>
      <c r="H68" s="10">
        <f t="shared" si="1"/>
        <v>0</v>
      </c>
      <c r="I68" s="11"/>
      <c r="J68" s="11"/>
      <c r="K68" s="218"/>
      <c r="L68" s="12">
        <f>M68+O68</f>
        <v>14.2</v>
      </c>
      <c r="M68" s="12">
        <f>E68+I68</f>
        <v>14.2</v>
      </c>
      <c r="N68" s="12">
        <f>F68+J68</f>
        <v>10.6</v>
      </c>
      <c r="O68" s="12">
        <f>G68+K68</f>
        <v>0</v>
      </c>
    </row>
    <row r="69" spans="1:15" ht="15" customHeight="1" x14ac:dyDescent="0.25">
      <c r="A69" s="6" t="s">
        <v>83</v>
      </c>
      <c r="B69" s="18" t="s">
        <v>18</v>
      </c>
      <c r="C69" s="16"/>
      <c r="D69" s="9">
        <f t="shared" si="0"/>
        <v>58.2</v>
      </c>
      <c r="E69" s="17">
        <f t="shared" ref="E69:O69" si="30">SUM(E70:E73)</f>
        <v>58.2</v>
      </c>
      <c r="F69" s="17">
        <f t="shared" si="30"/>
        <v>42.099999999999994</v>
      </c>
      <c r="G69" s="17">
        <f t="shared" si="30"/>
        <v>0</v>
      </c>
      <c r="H69" s="10">
        <f t="shared" si="1"/>
        <v>0</v>
      </c>
      <c r="I69" s="11">
        <f t="shared" si="30"/>
        <v>0</v>
      </c>
      <c r="J69" s="11">
        <f t="shared" si="30"/>
        <v>0</v>
      </c>
      <c r="K69" s="218">
        <f t="shared" si="30"/>
        <v>0</v>
      </c>
      <c r="L69" s="13">
        <f t="shared" si="30"/>
        <v>58.2</v>
      </c>
      <c r="M69" s="13">
        <f t="shared" si="30"/>
        <v>58.2</v>
      </c>
      <c r="N69" s="13">
        <f t="shared" si="30"/>
        <v>42.099999999999994</v>
      </c>
      <c r="O69" s="13">
        <f t="shared" si="30"/>
        <v>0</v>
      </c>
    </row>
    <row r="70" spans="1:15" ht="15" customHeight="1" x14ac:dyDescent="0.25">
      <c r="A70" s="20"/>
      <c r="C70" s="16" t="s">
        <v>9</v>
      </c>
      <c r="D70" s="9">
        <f t="shared" si="0"/>
        <v>25.9</v>
      </c>
      <c r="E70" s="17">
        <v>25.9</v>
      </c>
      <c r="F70" s="17">
        <v>17.5</v>
      </c>
      <c r="G70" s="17"/>
      <c r="H70" s="10">
        <f t="shared" si="1"/>
        <v>0</v>
      </c>
      <c r="I70" s="11"/>
      <c r="J70" s="11"/>
      <c r="K70" s="218"/>
      <c r="L70" s="13">
        <f t="shared" si="24"/>
        <v>25.9</v>
      </c>
      <c r="M70" s="13">
        <f t="shared" si="25"/>
        <v>25.9</v>
      </c>
      <c r="N70" s="13">
        <f t="shared" si="26"/>
        <v>17.5</v>
      </c>
      <c r="O70" s="13">
        <f t="shared" si="27"/>
        <v>0</v>
      </c>
    </row>
    <row r="71" spans="1:15" ht="15" customHeight="1" x14ac:dyDescent="0.25">
      <c r="A71" s="20"/>
      <c r="C71" s="16" t="s">
        <v>31</v>
      </c>
      <c r="D71" s="9">
        <f t="shared" si="0"/>
        <v>2.5</v>
      </c>
      <c r="E71" s="17">
        <v>2.5</v>
      </c>
      <c r="F71" s="17">
        <v>1.9</v>
      </c>
      <c r="G71" s="17"/>
      <c r="H71" s="10">
        <f t="shared" si="1"/>
        <v>0</v>
      </c>
      <c r="I71" s="11"/>
      <c r="J71" s="11"/>
      <c r="K71" s="218"/>
      <c r="L71" s="13">
        <f t="shared" si="24"/>
        <v>2.5</v>
      </c>
      <c r="M71" s="13">
        <f t="shared" si="25"/>
        <v>2.5</v>
      </c>
      <c r="N71" s="13">
        <f t="shared" si="26"/>
        <v>1.9</v>
      </c>
      <c r="O71" s="13">
        <f t="shared" si="27"/>
        <v>0</v>
      </c>
    </row>
    <row r="72" spans="1:15" ht="15" customHeight="1" x14ac:dyDescent="0.25">
      <c r="A72" s="20"/>
      <c r="C72" s="16" t="s">
        <v>22</v>
      </c>
      <c r="D72" s="9">
        <f t="shared" si="0"/>
        <v>22.8</v>
      </c>
      <c r="E72" s="17">
        <v>22.8</v>
      </c>
      <c r="F72" s="17">
        <v>17.399999999999999</v>
      </c>
      <c r="G72" s="17"/>
      <c r="H72" s="10">
        <f t="shared" si="1"/>
        <v>0</v>
      </c>
      <c r="I72" s="11"/>
      <c r="J72" s="11"/>
      <c r="K72" s="218"/>
      <c r="L72" s="13">
        <f t="shared" si="24"/>
        <v>22.8</v>
      </c>
      <c r="M72" s="13">
        <f t="shared" si="25"/>
        <v>22.8</v>
      </c>
      <c r="N72" s="13">
        <f t="shared" si="26"/>
        <v>17.399999999999999</v>
      </c>
      <c r="O72" s="13">
        <f t="shared" si="27"/>
        <v>0</v>
      </c>
    </row>
    <row r="73" spans="1:15" ht="15" customHeight="1" x14ac:dyDescent="0.25">
      <c r="A73" s="41"/>
      <c r="B73" s="272"/>
      <c r="C73" s="98" t="s">
        <v>24</v>
      </c>
      <c r="D73" s="9">
        <f t="shared" si="0"/>
        <v>7</v>
      </c>
      <c r="E73" s="17">
        <v>7</v>
      </c>
      <c r="F73" s="17">
        <v>5.3</v>
      </c>
      <c r="G73" s="17"/>
      <c r="H73" s="10">
        <f t="shared" si="1"/>
        <v>0</v>
      </c>
      <c r="I73" s="11"/>
      <c r="J73" s="11"/>
      <c r="K73" s="218"/>
      <c r="L73" s="12">
        <f>M73+O73</f>
        <v>7</v>
      </c>
      <c r="M73" s="12">
        <f>E73+I73</f>
        <v>7</v>
      </c>
      <c r="N73" s="12">
        <f>F73+J73</f>
        <v>5.3</v>
      </c>
      <c r="O73" s="12">
        <f>G73+K73</f>
        <v>0</v>
      </c>
    </row>
    <row r="74" spans="1:15" ht="15" customHeight="1" x14ac:dyDescent="0.25">
      <c r="A74" s="6" t="s">
        <v>84</v>
      </c>
      <c r="B74" s="18" t="s">
        <v>19</v>
      </c>
      <c r="C74" s="16"/>
      <c r="D74" s="9">
        <f t="shared" si="0"/>
        <v>148.20000000000002</v>
      </c>
      <c r="E74" s="17">
        <f>SUM(E75:E77)</f>
        <v>139.70000000000002</v>
      </c>
      <c r="F74" s="17">
        <f>SUM(F75:F77)</f>
        <v>92.6</v>
      </c>
      <c r="G74" s="17">
        <f t="shared" ref="G74:O74" si="31">SUM(G75:G77)</f>
        <v>8.5</v>
      </c>
      <c r="H74" s="10">
        <f t="shared" si="1"/>
        <v>0</v>
      </c>
      <c r="I74" s="11">
        <f t="shared" si="31"/>
        <v>0</v>
      </c>
      <c r="J74" s="11">
        <f t="shared" si="31"/>
        <v>0</v>
      </c>
      <c r="K74" s="218">
        <f t="shared" si="31"/>
        <v>0</v>
      </c>
      <c r="L74" s="13">
        <f t="shared" si="31"/>
        <v>148.20000000000002</v>
      </c>
      <c r="M74" s="13">
        <f t="shared" si="31"/>
        <v>139.70000000000002</v>
      </c>
      <c r="N74" s="13">
        <f t="shared" si="31"/>
        <v>92.6</v>
      </c>
      <c r="O74" s="13">
        <f t="shared" si="31"/>
        <v>8.5</v>
      </c>
    </row>
    <row r="75" spans="1:15" ht="15" customHeight="1" x14ac:dyDescent="0.25">
      <c r="A75" s="20"/>
      <c r="C75" s="16" t="s">
        <v>9</v>
      </c>
      <c r="D75" s="9">
        <f t="shared" si="0"/>
        <v>102.4</v>
      </c>
      <c r="E75" s="17">
        <v>93.9</v>
      </c>
      <c r="F75" s="17">
        <v>57.6</v>
      </c>
      <c r="G75" s="17">
        <v>8.5</v>
      </c>
      <c r="H75" s="10">
        <f t="shared" si="1"/>
        <v>0</v>
      </c>
      <c r="I75" s="11"/>
      <c r="J75" s="11"/>
      <c r="K75" s="218"/>
      <c r="L75" s="13">
        <f t="shared" si="24"/>
        <v>102.4</v>
      </c>
      <c r="M75" s="13">
        <f t="shared" si="25"/>
        <v>93.9</v>
      </c>
      <c r="N75" s="13">
        <f t="shared" si="26"/>
        <v>57.6</v>
      </c>
      <c r="O75" s="13">
        <f t="shared" si="27"/>
        <v>8.5</v>
      </c>
    </row>
    <row r="76" spans="1:15" ht="15" customHeight="1" x14ac:dyDescent="0.25">
      <c r="A76" s="20"/>
      <c r="C76" s="16" t="s">
        <v>31</v>
      </c>
      <c r="D76" s="9">
        <f t="shared" si="0"/>
        <v>15.2</v>
      </c>
      <c r="E76" s="17">
        <v>15.2</v>
      </c>
      <c r="F76" s="17">
        <v>11.6</v>
      </c>
      <c r="G76" s="17"/>
      <c r="H76" s="10">
        <f t="shared" si="1"/>
        <v>0</v>
      </c>
      <c r="I76" s="11"/>
      <c r="J76" s="11"/>
      <c r="K76" s="218"/>
      <c r="L76" s="13">
        <f t="shared" si="24"/>
        <v>15.2</v>
      </c>
      <c r="M76" s="13">
        <f t="shared" si="25"/>
        <v>15.2</v>
      </c>
      <c r="N76" s="13">
        <f t="shared" si="26"/>
        <v>11.6</v>
      </c>
      <c r="O76" s="13">
        <f t="shared" si="27"/>
        <v>0</v>
      </c>
    </row>
    <row r="77" spans="1:15" ht="15" customHeight="1" x14ac:dyDescent="0.25">
      <c r="A77" s="20"/>
      <c r="C77" s="16" t="s">
        <v>22</v>
      </c>
      <c r="D77" s="9">
        <f t="shared" si="0"/>
        <v>30.6</v>
      </c>
      <c r="E77" s="17">
        <v>30.6</v>
      </c>
      <c r="F77" s="17">
        <v>23.4</v>
      </c>
      <c r="G77" s="17"/>
      <c r="H77" s="10">
        <f t="shared" si="1"/>
        <v>0</v>
      </c>
      <c r="I77" s="11"/>
      <c r="J77" s="11"/>
      <c r="K77" s="218"/>
      <c r="L77" s="13">
        <f t="shared" si="24"/>
        <v>30.6</v>
      </c>
      <c r="M77" s="13">
        <f t="shared" si="25"/>
        <v>30.6</v>
      </c>
      <c r="N77" s="13">
        <f t="shared" si="26"/>
        <v>23.4</v>
      </c>
      <c r="O77" s="13">
        <f t="shared" si="27"/>
        <v>0</v>
      </c>
    </row>
    <row r="78" spans="1:15" ht="30" x14ac:dyDescent="0.25">
      <c r="A78" s="14" t="s">
        <v>85</v>
      </c>
      <c r="B78" s="278" t="s">
        <v>26</v>
      </c>
      <c r="C78" s="16" t="s">
        <v>9</v>
      </c>
      <c r="D78" s="9">
        <f t="shared" si="0"/>
        <v>981.6</v>
      </c>
      <c r="E78" s="17">
        <v>345.5</v>
      </c>
      <c r="F78" s="17"/>
      <c r="G78" s="17">
        <v>636.1</v>
      </c>
      <c r="H78" s="10">
        <f t="shared" si="1"/>
        <v>0</v>
      </c>
      <c r="I78" s="11"/>
      <c r="J78" s="11"/>
      <c r="K78" s="218"/>
      <c r="L78" s="13">
        <f>M78+O78</f>
        <v>981.6</v>
      </c>
      <c r="M78" s="13">
        <f t="shared" ref="M78:O79" si="32">E78+I78</f>
        <v>345.5</v>
      </c>
      <c r="N78" s="13">
        <f t="shared" si="32"/>
        <v>0</v>
      </c>
      <c r="O78" s="13">
        <f t="shared" si="32"/>
        <v>636.1</v>
      </c>
    </row>
    <row r="79" spans="1:15" ht="15" customHeight="1" x14ac:dyDescent="0.25">
      <c r="A79" s="20" t="s">
        <v>86</v>
      </c>
      <c r="B79" s="36" t="s">
        <v>175</v>
      </c>
      <c r="C79" s="98" t="s">
        <v>21</v>
      </c>
      <c r="D79" s="9">
        <f t="shared" si="0"/>
        <v>22</v>
      </c>
      <c r="E79" s="17">
        <v>1</v>
      </c>
      <c r="F79" s="17"/>
      <c r="G79" s="17">
        <v>21</v>
      </c>
      <c r="H79" s="10">
        <f t="shared" si="1"/>
        <v>0</v>
      </c>
      <c r="I79" s="11"/>
      <c r="J79" s="11"/>
      <c r="K79" s="218"/>
      <c r="L79" s="13">
        <f>M79+O79</f>
        <v>22</v>
      </c>
      <c r="M79" s="13">
        <f t="shared" si="32"/>
        <v>1</v>
      </c>
      <c r="N79" s="13">
        <f t="shared" si="32"/>
        <v>0</v>
      </c>
      <c r="O79" s="13">
        <f t="shared" si="32"/>
        <v>21</v>
      </c>
    </row>
    <row r="80" spans="1:15" ht="15.95" customHeight="1" x14ac:dyDescent="0.25">
      <c r="A80" s="21" t="s">
        <v>87</v>
      </c>
      <c r="B80" s="279" t="s">
        <v>179</v>
      </c>
      <c r="C80" s="73"/>
      <c r="D80" s="74">
        <f t="shared" ref="D80:O80" si="33">D16+D17+D22+D28+D33+D39+D44+D49+D54+D59+D64+D69+D74+D78+D79</f>
        <v>5161.3</v>
      </c>
      <c r="E80" s="74">
        <f t="shared" si="33"/>
        <v>4303.6999999999989</v>
      </c>
      <c r="F80" s="74">
        <f t="shared" si="33"/>
        <v>2034.2999999999997</v>
      </c>
      <c r="G80" s="74">
        <f t="shared" si="33"/>
        <v>857.6</v>
      </c>
      <c r="H80" s="75">
        <f t="shared" si="33"/>
        <v>0</v>
      </c>
      <c r="I80" s="75">
        <f t="shared" si="33"/>
        <v>-6.8</v>
      </c>
      <c r="J80" s="75">
        <f t="shared" si="33"/>
        <v>0</v>
      </c>
      <c r="K80" s="280">
        <f t="shared" si="33"/>
        <v>6.8</v>
      </c>
      <c r="L80" s="45">
        <f t="shared" si="33"/>
        <v>5161.3</v>
      </c>
      <c r="M80" s="45">
        <f t="shared" si="33"/>
        <v>4296.8999999999996</v>
      </c>
      <c r="N80" s="45">
        <f t="shared" si="33"/>
        <v>2034.2999999999997</v>
      </c>
      <c r="O80" s="45">
        <f t="shared" si="33"/>
        <v>864.40000000000009</v>
      </c>
    </row>
    <row r="81" spans="1:15" ht="15.95" customHeight="1" x14ac:dyDescent="0.25">
      <c r="A81" s="164" t="s">
        <v>88</v>
      </c>
      <c r="B81" s="500" t="s">
        <v>59</v>
      </c>
      <c r="C81" s="500"/>
      <c r="D81" s="500"/>
      <c r="E81" s="500"/>
      <c r="F81" s="500"/>
      <c r="G81" s="500"/>
      <c r="H81" s="500"/>
      <c r="I81" s="500"/>
      <c r="J81" s="500"/>
      <c r="K81" s="500"/>
      <c r="L81" s="500"/>
      <c r="M81" s="500"/>
      <c r="N81" s="500"/>
      <c r="O81" s="500"/>
    </row>
    <row r="82" spans="1:15" ht="15" customHeight="1" x14ac:dyDescent="0.25">
      <c r="A82" s="6" t="s">
        <v>89</v>
      </c>
      <c r="B82" s="81" t="s">
        <v>20</v>
      </c>
      <c r="C82" s="82"/>
      <c r="D82" s="9">
        <f>D83+D84+D85+D88+D89</f>
        <v>1403.3000000000002</v>
      </c>
      <c r="E82" s="9">
        <f t="shared" ref="E82:O82" si="34">E83+E84+E85+E88+E89</f>
        <v>1262</v>
      </c>
      <c r="F82" s="9">
        <f t="shared" si="34"/>
        <v>0</v>
      </c>
      <c r="G82" s="9">
        <f t="shared" si="34"/>
        <v>141.30000000000001</v>
      </c>
      <c r="H82" s="10">
        <f t="shared" ref="H82:H89" si="35">I82+K82</f>
        <v>0</v>
      </c>
      <c r="I82" s="10">
        <f t="shared" si="34"/>
        <v>0</v>
      </c>
      <c r="J82" s="10">
        <f t="shared" si="34"/>
        <v>0</v>
      </c>
      <c r="K82" s="269">
        <f t="shared" si="34"/>
        <v>0</v>
      </c>
      <c r="L82" s="12">
        <f t="shared" si="34"/>
        <v>1403.3000000000002</v>
      </c>
      <c r="M82" s="12">
        <f t="shared" si="34"/>
        <v>1262</v>
      </c>
      <c r="N82" s="12">
        <f t="shared" si="34"/>
        <v>0</v>
      </c>
      <c r="O82" s="12">
        <f t="shared" si="34"/>
        <v>141.30000000000001</v>
      </c>
    </row>
    <row r="83" spans="1:15" ht="15" customHeight="1" x14ac:dyDescent="0.25">
      <c r="A83" s="20"/>
      <c r="B83" s="81"/>
      <c r="C83" s="31" t="s">
        <v>21</v>
      </c>
      <c r="D83" s="17">
        <f t="shared" ref="D83:D89" si="36">E83+G83</f>
        <v>79.899999999999991</v>
      </c>
      <c r="E83" s="17">
        <v>70.3</v>
      </c>
      <c r="F83" s="17"/>
      <c r="G83" s="17">
        <v>9.6</v>
      </c>
      <c r="H83" s="10">
        <f t="shared" si="35"/>
        <v>0</v>
      </c>
      <c r="I83" s="11"/>
      <c r="J83" s="11"/>
      <c r="K83" s="218"/>
      <c r="L83" s="13">
        <f t="shared" ref="L83:L133" si="37">M83+O83</f>
        <v>79.899999999999991</v>
      </c>
      <c r="M83" s="13">
        <f t="shared" ref="M83:M133" si="38">E83+I83</f>
        <v>70.3</v>
      </c>
      <c r="N83" s="13">
        <f t="shared" ref="N83:N133" si="39">F83+J83</f>
        <v>0</v>
      </c>
      <c r="O83" s="13">
        <f t="shared" ref="O83:O133" si="40">G83+K83</f>
        <v>9.6</v>
      </c>
    </row>
    <row r="84" spans="1:15" hidden="1" x14ac:dyDescent="0.25">
      <c r="A84" s="20"/>
      <c r="B84" s="81"/>
      <c r="C84" s="171" t="s">
        <v>25</v>
      </c>
      <c r="D84" s="17">
        <f t="shared" si="36"/>
        <v>0</v>
      </c>
      <c r="E84" s="17"/>
      <c r="F84" s="17"/>
      <c r="G84" s="17"/>
      <c r="H84" s="10">
        <f t="shared" si="35"/>
        <v>0</v>
      </c>
      <c r="I84" s="11"/>
      <c r="J84" s="11"/>
      <c r="K84" s="218"/>
      <c r="L84" s="13">
        <f>M84+O84</f>
        <v>0</v>
      </c>
      <c r="M84" s="13">
        <f>E84+I84</f>
        <v>0</v>
      </c>
      <c r="N84" s="13">
        <f>F84+J84</f>
        <v>0</v>
      </c>
      <c r="O84" s="13">
        <f>G84+K84</f>
        <v>0</v>
      </c>
    </row>
    <row r="85" spans="1:15" ht="15" customHeight="1" x14ac:dyDescent="0.25">
      <c r="A85" s="41"/>
      <c r="B85" s="281"/>
      <c r="C85" s="187" t="s">
        <v>31</v>
      </c>
      <c r="D85" s="282">
        <f>D86+D87</f>
        <v>1135.1000000000001</v>
      </c>
      <c r="E85" s="17">
        <f>E86+E87</f>
        <v>1096.9000000000001</v>
      </c>
      <c r="F85" s="17">
        <f t="shared" ref="F85:O85" si="41">F86+F87</f>
        <v>0</v>
      </c>
      <c r="G85" s="17">
        <f t="shared" si="41"/>
        <v>38.200000000000003</v>
      </c>
      <c r="H85" s="10">
        <f t="shared" si="41"/>
        <v>0</v>
      </c>
      <c r="I85" s="11">
        <f>I86+I87</f>
        <v>0</v>
      </c>
      <c r="J85" s="11">
        <f t="shared" si="41"/>
        <v>0</v>
      </c>
      <c r="K85" s="218">
        <f t="shared" si="41"/>
        <v>0</v>
      </c>
      <c r="L85" s="13">
        <f t="shared" si="41"/>
        <v>1135.1000000000001</v>
      </c>
      <c r="M85" s="13">
        <f t="shared" si="41"/>
        <v>1096.9000000000001</v>
      </c>
      <c r="N85" s="13">
        <f t="shared" si="41"/>
        <v>0</v>
      </c>
      <c r="O85" s="13">
        <f t="shared" si="41"/>
        <v>38.200000000000003</v>
      </c>
    </row>
    <row r="86" spans="1:15" ht="15" hidden="1" customHeight="1" x14ac:dyDescent="0.25">
      <c r="A86" s="283"/>
      <c r="B86" s="284" t="s">
        <v>8</v>
      </c>
      <c r="C86" s="285"/>
      <c r="D86" s="286">
        <f t="shared" si="36"/>
        <v>121.4</v>
      </c>
      <c r="E86" s="287">
        <v>83.2</v>
      </c>
      <c r="F86" s="287"/>
      <c r="G86" s="287">
        <v>38.200000000000003</v>
      </c>
      <c r="H86" s="10">
        <f t="shared" si="35"/>
        <v>0</v>
      </c>
      <c r="I86" s="11"/>
      <c r="J86" s="11"/>
      <c r="K86" s="218"/>
      <c r="L86" s="287">
        <f t="shared" si="37"/>
        <v>121.4</v>
      </c>
      <c r="M86" s="287">
        <f t="shared" si="38"/>
        <v>83.2</v>
      </c>
      <c r="N86" s="287">
        <f t="shared" si="39"/>
        <v>0</v>
      </c>
      <c r="O86" s="287">
        <f t="shared" si="40"/>
        <v>38.200000000000003</v>
      </c>
    </row>
    <row r="87" spans="1:15" ht="27.95" customHeight="1" x14ac:dyDescent="0.25">
      <c r="A87" s="41"/>
      <c r="B87" s="288" t="s">
        <v>174</v>
      </c>
      <c r="C87" s="188"/>
      <c r="D87" s="282">
        <f t="shared" si="36"/>
        <v>1013.7</v>
      </c>
      <c r="E87" s="17">
        <v>1013.7</v>
      </c>
      <c r="F87" s="97"/>
      <c r="G87" s="97"/>
      <c r="H87" s="10">
        <f t="shared" si="35"/>
        <v>0</v>
      </c>
      <c r="I87" s="11"/>
      <c r="J87" s="11"/>
      <c r="K87" s="218"/>
      <c r="L87" s="13">
        <f t="shared" si="37"/>
        <v>1013.7</v>
      </c>
      <c r="M87" s="13">
        <f t="shared" si="38"/>
        <v>1013.7</v>
      </c>
      <c r="N87" s="13">
        <f t="shared" si="39"/>
        <v>0</v>
      </c>
      <c r="O87" s="13">
        <f t="shared" si="40"/>
        <v>0</v>
      </c>
    </row>
    <row r="88" spans="1:15" ht="15" customHeight="1" x14ac:dyDescent="0.25">
      <c r="A88" s="41"/>
      <c r="B88" s="42"/>
      <c r="C88" s="289" t="s">
        <v>22</v>
      </c>
      <c r="D88" s="17">
        <f t="shared" si="36"/>
        <v>143.19999999999999</v>
      </c>
      <c r="E88" s="17">
        <v>49.7</v>
      </c>
      <c r="F88" s="17"/>
      <c r="G88" s="17">
        <v>93.5</v>
      </c>
      <c r="H88" s="10">
        <f t="shared" si="35"/>
        <v>0</v>
      </c>
      <c r="I88" s="11"/>
      <c r="J88" s="11"/>
      <c r="K88" s="218"/>
      <c r="L88" s="13">
        <f t="shared" si="37"/>
        <v>143.19999999999999</v>
      </c>
      <c r="M88" s="13">
        <f t="shared" si="38"/>
        <v>49.7</v>
      </c>
      <c r="N88" s="13">
        <f t="shared" si="39"/>
        <v>0</v>
      </c>
      <c r="O88" s="13">
        <f t="shared" si="40"/>
        <v>93.5</v>
      </c>
    </row>
    <row r="89" spans="1:15" ht="15" customHeight="1" x14ac:dyDescent="0.25">
      <c r="A89" s="41"/>
      <c r="B89" s="42"/>
      <c r="C89" s="83" t="s">
        <v>30</v>
      </c>
      <c r="D89" s="17">
        <f t="shared" si="36"/>
        <v>45.1</v>
      </c>
      <c r="E89" s="17">
        <v>45.1</v>
      </c>
      <c r="F89" s="17"/>
      <c r="G89" s="17"/>
      <c r="H89" s="10">
        <f t="shared" si="35"/>
        <v>0</v>
      </c>
      <c r="I89" s="11"/>
      <c r="J89" s="11"/>
      <c r="K89" s="218"/>
      <c r="L89" s="13">
        <f t="shared" si="37"/>
        <v>45.1</v>
      </c>
      <c r="M89" s="13">
        <f t="shared" si="38"/>
        <v>45.1</v>
      </c>
      <c r="N89" s="13">
        <f t="shared" si="39"/>
        <v>0</v>
      </c>
      <c r="O89" s="13">
        <f t="shared" si="40"/>
        <v>0</v>
      </c>
    </row>
    <row r="90" spans="1:15" ht="15" customHeight="1" x14ac:dyDescent="0.25">
      <c r="A90" s="33" t="s">
        <v>90</v>
      </c>
      <c r="B90" s="274" t="s">
        <v>7</v>
      </c>
      <c r="C90" s="98"/>
      <c r="D90" s="17">
        <f>SUM(D91:D93)</f>
        <v>15.6</v>
      </c>
      <c r="E90" s="17">
        <f>SUM(E91:E93)</f>
        <v>15.6</v>
      </c>
      <c r="F90" s="17">
        <f>SUM(F91:F93)</f>
        <v>0</v>
      </c>
      <c r="G90" s="17">
        <f t="shared" ref="G90:O90" si="42">SUM(G91:G93)</f>
        <v>0</v>
      </c>
      <c r="H90" s="11">
        <f t="shared" si="42"/>
        <v>0</v>
      </c>
      <c r="I90" s="11">
        <f t="shared" si="42"/>
        <v>0</v>
      </c>
      <c r="J90" s="11">
        <f t="shared" si="42"/>
        <v>0</v>
      </c>
      <c r="K90" s="218">
        <f t="shared" si="42"/>
        <v>0</v>
      </c>
      <c r="L90" s="13">
        <f t="shared" si="42"/>
        <v>15.6</v>
      </c>
      <c r="M90" s="13">
        <f t="shared" si="42"/>
        <v>15.6</v>
      </c>
      <c r="N90" s="13">
        <f t="shared" si="42"/>
        <v>0</v>
      </c>
      <c r="O90" s="13">
        <f t="shared" si="42"/>
        <v>0</v>
      </c>
    </row>
    <row r="91" spans="1:15" ht="15" customHeight="1" x14ac:dyDescent="0.25">
      <c r="A91" s="41"/>
      <c r="B91" s="290"/>
      <c r="C91" s="98" t="s">
        <v>25</v>
      </c>
      <c r="D91" s="17">
        <f>E91+G91</f>
        <v>8</v>
      </c>
      <c r="E91" s="17">
        <v>8</v>
      </c>
      <c r="F91" s="17"/>
      <c r="G91" s="17"/>
      <c r="H91" s="10">
        <f>I91+K91</f>
        <v>0</v>
      </c>
      <c r="I91" s="11"/>
      <c r="J91" s="11"/>
      <c r="K91" s="218"/>
      <c r="L91" s="13">
        <f t="shared" si="37"/>
        <v>8</v>
      </c>
      <c r="M91" s="13">
        <f t="shared" si="38"/>
        <v>8</v>
      </c>
      <c r="N91" s="13">
        <f t="shared" si="39"/>
        <v>0</v>
      </c>
      <c r="O91" s="13">
        <f t="shared" si="40"/>
        <v>0</v>
      </c>
    </row>
    <row r="92" spans="1:15" ht="15" customHeight="1" x14ac:dyDescent="0.25">
      <c r="A92" s="41"/>
      <c r="B92" s="275"/>
      <c r="C92" s="98" t="s">
        <v>31</v>
      </c>
      <c r="D92" s="17">
        <f>E92+G92</f>
        <v>1.6</v>
      </c>
      <c r="E92" s="17">
        <v>1.6</v>
      </c>
      <c r="F92" s="17"/>
      <c r="G92" s="17"/>
      <c r="H92" s="10">
        <f t="shared" ref="H92:H133" si="43">I92+K92</f>
        <v>0</v>
      </c>
      <c r="I92" s="11"/>
      <c r="J92" s="11"/>
      <c r="K92" s="218"/>
      <c r="L92" s="13">
        <f t="shared" si="37"/>
        <v>1.6</v>
      </c>
      <c r="M92" s="13">
        <f t="shared" si="38"/>
        <v>1.6</v>
      </c>
      <c r="N92" s="13">
        <f t="shared" si="39"/>
        <v>0</v>
      </c>
      <c r="O92" s="13">
        <f t="shared" si="40"/>
        <v>0</v>
      </c>
    </row>
    <row r="93" spans="1:15" ht="15" customHeight="1" x14ac:dyDescent="0.25">
      <c r="A93" s="41"/>
      <c r="B93" s="275"/>
      <c r="C93" s="98" t="s">
        <v>22</v>
      </c>
      <c r="D93" s="17">
        <f>E93+G93</f>
        <v>6</v>
      </c>
      <c r="E93" s="17">
        <v>6</v>
      </c>
      <c r="F93" s="17"/>
      <c r="G93" s="17"/>
      <c r="H93" s="10">
        <f t="shared" si="43"/>
        <v>0</v>
      </c>
      <c r="I93" s="11"/>
      <c r="J93" s="11"/>
      <c r="K93" s="218"/>
      <c r="L93" s="13">
        <f t="shared" si="37"/>
        <v>6</v>
      </c>
      <c r="M93" s="13">
        <f t="shared" si="38"/>
        <v>6</v>
      </c>
      <c r="N93" s="13">
        <f t="shared" si="39"/>
        <v>0</v>
      </c>
      <c r="O93" s="13">
        <f t="shared" si="40"/>
        <v>0</v>
      </c>
    </row>
    <row r="94" spans="1:15" ht="15" customHeight="1" x14ac:dyDescent="0.25">
      <c r="A94" s="33" t="s">
        <v>91</v>
      </c>
      <c r="B94" s="18" t="s">
        <v>10</v>
      </c>
      <c r="C94" s="98"/>
      <c r="D94" s="17">
        <f>SUM(D95:D97)</f>
        <v>25.5</v>
      </c>
      <c r="E94" s="17">
        <f>SUM(E95:E97)</f>
        <v>15.5</v>
      </c>
      <c r="F94" s="17">
        <f t="shared" ref="F94:O94" si="44">SUM(F95:F97)</f>
        <v>0</v>
      </c>
      <c r="G94" s="17">
        <f t="shared" si="44"/>
        <v>10</v>
      </c>
      <c r="H94" s="11">
        <f t="shared" si="44"/>
        <v>0</v>
      </c>
      <c r="I94" s="11">
        <f t="shared" si="44"/>
        <v>0</v>
      </c>
      <c r="J94" s="11">
        <f t="shared" si="44"/>
        <v>0</v>
      </c>
      <c r="K94" s="218">
        <f t="shared" si="44"/>
        <v>0</v>
      </c>
      <c r="L94" s="13">
        <f t="shared" si="44"/>
        <v>25.5</v>
      </c>
      <c r="M94" s="13">
        <f t="shared" si="44"/>
        <v>15.5</v>
      </c>
      <c r="N94" s="13">
        <f t="shared" si="44"/>
        <v>0</v>
      </c>
      <c r="O94" s="13">
        <f t="shared" si="44"/>
        <v>10</v>
      </c>
    </row>
    <row r="95" spans="1:15" ht="15" customHeight="1" x14ac:dyDescent="0.25">
      <c r="A95" s="41"/>
      <c r="B95" s="272"/>
      <c r="C95" s="98" t="s">
        <v>25</v>
      </c>
      <c r="D95" s="17">
        <f>E95+G95</f>
        <v>6.5</v>
      </c>
      <c r="E95" s="17">
        <v>6.5</v>
      </c>
      <c r="F95" s="17"/>
      <c r="G95" s="17"/>
      <c r="H95" s="10">
        <f t="shared" si="43"/>
        <v>0</v>
      </c>
      <c r="I95" s="11"/>
      <c r="J95" s="11"/>
      <c r="K95" s="218"/>
      <c r="L95" s="13">
        <f t="shared" si="37"/>
        <v>6.5</v>
      </c>
      <c r="M95" s="13">
        <f t="shared" si="38"/>
        <v>6.5</v>
      </c>
      <c r="N95" s="13">
        <f t="shared" si="39"/>
        <v>0</v>
      </c>
      <c r="O95" s="13">
        <f t="shared" si="40"/>
        <v>0</v>
      </c>
    </row>
    <row r="96" spans="1:15" ht="15" customHeight="1" x14ac:dyDescent="0.25">
      <c r="A96" s="41"/>
      <c r="B96" s="7"/>
      <c r="C96" s="98" t="s">
        <v>31</v>
      </c>
      <c r="D96" s="17">
        <f>E96+G96</f>
        <v>0.9</v>
      </c>
      <c r="E96" s="17">
        <v>0.9</v>
      </c>
      <c r="F96" s="17"/>
      <c r="G96" s="17"/>
      <c r="H96" s="10">
        <f t="shared" si="43"/>
        <v>0</v>
      </c>
      <c r="I96" s="11"/>
      <c r="J96" s="11"/>
      <c r="K96" s="218"/>
      <c r="L96" s="13">
        <f t="shared" si="37"/>
        <v>0.9</v>
      </c>
      <c r="M96" s="13">
        <f t="shared" si="38"/>
        <v>0.9</v>
      </c>
      <c r="N96" s="13">
        <f t="shared" si="39"/>
        <v>0</v>
      </c>
      <c r="O96" s="13">
        <f t="shared" si="40"/>
        <v>0</v>
      </c>
    </row>
    <row r="97" spans="1:15" ht="15" customHeight="1" x14ac:dyDescent="0.25">
      <c r="A97" s="41"/>
      <c r="B97" s="7"/>
      <c r="C97" s="98" t="s">
        <v>22</v>
      </c>
      <c r="D97" s="17">
        <f>E97+G97</f>
        <v>18.100000000000001</v>
      </c>
      <c r="E97" s="17">
        <v>8.1</v>
      </c>
      <c r="F97" s="17"/>
      <c r="G97" s="17">
        <v>10</v>
      </c>
      <c r="H97" s="10">
        <f t="shared" si="43"/>
        <v>0</v>
      </c>
      <c r="I97" s="11"/>
      <c r="J97" s="11"/>
      <c r="K97" s="218"/>
      <c r="L97" s="13">
        <f t="shared" si="37"/>
        <v>18.100000000000001</v>
      </c>
      <c r="M97" s="13">
        <f t="shared" si="38"/>
        <v>8.1</v>
      </c>
      <c r="N97" s="13">
        <f t="shared" si="39"/>
        <v>0</v>
      </c>
      <c r="O97" s="13">
        <f t="shared" si="40"/>
        <v>10</v>
      </c>
    </row>
    <row r="98" spans="1:15" ht="15" customHeight="1" x14ac:dyDescent="0.25">
      <c r="A98" s="33" t="s">
        <v>92</v>
      </c>
      <c r="B98" s="36" t="s">
        <v>11</v>
      </c>
      <c r="C98" s="98"/>
      <c r="D98" s="17">
        <f>SUM(D99:D101)</f>
        <v>19.3</v>
      </c>
      <c r="E98" s="17">
        <f>SUM(E99:E101)</f>
        <v>19.3</v>
      </c>
      <c r="F98" s="17">
        <f t="shared" ref="F98:O98" si="45">SUM(F99:F101)</f>
        <v>0</v>
      </c>
      <c r="G98" s="17">
        <f t="shared" si="45"/>
        <v>0</v>
      </c>
      <c r="H98" s="11">
        <f t="shared" si="45"/>
        <v>0</v>
      </c>
      <c r="I98" s="11">
        <f t="shared" si="45"/>
        <v>0</v>
      </c>
      <c r="J98" s="11">
        <f t="shared" si="45"/>
        <v>0</v>
      </c>
      <c r="K98" s="218">
        <f t="shared" si="45"/>
        <v>0</v>
      </c>
      <c r="L98" s="13">
        <f t="shared" si="45"/>
        <v>19.3</v>
      </c>
      <c r="M98" s="13">
        <f t="shared" si="45"/>
        <v>19.3</v>
      </c>
      <c r="N98" s="13">
        <f t="shared" si="45"/>
        <v>0</v>
      </c>
      <c r="O98" s="13">
        <f t="shared" si="45"/>
        <v>0</v>
      </c>
    </row>
    <row r="99" spans="1:15" ht="15" customHeight="1" x14ac:dyDescent="0.25">
      <c r="A99" s="41"/>
      <c r="B99" s="272"/>
      <c r="C99" s="98" t="s">
        <v>25</v>
      </c>
      <c r="D99" s="17">
        <f>E99+G99</f>
        <v>9.6999999999999993</v>
      </c>
      <c r="E99" s="17">
        <v>9.6999999999999993</v>
      </c>
      <c r="F99" s="17"/>
      <c r="G99" s="17"/>
      <c r="H99" s="10">
        <f>I99+K99</f>
        <v>0</v>
      </c>
      <c r="I99" s="11"/>
      <c r="J99" s="11"/>
      <c r="K99" s="218"/>
      <c r="L99" s="13">
        <f t="shared" si="37"/>
        <v>9.6999999999999993</v>
      </c>
      <c r="M99" s="13">
        <f t="shared" si="38"/>
        <v>9.6999999999999993</v>
      </c>
      <c r="N99" s="13">
        <f t="shared" si="39"/>
        <v>0</v>
      </c>
      <c r="O99" s="13">
        <f t="shared" si="40"/>
        <v>0</v>
      </c>
    </row>
    <row r="100" spans="1:15" ht="15" customHeight="1" x14ac:dyDescent="0.25">
      <c r="A100" s="41"/>
      <c r="B100" s="27"/>
      <c r="C100" s="98" t="s">
        <v>31</v>
      </c>
      <c r="D100" s="17">
        <f>E100+G100</f>
        <v>3.4</v>
      </c>
      <c r="E100" s="17">
        <v>3.4</v>
      </c>
      <c r="F100" s="17"/>
      <c r="G100" s="17"/>
      <c r="H100" s="10">
        <f t="shared" si="43"/>
        <v>0</v>
      </c>
      <c r="I100" s="11"/>
      <c r="J100" s="11"/>
      <c r="K100" s="218"/>
      <c r="L100" s="13">
        <f t="shared" si="37"/>
        <v>3.4</v>
      </c>
      <c r="M100" s="13">
        <f t="shared" si="38"/>
        <v>3.4</v>
      </c>
      <c r="N100" s="13">
        <f t="shared" si="39"/>
        <v>0</v>
      </c>
      <c r="O100" s="13">
        <f t="shared" si="40"/>
        <v>0</v>
      </c>
    </row>
    <row r="101" spans="1:15" ht="15" customHeight="1" x14ac:dyDescent="0.25">
      <c r="A101" s="41"/>
      <c r="B101" s="27"/>
      <c r="C101" s="98" t="s">
        <v>22</v>
      </c>
      <c r="D101" s="17">
        <f>E101+G101</f>
        <v>6.2</v>
      </c>
      <c r="E101" s="17">
        <v>6.2</v>
      </c>
      <c r="F101" s="17"/>
      <c r="G101" s="17"/>
      <c r="H101" s="10">
        <f t="shared" si="43"/>
        <v>0</v>
      </c>
      <c r="I101" s="11"/>
      <c r="J101" s="11"/>
      <c r="K101" s="218"/>
      <c r="L101" s="13">
        <f t="shared" si="37"/>
        <v>6.2</v>
      </c>
      <c r="M101" s="13">
        <f t="shared" si="38"/>
        <v>6.2</v>
      </c>
      <c r="N101" s="13">
        <f t="shared" si="39"/>
        <v>0</v>
      </c>
      <c r="O101" s="13">
        <f t="shared" si="40"/>
        <v>0</v>
      </c>
    </row>
    <row r="102" spans="1:15" ht="15" customHeight="1" x14ac:dyDescent="0.25">
      <c r="A102" s="33" t="s">
        <v>93</v>
      </c>
      <c r="B102" s="36" t="s">
        <v>61</v>
      </c>
      <c r="C102" s="98"/>
      <c r="D102" s="17">
        <f>SUM(D103:D105)</f>
        <v>32.700000000000003</v>
      </c>
      <c r="E102" s="17">
        <f>SUM(E103:E105)</f>
        <v>17.7</v>
      </c>
      <c r="F102" s="17">
        <f t="shared" ref="F102:O102" si="46">SUM(F103:F105)</f>
        <v>0</v>
      </c>
      <c r="G102" s="17">
        <f t="shared" si="46"/>
        <v>15</v>
      </c>
      <c r="H102" s="11">
        <f t="shared" si="46"/>
        <v>0</v>
      </c>
      <c r="I102" s="11">
        <f t="shared" si="46"/>
        <v>0</v>
      </c>
      <c r="J102" s="11">
        <f t="shared" si="46"/>
        <v>0</v>
      </c>
      <c r="K102" s="218">
        <f t="shared" si="46"/>
        <v>0</v>
      </c>
      <c r="L102" s="13">
        <f t="shared" si="46"/>
        <v>32.700000000000003</v>
      </c>
      <c r="M102" s="13">
        <f t="shared" si="46"/>
        <v>17.7</v>
      </c>
      <c r="N102" s="13">
        <f t="shared" si="46"/>
        <v>0</v>
      </c>
      <c r="O102" s="13">
        <f t="shared" si="46"/>
        <v>15</v>
      </c>
    </row>
    <row r="103" spans="1:15" ht="15" customHeight="1" x14ac:dyDescent="0.25">
      <c r="A103" s="41"/>
      <c r="B103" s="272"/>
      <c r="C103" s="98" t="s">
        <v>25</v>
      </c>
      <c r="D103" s="17">
        <f>E103+G103</f>
        <v>8.1</v>
      </c>
      <c r="E103" s="17">
        <v>8.1</v>
      </c>
      <c r="F103" s="17"/>
      <c r="G103" s="17"/>
      <c r="H103" s="10">
        <f>I103+K103</f>
        <v>0</v>
      </c>
      <c r="I103" s="11"/>
      <c r="J103" s="11"/>
      <c r="K103" s="218"/>
      <c r="L103" s="13">
        <f t="shared" si="37"/>
        <v>8.1</v>
      </c>
      <c r="M103" s="13">
        <f t="shared" si="38"/>
        <v>8.1</v>
      </c>
      <c r="N103" s="13">
        <f t="shared" si="39"/>
        <v>0</v>
      </c>
      <c r="O103" s="13">
        <f t="shared" si="40"/>
        <v>0</v>
      </c>
    </row>
    <row r="104" spans="1:15" ht="15" customHeight="1" x14ac:dyDescent="0.25">
      <c r="A104" s="41"/>
      <c r="B104" s="27"/>
      <c r="C104" s="98" t="s">
        <v>31</v>
      </c>
      <c r="D104" s="17">
        <f>E104+G104</f>
        <v>1.9</v>
      </c>
      <c r="E104" s="17">
        <v>1.9</v>
      </c>
      <c r="F104" s="17"/>
      <c r="G104" s="17"/>
      <c r="H104" s="10">
        <f t="shared" si="43"/>
        <v>0</v>
      </c>
      <c r="I104" s="11"/>
      <c r="J104" s="11"/>
      <c r="K104" s="218"/>
      <c r="L104" s="13">
        <f t="shared" si="37"/>
        <v>1.9</v>
      </c>
      <c r="M104" s="13">
        <f t="shared" si="38"/>
        <v>1.9</v>
      </c>
      <c r="N104" s="13">
        <f t="shared" si="39"/>
        <v>0</v>
      </c>
      <c r="O104" s="13">
        <f t="shared" si="40"/>
        <v>0</v>
      </c>
    </row>
    <row r="105" spans="1:15" ht="15" customHeight="1" x14ac:dyDescent="0.25">
      <c r="A105" s="41"/>
      <c r="B105" s="27"/>
      <c r="C105" s="98" t="s">
        <v>22</v>
      </c>
      <c r="D105" s="17">
        <f>E105+G105</f>
        <v>22.7</v>
      </c>
      <c r="E105" s="17">
        <v>7.7</v>
      </c>
      <c r="F105" s="17"/>
      <c r="G105" s="17">
        <v>15</v>
      </c>
      <c r="H105" s="10">
        <f t="shared" si="43"/>
        <v>0</v>
      </c>
      <c r="I105" s="11"/>
      <c r="J105" s="11"/>
      <c r="K105" s="218"/>
      <c r="L105" s="13">
        <f t="shared" si="37"/>
        <v>22.7</v>
      </c>
      <c r="M105" s="13">
        <f t="shared" si="38"/>
        <v>7.7</v>
      </c>
      <c r="N105" s="13">
        <f t="shared" si="39"/>
        <v>0</v>
      </c>
      <c r="O105" s="13">
        <f t="shared" si="40"/>
        <v>15</v>
      </c>
    </row>
    <row r="106" spans="1:15" ht="15" customHeight="1" x14ac:dyDescent="0.25">
      <c r="A106" s="33" t="s">
        <v>94</v>
      </c>
      <c r="B106" s="36" t="s">
        <v>62</v>
      </c>
      <c r="C106" s="98"/>
      <c r="D106" s="17">
        <f>SUM(D107:D109)</f>
        <v>13.8</v>
      </c>
      <c r="E106" s="17">
        <f>SUM(E107:E109)</f>
        <v>13.8</v>
      </c>
      <c r="F106" s="17">
        <f t="shared" ref="F106:O106" si="47">SUM(F107:F109)</f>
        <v>0</v>
      </c>
      <c r="G106" s="17">
        <f t="shared" si="47"/>
        <v>0</v>
      </c>
      <c r="H106" s="11">
        <f t="shared" si="47"/>
        <v>0</v>
      </c>
      <c r="I106" s="11">
        <f t="shared" si="47"/>
        <v>0</v>
      </c>
      <c r="J106" s="11">
        <f t="shared" si="47"/>
        <v>0</v>
      </c>
      <c r="K106" s="218">
        <f t="shared" si="47"/>
        <v>0</v>
      </c>
      <c r="L106" s="13">
        <f t="shared" si="47"/>
        <v>13.8</v>
      </c>
      <c r="M106" s="13">
        <f t="shared" si="47"/>
        <v>13.8</v>
      </c>
      <c r="N106" s="13">
        <f t="shared" si="47"/>
        <v>0</v>
      </c>
      <c r="O106" s="13">
        <f t="shared" si="47"/>
        <v>0</v>
      </c>
    </row>
    <row r="107" spans="1:15" ht="15" customHeight="1" x14ac:dyDescent="0.25">
      <c r="A107" s="41"/>
      <c r="B107" s="272"/>
      <c r="C107" s="98" t="s">
        <v>25</v>
      </c>
      <c r="D107" s="17">
        <f>E107+G107</f>
        <v>5.6</v>
      </c>
      <c r="E107" s="17">
        <v>5.6</v>
      </c>
      <c r="F107" s="17"/>
      <c r="G107" s="17"/>
      <c r="H107" s="10">
        <f t="shared" si="43"/>
        <v>0</v>
      </c>
      <c r="I107" s="11"/>
      <c r="J107" s="11"/>
      <c r="K107" s="218"/>
      <c r="L107" s="13">
        <f t="shared" si="37"/>
        <v>5.6</v>
      </c>
      <c r="M107" s="13">
        <f t="shared" si="38"/>
        <v>5.6</v>
      </c>
      <c r="N107" s="13">
        <f t="shared" si="39"/>
        <v>0</v>
      </c>
      <c r="O107" s="13">
        <f t="shared" si="40"/>
        <v>0</v>
      </c>
    </row>
    <row r="108" spans="1:15" ht="15" customHeight="1" x14ac:dyDescent="0.25">
      <c r="A108" s="41"/>
      <c r="B108" s="27"/>
      <c r="C108" s="98" t="s">
        <v>31</v>
      </c>
      <c r="D108" s="17">
        <f>E108+G108</f>
        <v>1.8</v>
      </c>
      <c r="E108" s="17">
        <v>1.8</v>
      </c>
      <c r="F108" s="17"/>
      <c r="G108" s="17"/>
      <c r="H108" s="10">
        <f t="shared" si="43"/>
        <v>0</v>
      </c>
      <c r="I108" s="11"/>
      <c r="J108" s="11"/>
      <c r="K108" s="218"/>
      <c r="L108" s="13">
        <f t="shared" si="37"/>
        <v>1.8</v>
      </c>
      <c r="M108" s="13">
        <f t="shared" si="38"/>
        <v>1.8</v>
      </c>
      <c r="N108" s="13">
        <f t="shared" si="39"/>
        <v>0</v>
      </c>
      <c r="O108" s="13">
        <f t="shared" si="40"/>
        <v>0</v>
      </c>
    </row>
    <row r="109" spans="1:15" ht="15" customHeight="1" x14ac:dyDescent="0.25">
      <c r="A109" s="41"/>
      <c r="B109" s="27"/>
      <c r="C109" s="98" t="s">
        <v>22</v>
      </c>
      <c r="D109" s="17">
        <f>E109+G109</f>
        <v>6.4</v>
      </c>
      <c r="E109" s="17">
        <v>6.4</v>
      </c>
      <c r="F109" s="17"/>
      <c r="G109" s="17"/>
      <c r="H109" s="10">
        <f t="shared" si="43"/>
        <v>0</v>
      </c>
      <c r="I109" s="11"/>
      <c r="J109" s="11"/>
      <c r="K109" s="218"/>
      <c r="L109" s="13">
        <f t="shared" si="37"/>
        <v>6.4</v>
      </c>
      <c r="M109" s="13">
        <f t="shared" si="38"/>
        <v>6.4</v>
      </c>
      <c r="N109" s="13">
        <f t="shared" si="39"/>
        <v>0</v>
      </c>
      <c r="O109" s="13">
        <f t="shared" si="40"/>
        <v>0</v>
      </c>
    </row>
    <row r="110" spans="1:15" ht="15" customHeight="1" x14ac:dyDescent="0.25">
      <c r="A110" s="33" t="s">
        <v>95</v>
      </c>
      <c r="B110" s="36" t="s">
        <v>14</v>
      </c>
      <c r="C110" s="98"/>
      <c r="D110" s="17">
        <f>SUM(D111:D113)</f>
        <v>24.799999999999997</v>
      </c>
      <c r="E110" s="17">
        <f>SUM(E111:E113)</f>
        <v>24.799999999999997</v>
      </c>
      <c r="F110" s="17">
        <f t="shared" ref="F110:O110" si="48">SUM(F111:F113)</f>
        <v>0</v>
      </c>
      <c r="G110" s="17">
        <f t="shared" si="48"/>
        <v>0</v>
      </c>
      <c r="H110" s="11">
        <f t="shared" si="48"/>
        <v>0</v>
      </c>
      <c r="I110" s="11">
        <f t="shared" si="48"/>
        <v>0</v>
      </c>
      <c r="J110" s="11">
        <f t="shared" si="48"/>
        <v>0</v>
      </c>
      <c r="K110" s="218">
        <f t="shared" si="48"/>
        <v>0</v>
      </c>
      <c r="L110" s="13">
        <f t="shared" si="48"/>
        <v>24.799999999999997</v>
      </c>
      <c r="M110" s="13">
        <f t="shared" si="48"/>
        <v>24.799999999999997</v>
      </c>
      <c r="N110" s="13">
        <f t="shared" si="48"/>
        <v>0</v>
      </c>
      <c r="O110" s="13">
        <f t="shared" si="48"/>
        <v>0</v>
      </c>
    </row>
    <row r="111" spans="1:15" ht="15" customHeight="1" x14ac:dyDescent="0.25">
      <c r="A111" s="41"/>
      <c r="B111" s="272"/>
      <c r="C111" s="98" t="s">
        <v>25</v>
      </c>
      <c r="D111" s="17">
        <f>E111+G111</f>
        <v>10.7</v>
      </c>
      <c r="E111" s="17">
        <v>10.7</v>
      </c>
      <c r="F111" s="17"/>
      <c r="G111" s="17"/>
      <c r="H111" s="10">
        <f t="shared" si="43"/>
        <v>0</v>
      </c>
      <c r="I111" s="11"/>
      <c r="J111" s="11"/>
      <c r="K111" s="218"/>
      <c r="L111" s="13">
        <f t="shared" si="37"/>
        <v>10.7</v>
      </c>
      <c r="M111" s="13">
        <f t="shared" si="38"/>
        <v>10.7</v>
      </c>
      <c r="N111" s="13">
        <f t="shared" si="39"/>
        <v>0</v>
      </c>
      <c r="O111" s="13">
        <f t="shared" si="40"/>
        <v>0</v>
      </c>
    </row>
    <row r="112" spans="1:15" ht="15" customHeight="1" x14ac:dyDescent="0.25">
      <c r="A112" s="41"/>
      <c r="B112" s="27"/>
      <c r="C112" s="98" t="s">
        <v>31</v>
      </c>
      <c r="D112" s="17">
        <f>E112+G112</f>
        <v>2.1</v>
      </c>
      <c r="E112" s="17">
        <v>2.1</v>
      </c>
      <c r="F112" s="17"/>
      <c r="G112" s="17"/>
      <c r="H112" s="10">
        <f t="shared" si="43"/>
        <v>0</v>
      </c>
      <c r="I112" s="11"/>
      <c r="J112" s="11"/>
      <c r="K112" s="218"/>
      <c r="L112" s="13">
        <f t="shared" si="37"/>
        <v>2.1</v>
      </c>
      <c r="M112" s="13">
        <f t="shared" si="38"/>
        <v>2.1</v>
      </c>
      <c r="N112" s="13">
        <f t="shared" si="39"/>
        <v>0</v>
      </c>
      <c r="O112" s="13">
        <f t="shared" si="40"/>
        <v>0</v>
      </c>
    </row>
    <row r="113" spans="1:15" ht="15" customHeight="1" x14ac:dyDescent="0.25">
      <c r="A113" s="41"/>
      <c r="B113" s="27"/>
      <c r="C113" s="98" t="s">
        <v>22</v>
      </c>
      <c r="D113" s="17">
        <f>E113+G113</f>
        <v>12</v>
      </c>
      <c r="E113" s="17">
        <v>12</v>
      </c>
      <c r="F113" s="17"/>
      <c r="G113" s="17"/>
      <c r="H113" s="10">
        <f t="shared" si="43"/>
        <v>0</v>
      </c>
      <c r="I113" s="11"/>
      <c r="J113" s="11"/>
      <c r="K113" s="218"/>
      <c r="L113" s="13">
        <f t="shared" si="37"/>
        <v>12</v>
      </c>
      <c r="M113" s="13">
        <f t="shared" si="38"/>
        <v>12</v>
      </c>
      <c r="N113" s="13">
        <f t="shared" si="39"/>
        <v>0</v>
      </c>
      <c r="O113" s="13">
        <f t="shared" si="40"/>
        <v>0</v>
      </c>
    </row>
    <row r="114" spans="1:15" ht="15" customHeight="1" x14ac:dyDescent="0.25">
      <c r="A114" s="33" t="s">
        <v>96</v>
      </c>
      <c r="B114" s="36" t="s">
        <v>15</v>
      </c>
      <c r="C114" s="98"/>
      <c r="D114" s="17">
        <f t="shared" ref="D114:O114" si="49">SUM(D115:D117)</f>
        <v>17.5</v>
      </c>
      <c r="E114" s="17">
        <f t="shared" si="49"/>
        <v>17.5</v>
      </c>
      <c r="F114" s="17">
        <f t="shared" si="49"/>
        <v>0</v>
      </c>
      <c r="G114" s="17">
        <f t="shared" si="49"/>
        <v>0</v>
      </c>
      <c r="H114" s="11">
        <f t="shared" si="49"/>
        <v>0</v>
      </c>
      <c r="I114" s="11">
        <f t="shared" si="49"/>
        <v>0</v>
      </c>
      <c r="J114" s="11">
        <f t="shared" si="49"/>
        <v>0</v>
      </c>
      <c r="K114" s="218">
        <f t="shared" si="49"/>
        <v>0</v>
      </c>
      <c r="L114" s="13">
        <f t="shared" si="49"/>
        <v>17.5</v>
      </c>
      <c r="M114" s="13">
        <f t="shared" si="49"/>
        <v>17.5</v>
      </c>
      <c r="N114" s="13">
        <f t="shared" si="49"/>
        <v>0</v>
      </c>
      <c r="O114" s="13">
        <f t="shared" si="49"/>
        <v>0</v>
      </c>
    </row>
    <row r="115" spans="1:15" ht="15" customHeight="1" x14ac:dyDescent="0.25">
      <c r="A115" s="41"/>
      <c r="B115" s="272"/>
      <c r="C115" s="98" t="s">
        <v>25</v>
      </c>
      <c r="D115" s="17">
        <f>E115+G115</f>
        <v>8.9</v>
      </c>
      <c r="E115" s="17">
        <v>8.9</v>
      </c>
      <c r="F115" s="17"/>
      <c r="G115" s="17"/>
      <c r="H115" s="10">
        <f t="shared" si="43"/>
        <v>0</v>
      </c>
      <c r="I115" s="11"/>
      <c r="J115" s="11"/>
      <c r="K115" s="218"/>
      <c r="L115" s="13">
        <f t="shared" si="37"/>
        <v>8.9</v>
      </c>
      <c r="M115" s="13">
        <f t="shared" si="38"/>
        <v>8.9</v>
      </c>
      <c r="N115" s="13">
        <f t="shared" si="39"/>
        <v>0</v>
      </c>
      <c r="O115" s="13">
        <f t="shared" si="40"/>
        <v>0</v>
      </c>
    </row>
    <row r="116" spans="1:15" ht="15" customHeight="1" x14ac:dyDescent="0.25">
      <c r="A116" s="41"/>
      <c r="B116" s="27"/>
      <c r="C116" s="98" t="s">
        <v>31</v>
      </c>
      <c r="D116" s="17">
        <f>E116+G116</f>
        <v>1.3</v>
      </c>
      <c r="E116" s="17">
        <v>1.3</v>
      </c>
      <c r="F116" s="17"/>
      <c r="G116" s="17"/>
      <c r="H116" s="10">
        <f t="shared" si="43"/>
        <v>0</v>
      </c>
      <c r="I116" s="11"/>
      <c r="J116" s="11"/>
      <c r="K116" s="218"/>
      <c r="L116" s="13">
        <f t="shared" si="37"/>
        <v>1.3</v>
      </c>
      <c r="M116" s="13">
        <f t="shared" si="38"/>
        <v>1.3</v>
      </c>
      <c r="N116" s="13">
        <f t="shared" si="39"/>
        <v>0</v>
      </c>
      <c r="O116" s="13">
        <f t="shared" si="40"/>
        <v>0</v>
      </c>
    </row>
    <row r="117" spans="1:15" ht="15" customHeight="1" x14ac:dyDescent="0.25">
      <c r="A117" s="41"/>
      <c r="B117" s="27"/>
      <c r="C117" s="98" t="s">
        <v>22</v>
      </c>
      <c r="D117" s="17">
        <f>E117+G117</f>
        <v>7.3</v>
      </c>
      <c r="E117" s="17">
        <v>7.3</v>
      </c>
      <c r="F117" s="17"/>
      <c r="G117" s="17"/>
      <c r="H117" s="10">
        <f t="shared" si="43"/>
        <v>0</v>
      </c>
      <c r="I117" s="11"/>
      <c r="J117" s="11"/>
      <c r="K117" s="218"/>
      <c r="L117" s="13">
        <f t="shared" si="37"/>
        <v>7.3</v>
      </c>
      <c r="M117" s="13">
        <f t="shared" si="38"/>
        <v>7.3</v>
      </c>
      <c r="N117" s="13">
        <f t="shared" si="39"/>
        <v>0</v>
      </c>
      <c r="O117" s="13">
        <f t="shared" si="40"/>
        <v>0</v>
      </c>
    </row>
    <row r="118" spans="1:15" ht="15" customHeight="1" x14ac:dyDescent="0.25">
      <c r="A118" s="33" t="s">
        <v>97</v>
      </c>
      <c r="B118" s="274" t="s">
        <v>16</v>
      </c>
      <c r="C118" s="98"/>
      <c r="D118" s="17">
        <f>SUM(D119:D121)</f>
        <v>37.700000000000003</v>
      </c>
      <c r="E118" s="17">
        <f>SUM(E119:E121)</f>
        <v>37.700000000000003</v>
      </c>
      <c r="F118" s="17">
        <f>SUM(F119:F121)</f>
        <v>0</v>
      </c>
      <c r="G118" s="17">
        <f>SUM(G119:G121)</f>
        <v>0</v>
      </c>
      <c r="H118" s="11">
        <f t="shared" ref="H118:O118" si="50">SUM(H119:H121)</f>
        <v>0</v>
      </c>
      <c r="I118" s="11">
        <f t="shared" si="50"/>
        <v>0</v>
      </c>
      <c r="J118" s="11">
        <f t="shared" si="50"/>
        <v>0</v>
      </c>
      <c r="K118" s="218">
        <f t="shared" si="50"/>
        <v>0</v>
      </c>
      <c r="L118" s="13">
        <f t="shared" si="50"/>
        <v>37.700000000000003</v>
      </c>
      <c r="M118" s="13">
        <f t="shared" si="50"/>
        <v>37.700000000000003</v>
      </c>
      <c r="N118" s="13">
        <f t="shared" si="50"/>
        <v>0</v>
      </c>
      <c r="O118" s="13">
        <f t="shared" si="50"/>
        <v>0</v>
      </c>
    </row>
    <row r="119" spans="1:15" ht="15" customHeight="1" x14ac:dyDescent="0.25">
      <c r="A119" s="41"/>
      <c r="B119" s="272"/>
      <c r="C119" s="98" t="s">
        <v>25</v>
      </c>
      <c r="D119" s="17">
        <f>E119+G119</f>
        <v>16.2</v>
      </c>
      <c r="E119" s="17">
        <v>16.2</v>
      </c>
      <c r="F119" s="17"/>
      <c r="G119" s="17"/>
      <c r="H119" s="10">
        <f t="shared" si="43"/>
        <v>0</v>
      </c>
      <c r="I119" s="11"/>
      <c r="J119" s="11"/>
      <c r="K119" s="218"/>
      <c r="L119" s="13">
        <f t="shared" si="37"/>
        <v>16.2</v>
      </c>
      <c r="M119" s="13">
        <f t="shared" si="38"/>
        <v>16.2</v>
      </c>
      <c r="N119" s="13">
        <f t="shared" si="39"/>
        <v>0</v>
      </c>
      <c r="O119" s="13">
        <f t="shared" si="40"/>
        <v>0</v>
      </c>
    </row>
    <row r="120" spans="1:15" ht="15" customHeight="1" x14ac:dyDescent="0.25">
      <c r="A120" s="41"/>
      <c r="B120" s="275"/>
      <c r="C120" s="98" t="s">
        <v>31</v>
      </c>
      <c r="D120" s="17">
        <f>E120+G120</f>
        <v>5</v>
      </c>
      <c r="E120" s="17">
        <v>5</v>
      </c>
      <c r="F120" s="17"/>
      <c r="G120" s="17"/>
      <c r="H120" s="10">
        <f t="shared" si="43"/>
        <v>0</v>
      </c>
      <c r="I120" s="11"/>
      <c r="J120" s="11"/>
      <c r="K120" s="218"/>
      <c r="L120" s="13">
        <f t="shared" si="37"/>
        <v>5</v>
      </c>
      <c r="M120" s="13">
        <f t="shared" si="38"/>
        <v>5</v>
      </c>
      <c r="N120" s="13">
        <f t="shared" si="39"/>
        <v>0</v>
      </c>
      <c r="O120" s="13">
        <f t="shared" si="40"/>
        <v>0</v>
      </c>
    </row>
    <row r="121" spans="1:15" ht="15" customHeight="1" x14ac:dyDescent="0.25">
      <c r="A121" s="41"/>
      <c r="B121" s="275"/>
      <c r="C121" s="98" t="s">
        <v>22</v>
      </c>
      <c r="D121" s="17">
        <f>E121+G121</f>
        <v>16.5</v>
      </c>
      <c r="E121" s="17">
        <v>16.5</v>
      </c>
      <c r="F121" s="17"/>
      <c r="G121" s="17"/>
      <c r="H121" s="10">
        <f t="shared" si="43"/>
        <v>0</v>
      </c>
      <c r="I121" s="11"/>
      <c r="J121" s="11"/>
      <c r="K121" s="218"/>
      <c r="L121" s="13">
        <f t="shared" si="37"/>
        <v>16.5</v>
      </c>
      <c r="M121" s="13">
        <f t="shared" si="38"/>
        <v>16.5</v>
      </c>
      <c r="N121" s="13">
        <f t="shared" si="39"/>
        <v>0</v>
      </c>
      <c r="O121" s="13">
        <f t="shared" si="40"/>
        <v>0</v>
      </c>
    </row>
    <row r="122" spans="1:15" ht="15" customHeight="1" x14ac:dyDescent="0.25">
      <c r="A122" s="33" t="s">
        <v>98</v>
      </c>
      <c r="B122" s="36" t="s">
        <v>17</v>
      </c>
      <c r="C122" s="98"/>
      <c r="D122" s="17">
        <f>SUM(D123:D125)</f>
        <v>29</v>
      </c>
      <c r="E122" s="17">
        <f>SUM(E123:E125)</f>
        <v>19</v>
      </c>
      <c r="F122" s="17">
        <f>SUM(F123:F125)</f>
        <v>0</v>
      </c>
      <c r="G122" s="17">
        <f>SUM(G123:G125)</f>
        <v>10</v>
      </c>
      <c r="H122" s="11">
        <f t="shared" ref="H122:O122" si="51">SUM(H123:H125)</f>
        <v>0</v>
      </c>
      <c r="I122" s="11">
        <f t="shared" si="51"/>
        <v>0</v>
      </c>
      <c r="J122" s="11">
        <f t="shared" si="51"/>
        <v>0</v>
      </c>
      <c r="K122" s="218">
        <f t="shared" si="51"/>
        <v>0</v>
      </c>
      <c r="L122" s="13">
        <f t="shared" si="51"/>
        <v>29</v>
      </c>
      <c r="M122" s="13">
        <f t="shared" si="51"/>
        <v>19</v>
      </c>
      <c r="N122" s="13">
        <f t="shared" si="51"/>
        <v>0</v>
      </c>
      <c r="O122" s="13">
        <f t="shared" si="51"/>
        <v>10</v>
      </c>
    </row>
    <row r="123" spans="1:15" ht="15" customHeight="1" x14ac:dyDescent="0.25">
      <c r="A123" s="41"/>
      <c r="B123" s="272"/>
      <c r="C123" s="98" t="s">
        <v>25</v>
      </c>
      <c r="D123" s="17">
        <f>E123+G123</f>
        <v>8.1999999999999993</v>
      </c>
      <c r="E123" s="17">
        <v>8.1999999999999993</v>
      </c>
      <c r="F123" s="17"/>
      <c r="G123" s="17"/>
      <c r="H123" s="10">
        <f t="shared" si="43"/>
        <v>0</v>
      </c>
      <c r="I123" s="11"/>
      <c r="J123" s="11"/>
      <c r="K123" s="218"/>
      <c r="L123" s="13">
        <f t="shared" si="37"/>
        <v>8.1999999999999993</v>
      </c>
      <c r="M123" s="13">
        <f t="shared" si="38"/>
        <v>8.1999999999999993</v>
      </c>
      <c r="N123" s="13">
        <f t="shared" si="39"/>
        <v>0</v>
      </c>
      <c r="O123" s="13">
        <f t="shared" si="40"/>
        <v>0</v>
      </c>
    </row>
    <row r="124" spans="1:15" ht="15" customHeight="1" x14ac:dyDescent="0.25">
      <c r="A124" s="41"/>
      <c r="B124" s="27"/>
      <c r="C124" s="98" t="s">
        <v>31</v>
      </c>
      <c r="D124" s="17">
        <f>E124+G124</f>
        <v>1.5</v>
      </c>
      <c r="E124" s="17">
        <v>1.5</v>
      </c>
      <c r="F124" s="17"/>
      <c r="G124" s="17"/>
      <c r="H124" s="10">
        <f t="shared" si="43"/>
        <v>0</v>
      </c>
      <c r="I124" s="11"/>
      <c r="J124" s="11"/>
      <c r="K124" s="218"/>
      <c r="L124" s="13">
        <f t="shared" si="37"/>
        <v>1.5</v>
      </c>
      <c r="M124" s="13">
        <f t="shared" si="38"/>
        <v>1.5</v>
      </c>
      <c r="N124" s="13">
        <f t="shared" si="39"/>
        <v>0</v>
      </c>
      <c r="O124" s="13">
        <f t="shared" si="40"/>
        <v>0</v>
      </c>
    </row>
    <row r="125" spans="1:15" ht="15" customHeight="1" x14ac:dyDescent="0.25">
      <c r="A125" s="41"/>
      <c r="B125" s="27"/>
      <c r="C125" s="98" t="s">
        <v>22</v>
      </c>
      <c r="D125" s="17">
        <f>E125+G125</f>
        <v>19.3</v>
      </c>
      <c r="E125" s="17">
        <v>9.3000000000000007</v>
      </c>
      <c r="F125" s="17"/>
      <c r="G125" s="17">
        <v>10</v>
      </c>
      <c r="H125" s="10">
        <f t="shared" si="43"/>
        <v>0</v>
      </c>
      <c r="I125" s="11"/>
      <c r="J125" s="11"/>
      <c r="K125" s="218"/>
      <c r="L125" s="13">
        <f t="shared" si="37"/>
        <v>19.3</v>
      </c>
      <c r="M125" s="13">
        <f t="shared" si="38"/>
        <v>9.3000000000000007</v>
      </c>
      <c r="N125" s="13">
        <f t="shared" si="39"/>
        <v>0</v>
      </c>
      <c r="O125" s="13">
        <f t="shared" si="40"/>
        <v>10</v>
      </c>
    </row>
    <row r="126" spans="1:15" ht="15" customHeight="1" x14ac:dyDescent="0.25">
      <c r="A126" s="33" t="s">
        <v>99</v>
      </c>
      <c r="B126" s="36" t="s">
        <v>18</v>
      </c>
      <c r="C126" s="98"/>
      <c r="D126" s="17">
        <f>SUM(D127:D129)</f>
        <v>11.6</v>
      </c>
      <c r="E126" s="17">
        <f>SUM(E127:E129)</f>
        <v>11.6</v>
      </c>
      <c r="F126" s="17">
        <f>SUM(F127:F129)</f>
        <v>0</v>
      </c>
      <c r="G126" s="17">
        <f>SUM(G127:G129)</f>
        <v>0</v>
      </c>
      <c r="H126" s="11">
        <f t="shared" ref="H126:O126" si="52">SUM(H127:H129)</f>
        <v>0</v>
      </c>
      <c r="I126" s="11">
        <f t="shared" si="52"/>
        <v>0</v>
      </c>
      <c r="J126" s="11">
        <f t="shared" si="52"/>
        <v>0</v>
      </c>
      <c r="K126" s="218">
        <f t="shared" si="52"/>
        <v>0</v>
      </c>
      <c r="L126" s="13">
        <f t="shared" si="52"/>
        <v>11.6</v>
      </c>
      <c r="M126" s="13">
        <f t="shared" si="52"/>
        <v>11.6</v>
      </c>
      <c r="N126" s="13">
        <f t="shared" si="52"/>
        <v>0</v>
      </c>
      <c r="O126" s="13">
        <f t="shared" si="52"/>
        <v>0</v>
      </c>
    </row>
    <row r="127" spans="1:15" ht="15" customHeight="1" x14ac:dyDescent="0.25">
      <c r="A127" s="41"/>
      <c r="B127" s="272"/>
      <c r="C127" s="98" t="s">
        <v>25</v>
      </c>
      <c r="D127" s="17">
        <f>E127+G127</f>
        <v>5</v>
      </c>
      <c r="E127" s="17">
        <v>5</v>
      </c>
      <c r="F127" s="17"/>
      <c r="G127" s="17"/>
      <c r="H127" s="10">
        <f t="shared" si="43"/>
        <v>0</v>
      </c>
      <c r="I127" s="11"/>
      <c r="J127" s="11"/>
      <c r="K127" s="218"/>
      <c r="L127" s="13">
        <f t="shared" si="37"/>
        <v>5</v>
      </c>
      <c r="M127" s="13">
        <f t="shared" si="38"/>
        <v>5</v>
      </c>
      <c r="N127" s="13">
        <f t="shared" si="39"/>
        <v>0</v>
      </c>
      <c r="O127" s="13">
        <f t="shared" si="40"/>
        <v>0</v>
      </c>
    </row>
    <row r="128" spans="1:15" ht="15" customHeight="1" x14ac:dyDescent="0.25">
      <c r="A128" s="41"/>
      <c r="B128" s="27"/>
      <c r="C128" s="98" t="s">
        <v>31</v>
      </c>
      <c r="D128" s="17">
        <f>E128+G128</f>
        <v>1.8</v>
      </c>
      <c r="E128" s="17">
        <v>1.8</v>
      </c>
      <c r="F128" s="17"/>
      <c r="G128" s="17"/>
      <c r="H128" s="10">
        <f t="shared" si="43"/>
        <v>0</v>
      </c>
      <c r="I128" s="11"/>
      <c r="J128" s="11"/>
      <c r="K128" s="218"/>
      <c r="L128" s="13">
        <f t="shared" si="37"/>
        <v>1.8</v>
      </c>
      <c r="M128" s="13">
        <f t="shared" si="38"/>
        <v>1.8</v>
      </c>
      <c r="N128" s="13">
        <f t="shared" si="39"/>
        <v>0</v>
      </c>
      <c r="O128" s="13">
        <f t="shared" si="40"/>
        <v>0</v>
      </c>
    </row>
    <row r="129" spans="1:15" ht="15" customHeight="1" x14ac:dyDescent="0.25">
      <c r="A129" s="41"/>
      <c r="B129" s="27"/>
      <c r="C129" s="98" t="s">
        <v>22</v>
      </c>
      <c r="D129" s="17">
        <f>E129+G129</f>
        <v>4.8</v>
      </c>
      <c r="E129" s="17">
        <v>4.8</v>
      </c>
      <c r="F129" s="17"/>
      <c r="G129" s="17"/>
      <c r="H129" s="10">
        <f t="shared" si="43"/>
        <v>0</v>
      </c>
      <c r="I129" s="11"/>
      <c r="J129" s="11"/>
      <c r="K129" s="218"/>
      <c r="L129" s="13">
        <f t="shared" si="37"/>
        <v>4.8</v>
      </c>
      <c r="M129" s="13">
        <f t="shared" si="38"/>
        <v>4.8</v>
      </c>
      <c r="N129" s="13">
        <f t="shared" si="39"/>
        <v>0</v>
      </c>
      <c r="O129" s="13">
        <f t="shared" si="40"/>
        <v>0</v>
      </c>
    </row>
    <row r="130" spans="1:15" ht="15" customHeight="1" x14ac:dyDescent="0.25">
      <c r="A130" s="33" t="s">
        <v>100</v>
      </c>
      <c r="B130" s="30" t="s">
        <v>19</v>
      </c>
      <c r="C130" s="83"/>
      <c r="D130" s="17">
        <f>SUM(D131:D133)</f>
        <v>501.2</v>
      </c>
      <c r="E130" s="17">
        <f t="shared" ref="E130:O130" si="53">SUM(E131:E133)</f>
        <v>495.09999999999997</v>
      </c>
      <c r="F130" s="17">
        <f t="shared" si="53"/>
        <v>0</v>
      </c>
      <c r="G130" s="17">
        <f t="shared" si="53"/>
        <v>6.1</v>
      </c>
      <c r="H130" s="10">
        <f t="shared" si="53"/>
        <v>0</v>
      </c>
      <c r="I130" s="10">
        <f t="shared" si="53"/>
        <v>0</v>
      </c>
      <c r="J130" s="11"/>
      <c r="K130" s="218">
        <f t="shared" si="53"/>
        <v>0</v>
      </c>
      <c r="L130" s="13">
        <f t="shared" si="53"/>
        <v>501.2</v>
      </c>
      <c r="M130" s="13">
        <f t="shared" si="53"/>
        <v>495.09999999999997</v>
      </c>
      <c r="N130" s="13">
        <f t="shared" si="53"/>
        <v>0</v>
      </c>
      <c r="O130" s="13">
        <f t="shared" si="53"/>
        <v>6.1</v>
      </c>
    </row>
    <row r="131" spans="1:15" ht="15" hidden="1" customHeight="1" x14ac:dyDescent="0.25">
      <c r="A131" s="41"/>
      <c r="B131" s="81"/>
      <c r="C131" s="98" t="s">
        <v>25</v>
      </c>
      <c r="D131" s="17">
        <f>E131+G131</f>
        <v>0</v>
      </c>
      <c r="E131" s="17"/>
      <c r="F131" s="17"/>
      <c r="G131" s="17"/>
      <c r="H131" s="10">
        <f>I131+K131</f>
        <v>0</v>
      </c>
      <c r="I131" s="11"/>
      <c r="J131" s="11"/>
      <c r="K131" s="218"/>
      <c r="L131" s="13">
        <f>M131+O131</f>
        <v>0</v>
      </c>
      <c r="M131" s="13">
        <f>E131+I131</f>
        <v>0</v>
      </c>
      <c r="N131" s="13">
        <f>F131+J131</f>
        <v>0</v>
      </c>
      <c r="O131" s="13">
        <f>G131+K131</f>
        <v>0</v>
      </c>
    </row>
    <row r="132" spans="1:15" ht="15" customHeight="1" x14ac:dyDescent="0.25">
      <c r="A132" s="41"/>
      <c r="B132" s="81"/>
      <c r="C132" s="83" t="s">
        <v>31</v>
      </c>
      <c r="D132" s="17">
        <f>E132+G132</f>
        <v>134.19999999999999</v>
      </c>
      <c r="E132" s="17">
        <v>134.19999999999999</v>
      </c>
      <c r="F132" s="17"/>
      <c r="G132" s="17"/>
      <c r="H132" s="10">
        <f t="shared" si="43"/>
        <v>0</v>
      </c>
      <c r="I132" s="11"/>
      <c r="J132" s="11"/>
      <c r="K132" s="218"/>
      <c r="L132" s="13">
        <f t="shared" si="37"/>
        <v>134.19999999999999</v>
      </c>
      <c r="M132" s="13">
        <f t="shared" si="38"/>
        <v>134.19999999999999</v>
      </c>
      <c r="N132" s="13">
        <f t="shared" si="39"/>
        <v>0</v>
      </c>
      <c r="O132" s="13">
        <f t="shared" si="40"/>
        <v>0</v>
      </c>
    </row>
    <row r="133" spans="1:15" ht="15" customHeight="1" x14ac:dyDescent="0.25">
      <c r="A133" s="41"/>
      <c r="B133" s="81"/>
      <c r="C133" s="83" t="s">
        <v>22</v>
      </c>
      <c r="D133" s="17">
        <f>E133+G133</f>
        <v>367</v>
      </c>
      <c r="E133" s="17">
        <v>360.9</v>
      </c>
      <c r="F133" s="17"/>
      <c r="G133" s="17">
        <v>6.1</v>
      </c>
      <c r="H133" s="10">
        <f t="shared" si="43"/>
        <v>0</v>
      </c>
      <c r="I133" s="11"/>
      <c r="J133" s="11"/>
      <c r="K133" s="218"/>
      <c r="L133" s="13">
        <f t="shared" si="37"/>
        <v>367</v>
      </c>
      <c r="M133" s="13">
        <f t="shared" si="38"/>
        <v>360.9</v>
      </c>
      <c r="N133" s="13">
        <f t="shared" si="39"/>
        <v>0</v>
      </c>
      <c r="O133" s="13">
        <f t="shared" si="40"/>
        <v>6.1</v>
      </c>
    </row>
    <row r="134" spans="1:15" ht="15.95" customHeight="1" x14ac:dyDescent="0.25">
      <c r="A134" s="55" t="s">
        <v>101</v>
      </c>
      <c r="B134" s="45" t="s">
        <v>180</v>
      </c>
      <c r="C134" s="26"/>
      <c r="D134" s="24">
        <f t="shared" ref="D134:O134" si="54">D82+D90+D94+D98+D102+D106+D110+D114+D118+D122+D126+D130</f>
        <v>2132</v>
      </c>
      <c r="E134" s="24">
        <f t="shared" si="54"/>
        <v>1949.5999999999997</v>
      </c>
      <c r="F134" s="24">
        <f t="shared" si="54"/>
        <v>0</v>
      </c>
      <c r="G134" s="24">
        <f t="shared" si="54"/>
        <v>182.4</v>
      </c>
      <c r="H134" s="25">
        <f t="shared" si="54"/>
        <v>0</v>
      </c>
      <c r="I134" s="25">
        <f t="shared" si="54"/>
        <v>0</v>
      </c>
      <c r="J134" s="25">
        <f t="shared" si="54"/>
        <v>0</v>
      </c>
      <c r="K134" s="291">
        <f t="shared" si="54"/>
        <v>0</v>
      </c>
      <c r="L134" s="22">
        <f t="shared" si="54"/>
        <v>2132</v>
      </c>
      <c r="M134" s="22">
        <f t="shared" si="54"/>
        <v>1949.5999999999997</v>
      </c>
      <c r="N134" s="22">
        <f t="shared" si="54"/>
        <v>0</v>
      </c>
      <c r="O134" s="22">
        <f t="shared" si="54"/>
        <v>182.4</v>
      </c>
    </row>
    <row r="135" spans="1:15" ht="27.95" customHeight="1" x14ac:dyDescent="0.25">
      <c r="A135" s="223"/>
      <c r="B135" s="292" t="s">
        <v>174</v>
      </c>
      <c r="C135" s="79"/>
      <c r="D135" s="293">
        <f t="shared" ref="D135:O135" si="55">D87</f>
        <v>1013.7</v>
      </c>
      <c r="E135" s="293">
        <f t="shared" si="55"/>
        <v>1013.7</v>
      </c>
      <c r="F135" s="293">
        <f t="shared" si="55"/>
        <v>0</v>
      </c>
      <c r="G135" s="293">
        <f t="shared" si="55"/>
        <v>0</v>
      </c>
      <c r="H135" s="294">
        <f t="shared" si="55"/>
        <v>0</v>
      </c>
      <c r="I135" s="294">
        <f t="shared" si="55"/>
        <v>0</v>
      </c>
      <c r="J135" s="294">
        <f t="shared" si="55"/>
        <v>0</v>
      </c>
      <c r="K135" s="295">
        <f t="shared" si="55"/>
        <v>0</v>
      </c>
      <c r="L135" s="102">
        <f t="shared" si="55"/>
        <v>1013.7</v>
      </c>
      <c r="M135" s="102">
        <f t="shared" si="55"/>
        <v>1013.7</v>
      </c>
      <c r="N135" s="102">
        <f t="shared" si="55"/>
        <v>0</v>
      </c>
      <c r="O135" s="102">
        <f t="shared" si="55"/>
        <v>0</v>
      </c>
    </row>
    <row r="136" spans="1:15" ht="15.95" customHeight="1" x14ac:dyDescent="0.25">
      <c r="A136" s="164" t="s">
        <v>102</v>
      </c>
      <c r="B136" s="500" t="s">
        <v>63</v>
      </c>
      <c r="C136" s="500"/>
      <c r="D136" s="500"/>
      <c r="E136" s="500"/>
      <c r="F136" s="500"/>
      <c r="G136" s="500"/>
      <c r="H136" s="500"/>
      <c r="I136" s="500"/>
      <c r="J136" s="500"/>
      <c r="K136" s="500"/>
      <c r="L136" s="500"/>
      <c r="M136" s="500"/>
      <c r="N136" s="500"/>
      <c r="O136" s="500"/>
    </row>
    <row r="137" spans="1:15" ht="15" customHeight="1" x14ac:dyDescent="0.25">
      <c r="A137" s="6" t="s">
        <v>103</v>
      </c>
      <c r="B137" s="27" t="s">
        <v>20</v>
      </c>
      <c r="C137" s="8" t="s">
        <v>32</v>
      </c>
      <c r="D137" s="17">
        <f>E137+G137</f>
        <v>10.1</v>
      </c>
      <c r="E137" s="17">
        <v>10.1</v>
      </c>
      <c r="F137" s="17"/>
      <c r="G137" s="17"/>
      <c r="H137" s="10">
        <f t="shared" ref="H137" si="56">I137+K137</f>
        <v>0</v>
      </c>
      <c r="I137" s="11"/>
      <c r="J137" s="11"/>
      <c r="K137" s="218"/>
      <c r="L137" s="13">
        <f>M137+O137</f>
        <v>10.1</v>
      </c>
      <c r="M137" s="13">
        <f t="shared" ref="M137" si="57">E137+I137</f>
        <v>10.1</v>
      </c>
      <c r="N137" s="13">
        <f t="shared" ref="N137" si="58">F137+J137</f>
        <v>0</v>
      </c>
      <c r="O137" s="13">
        <f t="shared" ref="O137" si="59">G137+K137</f>
        <v>0</v>
      </c>
    </row>
    <row r="138" spans="1:15" ht="15" customHeight="1" x14ac:dyDescent="0.25">
      <c r="A138" s="6" t="s">
        <v>104</v>
      </c>
      <c r="B138" s="30" t="s">
        <v>71</v>
      </c>
      <c r="C138" s="31" t="s">
        <v>32</v>
      </c>
      <c r="D138" s="17">
        <f>E138+G138</f>
        <v>29.2</v>
      </c>
      <c r="E138" s="17">
        <v>29.2</v>
      </c>
      <c r="F138" s="17">
        <v>22.3</v>
      </c>
      <c r="G138" s="17"/>
      <c r="H138" s="10">
        <f>I138+K138</f>
        <v>0</v>
      </c>
      <c r="I138" s="11"/>
      <c r="J138" s="11"/>
      <c r="K138" s="218"/>
      <c r="L138" s="13">
        <f>M138+O138</f>
        <v>29.2</v>
      </c>
      <c r="M138" s="13">
        <f t="shared" ref="M138:O138" si="60">E138+I138</f>
        <v>29.2</v>
      </c>
      <c r="N138" s="13">
        <f t="shared" si="60"/>
        <v>22.3</v>
      </c>
      <c r="O138" s="13">
        <f t="shared" si="60"/>
        <v>0</v>
      </c>
    </row>
    <row r="139" spans="1:15" ht="15.95" customHeight="1" x14ac:dyDescent="0.25">
      <c r="A139" s="296" t="s">
        <v>105</v>
      </c>
      <c r="B139" s="279" t="s">
        <v>181</v>
      </c>
      <c r="C139" s="84"/>
      <c r="D139" s="74">
        <f t="shared" ref="D139:O139" si="61">D137+D138</f>
        <v>39.299999999999997</v>
      </c>
      <c r="E139" s="74">
        <f t="shared" si="61"/>
        <v>39.299999999999997</v>
      </c>
      <c r="F139" s="74">
        <f t="shared" si="61"/>
        <v>22.3</v>
      </c>
      <c r="G139" s="74">
        <f t="shared" si="61"/>
        <v>0</v>
      </c>
      <c r="H139" s="75">
        <f t="shared" si="61"/>
        <v>0</v>
      </c>
      <c r="I139" s="75">
        <f t="shared" si="61"/>
        <v>0</v>
      </c>
      <c r="J139" s="75">
        <f t="shared" si="61"/>
        <v>0</v>
      </c>
      <c r="K139" s="280">
        <f t="shared" si="61"/>
        <v>0</v>
      </c>
      <c r="L139" s="45">
        <f t="shared" si="61"/>
        <v>39.299999999999997</v>
      </c>
      <c r="M139" s="45">
        <f t="shared" si="61"/>
        <v>39.299999999999997</v>
      </c>
      <c r="N139" s="45">
        <f t="shared" si="61"/>
        <v>22.3</v>
      </c>
      <c r="O139" s="45">
        <f t="shared" si="61"/>
        <v>0</v>
      </c>
    </row>
    <row r="140" spans="1:15" ht="15.95" customHeight="1" x14ac:dyDescent="0.25">
      <c r="A140" s="14" t="s">
        <v>106</v>
      </c>
      <c r="B140" s="500" t="s">
        <v>176</v>
      </c>
      <c r="C140" s="500"/>
      <c r="D140" s="500"/>
      <c r="E140" s="500"/>
      <c r="F140" s="500"/>
      <c r="G140" s="500"/>
      <c r="H140" s="500"/>
      <c r="I140" s="500"/>
      <c r="J140" s="500"/>
      <c r="K140" s="500"/>
      <c r="L140" s="500"/>
      <c r="M140" s="500"/>
      <c r="N140" s="500"/>
      <c r="O140" s="500"/>
    </row>
    <row r="141" spans="1:15" ht="15" customHeight="1" x14ac:dyDescent="0.25">
      <c r="A141" s="6" t="s">
        <v>107</v>
      </c>
      <c r="B141" s="154" t="s">
        <v>20</v>
      </c>
      <c r="C141" s="82"/>
      <c r="D141" s="17">
        <f>SUM(D142:D143)</f>
        <v>569.6</v>
      </c>
      <c r="E141" s="17">
        <f>SUM(E142:E143)</f>
        <v>469.2</v>
      </c>
      <c r="F141" s="17">
        <f>SUM(F142:F143)</f>
        <v>77.5</v>
      </c>
      <c r="G141" s="17">
        <f>SUM(G142:G143)</f>
        <v>100.4</v>
      </c>
      <c r="H141" s="11">
        <f t="shared" ref="H141:O141" si="62">SUM(H142:H143)</f>
        <v>0</v>
      </c>
      <c r="I141" s="11">
        <f t="shared" si="62"/>
        <v>0</v>
      </c>
      <c r="J141" s="11">
        <f t="shared" si="62"/>
        <v>0</v>
      </c>
      <c r="K141" s="218">
        <f t="shared" si="62"/>
        <v>0</v>
      </c>
      <c r="L141" s="12">
        <f t="shared" si="62"/>
        <v>569.6</v>
      </c>
      <c r="M141" s="12">
        <f t="shared" si="62"/>
        <v>469.2</v>
      </c>
      <c r="N141" s="12">
        <f t="shared" si="62"/>
        <v>77.5</v>
      </c>
      <c r="O141" s="12">
        <f t="shared" si="62"/>
        <v>100.4</v>
      </c>
    </row>
    <row r="142" spans="1:15" ht="15" customHeight="1" x14ac:dyDescent="0.25">
      <c r="A142" s="20"/>
      <c r="B142" s="154"/>
      <c r="C142" s="31" t="s">
        <v>30</v>
      </c>
      <c r="D142" s="17">
        <f>E142+G142</f>
        <v>8</v>
      </c>
      <c r="E142" s="17">
        <v>8</v>
      </c>
      <c r="F142" s="17"/>
      <c r="G142" s="17"/>
      <c r="H142" s="10">
        <f t="shared" ref="H142:H179" si="63">I142+K142</f>
        <v>0</v>
      </c>
      <c r="I142" s="11"/>
      <c r="J142" s="11"/>
      <c r="K142" s="218"/>
      <c r="L142" s="13">
        <f t="shared" ref="L142" si="64">M142+O142</f>
        <v>8</v>
      </c>
      <c r="M142" s="13">
        <f t="shared" ref="M142" si="65">E142+I142</f>
        <v>8</v>
      </c>
      <c r="N142" s="13">
        <f t="shared" ref="N142" si="66">F142+J142</f>
        <v>0</v>
      </c>
      <c r="O142" s="13">
        <f t="shared" ref="O142" si="67">G142+K142</f>
        <v>0</v>
      </c>
    </row>
    <row r="143" spans="1:15" ht="15.75" customHeight="1" x14ac:dyDescent="0.25">
      <c r="A143" s="20"/>
      <c r="B143" s="154"/>
      <c r="C143" s="31" t="s">
        <v>51</v>
      </c>
      <c r="D143" s="17">
        <f>E143+G143</f>
        <v>561.6</v>
      </c>
      <c r="E143" s="17">
        <v>461.2</v>
      </c>
      <c r="F143" s="17">
        <v>77.5</v>
      </c>
      <c r="G143" s="17">
        <v>100.4</v>
      </c>
      <c r="H143" s="10">
        <f t="shared" si="63"/>
        <v>0</v>
      </c>
      <c r="I143" s="11"/>
      <c r="J143" s="11"/>
      <c r="K143" s="11"/>
      <c r="L143" s="13">
        <f t="shared" ref="L143:L179" si="68">M143+O143</f>
        <v>561.6</v>
      </c>
      <c r="M143" s="13">
        <f t="shared" ref="M143:M179" si="69">E143+I143</f>
        <v>461.2</v>
      </c>
      <c r="N143" s="13">
        <f t="shared" ref="N143:N179" si="70">F143+J143</f>
        <v>77.5</v>
      </c>
      <c r="O143" s="13">
        <f t="shared" ref="O143:O179" si="71">G143+K143</f>
        <v>100.4</v>
      </c>
    </row>
    <row r="144" spans="1:15" x14ac:dyDescent="0.25">
      <c r="A144" s="14" t="s">
        <v>108</v>
      </c>
      <c r="B144" s="15" t="s">
        <v>55</v>
      </c>
      <c r="C144" s="16" t="s">
        <v>51</v>
      </c>
      <c r="D144" s="17">
        <f t="shared" ref="D144:D179" si="72">E144+G144</f>
        <v>145</v>
      </c>
      <c r="E144" s="17">
        <v>145</v>
      </c>
      <c r="F144" s="17">
        <v>92.2</v>
      </c>
      <c r="G144" s="17"/>
      <c r="H144" s="11">
        <f t="shared" si="63"/>
        <v>0</v>
      </c>
      <c r="I144" s="11"/>
      <c r="J144" s="11"/>
      <c r="K144" s="11"/>
      <c r="L144" s="13">
        <f t="shared" si="68"/>
        <v>145</v>
      </c>
      <c r="M144" s="13">
        <f t="shared" si="69"/>
        <v>145</v>
      </c>
      <c r="N144" s="13">
        <f t="shared" si="70"/>
        <v>92.2</v>
      </c>
      <c r="O144" s="13">
        <f t="shared" si="71"/>
        <v>0</v>
      </c>
    </row>
    <row r="145" spans="1:15" ht="15" customHeight="1" x14ac:dyDescent="0.25">
      <c r="A145" s="14" t="s">
        <v>109</v>
      </c>
      <c r="B145" s="13" t="s">
        <v>33</v>
      </c>
      <c r="C145" s="16" t="s">
        <v>51</v>
      </c>
      <c r="D145" s="17">
        <f t="shared" si="72"/>
        <v>114.3</v>
      </c>
      <c r="E145" s="17">
        <v>114.3</v>
      </c>
      <c r="F145" s="17">
        <v>64.400000000000006</v>
      </c>
      <c r="G145" s="17"/>
      <c r="H145" s="11">
        <f t="shared" si="63"/>
        <v>0</v>
      </c>
      <c r="I145" s="11"/>
      <c r="J145" s="11"/>
      <c r="K145" s="11"/>
      <c r="L145" s="13">
        <f t="shared" si="68"/>
        <v>114.3</v>
      </c>
      <c r="M145" s="13">
        <f t="shared" si="69"/>
        <v>114.3</v>
      </c>
      <c r="N145" s="13">
        <f t="shared" si="70"/>
        <v>64.400000000000006</v>
      </c>
      <c r="O145" s="13">
        <f t="shared" si="71"/>
        <v>0</v>
      </c>
    </row>
    <row r="146" spans="1:15" ht="15" customHeight="1" x14ac:dyDescent="0.25">
      <c r="A146" s="14" t="s">
        <v>110</v>
      </c>
      <c r="B146" s="13" t="s">
        <v>164</v>
      </c>
      <c r="C146" s="16" t="s">
        <v>51</v>
      </c>
      <c r="D146" s="17">
        <f t="shared" si="72"/>
        <v>175.2</v>
      </c>
      <c r="E146" s="17">
        <v>175.2</v>
      </c>
      <c r="F146" s="17">
        <v>83.4</v>
      </c>
      <c r="G146" s="17"/>
      <c r="H146" s="11">
        <f t="shared" si="63"/>
        <v>0</v>
      </c>
      <c r="I146" s="11"/>
      <c r="J146" s="11"/>
      <c r="K146" s="11"/>
      <c r="L146" s="13">
        <f t="shared" si="68"/>
        <v>175.2</v>
      </c>
      <c r="M146" s="13">
        <f t="shared" si="69"/>
        <v>175.2</v>
      </c>
      <c r="N146" s="13">
        <f t="shared" si="70"/>
        <v>83.4</v>
      </c>
      <c r="O146" s="13">
        <f t="shared" si="71"/>
        <v>0</v>
      </c>
    </row>
    <row r="147" spans="1:15" ht="15" customHeight="1" x14ac:dyDescent="0.25">
      <c r="A147" s="14" t="s">
        <v>159</v>
      </c>
      <c r="B147" s="13" t="s">
        <v>171</v>
      </c>
      <c r="C147" s="16" t="s">
        <v>51</v>
      </c>
      <c r="D147" s="17">
        <f t="shared" si="72"/>
        <v>152.30000000000001</v>
      </c>
      <c r="E147" s="17">
        <v>152.30000000000001</v>
      </c>
      <c r="F147" s="17">
        <v>92.2</v>
      </c>
      <c r="G147" s="17"/>
      <c r="H147" s="11">
        <f t="shared" si="63"/>
        <v>0</v>
      </c>
      <c r="I147" s="11"/>
      <c r="J147" s="11"/>
      <c r="K147" s="11"/>
      <c r="L147" s="13">
        <f t="shared" si="68"/>
        <v>152.30000000000001</v>
      </c>
      <c r="M147" s="13">
        <f t="shared" si="69"/>
        <v>152.30000000000001</v>
      </c>
      <c r="N147" s="13">
        <f t="shared" si="70"/>
        <v>92.2</v>
      </c>
      <c r="O147" s="13">
        <f t="shared" si="71"/>
        <v>0</v>
      </c>
    </row>
    <row r="148" spans="1:15" ht="15" customHeight="1" x14ac:dyDescent="0.25">
      <c r="A148" s="14" t="s">
        <v>160</v>
      </c>
      <c r="B148" s="13" t="s">
        <v>153</v>
      </c>
      <c r="C148" s="16" t="s">
        <v>51</v>
      </c>
      <c r="D148" s="17">
        <f t="shared" si="72"/>
        <v>80.900000000000006</v>
      </c>
      <c r="E148" s="17">
        <v>80.900000000000006</v>
      </c>
      <c r="F148" s="17">
        <v>51.7</v>
      </c>
      <c r="G148" s="17"/>
      <c r="H148" s="11">
        <f t="shared" si="63"/>
        <v>0</v>
      </c>
      <c r="I148" s="11"/>
      <c r="J148" s="11"/>
      <c r="K148" s="11"/>
      <c r="L148" s="13">
        <f t="shared" si="68"/>
        <v>80.900000000000006</v>
      </c>
      <c r="M148" s="13">
        <f t="shared" si="69"/>
        <v>80.900000000000006</v>
      </c>
      <c r="N148" s="13">
        <f t="shared" si="70"/>
        <v>51.7</v>
      </c>
      <c r="O148" s="13">
        <f t="shared" si="71"/>
        <v>0</v>
      </c>
    </row>
    <row r="149" spans="1:15" ht="15" customHeight="1" x14ac:dyDescent="0.25">
      <c r="A149" s="14" t="s">
        <v>111</v>
      </c>
      <c r="B149" s="309" t="s">
        <v>368</v>
      </c>
      <c r="C149" s="16" t="s">
        <v>51</v>
      </c>
      <c r="D149" s="17">
        <f t="shared" si="72"/>
        <v>150.1</v>
      </c>
      <c r="E149" s="17">
        <v>150.1</v>
      </c>
      <c r="F149" s="17">
        <v>95.8</v>
      </c>
      <c r="G149" s="17"/>
      <c r="H149" s="11">
        <f t="shared" si="63"/>
        <v>0</v>
      </c>
      <c r="I149" s="11"/>
      <c r="J149" s="11"/>
      <c r="K149" s="11"/>
      <c r="L149" s="13">
        <f t="shared" si="68"/>
        <v>150.1</v>
      </c>
      <c r="M149" s="13">
        <f t="shared" si="69"/>
        <v>150.1</v>
      </c>
      <c r="N149" s="13">
        <f t="shared" si="70"/>
        <v>95.8</v>
      </c>
      <c r="O149" s="13">
        <f t="shared" si="71"/>
        <v>0</v>
      </c>
    </row>
    <row r="150" spans="1:15" ht="16.5" customHeight="1" x14ac:dyDescent="0.25">
      <c r="A150" s="14" t="s">
        <v>161</v>
      </c>
      <c r="B150" s="13" t="s">
        <v>156</v>
      </c>
      <c r="C150" s="16" t="s">
        <v>51</v>
      </c>
      <c r="D150" s="17">
        <f t="shared" si="72"/>
        <v>231.8</v>
      </c>
      <c r="E150" s="17">
        <v>231.8</v>
      </c>
      <c r="F150" s="17">
        <v>115.1</v>
      </c>
      <c r="G150" s="17"/>
      <c r="H150" s="11">
        <f t="shared" si="63"/>
        <v>0</v>
      </c>
      <c r="I150" s="11"/>
      <c r="J150" s="11"/>
      <c r="K150" s="11"/>
      <c r="L150" s="13">
        <f t="shared" si="68"/>
        <v>231.8</v>
      </c>
      <c r="M150" s="13">
        <f t="shared" si="69"/>
        <v>231.8</v>
      </c>
      <c r="N150" s="13">
        <f t="shared" si="70"/>
        <v>115.1</v>
      </c>
      <c r="O150" s="13">
        <f t="shared" si="71"/>
        <v>0</v>
      </c>
    </row>
    <row r="151" spans="1:15" ht="16.5" customHeight="1" x14ac:dyDescent="0.25">
      <c r="A151" s="14" t="s">
        <v>162</v>
      </c>
      <c r="B151" s="13" t="s">
        <v>155</v>
      </c>
      <c r="C151" s="16" t="s">
        <v>51</v>
      </c>
      <c r="D151" s="17">
        <f t="shared" si="72"/>
        <v>171.6</v>
      </c>
      <c r="E151" s="17">
        <v>171.6</v>
      </c>
      <c r="F151" s="17">
        <v>91.5</v>
      </c>
      <c r="G151" s="17"/>
      <c r="H151" s="11">
        <f t="shared" si="63"/>
        <v>0</v>
      </c>
      <c r="I151" s="11"/>
      <c r="J151" s="11"/>
      <c r="K151" s="11"/>
      <c r="L151" s="13">
        <f t="shared" si="68"/>
        <v>171.6</v>
      </c>
      <c r="M151" s="13">
        <f t="shared" si="69"/>
        <v>171.6</v>
      </c>
      <c r="N151" s="13">
        <f t="shared" si="70"/>
        <v>91.5</v>
      </c>
      <c r="O151" s="13">
        <f t="shared" si="71"/>
        <v>0</v>
      </c>
    </row>
    <row r="152" spans="1:15" ht="15" customHeight="1" x14ac:dyDescent="0.25">
      <c r="A152" s="14" t="s">
        <v>112</v>
      </c>
      <c r="B152" s="13" t="s">
        <v>154</v>
      </c>
      <c r="C152" s="16" t="s">
        <v>51</v>
      </c>
      <c r="D152" s="17">
        <f t="shared" si="72"/>
        <v>143.6</v>
      </c>
      <c r="E152" s="17">
        <v>143.6</v>
      </c>
      <c r="F152" s="17">
        <v>79.599999999999994</v>
      </c>
      <c r="G152" s="17"/>
      <c r="H152" s="11">
        <f t="shared" si="63"/>
        <v>0</v>
      </c>
      <c r="I152" s="11"/>
      <c r="J152" s="11"/>
      <c r="K152" s="11"/>
      <c r="L152" s="13">
        <f t="shared" si="68"/>
        <v>143.6</v>
      </c>
      <c r="M152" s="13">
        <f t="shared" si="69"/>
        <v>143.6</v>
      </c>
      <c r="N152" s="13">
        <f t="shared" si="70"/>
        <v>79.599999999999994</v>
      </c>
      <c r="O152" s="13">
        <f t="shared" si="71"/>
        <v>0</v>
      </c>
    </row>
    <row r="153" spans="1:15" ht="15" customHeight="1" x14ac:dyDescent="0.25">
      <c r="A153" s="14" t="s">
        <v>113</v>
      </c>
      <c r="B153" s="13" t="s">
        <v>424</v>
      </c>
      <c r="C153" s="16" t="s">
        <v>51</v>
      </c>
      <c r="D153" s="17">
        <f t="shared" si="72"/>
        <v>159.19999999999999</v>
      </c>
      <c r="E153" s="17">
        <v>159.19999999999999</v>
      </c>
      <c r="F153" s="17">
        <v>86</v>
      </c>
      <c r="G153" s="17"/>
      <c r="H153" s="11">
        <f t="shared" si="63"/>
        <v>0</v>
      </c>
      <c r="I153" s="11"/>
      <c r="J153" s="11"/>
      <c r="K153" s="11"/>
      <c r="L153" s="13">
        <f t="shared" si="68"/>
        <v>159.19999999999999</v>
      </c>
      <c r="M153" s="13">
        <f t="shared" si="69"/>
        <v>159.19999999999999</v>
      </c>
      <c r="N153" s="13">
        <f t="shared" si="70"/>
        <v>86</v>
      </c>
      <c r="O153" s="13">
        <f t="shared" si="71"/>
        <v>0</v>
      </c>
    </row>
    <row r="154" spans="1:15" ht="15" customHeight="1" x14ac:dyDescent="0.25">
      <c r="A154" s="14" t="s">
        <v>114</v>
      </c>
      <c r="B154" s="213" t="s">
        <v>46</v>
      </c>
      <c r="C154" s="16" t="s">
        <v>51</v>
      </c>
      <c r="D154" s="17">
        <f t="shared" si="72"/>
        <v>99.1</v>
      </c>
      <c r="E154" s="17">
        <v>99.1</v>
      </c>
      <c r="F154" s="17">
        <v>65.099999999999994</v>
      </c>
      <c r="G154" s="17"/>
      <c r="H154" s="11">
        <f t="shared" si="63"/>
        <v>0</v>
      </c>
      <c r="I154" s="11"/>
      <c r="J154" s="11"/>
      <c r="K154" s="11"/>
      <c r="L154" s="13">
        <f t="shared" si="68"/>
        <v>99.1</v>
      </c>
      <c r="M154" s="13">
        <f t="shared" si="69"/>
        <v>99.1</v>
      </c>
      <c r="N154" s="13">
        <f t="shared" si="70"/>
        <v>65.099999999999994</v>
      </c>
      <c r="O154" s="13">
        <f t="shared" si="71"/>
        <v>0</v>
      </c>
    </row>
    <row r="155" spans="1:15" ht="15" customHeight="1" x14ac:dyDescent="0.25">
      <c r="A155" s="14" t="s">
        <v>115</v>
      </c>
      <c r="B155" s="13" t="s">
        <v>43</v>
      </c>
      <c r="C155" s="16" t="s">
        <v>51</v>
      </c>
      <c r="D155" s="17">
        <f t="shared" si="72"/>
        <v>100.9</v>
      </c>
      <c r="E155" s="17">
        <v>100.9</v>
      </c>
      <c r="F155" s="17">
        <v>65.3</v>
      </c>
      <c r="G155" s="17"/>
      <c r="H155" s="11">
        <f t="shared" si="63"/>
        <v>0</v>
      </c>
      <c r="I155" s="11"/>
      <c r="J155" s="11"/>
      <c r="K155" s="11"/>
      <c r="L155" s="13">
        <f t="shared" si="68"/>
        <v>100.9</v>
      </c>
      <c r="M155" s="13">
        <f t="shared" si="69"/>
        <v>100.9</v>
      </c>
      <c r="N155" s="13">
        <f t="shared" si="70"/>
        <v>65.3</v>
      </c>
      <c r="O155" s="13">
        <f t="shared" si="71"/>
        <v>0</v>
      </c>
    </row>
    <row r="156" spans="1:15" ht="15" customHeight="1" x14ac:dyDescent="0.25">
      <c r="A156" s="14" t="s">
        <v>116</v>
      </c>
      <c r="B156" s="13" t="s">
        <v>45</v>
      </c>
      <c r="C156" s="16" t="s">
        <v>51</v>
      </c>
      <c r="D156" s="17">
        <f t="shared" si="72"/>
        <v>80.7</v>
      </c>
      <c r="E156" s="17">
        <v>80.7</v>
      </c>
      <c r="F156" s="17">
        <v>52.6</v>
      </c>
      <c r="G156" s="17"/>
      <c r="H156" s="11">
        <f t="shared" si="63"/>
        <v>0</v>
      </c>
      <c r="I156" s="11"/>
      <c r="J156" s="11"/>
      <c r="K156" s="11"/>
      <c r="L156" s="13">
        <f t="shared" si="68"/>
        <v>80.7</v>
      </c>
      <c r="M156" s="13">
        <f t="shared" si="69"/>
        <v>80.7</v>
      </c>
      <c r="N156" s="13">
        <f t="shared" si="70"/>
        <v>52.6</v>
      </c>
      <c r="O156" s="13">
        <f t="shared" si="71"/>
        <v>0</v>
      </c>
    </row>
    <row r="157" spans="1:15" ht="15" customHeight="1" x14ac:dyDescent="0.25">
      <c r="A157" s="14" t="s">
        <v>170</v>
      </c>
      <c r="B157" s="13" t="s">
        <v>169</v>
      </c>
      <c r="C157" s="16" t="s">
        <v>51</v>
      </c>
      <c r="D157" s="17">
        <f t="shared" si="72"/>
        <v>138.69999999999999</v>
      </c>
      <c r="E157" s="17">
        <v>138.69999999999999</v>
      </c>
      <c r="F157" s="17">
        <v>83.8</v>
      </c>
      <c r="G157" s="17"/>
      <c r="H157" s="11">
        <f t="shared" si="63"/>
        <v>0</v>
      </c>
      <c r="I157" s="11"/>
      <c r="J157" s="11"/>
      <c r="K157" s="11"/>
      <c r="L157" s="13">
        <f t="shared" si="68"/>
        <v>138.69999999999999</v>
      </c>
      <c r="M157" s="13">
        <f t="shared" si="69"/>
        <v>138.69999999999999</v>
      </c>
      <c r="N157" s="13">
        <f t="shared" si="70"/>
        <v>83.8</v>
      </c>
      <c r="O157" s="13">
        <f t="shared" si="71"/>
        <v>0</v>
      </c>
    </row>
    <row r="158" spans="1:15" ht="15" customHeight="1" x14ac:dyDescent="0.25">
      <c r="A158" s="14" t="s">
        <v>117</v>
      </c>
      <c r="B158" s="13" t="s">
        <v>44</v>
      </c>
      <c r="C158" s="16" t="s">
        <v>51</v>
      </c>
      <c r="D158" s="17">
        <f t="shared" si="72"/>
        <v>79.599999999999994</v>
      </c>
      <c r="E158" s="17">
        <v>79.599999999999994</v>
      </c>
      <c r="F158" s="17">
        <v>51</v>
      </c>
      <c r="G158" s="17"/>
      <c r="H158" s="11">
        <f t="shared" si="63"/>
        <v>0</v>
      </c>
      <c r="I158" s="11"/>
      <c r="J158" s="11"/>
      <c r="K158" s="11"/>
      <c r="L158" s="13">
        <f t="shared" si="68"/>
        <v>79.599999999999994</v>
      </c>
      <c r="M158" s="13">
        <f t="shared" si="69"/>
        <v>79.599999999999994</v>
      </c>
      <c r="N158" s="13">
        <f t="shared" si="70"/>
        <v>51</v>
      </c>
      <c r="O158" s="13">
        <f t="shared" si="71"/>
        <v>0</v>
      </c>
    </row>
    <row r="159" spans="1:15" ht="15" customHeight="1" x14ac:dyDescent="0.25">
      <c r="A159" s="14" t="s">
        <v>118</v>
      </c>
      <c r="B159" s="213" t="s">
        <v>47</v>
      </c>
      <c r="C159" s="16" t="s">
        <v>51</v>
      </c>
      <c r="D159" s="17">
        <f t="shared" si="72"/>
        <v>104</v>
      </c>
      <c r="E159" s="17">
        <v>104</v>
      </c>
      <c r="F159" s="17">
        <v>59.9</v>
      </c>
      <c r="G159" s="17"/>
      <c r="H159" s="11">
        <f t="shared" si="63"/>
        <v>0</v>
      </c>
      <c r="I159" s="11"/>
      <c r="J159" s="11"/>
      <c r="K159" s="11"/>
      <c r="L159" s="13">
        <f t="shared" si="68"/>
        <v>104</v>
      </c>
      <c r="M159" s="13">
        <f t="shared" si="69"/>
        <v>104</v>
      </c>
      <c r="N159" s="13">
        <f t="shared" si="70"/>
        <v>59.9</v>
      </c>
      <c r="O159" s="13">
        <f t="shared" si="71"/>
        <v>0</v>
      </c>
    </row>
    <row r="160" spans="1:15" ht="15" customHeight="1" x14ac:dyDescent="0.25">
      <c r="A160" s="14" t="s">
        <v>119</v>
      </c>
      <c r="B160" s="95" t="s">
        <v>425</v>
      </c>
      <c r="C160" s="98" t="s">
        <v>51</v>
      </c>
      <c r="D160" s="17">
        <f t="shared" si="72"/>
        <v>115.1</v>
      </c>
      <c r="E160" s="17">
        <v>115.1</v>
      </c>
      <c r="F160" s="17">
        <v>72.3</v>
      </c>
      <c r="G160" s="17"/>
      <c r="H160" s="11">
        <f t="shared" si="63"/>
        <v>0</v>
      </c>
      <c r="I160" s="11"/>
      <c r="J160" s="11"/>
      <c r="K160" s="11"/>
      <c r="L160" s="13">
        <f t="shared" si="68"/>
        <v>115.1</v>
      </c>
      <c r="M160" s="13">
        <f t="shared" si="69"/>
        <v>115.1</v>
      </c>
      <c r="N160" s="13">
        <f t="shared" si="70"/>
        <v>72.3</v>
      </c>
      <c r="O160" s="13">
        <f t="shared" si="71"/>
        <v>0</v>
      </c>
    </row>
    <row r="161" spans="1:17" ht="15" customHeight="1" x14ac:dyDescent="0.25">
      <c r="A161" s="14" t="s">
        <v>120</v>
      </c>
      <c r="B161" s="13" t="s">
        <v>64</v>
      </c>
      <c r="C161" s="16" t="s">
        <v>51</v>
      </c>
      <c r="D161" s="17">
        <f t="shared" si="72"/>
        <v>87.9</v>
      </c>
      <c r="E161" s="17">
        <v>87.9</v>
      </c>
      <c r="F161" s="17">
        <v>52.5</v>
      </c>
      <c r="G161" s="17"/>
      <c r="H161" s="11">
        <f t="shared" si="63"/>
        <v>0</v>
      </c>
      <c r="I161" s="11"/>
      <c r="J161" s="11"/>
      <c r="K161" s="11"/>
      <c r="L161" s="13">
        <f t="shared" si="68"/>
        <v>87.9</v>
      </c>
      <c r="M161" s="13">
        <f t="shared" si="69"/>
        <v>87.9</v>
      </c>
      <c r="N161" s="13">
        <f t="shared" si="70"/>
        <v>52.5</v>
      </c>
      <c r="O161" s="13">
        <f t="shared" si="71"/>
        <v>0</v>
      </c>
    </row>
    <row r="162" spans="1:17" ht="15" customHeight="1" x14ac:dyDescent="0.25">
      <c r="A162" s="14" t="s">
        <v>121</v>
      </c>
      <c r="B162" s="13" t="s">
        <v>42</v>
      </c>
      <c r="C162" s="16" t="s">
        <v>51</v>
      </c>
      <c r="D162" s="17">
        <f t="shared" si="72"/>
        <v>154.80000000000001</v>
      </c>
      <c r="E162" s="17">
        <v>154.80000000000001</v>
      </c>
      <c r="F162" s="17">
        <v>88.7</v>
      </c>
      <c r="G162" s="17"/>
      <c r="H162" s="11">
        <f t="shared" si="63"/>
        <v>0</v>
      </c>
      <c r="I162" s="11"/>
      <c r="J162" s="11"/>
      <c r="K162" s="11"/>
      <c r="L162" s="13">
        <f t="shared" si="68"/>
        <v>154.80000000000001</v>
      </c>
      <c r="M162" s="13">
        <f t="shared" si="69"/>
        <v>154.80000000000001</v>
      </c>
      <c r="N162" s="13">
        <f t="shared" si="70"/>
        <v>88.7</v>
      </c>
      <c r="O162" s="13">
        <f t="shared" si="71"/>
        <v>0</v>
      </c>
    </row>
    <row r="163" spans="1:17" ht="15" customHeight="1" x14ac:dyDescent="0.25">
      <c r="A163" s="14" t="s">
        <v>166</v>
      </c>
      <c r="B163" s="310" t="s">
        <v>426</v>
      </c>
      <c r="C163" s="98" t="s">
        <v>51</v>
      </c>
      <c r="D163" s="17">
        <f t="shared" si="72"/>
        <v>98.7</v>
      </c>
      <c r="E163" s="17">
        <v>98.7</v>
      </c>
      <c r="F163" s="17">
        <v>58.8</v>
      </c>
      <c r="G163" s="17"/>
      <c r="H163" s="11">
        <f t="shared" si="63"/>
        <v>0</v>
      </c>
      <c r="I163" s="11"/>
      <c r="J163" s="11"/>
      <c r="K163" s="11"/>
      <c r="L163" s="13">
        <f t="shared" si="68"/>
        <v>98.7</v>
      </c>
      <c r="M163" s="13">
        <f t="shared" si="69"/>
        <v>98.7</v>
      </c>
      <c r="N163" s="13">
        <f t="shared" si="70"/>
        <v>58.8</v>
      </c>
      <c r="O163" s="13">
        <f t="shared" si="71"/>
        <v>0</v>
      </c>
    </row>
    <row r="164" spans="1:17" ht="15" customHeight="1" x14ac:dyDescent="0.25">
      <c r="A164" s="14" t="s">
        <v>122</v>
      </c>
      <c r="B164" s="213" t="s">
        <v>41</v>
      </c>
      <c r="C164" s="16" t="s">
        <v>51</v>
      </c>
      <c r="D164" s="17">
        <f t="shared" si="72"/>
        <v>74.7</v>
      </c>
      <c r="E164" s="17">
        <v>74.7</v>
      </c>
      <c r="F164" s="17">
        <v>42.7</v>
      </c>
      <c r="G164" s="17"/>
      <c r="H164" s="11">
        <f t="shared" si="63"/>
        <v>0</v>
      </c>
      <c r="I164" s="11"/>
      <c r="J164" s="11"/>
      <c r="K164" s="11"/>
      <c r="L164" s="13">
        <f t="shared" si="68"/>
        <v>74.7</v>
      </c>
      <c r="M164" s="13">
        <f t="shared" si="69"/>
        <v>74.7</v>
      </c>
      <c r="N164" s="13">
        <f t="shared" si="70"/>
        <v>42.7</v>
      </c>
      <c r="O164" s="13">
        <f t="shared" si="71"/>
        <v>0</v>
      </c>
    </row>
    <row r="165" spans="1:17" ht="15" customHeight="1" x14ac:dyDescent="0.25">
      <c r="A165" s="14" t="s">
        <v>123</v>
      </c>
      <c r="B165" s="13" t="s">
        <v>165</v>
      </c>
      <c r="C165" s="16" t="s">
        <v>51</v>
      </c>
      <c r="D165" s="17">
        <f t="shared" si="72"/>
        <v>117.6</v>
      </c>
      <c r="E165" s="17">
        <v>117.6</v>
      </c>
      <c r="F165" s="17">
        <v>69.5</v>
      </c>
      <c r="G165" s="17"/>
      <c r="H165" s="11">
        <f t="shared" si="63"/>
        <v>0</v>
      </c>
      <c r="I165" s="11"/>
      <c r="J165" s="11"/>
      <c r="K165" s="11"/>
      <c r="L165" s="13">
        <f t="shared" si="68"/>
        <v>117.6</v>
      </c>
      <c r="M165" s="13">
        <f t="shared" si="69"/>
        <v>117.6</v>
      </c>
      <c r="N165" s="13">
        <f t="shared" si="70"/>
        <v>69.5</v>
      </c>
      <c r="O165" s="13">
        <f t="shared" si="71"/>
        <v>0</v>
      </c>
    </row>
    <row r="166" spans="1:17" ht="15" customHeight="1" x14ac:dyDescent="0.25">
      <c r="A166" s="14" t="s">
        <v>124</v>
      </c>
      <c r="B166" s="13" t="s">
        <v>157</v>
      </c>
      <c r="C166" s="16" t="s">
        <v>51</v>
      </c>
      <c r="D166" s="17">
        <f t="shared" si="72"/>
        <v>243.7</v>
      </c>
      <c r="E166" s="17">
        <v>243.7</v>
      </c>
      <c r="F166" s="17">
        <v>142.5</v>
      </c>
      <c r="G166" s="17"/>
      <c r="H166" s="11">
        <f t="shared" si="63"/>
        <v>0</v>
      </c>
      <c r="I166" s="11"/>
      <c r="J166" s="11"/>
      <c r="K166" s="11"/>
      <c r="L166" s="13">
        <f t="shared" si="68"/>
        <v>243.7</v>
      </c>
      <c r="M166" s="13">
        <f t="shared" si="69"/>
        <v>243.7</v>
      </c>
      <c r="N166" s="13">
        <f t="shared" si="70"/>
        <v>142.5</v>
      </c>
      <c r="O166" s="13">
        <f t="shared" si="71"/>
        <v>0</v>
      </c>
    </row>
    <row r="167" spans="1:17" ht="15" customHeight="1" x14ac:dyDescent="0.25">
      <c r="A167" s="14" t="s">
        <v>125</v>
      </c>
      <c r="B167" s="13" t="s">
        <v>34</v>
      </c>
      <c r="C167" s="16" t="s">
        <v>51</v>
      </c>
      <c r="D167" s="17">
        <f t="shared" si="72"/>
        <v>142.4</v>
      </c>
      <c r="E167" s="17">
        <v>142.4</v>
      </c>
      <c r="F167" s="17">
        <v>90.2</v>
      </c>
      <c r="G167" s="17"/>
      <c r="H167" s="11">
        <f t="shared" si="63"/>
        <v>0</v>
      </c>
      <c r="I167" s="11"/>
      <c r="J167" s="11"/>
      <c r="K167" s="11"/>
      <c r="L167" s="13">
        <f t="shared" si="68"/>
        <v>142.4</v>
      </c>
      <c r="M167" s="13">
        <f t="shared" si="69"/>
        <v>142.4</v>
      </c>
      <c r="N167" s="13">
        <f t="shared" si="70"/>
        <v>90.2</v>
      </c>
      <c r="O167" s="13">
        <f t="shared" si="71"/>
        <v>0</v>
      </c>
    </row>
    <row r="168" spans="1:17" ht="15" customHeight="1" x14ac:dyDescent="0.25">
      <c r="A168" s="14" t="s">
        <v>126</v>
      </c>
      <c r="B168" s="13" t="s">
        <v>36</v>
      </c>
      <c r="C168" s="16" t="s">
        <v>51</v>
      </c>
      <c r="D168" s="17">
        <f t="shared" si="72"/>
        <v>162.69999999999999</v>
      </c>
      <c r="E168" s="17">
        <v>162.69999999999999</v>
      </c>
      <c r="F168" s="17">
        <v>94.7</v>
      </c>
      <c r="G168" s="17"/>
      <c r="H168" s="11">
        <f t="shared" si="63"/>
        <v>0</v>
      </c>
      <c r="I168" s="11"/>
      <c r="J168" s="11"/>
      <c r="K168" s="11"/>
      <c r="L168" s="13">
        <f t="shared" si="68"/>
        <v>162.69999999999999</v>
      </c>
      <c r="M168" s="13">
        <f t="shared" si="69"/>
        <v>162.69999999999999</v>
      </c>
      <c r="N168" s="13">
        <f t="shared" si="70"/>
        <v>94.7</v>
      </c>
      <c r="O168" s="13">
        <f t="shared" si="71"/>
        <v>0</v>
      </c>
      <c r="P168" s="38"/>
      <c r="Q168" s="38"/>
    </row>
    <row r="169" spans="1:17" ht="15" customHeight="1" x14ac:dyDescent="0.25">
      <c r="A169" s="14" t="s">
        <v>127</v>
      </c>
      <c r="B169" s="13" t="s">
        <v>38</v>
      </c>
      <c r="C169" s="16" t="s">
        <v>51</v>
      </c>
      <c r="D169" s="17">
        <f t="shared" si="72"/>
        <v>266.60000000000002</v>
      </c>
      <c r="E169" s="17">
        <v>266.60000000000002</v>
      </c>
      <c r="F169" s="17">
        <v>155.5</v>
      </c>
      <c r="G169" s="17"/>
      <c r="H169" s="11">
        <f t="shared" si="63"/>
        <v>0</v>
      </c>
      <c r="I169" s="11"/>
      <c r="J169" s="11"/>
      <c r="K169" s="11"/>
      <c r="L169" s="13">
        <f t="shared" si="68"/>
        <v>266.60000000000002</v>
      </c>
      <c r="M169" s="13">
        <f t="shared" si="69"/>
        <v>266.60000000000002</v>
      </c>
      <c r="N169" s="13">
        <f t="shared" si="70"/>
        <v>155.5</v>
      </c>
      <c r="O169" s="13">
        <f t="shared" si="71"/>
        <v>0</v>
      </c>
    </row>
    <row r="170" spans="1:17" ht="15" customHeight="1" x14ac:dyDescent="0.25">
      <c r="A170" s="14" t="s">
        <v>128</v>
      </c>
      <c r="B170" s="13" t="s">
        <v>37</v>
      </c>
      <c r="C170" s="16" t="s">
        <v>51</v>
      </c>
      <c r="D170" s="17">
        <f t="shared" si="72"/>
        <v>149.9</v>
      </c>
      <c r="E170" s="17">
        <v>149.9</v>
      </c>
      <c r="F170" s="17">
        <v>94.7</v>
      </c>
      <c r="G170" s="17"/>
      <c r="H170" s="11">
        <f t="shared" si="63"/>
        <v>0</v>
      </c>
      <c r="I170" s="11"/>
      <c r="J170" s="11"/>
      <c r="K170" s="11"/>
      <c r="L170" s="13">
        <f t="shared" si="68"/>
        <v>149.9</v>
      </c>
      <c r="M170" s="13">
        <f t="shared" si="69"/>
        <v>149.9</v>
      </c>
      <c r="N170" s="13">
        <f t="shared" si="70"/>
        <v>94.7</v>
      </c>
      <c r="O170" s="13">
        <f t="shared" si="71"/>
        <v>0</v>
      </c>
    </row>
    <row r="171" spans="1:17" ht="15" customHeight="1" x14ac:dyDescent="0.25">
      <c r="A171" s="14" t="s">
        <v>129</v>
      </c>
      <c r="B171" s="13" t="s">
        <v>35</v>
      </c>
      <c r="C171" s="16" t="s">
        <v>51</v>
      </c>
      <c r="D171" s="17">
        <f t="shared" si="72"/>
        <v>283.60000000000002</v>
      </c>
      <c r="E171" s="17">
        <v>243.6</v>
      </c>
      <c r="F171" s="17">
        <v>136.69999999999999</v>
      </c>
      <c r="G171" s="17">
        <v>40</v>
      </c>
      <c r="H171" s="11">
        <f t="shared" si="63"/>
        <v>0</v>
      </c>
      <c r="I171" s="11"/>
      <c r="J171" s="11"/>
      <c r="K171" s="11"/>
      <c r="L171" s="13">
        <f t="shared" si="68"/>
        <v>283.60000000000002</v>
      </c>
      <c r="M171" s="13">
        <f t="shared" si="69"/>
        <v>243.6</v>
      </c>
      <c r="N171" s="13">
        <f t="shared" si="70"/>
        <v>136.69999999999999</v>
      </c>
      <c r="O171" s="13">
        <f t="shared" si="71"/>
        <v>40</v>
      </c>
    </row>
    <row r="172" spans="1:17" ht="15" customHeight="1" x14ac:dyDescent="0.25">
      <c r="A172" s="14" t="s">
        <v>130</v>
      </c>
      <c r="B172" s="213" t="s">
        <v>39</v>
      </c>
      <c r="C172" s="16" t="s">
        <v>51</v>
      </c>
      <c r="D172" s="17">
        <f t="shared" si="72"/>
        <v>59.6</v>
      </c>
      <c r="E172" s="17">
        <v>59.6</v>
      </c>
      <c r="F172" s="17">
        <v>38.299999999999997</v>
      </c>
      <c r="G172" s="17"/>
      <c r="H172" s="11">
        <f t="shared" si="63"/>
        <v>0</v>
      </c>
      <c r="I172" s="11"/>
      <c r="J172" s="11"/>
      <c r="K172" s="11"/>
      <c r="L172" s="13">
        <f t="shared" si="68"/>
        <v>59.6</v>
      </c>
      <c r="M172" s="13">
        <f t="shared" si="69"/>
        <v>59.6</v>
      </c>
      <c r="N172" s="13">
        <f t="shared" si="70"/>
        <v>38.299999999999997</v>
      </c>
      <c r="O172" s="13">
        <f t="shared" si="71"/>
        <v>0</v>
      </c>
    </row>
    <row r="173" spans="1:17" ht="15" customHeight="1" x14ac:dyDescent="0.25">
      <c r="A173" s="14" t="s">
        <v>131</v>
      </c>
      <c r="B173" s="213" t="s">
        <v>40</v>
      </c>
      <c r="C173" s="16" t="s">
        <v>51</v>
      </c>
      <c r="D173" s="17">
        <f t="shared" si="72"/>
        <v>87.1</v>
      </c>
      <c r="E173" s="17">
        <v>87.1</v>
      </c>
      <c r="F173" s="17">
        <v>57.5</v>
      </c>
      <c r="G173" s="17"/>
      <c r="H173" s="11">
        <f t="shared" si="63"/>
        <v>0</v>
      </c>
      <c r="I173" s="11"/>
      <c r="J173" s="11"/>
      <c r="K173" s="11"/>
      <c r="L173" s="13">
        <f t="shared" si="68"/>
        <v>87.1</v>
      </c>
      <c r="M173" s="13">
        <f t="shared" si="69"/>
        <v>87.1</v>
      </c>
      <c r="N173" s="13">
        <f t="shared" si="70"/>
        <v>57.5</v>
      </c>
      <c r="O173" s="13">
        <f t="shared" si="71"/>
        <v>0</v>
      </c>
    </row>
    <row r="174" spans="1:17" ht="15" customHeight="1" x14ac:dyDescent="0.25">
      <c r="A174" s="14" t="s">
        <v>132</v>
      </c>
      <c r="B174" s="13" t="s">
        <v>49</v>
      </c>
      <c r="C174" s="16" t="s">
        <v>51</v>
      </c>
      <c r="D174" s="17">
        <f t="shared" si="72"/>
        <v>67.7</v>
      </c>
      <c r="E174" s="17">
        <v>67.7</v>
      </c>
      <c r="F174" s="17">
        <v>51.6</v>
      </c>
      <c r="G174" s="17"/>
      <c r="H174" s="11">
        <f t="shared" si="63"/>
        <v>0</v>
      </c>
      <c r="I174" s="11"/>
      <c r="J174" s="11"/>
      <c r="K174" s="11"/>
      <c r="L174" s="13">
        <f t="shared" si="68"/>
        <v>67.7</v>
      </c>
      <c r="M174" s="13">
        <f t="shared" si="69"/>
        <v>67.7</v>
      </c>
      <c r="N174" s="13">
        <f t="shared" si="70"/>
        <v>51.6</v>
      </c>
      <c r="O174" s="13">
        <f t="shared" si="71"/>
        <v>0</v>
      </c>
    </row>
    <row r="175" spans="1:17" ht="15" customHeight="1" x14ac:dyDescent="0.25">
      <c r="A175" s="14" t="s">
        <v>133</v>
      </c>
      <c r="B175" s="13" t="s">
        <v>48</v>
      </c>
      <c r="C175" s="16" t="s">
        <v>51</v>
      </c>
      <c r="D175" s="17">
        <f t="shared" si="72"/>
        <v>506.5</v>
      </c>
      <c r="E175" s="17">
        <v>506.5</v>
      </c>
      <c r="F175" s="17">
        <v>379.3</v>
      </c>
      <c r="G175" s="17"/>
      <c r="H175" s="11">
        <f t="shared" si="63"/>
        <v>0</v>
      </c>
      <c r="I175" s="11"/>
      <c r="J175" s="11"/>
      <c r="K175" s="11"/>
      <c r="L175" s="13">
        <f t="shared" si="68"/>
        <v>506.5</v>
      </c>
      <c r="M175" s="13">
        <f t="shared" si="69"/>
        <v>506.5</v>
      </c>
      <c r="N175" s="13">
        <f t="shared" si="70"/>
        <v>379.3</v>
      </c>
      <c r="O175" s="13">
        <f t="shared" si="71"/>
        <v>0</v>
      </c>
    </row>
    <row r="176" spans="1:17" ht="14.25" customHeight="1" x14ac:dyDescent="0.25">
      <c r="A176" s="14" t="s">
        <v>167</v>
      </c>
      <c r="B176" s="13" t="s">
        <v>66</v>
      </c>
      <c r="C176" s="16" t="s">
        <v>51</v>
      </c>
      <c r="D176" s="17">
        <f t="shared" si="72"/>
        <v>58.23</v>
      </c>
      <c r="E176" s="17">
        <v>58.23</v>
      </c>
      <c r="F176" s="17">
        <v>42.1</v>
      </c>
      <c r="G176" s="17"/>
      <c r="H176" s="11">
        <f t="shared" si="63"/>
        <v>0</v>
      </c>
      <c r="I176" s="11"/>
      <c r="J176" s="11"/>
      <c r="K176" s="11"/>
      <c r="L176" s="13">
        <f t="shared" si="68"/>
        <v>58.23</v>
      </c>
      <c r="M176" s="13">
        <f t="shared" si="69"/>
        <v>58.23</v>
      </c>
      <c r="N176" s="13">
        <f t="shared" si="70"/>
        <v>42.1</v>
      </c>
      <c r="O176" s="13">
        <f t="shared" si="71"/>
        <v>0</v>
      </c>
    </row>
    <row r="177" spans="1:17" ht="15" customHeight="1" x14ac:dyDescent="0.25">
      <c r="A177" s="14" t="s">
        <v>134</v>
      </c>
      <c r="B177" s="13" t="s">
        <v>50</v>
      </c>
      <c r="C177" s="16" t="s">
        <v>51</v>
      </c>
      <c r="D177" s="17">
        <f t="shared" si="72"/>
        <v>58.3</v>
      </c>
      <c r="E177" s="17">
        <v>58.3</v>
      </c>
      <c r="F177" s="17">
        <v>42.3</v>
      </c>
      <c r="G177" s="17"/>
      <c r="H177" s="11">
        <f t="shared" si="63"/>
        <v>0</v>
      </c>
      <c r="I177" s="11"/>
      <c r="J177" s="11"/>
      <c r="K177" s="11"/>
      <c r="L177" s="13">
        <f t="shared" si="68"/>
        <v>58.3</v>
      </c>
      <c r="M177" s="13">
        <f t="shared" si="69"/>
        <v>58.3</v>
      </c>
      <c r="N177" s="13">
        <f t="shared" si="70"/>
        <v>42.3</v>
      </c>
      <c r="O177" s="13">
        <f t="shared" si="71"/>
        <v>0</v>
      </c>
    </row>
    <row r="178" spans="1:17" ht="15" customHeight="1" x14ac:dyDescent="0.25">
      <c r="A178" s="14" t="s">
        <v>135</v>
      </c>
      <c r="B178" s="13" t="s">
        <v>172</v>
      </c>
      <c r="C178" s="16" t="s">
        <v>51</v>
      </c>
      <c r="D178" s="17">
        <f t="shared" si="72"/>
        <v>170.3</v>
      </c>
      <c r="E178" s="17">
        <v>170.3</v>
      </c>
      <c r="F178" s="17">
        <v>100.7</v>
      </c>
      <c r="G178" s="17"/>
      <c r="H178" s="11">
        <f t="shared" si="63"/>
        <v>0</v>
      </c>
      <c r="I178" s="11"/>
      <c r="J178" s="11"/>
      <c r="K178" s="11"/>
      <c r="L178" s="13">
        <f t="shared" si="68"/>
        <v>170.3</v>
      </c>
      <c r="M178" s="13">
        <f t="shared" si="69"/>
        <v>170.3</v>
      </c>
      <c r="N178" s="13">
        <f t="shared" si="70"/>
        <v>100.7</v>
      </c>
      <c r="O178" s="13">
        <f t="shared" si="71"/>
        <v>0</v>
      </c>
    </row>
    <row r="179" spans="1:17" s="38" customFormat="1" ht="15" customHeight="1" x14ac:dyDescent="0.25">
      <c r="A179" s="14" t="s">
        <v>136</v>
      </c>
      <c r="B179" s="13" t="s">
        <v>173</v>
      </c>
      <c r="C179" s="16" t="s">
        <v>51</v>
      </c>
      <c r="D179" s="17">
        <f t="shared" si="72"/>
        <v>13</v>
      </c>
      <c r="E179" s="17">
        <v>13</v>
      </c>
      <c r="F179" s="17">
        <v>9.9</v>
      </c>
      <c r="G179" s="17"/>
      <c r="H179" s="11">
        <f t="shared" si="63"/>
        <v>0</v>
      </c>
      <c r="I179" s="11"/>
      <c r="J179" s="11"/>
      <c r="K179" s="11"/>
      <c r="L179" s="13">
        <f t="shared" si="68"/>
        <v>13</v>
      </c>
      <c r="M179" s="13">
        <f t="shared" si="69"/>
        <v>13</v>
      </c>
      <c r="N179" s="13">
        <f t="shared" si="70"/>
        <v>9.9</v>
      </c>
      <c r="O179" s="13">
        <f t="shared" si="71"/>
        <v>0</v>
      </c>
      <c r="P179" s="2"/>
      <c r="Q179" s="2"/>
    </row>
    <row r="180" spans="1:17" ht="15.95" customHeight="1" x14ac:dyDescent="0.25">
      <c r="A180" s="21" t="s">
        <v>137</v>
      </c>
      <c r="B180" s="22" t="s">
        <v>182</v>
      </c>
      <c r="C180" s="29"/>
      <c r="D180" s="24">
        <f>D141+D144+D145+D146+D147+D148+D149+D150+D151+D152+D153+D154+D155+D156+D157+D158+D159+D161+D162+D164+D165+D166+D167+D168+D169+D170+D171+D172+D173+D174+D175+D176+D177+D178+D179+D160+D163</f>
        <v>5615.03</v>
      </c>
      <c r="E180" s="24">
        <f t="shared" ref="E180:O180" si="73">E141+E144+E145+E146+E147+E148+E149+E150+E151+E152+E153+E154+E155+E156+E157+E158+E159+E161+E162+E164+E165+E166+E167+E168+E169+E170+E171+E172+E173+E174+E175+E176+E177+E178+E179+E160+E163</f>
        <v>5474.63</v>
      </c>
      <c r="F180" s="24">
        <f t="shared" si="73"/>
        <v>3127.6000000000004</v>
      </c>
      <c r="G180" s="24">
        <f t="shared" si="73"/>
        <v>140.4</v>
      </c>
      <c r="H180" s="25">
        <f t="shared" si="73"/>
        <v>0</v>
      </c>
      <c r="I180" s="25">
        <f t="shared" si="73"/>
        <v>0</v>
      </c>
      <c r="J180" s="25">
        <f t="shared" si="73"/>
        <v>0</v>
      </c>
      <c r="K180" s="25">
        <f t="shared" si="73"/>
        <v>0</v>
      </c>
      <c r="L180" s="22">
        <f t="shared" si="73"/>
        <v>5615.03</v>
      </c>
      <c r="M180" s="22">
        <f t="shared" si="73"/>
        <v>5474.63</v>
      </c>
      <c r="N180" s="22">
        <f t="shared" si="73"/>
        <v>3127.6000000000004</v>
      </c>
      <c r="O180" s="22">
        <f t="shared" si="73"/>
        <v>140.4</v>
      </c>
    </row>
    <row r="181" spans="1:17" ht="15.95" customHeight="1" x14ac:dyDescent="0.25">
      <c r="A181" s="6" t="s">
        <v>138</v>
      </c>
      <c r="B181" s="457" t="s">
        <v>186</v>
      </c>
      <c r="C181" s="458"/>
      <c r="D181" s="458"/>
      <c r="E181" s="458"/>
      <c r="F181" s="458"/>
      <c r="G181" s="458"/>
      <c r="H181" s="458"/>
      <c r="I181" s="458"/>
      <c r="J181" s="458"/>
      <c r="K181" s="458"/>
      <c r="L181" s="458"/>
      <c r="M181" s="458"/>
      <c r="N181" s="458"/>
      <c r="O181" s="459"/>
    </row>
    <row r="182" spans="1:17" ht="15" customHeight="1" x14ac:dyDescent="0.25">
      <c r="A182" s="6" t="s">
        <v>139</v>
      </c>
      <c r="B182" s="275" t="s">
        <v>20</v>
      </c>
      <c r="C182" s="298"/>
      <c r="D182" s="17">
        <f>SUM(D183:D184)</f>
        <v>222.4</v>
      </c>
      <c r="E182" s="17">
        <f>SUM(E183:E184)</f>
        <v>222.4</v>
      </c>
      <c r="F182" s="17">
        <f>SUM(F183:F184)</f>
        <v>0</v>
      </c>
      <c r="G182" s="17">
        <f>SUM(G183:G184)</f>
        <v>0</v>
      </c>
      <c r="H182" s="10">
        <f>I182+K182</f>
        <v>0</v>
      </c>
      <c r="I182" s="11">
        <f>SUM(I183:I184)</f>
        <v>0</v>
      </c>
      <c r="J182" s="11">
        <f>SUM(J183:J184)</f>
        <v>0</v>
      </c>
      <c r="K182" s="218">
        <f>SUM(K183:K184)</f>
        <v>0</v>
      </c>
      <c r="L182" s="12">
        <f>M182+O182</f>
        <v>222.4</v>
      </c>
      <c r="M182" s="12">
        <f t="shared" ref="M182:O184" si="74">E182+I182</f>
        <v>222.4</v>
      </c>
      <c r="N182" s="12">
        <f t="shared" si="74"/>
        <v>0</v>
      </c>
      <c r="O182" s="12">
        <f t="shared" si="74"/>
        <v>0</v>
      </c>
    </row>
    <row r="183" spans="1:17" ht="15" customHeight="1" x14ac:dyDescent="0.25">
      <c r="A183" s="311"/>
      <c r="B183" s="299"/>
      <c r="C183" s="31" t="s">
        <v>25</v>
      </c>
      <c r="D183" s="17">
        <f>E183+G183</f>
        <v>218.3</v>
      </c>
      <c r="E183" s="17">
        <v>218.3</v>
      </c>
      <c r="F183" s="17"/>
      <c r="G183" s="17"/>
      <c r="H183" s="10">
        <f>I183+K183</f>
        <v>0</v>
      </c>
      <c r="I183" s="11"/>
      <c r="J183" s="11"/>
      <c r="K183" s="218"/>
      <c r="L183" s="13">
        <f>M183+O183</f>
        <v>218.3</v>
      </c>
      <c r="M183" s="13">
        <f t="shared" si="74"/>
        <v>218.3</v>
      </c>
      <c r="N183" s="13">
        <f t="shared" si="74"/>
        <v>0</v>
      </c>
      <c r="O183" s="13">
        <f t="shared" si="74"/>
        <v>0</v>
      </c>
    </row>
    <row r="184" spans="1:17" ht="15" customHeight="1" x14ac:dyDescent="0.25">
      <c r="A184" s="156"/>
      <c r="B184" s="300"/>
      <c r="C184" s="31" t="s">
        <v>30</v>
      </c>
      <c r="D184" s="17">
        <f>E184+G184</f>
        <v>4.0999999999999996</v>
      </c>
      <c r="E184" s="17">
        <v>4.0999999999999996</v>
      </c>
      <c r="F184" s="17"/>
      <c r="G184" s="17"/>
      <c r="H184" s="11">
        <f>I184+K184</f>
        <v>0</v>
      </c>
      <c r="I184" s="11"/>
      <c r="J184" s="11"/>
      <c r="K184" s="218"/>
      <c r="L184" s="13">
        <f>M184+O184</f>
        <v>4.0999999999999996</v>
      </c>
      <c r="M184" s="13">
        <f t="shared" si="74"/>
        <v>4.0999999999999996</v>
      </c>
      <c r="N184" s="13">
        <f t="shared" si="74"/>
        <v>0</v>
      </c>
      <c r="O184" s="13">
        <f t="shared" si="74"/>
        <v>0</v>
      </c>
    </row>
    <row r="185" spans="1:17" ht="15.95" customHeight="1" x14ac:dyDescent="0.25">
      <c r="A185" s="21" t="s">
        <v>140</v>
      </c>
      <c r="B185" s="279" t="s">
        <v>183</v>
      </c>
      <c r="C185" s="84"/>
      <c r="D185" s="24">
        <f>D182</f>
        <v>222.4</v>
      </c>
      <c r="E185" s="24">
        <f>E182</f>
        <v>222.4</v>
      </c>
      <c r="F185" s="24">
        <f>F182</f>
        <v>0</v>
      </c>
      <c r="G185" s="24">
        <f>G182</f>
        <v>0</v>
      </c>
      <c r="H185" s="25">
        <f t="shared" ref="H185:O185" si="75">H182</f>
        <v>0</v>
      </c>
      <c r="I185" s="25">
        <f t="shared" si="75"/>
        <v>0</v>
      </c>
      <c r="J185" s="25">
        <f t="shared" si="75"/>
        <v>0</v>
      </c>
      <c r="K185" s="25">
        <f t="shared" si="75"/>
        <v>0</v>
      </c>
      <c r="L185" s="45">
        <f t="shared" si="75"/>
        <v>222.4</v>
      </c>
      <c r="M185" s="45">
        <f t="shared" si="75"/>
        <v>222.4</v>
      </c>
      <c r="N185" s="45">
        <f t="shared" si="75"/>
        <v>0</v>
      </c>
      <c r="O185" s="45">
        <f t="shared" si="75"/>
        <v>0</v>
      </c>
    </row>
    <row r="186" spans="1:17" ht="15.95" customHeight="1" x14ac:dyDescent="0.25">
      <c r="A186" s="20" t="s">
        <v>168</v>
      </c>
      <c r="B186" s="457" t="s">
        <v>67</v>
      </c>
      <c r="C186" s="458"/>
      <c r="D186" s="458"/>
      <c r="E186" s="458"/>
      <c r="F186" s="458"/>
      <c r="G186" s="458"/>
      <c r="H186" s="458"/>
      <c r="I186" s="458"/>
      <c r="J186" s="458"/>
      <c r="K186" s="458"/>
      <c r="L186" s="458"/>
      <c r="M186" s="458"/>
      <c r="N186" s="458"/>
      <c r="O186" s="459"/>
    </row>
    <row r="187" spans="1:17" ht="15" customHeight="1" x14ac:dyDescent="0.25">
      <c r="A187" s="14" t="s">
        <v>141</v>
      </c>
      <c r="B187" s="275" t="s">
        <v>20</v>
      </c>
      <c r="C187" s="301" t="s">
        <v>30</v>
      </c>
      <c r="D187" s="17">
        <f t="shared" ref="D187:D201" si="76">E187+G187</f>
        <v>584.79999999999995</v>
      </c>
      <c r="E187" s="17">
        <v>458.7</v>
      </c>
      <c r="F187" s="17"/>
      <c r="G187" s="17">
        <v>126.1</v>
      </c>
      <c r="H187" s="10">
        <f>I187+K187</f>
        <v>40</v>
      </c>
      <c r="I187" s="11">
        <v>40</v>
      </c>
      <c r="J187" s="11"/>
      <c r="K187" s="218"/>
      <c r="L187" s="12">
        <f>M187+O187</f>
        <v>624.79999999999995</v>
      </c>
      <c r="M187" s="12">
        <f>E187+I187</f>
        <v>498.7</v>
      </c>
      <c r="N187" s="12">
        <f>F187+J187</f>
        <v>0</v>
      </c>
      <c r="O187" s="12">
        <f>G187+K187</f>
        <v>126.1</v>
      </c>
    </row>
    <row r="188" spans="1:17" ht="15" customHeight="1" x14ac:dyDescent="0.25">
      <c r="A188" s="276" t="s">
        <v>188</v>
      </c>
      <c r="B188" s="13" t="s">
        <v>7</v>
      </c>
      <c r="C188" s="40" t="s">
        <v>30</v>
      </c>
      <c r="D188" s="17">
        <f t="shared" si="76"/>
        <v>27</v>
      </c>
      <c r="E188" s="17">
        <v>27</v>
      </c>
      <c r="F188" s="17">
        <v>15.1</v>
      </c>
      <c r="G188" s="17"/>
      <c r="H188" s="10">
        <f t="shared" ref="H188:H201" si="77">I188+K188</f>
        <v>0</v>
      </c>
      <c r="I188" s="11"/>
      <c r="J188" s="11"/>
      <c r="K188" s="218"/>
      <c r="L188" s="12">
        <f t="shared" ref="L188:L201" si="78">M188+O188</f>
        <v>27</v>
      </c>
      <c r="M188" s="12">
        <f t="shared" ref="M188:M201" si="79">E188+I188</f>
        <v>27</v>
      </c>
      <c r="N188" s="12">
        <f t="shared" ref="N188:N201" si="80">F188+J188</f>
        <v>15.1</v>
      </c>
      <c r="O188" s="12">
        <f t="shared" ref="O188:O201" si="81">G188+K188</f>
        <v>0</v>
      </c>
    </row>
    <row r="189" spans="1:17" ht="15" customHeight="1" x14ac:dyDescent="0.25">
      <c r="A189" s="297" t="s">
        <v>189</v>
      </c>
      <c r="B189" s="81" t="s">
        <v>10</v>
      </c>
      <c r="C189" s="40" t="s">
        <v>30</v>
      </c>
      <c r="D189" s="17">
        <f t="shared" si="76"/>
        <v>23.1</v>
      </c>
      <c r="E189" s="17">
        <v>23.1</v>
      </c>
      <c r="F189" s="17">
        <v>13.9</v>
      </c>
      <c r="G189" s="17"/>
      <c r="H189" s="10">
        <f t="shared" si="77"/>
        <v>0</v>
      </c>
      <c r="I189" s="11"/>
      <c r="J189" s="11"/>
      <c r="K189" s="218"/>
      <c r="L189" s="12">
        <f t="shared" si="78"/>
        <v>23.1</v>
      </c>
      <c r="M189" s="12">
        <f t="shared" si="79"/>
        <v>23.1</v>
      </c>
      <c r="N189" s="12">
        <f t="shared" si="80"/>
        <v>13.9</v>
      </c>
      <c r="O189" s="12">
        <f t="shared" si="81"/>
        <v>0</v>
      </c>
    </row>
    <row r="190" spans="1:17" ht="15" customHeight="1" x14ac:dyDescent="0.25">
      <c r="A190" s="33" t="s">
        <v>190</v>
      </c>
      <c r="B190" s="30" t="s">
        <v>11</v>
      </c>
      <c r="C190" s="40" t="s">
        <v>30</v>
      </c>
      <c r="D190" s="17">
        <f t="shared" si="76"/>
        <v>66.2</v>
      </c>
      <c r="E190" s="17">
        <v>66.2</v>
      </c>
      <c r="F190" s="17">
        <v>41.4</v>
      </c>
      <c r="G190" s="17"/>
      <c r="H190" s="10">
        <f t="shared" si="77"/>
        <v>0</v>
      </c>
      <c r="I190" s="11"/>
      <c r="J190" s="11"/>
      <c r="K190" s="218"/>
      <c r="L190" s="12">
        <f t="shared" si="78"/>
        <v>66.2</v>
      </c>
      <c r="M190" s="12">
        <f t="shared" si="79"/>
        <v>66.2</v>
      </c>
      <c r="N190" s="12">
        <f t="shared" si="80"/>
        <v>41.4</v>
      </c>
      <c r="O190" s="12">
        <f t="shared" si="81"/>
        <v>0</v>
      </c>
    </row>
    <row r="191" spans="1:17" ht="15" customHeight="1" x14ac:dyDescent="0.25">
      <c r="A191" s="14" t="s">
        <v>191</v>
      </c>
      <c r="B191" s="30" t="s">
        <v>15</v>
      </c>
      <c r="C191" s="40" t="s">
        <v>30</v>
      </c>
      <c r="D191" s="17">
        <f t="shared" si="76"/>
        <v>25.2</v>
      </c>
      <c r="E191" s="17">
        <v>25.2</v>
      </c>
      <c r="F191" s="17">
        <v>15.3</v>
      </c>
      <c r="G191" s="17"/>
      <c r="H191" s="10">
        <f t="shared" si="77"/>
        <v>0</v>
      </c>
      <c r="I191" s="11"/>
      <c r="J191" s="11"/>
      <c r="K191" s="218"/>
      <c r="L191" s="12">
        <f t="shared" si="78"/>
        <v>25.2</v>
      </c>
      <c r="M191" s="12">
        <f t="shared" si="79"/>
        <v>25.2</v>
      </c>
      <c r="N191" s="12">
        <f t="shared" si="80"/>
        <v>15.3</v>
      </c>
      <c r="O191" s="12">
        <f t="shared" si="81"/>
        <v>0</v>
      </c>
    </row>
    <row r="192" spans="1:17" ht="15" customHeight="1" x14ac:dyDescent="0.25">
      <c r="A192" s="276" t="s">
        <v>192</v>
      </c>
      <c r="B192" s="30" t="s">
        <v>27</v>
      </c>
      <c r="C192" s="40" t="s">
        <v>30</v>
      </c>
      <c r="D192" s="17">
        <f t="shared" si="76"/>
        <v>204.2</v>
      </c>
      <c r="E192" s="17">
        <v>204.2</v>
      </c>
      <c r="F192" s="17">
        <v>134.19999999999999</v>
      </c>
      <c r="G192" s="17"/>
      <c r="H192" s="10">
        <f t="shared" si="77"/>
        <v>0</v>
      </c>
      <c r="I192" s="11"/>
      <c r="J192" s="11"/>
      <c r="K192" s="218"/>
      <c r="L192" s="12">
        <f t="shared" si="78"/>
        <v>204.2</v>
      </c>
      <c r="M192" s="12">
        <f t="shared" si="79"/>
        <v>204.2</v>
      </c>
      <c r="N192" s="12">
        <f t="shared" si="80"/>
        <v>134.19999999999999</v>
      </c>
      <c r="O192" s="12">
        <f t="shared" si="81"/>
        <v>0</v>
      </c>
    </row>
    <row r="193" spans="1:17" ht="15" customHeight="1" x14ac:dyDescent="0.25">
      <c r="A193" s="39" t="s">
        <v>193</v>
      </c>
      <c r="B193" s="30" t="s">
        <v>57</v>
      </c>
      <c r="C193" s="40" t="s">
        <v>30</v>
      </c>
      <c r="D193" s="17">
        <f t="shared" si="76"/>
        <v>56.5</v>
      </c>
      <c r="E193" s="17">
        <v>56.5</v>
      </c>
      <c r="F193" s="17">
        <v>40.4</v>
      </c>
      <c r="G193" s="17"/>
      <c r="H193" s="10">
        <f t="shared" si="77"/>
        <v>0</v>
      </c>
      <c r="I193" s="11"/>
      <c r="J193" s="11"/>
      <c r="K193" s="218"/>
      <c r="L193" s="12">
        <f t="shared" si="78"/>
        <v>56.5</v>
      </c>
      <c r="M193" s="12">
        <f t="shared" si="79"/>
        <v>56.5</v>
      </c>
      <c r="N193" s="12">
        <f t="shared" si="80"/>
        <v>40.4</v>
      </c>
      <c r="O193" s="12">
        <f t="shared" si="81"/>
        <v>0</v>
      </c>
    </row>
    <row r="194" spans="1:17" ht="15" customHeight="1" x14ac:dyDescent="0.25">
      <c r="A194" s="41" t="s">
        <v>194</v>
      </c>
      <c r="B194" s="30" t="s">
        <v>58</v>
      </c>
      <c r="C194" s="40" t="s">
        <v>30</v>
      </c>
      <c r="D194" s="17">
        <f t="shared" si="76"/>
        <v>45.3</v>
      </c>
      <c r="E194" s="17">
        <v>45.3</v>
      </c>
      <c r="F194" s="17">
        <v>29.3</v>
      </c>
      <c r="G194" s="17"/>
      <c r="H194" s="10">
        <f t="shared" si="77"/>
        <v>0</v>
      </c>
      <c r="I194" s="11"/>
      <c r="J194" s="11"/>
      <c r="K194" s="218"/>
      <c r="L194" s="12">
        <f t="shared" si="78"/>
        <v>45.3</v>
      </c>
      <c r="M194" s="12">
        <f t="shared" si="79"/>
        <v>45.3</v>
      </c>
      <c r="N194" s="12">
        <f t="shared" si="80"/>
        <v>29.3</v>
      </c>
      <c r="O194" s="12">
        <f t="shared" si="81"/>
        <v>0</v>
      </c>
    </row>
    <row r="195" spans="1:17" ht="15" customHeight="1" x14ac:dyDescent="0.25">
      <c r="A195" s="33" t="s">
        <v>195</v>
      </c>
      <c r="B195" s="30" t="s">
        <v>427</v>
      </c>
      <c r="C195" s="40" t="s">
        <v>30</v>
      </c>
      <c r="D195" s="17">
        <f t="shared" si="76"/>
        <v>30</v>
      </c>
      <c r="E195" s="17">
        <v>30</v>
      </c>
      <c r="F195" s="17">
        <v>21.7</v>
      </c>
      <c r="G195" s="17"/>
      <c r="H195" s="10">
        <f t="shared" si="77"/>
        <v>0</v>
      </c>
      <c r="I195" s="11"/>
      <c r="J195" s="11"/>
      <c r="K195" s="218"/>
      <c r="L195" s="12">
        <f t="shared" si="78"/>
        <v>30</v>
      </c>
      <c r="M195" s="12">
        <f t="shared" si="79"/>
        <v>30</v>
      </c>
      <c r="N195" s="12">
        <f t="shared" si="80"/>
        <v>21.7</v>
      </c>
      <c r="O195" s="12">
        <f t="shared" si="81"/>
        <v>0</v>
      </c>
    </row>
    <row r="196" spans="1:17" ht="15" customHeight="1" x14ac:dyDescent="0.25">
      <c r="A196" s="33" t="s">
        <v>196</v>
      </c>
      <c r="B196" s="30" t="s">
        <v>429</v>
      </c>
      <c r="C196" s="40" t="s">
        <v>30</v>
      </c>
      <c r="D196" s="17">
        <f t="shared" si="76"/>
        <v>67.3</v>
      </c>
      <c r="E196" s="17">
        <v>67.3</v>
      </c>
      <c r="F196" s="17">
        <v>45.5</v>
      </c>
      <c r="G196" s="17"/>
      <c r="H196" s="10">
        <f t="shared" si="77"/>
        <v>0</v>
      </c>
      <c r="I196" s="11"/>
      <c r="J196" s="11"/>
      <c r="K196" s="218"/>
      <c r="L196" s="12">
        <f t="shared" si="78"/>
        <v>67.3</v>
      </c>
      <c r="M196" s="12">
        <f t="shared" si="79"/>
        <v>67.3</v>
      </c>
      <c r="N196" s="12">
        <f t="shared" si="80"/>
        <v>45.5</v>
      </c>
      <c r="O196" s="12">
        <f t="shared" si="81"/>
        <v>0</v>
      </c>
    </row>
    <row r="197" spans="1:17" x14ac:dyDescent="0.25">
      <c r="A197" s="33" t="s">
        <v>197</v>
      </c>
      <c r="B197" s="30" t="s">
        <v>68</v>
      </c>
      <c r="C197" s="40" t="s">
        <v>30</v>
      </c>
      <c r="D197" s="17">
        <f t="shared" si="76"/>
        <v>34.6</v>
      </c>
      <c r="E197" s="17">
        <v>34.6</v>
      </c>
      <c r="F197" s="17">
        <v>24.5</v>
      </c>
      <c r="G197" s="17"/>
      <c r="H197" s="10">
        <f t="shared" si="77"/>
        <v>0</v>
      </c>
      <c r="I197" s="11"/>
      <c r="J197" s="11"/>
      <c r="K197" s="218"/>
      <c r="L197" s="12">
        <f t="shared" si="78"/>
        <v>34.6</v>
      </c>
      <c r="M197" s="12">
        <f t="shared" si="79"/>
        <v>34.6</v>
      </c>
      <c r="N197" s="12">
        <f t="shared" si="80"/>
        <v>24.5</v>
      </c>
      <c r="O197" s="12">
        <f t="shared" si="81"/>
        <v>0</v>
      </c>
      <c r="P197" s="38"/>
      <c r="Q197" s="38"/>
    </row>
    <row r="198" spans="1:17" x14ac:dyDescent="0.25">
      <c r="A198" s="33" t="s">
        <v>198</v>
      </c>
      <c r="B198" s="30" t="s">
        <v>158</v>
      </c>
      <c r="C198" s="40" t="s">
        <v>30</v>
      </c>
      <c r="D198" s="17">
        <f t="shared" si="76"/>
        <v>28.1</v>
      </c>
      <c r="E198" s="17">
        <v>28.1</v>
      </c>
      <c r="F198" s="17">
        <v>18.5</v>
      </c>
      <c r="G198" s="17"/>
      <c r="H198" s="10">
        <f t="shared" si="77"/>
        <v>0</v>
      </c>
      <c r="I198" s="11"/>
      <c r="J198" s="11"/>
      <c r="K198" s="218"/>
      <c r="L198" s="12">
        <f t="shared" si="78"/>
        <v>28.1</v>
      </c>
      <c r="M198" s="12">
        <f t="shared" si="79"/>
        <v>28.1</v>
      </c>
      <c r="N198" s="12">
        <f t="shared" si="80"/>
        <v>18.5</v>
      </c>
      <c r="O198" s="12">
        <f t="shared" si="81"/>
        <v>0</v>
      </c>
    </row>
    <row r="199" spans="1:17" x14ac:dyDescent="0.25">
      <c r="A199" s="33" t="s">
        <v>142</v>
      </c>
      <c r="B199" s="30" t="s">
        <v>28</v>
      </c>
      <c r="C199" s="40" t="s">
        <v>30</v>
      </c>
      <c r="D199" s="17">
        <f t="shared" si="76"/>
        <v>417.9</v>
      </c>
      <c r="E199" s="17">
        <v>417.9</v>
      </c>
      <c r="F199" s="17">
        <v>276.2</v>
      </c>
      <c r="G199" s="17"/>
      <c r="H199" s="10">
        <f t="shared" si="77"/>
        <v>0</v>
      </c>
      <c r="I199" s="11"/>
      <c r="J199" s="11"/>
      <c r="K199" s="218"/>
      <c r="L199" s="12">
        <f t="shared" si="78"/>
        <v>417.9</v>
      </c>
      <c r="M199" s="12">
        <f t="shared" si="79"/>
        <v>417.9</v>
      </c>
      <c r="N199" s="12">
        <f t="shared" si="80"/>
        <v>276.2</v>
      </c>
      <c r="O199" s="12">
        <f t="shared" si="81"/>
        <v>0</v>
      </c>
      <c r="P199" s="38"/>
      <c r="Q199" s="38"/>
    </row>
    <row r="200" spans="1:17" ht="15" customHeight="1" x14ac:dyDescent="0.25">
      <c r="A200" s="33" t="s">
        <v>143</v>
      </c>
      <c r="B200" s="13" t="s">
        <v>29</v>
      </c>
      <c r="C200" s="40" t="s">
        <v>30</v>
      </c>
      <c r="D200" s="17">
        <f t="shared" si="76"/>
        <v>118.7</v>
      </c>
      <c r="E200" s="17">
        <v>118.7</v>
      </c>
      <c r="F200" s="17">
        <v>81.7</v>
      </c>
      <c r="G200" s="17"/>
      <c r="H200" s="10">
        <f t="shared" si="77"/>
        <v>0</v>
      </c>
      <c r="I200" s="11"/>
      <c r="J200" s="11"/>
      <c r="K200" s="218"/>
      <c r="L200" s="12">
        <f t="shared" si="78"/>
        <v>118.7</v>
      </c>
      <c r="M200" s="12">
        <f t="shared" si="79"/>
        <v>118.7</v>
      </c>
      <c r="N200" s="12">
        <f t="shared" si="80"/>
        <v>81.7</v>
      </c>
      <c r="O200" s="12">
        <f t="shared" si="81"/>
        <v>0</v>
      </c>
      <c r="P200" s="38"/>
      <c r="Q200" s="38"/>
    </row>
    <row r="201" spans="1:17" x14ac:dyDescent="0.25">
      <c r="A201" s="33" t="s">
        <v>144</v>
      </c>
      <c r="B201" s="42" t="s">
        <v>65</v>
      </c>
      <c r="C201" s="40" t="s">
        <v>30</v>
      </c>
      <c r="D201" s="17">
        <f t="shared" si="76"/>
        <v>356.6</v>
      </c>
      <c r="E201" s="17">
        <v>356.6</v>
      </c>
      <c r="F201" s="17">
        <v>239.4</v>
      </c>
      <c r="G201" s="17"/>
      <c r="H201" s="10">
        <f t="shared" si="77"/>
        <v>0</v>
      </c>
      <c r="I201" s="11"/>
      <c r="J201" s="11"/>
      <c r="K201" s="218"/>
      <c r="L201" s="12">
        <f t="shared" si="78"/>
        <v>356.6</v>
      </c>
      <c r="M201" s="12">
        <f t="shared" si="79"/>
        <v>356.6</v>
      </c>
      <c r="N201" s="12">
        <f t="shared" si="80"/>
        <v>239.4</v>
      </c>
      <c r="O201" s="12">
        <f t="shared" si="81"/>
        <v>0</v>
      </c>
    </row>
    <row r="202" spans="1:17" ht="15.95" customHeight="1" x14ac:dyDescent="0.25">
      <c r="A202" s="55" t="s">
        <v>145</v>
      </c>
      <c r="B202" s="45" t="s">
        <v>184</v>
      </c>
      <c r="C202" s="79"/>
      <c r="D202" s="302">
        <f>D187+D188+D189+D190+D191+D192+D193+D194+D195+D196+D197+D198+D199+D200+D201</f>
        <v>2085.5</v>
      </c>
      <c r="E202" s="24">
        <f>E187+E188+E189+E190+E191+E192+E193+E194+E195+E196+E197+E198+E199+E200+E201</f>
        <v>1959.4</v>
      </c>
      <c r="F202" s="24">
        <f t="shared" ref="F202:G202" si="82">F187+F188+F189+F190+F191+F192+F193+F194+F195+F196+F197+F198+F199+F200+F201</f>
        <v>997.1</v>
      </c>
      <c r="G202" s="24">
        <f t="shared" si="82"/>
        <v>126.1</v>
      </c>
      <c r="H202" s="10">
        <f>H187+H188+H189+H190+H191+H192+H193+H194+H195+H196+H197+H198+H199+H200+H201</f>
        <v>40</v>
      </c>
      <c r="I202" s="11">
        <f>I187+I188+I189+I190+I191+I192+I193+I194+I195+I196+I197+I198+I199+I200+I201</f>
        <v>40</v>
      </c>
      <c r="J202" s="11">
        <f t="shared" ref="J202:K202" si="83">J187+J188+J189+J190+J191+J192+J193+J194+J195+J196+J197+J198+J199+J200+J201</f>
        <v>0</v>
      </c>
      <c r="K202" s="11">
        <f t="shared" si="83"/>
        <v>0</v>
      </c>
      <c r="L202" s="45">
        <f>L187+L188+L189+L190+L191+L192+L193+L194+L195+L196+L197+L198+L199+L200+L201</f>
        <v>2125.5</v>
      </c>
      <c r="M202" s="45">
        <f>M187+M188+M189+M190+M191+M192+M193+M194+M195+M196+M197+M198+M199+M200+M201</f>
        <v>1999.4</v>
      </c>
      <c r="N202" s="45">
        <f t="shared" ref="N202:O202" si="84">N187+N188+N189+N190+N191+N192+N193+N194+N195+N196+N197+N198+N199+N200+N201</f>
        <v>997.1</v>
      </c>
      <c r="O202" s="45">
        <f t="shared" si="84"/>
        <v>126.1</v>
      </c>
    </row>
    <row r="203" spans="1:17" ht="15.95" customHeight="1" x14ac:dyDescent="0.25">
      <c r="A203" s="33" t="s">
        <v>146</v>
      </c>
      <c r="B203" s="457" t="s">
        <v>69</v>
      </c>
      <c r="C203" s="503"/>
      <c r="D203" s="458"/>
      <c r="E203" s="458"/>
      <c r="F203" s="458"/>
      <c r="G203" s="458"/>
      <c r="H203" s="458"/>
      <c r="I203" s="458"/>
      <c r="J203" s="458"/>
      <c r="K203" s="458"/>
      <c r="L203" s="458"/>
      <c r="M203" s="458"/>
      <c r="N203" s="458"/>
      <c r="O203" s="459"/>
    </row>
    <row r="204" spans="1:17" ht="15" customHeight="1" x14ac:dyDescent="0.25">
      <c r="A204" s="33" t="s">
        <v>147</v>
      </c>
      <c r="B204" s="7" t="s">
        <v>20</v>
      </c>
      <c r="C204" s="187" t="s">
        <v>24</v>
      </c>
      <c r="D204" s="282">
        <f>D205+D206</f>
        <v>2717.4</v>
      </c>
      <c r="E204" s="17">
        <f>E205+E206</f>
        <v>2617.4</v>
      </c>
      <c r="F204" s="17">
        <f>F205+F206</f>
        <v>0</v>
      </c>
      <c r="G204" s="17">
        <f t="shared" ref="G204:O204" si="85">G205+G206</f>
        <v>100</v>
      </c>
      <c r="H204" s="10">
        <f>I204+K204</f>
        <v>0</v>
      </c>
      <c r="I204" s="11">
        <f>I205+I206</f>
        <v>0</v>
      </c>
      <c r="J204" s="11">
        <f>J205+J206</f>
        <v>0</v>
      </c>
      <c r="K204" s="11">
        <f>K205+K206</f>
        <v>0</v>
      </c>
      <c r="L204" s="12">
        <f t="shared" si="85"/>
        <v>2717.4</v>
      </c>
      <c r="M204" s="12">
        <f t="shared" si="85"/>
        <v>2617.4</v>
      </c>
      <c r="N204" s="12">
        <f t="shared" si="85"/>
        <v>0</v>
      </c>
      <c r="O204" s="12">
        <f t="shared" si="85"/>
        <v>100</v>
      </c>
    </row>
    <row r="205" spans="1:17" ht="15.95" hidden="1" customHeight="1" x14ac:dyDescent="0.25">
      <c r="A205" s="41"/>
      <c r="B205" s="303" t="s">
        <v>8</v>
      </c>
      <c r="C205" s="285"/>
      <c r="D205" s="282">
        <f t="shared" ref="D205:D210" si="86">E205+G205</f>
        <v>1228.4000000000001</v>
      </c>
      <c r="E205" s="17">
        <v>1128.4000000000001</v>
      </c>
      <c r="F205" s="17"/>
      <c r="G205" s="17">
        <v>100</v>
      </c>
      <c r="H205" s="10">
        <f t="shared" ref="H205:H210" si="87">I205+K205</f>
        <v>0</v>
      </c>
      <c r="I205" s="11"/>
      <c r="J205" s="11"/>
      <c r="K205" s="218"/>
      <c r="L205" s="287">
        <f t="shared" ref="L205:L210" si="88">M205+O205</f>
        <v>1228.4000000000001</v>
      </c>
      <c r="M205" s="287">
        <f t="shared" ref="M205:M210" si="89">E205+I205</f>
        <v>1128.4000000000001</v>
      </c>
      <c r="N205" s="287">
        <f t="shared" ref="N205:N210" si="90">F205+J205</f>
        <v>0</v>
      </c>
      <c r="O205" s="287">
        <f t="shared" ref="O205:O210" si="91">G205+K205</f>
        <v>100</v>
      </c>
    </row>
    <row r="206" spans="1:17" ht="15" customHeight="1" x14ac:dyDescent="0.25">
      <c r="A206" s="276"/>
      <c r="B206" s="304" t="s">
        <v>163</v>
      </c>
      <c r="C206" s="188"/>
      <c r="D206" s="282">
        <f t="shared" si="86"/>
        <v>1489</v>
      </c>
      <c r="E206" s="17">
        <v>1489</v>
      </c>
      <c r="F206" s="17"/>
      <c r="G206" s="17"/>
      <c r="H206" s="10">
        <f t="shared" si="87"/>
        <v>0</v>
      </c>
      <c r="I206" s="11"/>
      <c r="J206" s="11"/>
      <c r="K206" s="218"/>
      <c r="L206" s="13">
        <f t="shared" si="88"/>
        <v>1489</v>
      </c>
      <c r="M206" s="13">
        <f t="shared" si="89"/>
        <v>1489</v>
      </c>
      <c r="N206" s="13">
        <f t="shared" si="90"/>
        <v>0</v>
      </c>
      <c r="O206" s="13">
        <f t="shared" si="91"/>
        <v>0</v>
      </c>
    </row>
    <row r="207" spans="1:17" ht="15" customHeight="1" x14ac:dyDescent="0.25">
      <c r="A207" s="14" t="s">
        <v>148</v>
      </c>
      <c r="B207" s="81" t="s">
        <v>52</v>
      </c>
      <c r="C207" s="82" t="s">
        <v>24</v>
      </c>
      <c r="D207" s="17">
        <f t="shared" si="86"/>
        <v>242.2</v>
      </c>
      <c r="E207" s="17">
        <v>242.2</v>
      </c>
      <c r="F207" s="17">
        <v>154</v>
      </c>
      <c r="G207" s="17"/>
      <c r="H207" s="10">
        <f t="shared" si="87"/>
        <v>0</v>
      </c>
      <c r="I207" s="11"/>
      <c r="J207" s="11"/>
      <c r="K207" s="218"/>
      <c r="L207" s="13">
        <f t="shared" si="88"/>
        <v>242.2</v>
      </c>
      <c r="M207" s="13">
        <f t="shared" si="89"/>
        <v>242.2</v>
      </c>
      <c r="N207" s="13">
        <f t="shared" si="90"/>
        <v>154</v>
      </c>
      <c r="O207" s="13">
        <f t="shared" si="91"/>
        <v>0</v>
      </c>
    </row>
    <row r="208" spans="1:17" ht="15" customHeight="1" x14ac:dyDescent="0.25">
      <c r="A208" s="20" t="s">
        <v>149</v>
      </c>
      <c r="B208" s="30" t="s">
        <v>53</v>
      </c>
      <c r="C208" s="31" t="s">
        <v>24</v>
      </c>
      <c r="D208" s="17">
        <f t="shared" si="86"/>
        <v>460.9</v>
      </c>
      <c r="E208" s="17">
        <v>460.9</v>
      </c>
      <c r="F208" s="17">
        <v>335.5</v>
      </c>
      <c r="G208" s="17"/>
      <c r="H208" s="10">
        <f t="shared" si="87"/>
        <v>0</v>
      </c>
      <c r="I208" s="11"/>
      <c r="J208" s="11"/>
      <c r="K208" s="218"/>
      <c r="L208" s="13">
        <f t="shared" si="88"/>
        <v>460.9</v>
      </c>
      <c r="M208" s="13">
        <f t="shared" si="89"/>
        <v>460.9</v>
      </c>
      <c r="N208" s="13">
        <f t="shared" si="90"/>
        <v>335.5</v>
      </c>
      <c r="O208" s="13">
        <f t="shared" si="91"/>
        <v>0</v>
      </c>
    </row>
    <row r="209" spans="1:17" ht="15" customHeight="1" x14ac:dyDescent="0.25">
      <c r="A209" s="39" t="s">
        <v>150</v>
      </c>
      <c r="B209" s="30" t="s">
        <v>172</v>
      </c>
      <c r="C209" s="31" t="s">
        <v>24</v>
      </c>
      <c r="D209" s="17">
        <f t="shared" si="86"/>
        <v>77.3</v>
      </c>
      <c r="E209" s="17">
        <v>77.3</v>
      </c>
      <c r="F209" s="17">
        <v>59</v>
      </c>
      <c r="G209" s="17"/>
      <c r="H209" s="10">
        <f t="shared" si="87"/>
        <v>0</v>
      </c>
      <c r="I209" s="11"/>
      <c r="J209" s="11"/>
      <c r="K209" s="218"/>
      <c r="L209" s="13">
        <f t="shared" si="88"/>
        <v>77.3</v>
      </c>
      <c r="M209" s="13">
        <f t="shared" si="89"/>
        <v>77.3</v>
      </c>
      <c r="N209" s="13">
        <f t="shared" si="90"/>
        <v>59</v>
      </c>
      <c r="O209" s="13">
        <f t="shared" si="91"/>
        <v>0</v>
      </c>
    </row>
    <row r="210" spans="1:17" s="38" customFormat="1" ht="15" customHeight="1" x14ac:dyDescent="0.25">
      <c r="A210" s="20" t="s">
        <v>151</v>
      </c>
      <c r="B210" s="13" t="s">
        <v>70</v>
      </c>
      <c r="C210" s="31" t="s">
        <v>24</v>
      </c>
      <c r="D210" s="17">
        <f t="shared" si="86"/>
        <v>484.2</v>
      </c>
      <c r="E210" s="17">
        <v>484.2</v>
      </c>
      <c r="F210" s="17">
        <v>272.2</v>
      </c>
      <c r="G210" s="17"/>
      <c r="H210" s="10">
        <f t="shared" si="87"/>
        <v>0</v>
      </c>
      <c r="I210" s="11"/>
      <c r="J210" s="11"/>
      <c r="K210" s="218"/>
      <c r="L210" s="13">
        <f t="shared" si="88"/>
        <v>484.2</v>
      </c>
      <c r="M210" s="13">
        <f t="shared" si="89"/>
        <v>484.2</v>
      </c>
      <c r="N210" s="13">
        <f t="shared" si="90"/>
        <v>272.2</v>
      </c>
      <c r="O210" s="13">
        <f t="shared" si="91"/>
        <v>0</v>
      </c>
      <c r="P210" s="2"/>
      <c r="Q210" s="2"/>
    </row>
    <row r="211" spans="1:17" ht="15.95" customHeight="1" x14ac:dyDescent="0.25">
      <c r="A211" s="55" t="s">
        <v>152</v>
      </c>
      <c r="B211" s="279" t="s">
        <v>185</v>
      </c>
      <c r="C211" s="26"/>
      <c r="D211" s="24">
        <f t="shared" ref="D211:O211" si="92">D204+D207+D208+D209+D210</f>
        <v>3982</v>
      </c>
      <c r="E211" s="24">
        <f t="shared" si="92"/>
        <v>3882</v>
      </c>
      <c r="F211" s="24">
        <f t="shared" si="92"/>
        <v>820.7</v>
      </c>
      <c r="G211" s="24">
        <f t="shared" si="92"/>
        <v>100</v>
      </c>
      <c r="H211" s="10">
        <f t="shared" si="92"/>
        <v>0</v>
      </c>
      <c r="I211" s="11">
        <f t="shared" si="92"/>
        <v>0</v>
      </c>
      <c r="J211" s="11">
        <f t="shared" si="92"/>
        <v>0</v>
      </c>
      <c r="K211" s="218">
        <f t="shared" si="92"/>
        <v>0</v>
      </c>
      <c r="L211" s="22">
        <f t="shared" si="92"/>
        <v>3982</v>
      </c>
      <c r="M211" s="22">
        <f t="shared" si="92"/>
        <v>3882</v>
      </c>
      <c r="N211" s="22">
        <f t="shared" si="92"/>
        <v>820.7</v>
      </c>
      <c r="O211" s="22">
        <f t="shared" si="92"/>
        <v>100</v>
      </c>
    </row>
    <row r="212" spans="1:17" s="38" customFormat="1" ht="15.95" customHeight="1" x14ac:dyDescent="0.25">
      <c r="A212" s="223"/>
      <c r="B212" s="305" t="s">
        <v>163</v>
      </c>
      <c r="C212" s="26"/>
      <c r="D212" s="97">
        <f>D206</f>
        <v>1489</v>
      </c>
      <c r="E212" s="97">
        <f>E206</f>
        <v>1489</v>
      </c>
      <c r="F212" s="97">
        <f>F206</f>
        <v>0</v>
      </c>
      <c r="G212" s="97">
        <f>G206</f>
        <v>0</v>
      </c>
      <c r="H212" s="207">
        <f t="shared" ref="H212:O212" si="93">H206</f>
        <v>0</v>
      </c>
      <c r="I212" s="101">
        <f t="shared" si="93"/>
        <v>0</v>
      </c>
      <c r="J212" s="101">
        <f t="shared" si="93"/>
        <v>0</v>
      </c>
      <c r="K212" s="306">
        <f t="shared" si="93"/>
        <v>0</v>
      </c>
      <c r="L212" s="102">
        <f t="shared" si="93"/>
        <v>1489</v>
      </c>
      <c r="M212" s="102">
        <f t="shared" si="93"/>
        <v>1489</v>
      </c>
      <c r="N212" s="102">
        <f t="shared" si="93"/>
        <v>0</v>
      </c>
      <c r="O212" s="212">
        <f t="shared" si="93"/>
        <v>0</v>
      </c>
      <c r="P212" s="2"/>
      <c r="Q212" s="2"/>
    </row>
    <row r="213" spans="1:17" ht="15.95" customHeight="1" x14ac:dyDescent="0.25">
      <c r="A213" s="100" t="s">
        <v>199</v>
      </c>
      <c r="B213" s="194" t="s">
        <v>177</v>
      </c>
      <c r="C213" s="47"/>
      <c r="D213" s="24">
        <f>E213+G213</f>
        <v>19237.53</v>
      </c>
      <c r="E213" s="24">
        <f>E80+E134+E139+E180+E185+E202+E211</f>
        <v>17831.03</v>
      </c>
      <c r="F213" s="24">
        <f>F80+F134+F139+F180+F185+F202+F211</f>
        <v>7002.0000000000009</v>
      </c>
      <c r="G213" s="24">
        <f>G80+G134+G139+G180+G185+G202+G211</f>
        <v>1406.5</v>
      </c>
      <c r="H213" s="25">
        <f>I213+K213</f>
        <v>40</v>
      </c>
      <c r="I213" s="25">
        <f>I80+I134+I139+I180+I185+I202+I211</f>
        <v>33.200000000000003</v>
      </c>
      <c r="J213" s="25">
        <f>J80+J134+J139+J180+J185+J202+J211</f>
        <v>0</v>
      </c>
      <c r="K213" s="291">
        <f>K80+K134+K139+K180+K185+K202+K211</f>
        <v>6.8</v>
      </c>
      <c r="L213" s="50">
        <f>M213+O213</f>
        <v>19277.53</v>
      </c>
      <c r="M213" s="50">
        <f>M80+M134+M139+M180+M185+M202+M211</f>
        <v>17864.23</v>
      </c>
      <c r="N213" s="50">
        <f>N80+N134+N139+N180+N185+N202+N211</f>
        <v>7002.0000000000009</v>
      </c>
      <c r="O213" s="50">
        <f>O80+O134+O139+O180+O185+O202+O211</f>
        <v>1413.3000000000002</v>
      </c>
    </row>
    <row r="214" spans="1:17" ht="15.95" customHeight="1" x14ac:dyDescent="0.25">
      <c r="A214" s="307"/>
      <c r="B214" s="252" t="s">
        <v>210</v>
      </c>
      <c r="C214" s="47"/>
      <c r="D214" s="24"/>
      <c r="E214" s="24"/>
      <c r="F214" s="24"/>
      <c r="G214" s="24"/>
      <c r="H214" s="10"/>
      <c r="I214" s="11"/>
      <c r="J214" s="11"/>
      <c r="K214" s="218"/>
      <c r="L214" s="50"/>
      <c r="M214" s="50"/>
      <c r="N214" s="50"/>
      <c r="O214" s="50"/>
    </row>
    <row r="215" spans="1:17" s="38" customFormat="1" ht="15.95" customHeight="1" x14ac:dyDescent="0.25">
      <c r="A215" s="100"/>
      <c r="B215" s="308" t="s">
        <v>374</v>
      </c>
      <c r="C215" s="26"/>
      <c r="D215" s="97">
        <f>E215+G215</f>
        <v>1489</v>
      </c>
      <c r="E215" s="97">
        <f>E206</f>
        <v>1489</v>
      </c>
      <c r="F215" s="97">
        <f t="shared" ref="F215:G215" si="94">F206</f>
        <v>0</v>
      </c>
      <c r="G215" s="97">
        <f t="shared" si="94"/>
        <v>0</v>
      </c>
      <c r="H215" s="207">
        <f>I215+K215</f>
        <v>0</v>
      </c>
      <c r="I215" s="101">
        <f>I206</f>
        <v>0</v>
      </c>
      <c r="J215" s="101">
        <f t="shared" ref="J215:K215" si="95">J206</f>
        <v>0</v>
      </c>
      <c r="K215" s="101">
        <f t="shared" si="95"/>
        <v>0</v>
      </c>
      <c r="L215" s="102">
        <f>M215+O215</f>
        <v>1489</v>
      </c>
      <c r="M215" s="102">
        <f>M206</f>
        <v>1489</v>
      </c>
      <c r="N215" s="102">
        <f t="shared" ref="N215:O215" si="96">N206</f>
        <v>0</v>
      </c>
      <c r="O215" s="102">
        <f t="shared" si="96"/>
        <v>0</v>
      </c>
      <c r="P215" s="2"/>
      <c r="Q215" s="2"/>
    </row>
    <row r="216" spans="1:17" s="38" customFormat="1" ht="27.95" customHeight="1" x14ac:dyDescent="0.25">
      <c r="A216" s="223"/>
      <c r="B216" s="211" t="s">
        <v>60</v>
      </c>
      <c r="C216" s="26"/>
      <c r="D216" s="97">
        <f>E216+G216</f>
        <v>1013.7</v>
      </c>
      <c r="E216" s="97">
        <f>E87</f>
        <v>1013.7</v>
      </c>
      <c r="F216" s="97">
        <f>F87</f>
        <v>0</v>
      </c>
      <c r="G216" s="97">
        <f>G87</f>
        <v>0</v>
      </c>
      <c r="H216" s="207">
        <f>I216+K216</f>
        <v>0</v>
      </c>
      <c r="I216" s="101">
        <f>I87</f>
        <v>0</v>
      </c>
      <c r="J216" s="101">
        <f>J87</f>
        <v>0</v>
      </c>
      <c r="K216" s="306">
        <f>K87</f>
        <v>0</v>
      </c>
      <c r="L216" s="102">
        <f>M216+O216</f>
        <v>1013.7</v>
      </c>
      <c r="M216" s="102">
        <f>M87</f>
        <v>1013.7</v>
      </c>
      <c r="N216" s="102">
        <f>N87</f>
        <v>0</v>
      </c>
      <c r="O216" s="102">
        <f>O87</f>
        <v>0</v>
      </c>
      <c r="P216" s="2"/>
      <c r="Q216" s="2"/>
    </row>
    <row r="217" spans="1:17" x14ac:dyDescent="0.25">
      <c r="A217" s="7"/>
      <c r="B217" s="51"/>
      <c r="C217" s="52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7"/>
    </row>
    <row r="218" spans="1:17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7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7" x14ac:dyDescent="0.25">
      <c r="A220" s="7"/>
      <c r="B220" s="7"/>
      <c r="C220" s="53"/>
      <c r="D220" s="7"/>
      <c r="E220" s="7"/>
      <c r="F220" s="7"/>
      <c r="G220" s="7" t="s">
        <v>178</v>
      </c>
      <c r="H220" s="7"/>
      <c r="I220" s="7"/>
      <c r="J220" s="7"/>
      <c r="K220" s="7"/>
      <c r="L220" s="7"/>
      <c r="M220" s="7"/>
      <c r="N220" s="7"/>
      <c r="O220" s="7"/>
    </row>
    <row r="221" spans="1:17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7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C326" s="54"/>
    </row>
    <row r="327" spans="1:15" x14ac:dyDescent="0.25">
      <c r="C327" s="54"/>
    </row>
    <row r="328" spans="1:15" x14ac:dyDescent="0.25">
      <c r="C328" s="54"/>
    </row>
    <row r="329" spans="1:15" x14ac:dyDescent="0.25">
      <c r="C329" s="54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</sheetData>
  <mergeCells count="31">
    <mergeCell ref="B1:O1"/>
    <mergeCell ref="B2:O2"/>
    <mergeCell ref="B3:O3"/>
    <mergeCell ref="B4:O4"/>
    <mergeCell ref="A10:O10"/>
    <mergeCell ref="B5:O5"/>
    <mergeCell ref="B6:O6"/>
    <mergeCell ref="B7:O7"/>
    <mergeCell ref="B8:O8"/>
    <mergeCell ref="B203:O203"/>
    <mergeCell ref="B140:O140"/>
    <mergeCell ref="B181:O181"/>
    <mergeCell ref="D12:D14"/>
    <mergeCell ref="L12:L14"/>
    <mergeCell ref="B81:O81"/>
    <mergeCell ref="B15:O15"/>
    <mergeCell ref="O13:O14"/>
    <mergeCell ref="M12:O12"/>
    <mergeCell ref="H12:H14"/>
    <mergeCell ref="G13:G14"/>
    <mergeCell ref="B186:O186"/>
    <mergeCell ref="B12:B14"/>
    <mergeCell ref="A12:A14"/>
    <mergeCell ref="C12:C14"/>
    <mergeCell ref="B136:O136"/>
    <mergeCell ref="E13:F13"/>
    <mergeCell ref="M13:N13"/>
    <mergeCell ref="I13:J13"/>
    <mergeCell ref="K13:K14"/>
    <mergeCell ref="I12:K12"/>
    <mergeCell ref="E12:G1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6"/>
  <sheetViews>
    <sheetView showZeros="0" workbookViewId="0">
      <selection activeCell="B8" sqref="B8:O8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512" t="s">
        <v>354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</row>
    <row r="2" spans="1:18" x14ac:dyDescent="0.25">
      <c r="B2" s="512" t="s">
        <v>445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</row>
    <row r="3" spans="1:18" x14ac:dyDescent="0.25">
      <c r="B3" s="512" t="s">
        <v>466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</row>
    <row r="4" spans="1:18" x14ac:dyDescent="0.25">
      <c r="B4" s="512" t="s">
        <v>365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1:18" s="441" customFormat="1" ht="15" customHeight="1" x14ac:dyDescent="0.25">
      <c r="B5" s="455" t="s">
        <v>468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8" s="441" customFormat="1" x14ac:dyDescent="0.25">
      <c r="B6" s="455" t="s">
        <v>477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8" s="441" customFormat="1" x14ac:dyDescent="0.25">
      <c r="B7" s="455" t="s">
        <v>476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18" s="441" customFormat="1" x14ac:dyDescent="0.25">
      <c r="B8" s="455" t="s">
        <v>486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1:18" x14ac:dyDescent="0.25"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</row>
    <row r="10" spans="1:18" ht="31.5" customHeight="1" x14ac:dyDescent="0.25">
      <c r="A10" s="477" t="s">
        <v>448</v>
      </c>
      <c r="B10" s="477"/>
      <c r="C10" s="477"/>
      <c r="D10" s="477"/>
      <c r="E10" s="477"/>
      <c r="F10" s="477"/>
      <c r="G10" s="477"/>
      <c r="H10" s="477"/>
      <c r="I10" s="477"/>
      <c r="J10" s="477"/>
      <c r="K10" s="477"/>
      <c r="L10" s="477"/>
      <c r="M10" s="477"/>
      <c r="N10" s="477"/>
      <c r="O10" s="477"/>
    </row>
    <row r="11" spans="1:18" ht="17.25" customHeight="1" x14ac:dyDescent="0.25">
      <c r="G11" s="5"/>
      <c r="H11" s="5"/>
      <c r="I11" s="5"/>
      <c r="J11" s="5"/>
      <c r="K11" s="5"/>
      <c r="L11" s="5"/>
      <c r="M11" s="5"/>
      <c r="N11" s="5"/>
      <c r="O11" s="5" t="s">
        <v>456</v>
      </c>
    </row>
    <row r="12" spans="1:18" ht="15" customHeight="1" x14ac:dyDescent="0.25">
      <c r="A12" s="481" t="s">
        <v>5</v>
      </c>
      <c r="B12" s="484" t="s">
        <v>353</v>
      </c>
      <c r="C12" s="484" t="s">
        <v>54</v>
      </c>
      <c r="D12" s="461" t="s">
        <v>362</v>
      </c>
      <c r="E12" s="465" t="s">
        <v>200</v>
      </c>
      <c r="F12" s="465"/>
      <c r="G12" s="466"/>
      <c r="H12" s="487" t="s">
        <v>364</v>
      </c>
      <c r="I12" s="490" t="s">
        <v>200</v>
      </c>
      <c r="J12" s="491"/>
      <c r="K12" s="492"/>
      <c r="L12" s="460" t="s">
        <v>0</v>
      </c>
      <c r="M12" s="469" t="s">
        <v>200</v>
      </c>
      <c r="N12" s="470"/>
      <c r="O12" s="471"/>
    </row>
    <row r="13" spans="1:18" x14ac:dyDescent="0.25">
      <c r="A13" s="482"/>
      <c r="B13" s="485"/>
      <c r="C13" s="485"/>
      <c r="D13" s="462"/>
      <c r="E13" s="466" t="s">
        <v>1</v>
      </c>
      <c r="F13" s="493"/>
      <c r="G13" s="467" t="s">
        <v>2</v>
      </c>
      <c r="H13" s="488"/>
      <c r="I13" s="499" t="s">
        <v>1</v>
      </c>
      <c r="J13" s="499"/>
      <c r="K13" s="480" t="s">
        <v>2</v>
      </c>
      <c r="L13" s="460"/>
      <c r="M13" s="460" t="s">
        <v>1</v>
      </c>
      <c r="N13" s="460"/>
      <c r="O13" s="472" t="s">
        <v>2</v>
      </c>
    </row>
    <row r="14" spans="1:18" ht="30.75" customHeight="1" x14ac:dyDescent="0.25">
      <c r="A14" s="483"/>
      <c r="B14" s="486"/>
      <c r="C14" s="486"/>
      <c r="D14" s="463"/>
      <c r="E14" s="141" t="s">
        <v>3</v>
      </c>
      <c r="F14" s="142" t="s">
        <v>4</v>
      </c>
      <c r="G14" s="467"/>
      <c r="H14" s="489"/>
      <c r="I14" s="145" t="s">
        <v>3</v>
      </c>
      <c r="J14" s="139" t="s">
        <v>4</v>
      </c>
      <c r="K14" s="480"/>
      <c r="L14" s="460"/>
      <c r="M14" s="140" t="s">
        <v>3</v>
      </c>
      <c r="N14" s="138" t="s">
        <v>4</v>
      </c>
      <c r="O14" s="472"/>
    </row>
    <row r="15" spans="1:18" ht="15.95" customHeight="1" x14ac:dyDescent="0.25">
      <c r="A15" s="6" t="s">
        <v>72</v>
      </c>
      <c r="B15" s="468" t="s">
        <v>6</v>
      </c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8"/>
      <c r="N15" s="468"/>
      <c r="O15" s="468"/>
      <c r="Q15" s="78"/>
      <c r="R15" s="155"/>
    </row>
    <row r="16" spans="1:18" ht="15" customHeight="1" x14ac:dyDescent="0.25">
      <c r="A16" s="160" t="s">
        <v>187</v>
      </c>
      <c r="B16" s="81" t="s">
        <v>20</v>
      </c>
      <c r="C16" s="161"/>
      <c r="D16" s="162">
        <f>SUM(D18:D33)</f>
        <v>357.49999999999994</v>
      </c>
      <c r="E16" s="162">
        <f>SUM(E18:E33)</f>
        <v>357.49999999999994</v>
      </c>
      <c r="F16" s="162">
        <f t="shared" ref="F16:O16" si="0">SUM(F18:F33)</f>
        <v>225.7</v>
      </c>
      <c r="G16" s="162">
        <f t="shared" si="0"/>
        <v>0</v>
      </c>
      <c r="H16" s="163">
        <f t="shared" si="0"/>
        <v>0</v>
      </c>
      <c r="I16" s="163">
        <f t="shared" si="0"/>
        <v>0</v>
      </c>
      <c r="J16" s="163">
        <f t="shared" si="0"/>
        <v>0</v>
      </c>
      <c r="K16" s="163">
        <f t="shared" si="0"/>
        <v>0</v>
      </c>
      <c r="L16" s="81">
        <f t="shared" si="0"/>
        <v>357.49999999999994</v>
      </c>
      <c r="M16" s="81">
        <f t="shared" si="0"/>
        <v>357.49999999999994</v>
      </c>
      <c r="N16" s="81">
        <f t="shared" si="0"/>
        <v>225.7</v>
      </c>
      <c r="O16" s="81">
        <f t="shared" si="0"/>
        <v>0</v>
      </c>
      <c r="Q16" s="71" t="s">
        <v>329</v>
      </c>
      <c r="R16" s="72">
        <f>L18+L19+L20+L21+L22+L23+L24+L25+L26</f>
        <v>195.2</v>
      </c>
    </row>
    <row r="17" spans="1:18" ht="15" customHeight="1" x14ac:dyDescent="0.25">
      <c r="A17" s="164"/>
      <c r="B17" s="165" t="s">
        <v>200</v>
      </c>
      <c r="C17" s="166"/>
      <c r="D17" s="167"/>
      <c r="E17" s="167"/>
      <c r="F17" s="167"/>
      <c r="G17" s="167"/>
      <c r="H17" s="80"/>
      <c r="I17" s="80"/>
      <c r="J17" s="80"/>
      <c r="K17" s="80"/>
      <c r="L17" s="30"/>
      <c r="M17" s="30"/>
      <c r="N17" s="30"/>
      <c r="O17" s="30"/>
      <c r="Q17" s="71" t="s">
        <v>330</v>
      </c>
      <c r="R17" s="72">
        <f>L27+L28</f>
        <v>23.9</v>
      </c>
    </row>
    <row r="18" spans="1:18" ht="26.25" x14ac:dyDescent="0.25">
      <c r="A18" s="164"/>
      <c r="B18" s="168" t="s">
        <v>211</v>
      </c>
      <c r="C18" s="8" t="s">
        <v>9</v>
      </c>
      <c r="D18" s="9">
        <f>E18+G18</f>
        <v>0.8</v>
      </c>
      <c r="E18" s="9">
        <v>0.8</v>
      </c>
      <c r="F18" s="9">
        <v>0.6</v>
      </c>
      <c r="G18" s="9"/>
      <c r="H18" s="10">
        <f>I18+K18</f>
        <v>0</v>
      </c>
      <c r="I18" s="10"/>
      <c r="J18" s="10"/>
      <c r="K18" s="10"/>
      <c r="L18" s="12">
        <f>M18+O18</f>
        <v>0.8</v>
      </c>
      <c r="M18" s="12">
        <f>E18+I18</f>
        <v>0.8</v>
      </c>
      <c r="N18" s="12">
        <f>F18+J18</f>
        <v>0.6</v>
      </c>
      <c r="O18" s="12">
        <f>G18+K18</f>
        <v>0</v>
      </c>
      <c r="Q18" s="71" t="s">
        <v>331</v>
      </c>
      <c r="R18" s="72">
        <f>L76</f>
        <v>346.5</v>
      </c>
    </row>
    <row r="19" spans="1:18" ht="15" customHeight="1" x14ac:dyDescent="0.25">
      <c r="A19" s="164"/>
      <c r="B19" s="169" t="s">
        <v>207</v>
      </c>
      <c r="C19" s="31" t="s">
        <v>9</v>
      </c>
      <c r="D19" s="17">
        <f>E19+G19</f>
        <v>30.6</v>
      </c>
      <c r="E19" s="17">
        <v>30.6</v>
      </c>
      <c r="F19" s="17">
        <v>23.4</v>
      </c>
      <c r="G19" s="17"/>
      <c r="H19" s="10">
        <f t="shared" ref="H19:H33" si="1">I19+K19</f>
        <v>0</v>
      </c>
      <c r="I19" s="10"/>
      <c r="J19" s="10"/>
      <c r="K19" s="10"/>
      <c r="L19" s="13">
        <f>M19+O19</f>
        <v>30.6</v>
      </c>
      <c r="M19" s="12">
        <f t="shared" ref="M19:M24" si="2">E19+I19</f>
        <v>30.6</v>
      </c>
      <c r="N19" s="12">
        <f t="shared" ref="N19:N25" si="3">F19+J19</f>
        <v>23.4</v>
      </c>
      <c r="O19" s="12">
        <f t="shared" ref="O19:O25" si="4">G19+K19</f>
        <v>0</v>
      </c>
      <c r="Q19" s="71" t="s">
        <v>332</v>
      </c>
      <c r="R19" s="72">
        <f>L29+L36+L37+L40+L41+L44+L45+L48+L49+L52+L53+L56+L57+L60+L61+L64+L65+L68+L69+L72+L73+L74+L86+L88+L90+L92+L94+L96+L98+L100+L102+L104+L106+L108</f>
        <v>604.00000000000011</v>
      </c>
    </row>
    <row r="20" spans="1:18" ht="26.25" x14ac:dyDescent="0.25">
      <c r="A20" s="164"/>
      <c r="B20" s="169" t="s">
        <v>213</v>
      </c>
      <c r="C20" s="31" t="s">
        <v>9</v>
      </c>
      <c r="D20" s="17">
        <f t="shared" ref="D20:D33" si="5">E20+G20</f>
        <v>8</v>
      </c>
      <c r="E20" s="17">
        <v>8</v>
      </c>
      <c r="F20" s="17">
        <v>6.1</v>
      </c>
      <c r="G20" s="17"/>
      <c r="H20" s="10">
        <f t="shared" si="1"/>
        <v>0</v>
      </c>
      <c r="I20" s="11"/>
      <c r="J20" s="11"/>
      <c r="K20" s="11"/>
      <c r="L20" s="13">
        <f t="shared" ref="L20:L33" si="6">M20+O20</f>
        <v>8</v>
      </c>
      <c r="M20" s="13">
        <f t="shared" si="2"/>
        <v>8</v>
      </c>
      <c r="N20" s="13">
        <f t="shared" si="3"/>
        <v>6.1</v>
      </c>
      <c r="O20" s="13">
        <f t="shared" si="4"/>
        <v>0</v>
      </c>
      <c r="Q20" s="71" t="s">
        <v>335</v>
      </c>
      <c r="R20" s="72"/>
    </row>
    <row r="21" spans="1:18" ht="26.25" x14ac:dyDescent="0.25">
      <c r="A21" s="164"/>
      <c r="B21" s="169" t="s">
        <v>209</v>
      </c>
      <c r="C21" s="31" t="s">
        <v>9</v>
      </c>
      <c r="D21" s="17">
        <f t="shared" si="5"/>
        <v>26.1</v>
      </c>
      <c r="E21" s="17">
        <v>26.1</v>
      </c>
      <c r="F21" s="17">
        <v>16.100000000000001</v>
      </c>
      <c r="G21" s="17"/>
      <c r="H21" s="10">
        <f t="shared" si="1"/>
        <v>0</v>
      </c>
      <c r="I21" s="11"/>
      <c r="J21" s="11"/>
      <c r="K21" s="11"/>
      <c r="L21" s="13">
        <f t="shared" si="6"/>
        <v>26.1</v>
      </c>
      <c r="M21" s="13">
        <f t="shared" si="2"/>
        <v>26.1</v>
      </c>
      <c r="N21" s="13">
        <f t="shared" si="3"/>
        <v>16.100000000000001</v>
      </c>
      <c r="O21" s="13">
        <f t="shared" si="4"/>
        <v>0</v>
      </c>
      <c r="Q21" s="71" t="s">
        <v>333</v>
      </c>
      <c r="R21" s="72"/>
    </row>
    <row r="22" spans="1:18" ht="15" customHeight="1" x14ac:dyDescent="0.25">
      <c r="A22" s="164"/>
      <c r="B22" s="170" t="s">
        <v>214</v>
      </c>
      <c r="C22" s="31" t="s">
        <v>9</v>
      </c>
      <c r="D22" s="17">
        <f t="shared" si="5"/>
        <v>94.3</v>
      </c>
      <c r="E22" s="17">
        <v>94.3</v>
      </c>
      <c r="F22" s="17">
        <v>68.5</v>
      </c>
      <c r="G22" s="17"/>
      <c r="H22" s="10">
        <f t="shared" si="1"/>
        <v>0</v>
      </c>
      <c r="I22" s="11"/>
      <c r="J22" s="11"/>
      <c r="K22" s="11"/>
      <c r="L22" s="13">
        <f t="shared" si="6"/>
        <v>94.3</v>
      </c>
      <c r="M22" s="13">
        <f t="shared" si="2"/>
        <v>94.3</v>
      </c>
      <c r="N22" s="13">
        <f t="shared" si="3"/>
        <v>68.5</v>
      </c>
      <c r="O22" s="13">
        <f t="shared" si="4"/>
        <v>0</v>
      </c>
      <c r="Q22" s="71" t="s">
        <v>334</v>
      </c>
      <c r="R22" s="72">
        <f>L82+L83</f>
        <v>149</v>
      </c>
    </row>
    <row r="23" spans="1:18" ht="15" customHeight="1" x14ac:dyDescent="0.25">
      <c r="A23" s="164"/>
      <c r="B23" s="170" t="s">
        <v>215</v>
      </c>
      <c r="C23" s="31" t="s">
        <v>9</v>
      </c>
      <c r="D23" s="17">
        <f t="shared" si="5"/>
        <v>13.7</v>
      </c>
      <c r="E23" s="17">
        <v>13.7</v>
      </c>
      <c r="F23" s="17">
        <v>9.9</v>
      </c>
      <c r="G23" s="17"/>
      <c r="H23" s="10">
        <f t="shared" si="1"/>
        <v>0</v>
      </c>
      <c r="I23" s="11"/>
      <c r="J23" s="11"/>
      <c r="K23" s="11"/>
      <c r="L23" s="13">
        <f t="shared" si="6"/>
        <v>13.7</v>
      </c>
      <c r="M23" s="13">
        <f t="shared" si="2"/>
        <v>13.7</v>
      </c>
      <c r="N23" s="13">
        <f t="shared" si="3"/>
        <v>9.9</v>
      </c>
      <c r="O23" s="13">
        <f t="shared" si="4"/>
        <v>0</v>
      </c>
      <c r="Q23" s="71" t="s">
        <v>336</v>
      </c>
      <c r="R23" s="72"/>
    </row>
    <row r="24" spans="1:18" ht="26.25" x14ac:dyDescent="0.25">
      <c r="A24" s="164"/>
      <c r="B24" s="169" t="s">
        <v>208</v>
      </c>
      <c r="C24" s="31" t="s">
        <v>9</v>
      </c>
      <c r="D24" s="17">
        <f t="shared" si="5"/>
        <v>9</v>
      </c>
      <c r="E24" s="17">
        <v>9</v>
      </c>
      <c r="F24" s="17">
        <v>6.9</v>
      </c>
      <c r="G24" s="17"/>
      <c r="H24" s="10">
        <f t="shared" si="1"/>
        <v>0</v>
      </c>
      <c r="I24" s="11"/>
      <c r="J24" s="11"/>
      <c r="K24" s="11"/>
      <c r="L24" s="13">
        <f t="shared" si="6"/>
        <v>9</v>
      </c>
      <c r="M24" s="13">
        <f t="shared" si="2"/>
        <v>9</v>
      </c>
      <c r="N24" s="13">
        <f t="shared" si="3"/>
        <v>6.9</v>
      </c>
      <c r="O24" s="13">
        <f t="shared" si="4"/>
        <v>0</v>
      </c>
      <c r="Q24" s="71" t="s">
        <v>337</v>
      </c>
      <c r="R24" s="72"/>
    </row>
    <row r="25" spans="1:18" ht="15" customHeight="1" x14ac:dyDescent="0.25">
      <c r="A25" s="164"/>
      <c r="B25" s="169" t="s">
        <v>216</v>
      </c>
      <c r="C25" s="31" t="s">
        <v>9</v>
      </c>
      <c r="D25" s="17">
        <f t="shared" si="5"/>
        <v>12.1</v>
      </c>
      <c r="E25" s="17">
        <v>12.1</v>
      </c>
      <c r="F25" s="17">
        <v>2.9</v>
      </c>
      <c r="G25" s="17"/>
      <c r="H25" s="10">
        <f t="shared" si="1"/>
        <v>0</v>
      </c>
      <c r="I25" s="11"/>
      <c r="J25" s="11"/>
      <c r="K25" s="11"/>
      <c r="L25" s="13">
        <f t="shared" si="6"/>
        <v>12.1</v>
      </c>
      <c r="M25" s="13">
        <f>E25+I25</f>
        <v>12.1</v>
      </c>
      <c r="N25" s="13">
        <f t="shared" si="3"/>
        <v>2.9</v>
      </c>
      <c r="O25" s="13">
        <f t="shared" si="4"/>
        <v>0</v>
      </c>
      <c r="Q25" s="71" t="s">
        <v>338</v>
      </c>
      <c r="R25" s="72">
        <f>L30+L31+L32+L33+L114+L115+L116+L117+L118</f>
        <v>1191.7</v>
      </c>
    </row>
    <row r="26" spans="1:18" ht="26.25" x14ac:dyDescent="0.25">
      <c r="A26" s="164"/>
      <c r="B26" s="169" t="s">
        <v>231</v>
      </c>
      <c r="C26" s="31" t="s">
        <v>9</v>
      </c>
      <c r="D26" s="17">
        <f t="shared" si="5"/>
        <v>0.6</v>
      </c>
      <c r="E26" s="17">
        <v>0.6</v>
      </c>
      <c r="F26" s="17">
        <v>0.5</v>
      </c>
      <c r="G26" s="17"/>
      <c r="H26" s="10">
        <f t="shared" si="1"/>
        <v>0</v>
      </c>
      <c r="I26" s="11"/>
      <c r="J26" s="11"/>
      <c r="K26" s="11"/>
      <c r="L26" s="13">
        <f t="shared" si="6"/>
        <v>0.6</v>
      </c>
      <c r="M26" s="13">
        <f t="shared" ref="M26:M33" si="7">E26+I26</f>
        <v>0.6</v>
      </c>
      <c r="N26" s="13">
        <f t="shared" ref="N26:N33" si="8">F26+J26</f>
        <v>0.5</v>
      </c>
      <c r="O26" s="13">
        <f t="shared" ref="O26:O33" si="9">G26+K26</f>
        <v>0</v>
      </c>
      <c r="Q26" s="76" t="s">
        <v>177</v>
      </c>
      <c r="R26" s="77">
        <f>SUM(R16:R25)</f>
        <v>2510.3000000000002</v>
      </c>
    </row>
    <row r="27" spans="1:18" ht="15" customHeight="1" x14ac:dyDescent="0.25">
      <c r="A27" s="164"/>
      <c r="B27" s="169" t="s">
        <v>212</v>
      </c>
      <c r="C27" s="31" t="s">
        <v>23</v>
      </c>
      <c r="D27" s="17">
        <f t="shared" si="5"/>
        <v>16.3</v>
      </c>
      <c r="E27" s="17">
        <v>16.3</v>
      </c>
      <c r="F27" s="17">
        <v>11.4</v>
      </c>
      <c r="G27" s="17"/>
      <c r="H27" s="10">
        <f t="shared" si="1"/>
        <v>0</v>
      </c>
      <c r="I27" s="11"/>
      <c r="J27" s="11"/>
      <c r="K27" s="11"/>
      <c r="L27" s="13">
        <f t="shared" si="6"/>
        <v>16.3</v>
      </c>
      <c r="M27" s="13">
        <f t="shared" si="7"/>
        <v>16.3</v>
      </c>
      <c r="N27" s="13">
        <f t="shared" si="8"/>
        <v>11.4</v>
      </c>
      <c r="O27" s="13">
        <f t="shared" si="9"/>
        <v>0</v>
      </c>
      <c r="Q27" s="78"/>
      <c r="R27" s="78"/>
    </row>
    <row r="28" spans="1:18" ht="15" customHeight="1" x14ac:dyDescent="0.25">
      <c r="A28" s="164"/>
      <c r="B28" s="170" t="s">
        <v>204</v>
      </c>
      <c r="C28" s="31" t="s">
        <v>23</v>
      </c>
      <c r="D28" s="17">
        <f t="shared" si="5"/>
        <v>7.6</v>
      </c>
      <c r="E28" s="17">
        <v>7.6</v>
      </c>
      <c r="F28" s="17">
        <v>5.2</v>
      </c>
      <c r="G28" s="17"/>
      <c r="H28" s="10">
        <f t="shared" si="1"/>
        <v>0</v>
      </c>
      <c r="I28" s="11"/>
      <c r="J28" s="11"/>
      <c r="K28" s="11"/>
      <c r="L28" s="13">
        <f t="shared" si="6"/>
        <v>7.6</v>
      </c>
      <c r="M28" s="13">
        <f t="shared" si="7"/>
        <v>7.6</v>
      </c>
      <c r="N28" s="13">
        <f t="shared" si="8"/>
        <v>5.2</v>
      </c>
      <c r="O28" s="13">
        <f t="shared" si="9"/>
        <v>0</v>
      </c>
      <c r="Q28" s="78"/>
      <c r="R28" s="78">
        <f>R26-L121</f>
        <v>0</v>
      </c>
    </row>
    <row r="29" spans="1:18" ht="15" customHeight="1" x14ac:dyDescent="0.25">
      <c r="A29" s="164"/>
      <c r="B29" s="169" t="s">
        <v>219</v>
      </c>
      <c r="C29" s="31" t="s">
        <v>25</v>
      </c>
      <c r="D29" s="17">
        <f t="shared" si="5"/>
        <v>103.9</v>
      </c>
      <c r="E29" s="17">
        <v>103.9</v>
      </c>
      <c r="F29" s="17">
        <v>55.9</v>
      </c>
      <c r="G29" s="17"/>
      <c r="H29" s="10">
        <f t="shared" si="1"/>
        <v>0</v>
      </c>
      <c r="I29" s="11"/>
      <c r="J29" s="11"/>
      <c r="K29" s="11"/>
      <c r="L29" s="13">
        <f t="shared" si="6"/>
        <v>103.9</v>
      </c>
      <c r="M29" s="13">
        <f t="shared" si="7"/>
        <v>103.9</v>
      </c>
      <c r="N29" s="13">
        <f t="shared" si="8"/>
        <v>55.9</v>
      </c>
      <c r="O29" s="13">
        <f t="shared" si="9"/>
        <v>0</v>
      </c>
    </row>
    <row r="30" spans="1:18" ht="39" x14ac:dyDescent="0.25">
      <c r="A30" s="164"/>
      <c r="B30" s="169" t="s">
        <v>221</v>
      </c>
      <c r="C30" s="31" t="s">
        <v>24</v>
      </c>
      <c r="D30" s="17">
        <f t="shared" si="5"/>
        <v>0.7</v>
      </c>
      <c r="E30" s="17">
        <v>0.7</v>
      </c>
      <c r="F30" s="17">
        <v>0.5</v>
      </c>
      <c r="G30" s="17"/>
      <c r="H30" s="10">
        <f t="shared" si="1"/>
        <v>0</v>
      </c>
      <c r="I30" s="11"/>
      <c r="J30" s="11"/>
      <c r="K30" s="11"/>
      <c r="L30" s="13">
        <f t="shared" si="6"/>
        <v>0.7</v>
      </c>
      <c r="M30" s="13">
        <f t="shared" si="7"/>
        <v>0.7</v>
      </c>
      <c r="N30" s="13">
        <f t="shared" si="8"/>
        <v>0.5</v>
      </c>
      <c r="O30" s="13">
        <f t="shared" si="9"/>
        <v>0</v>
      </c>
      <c r="R30" s="2">
        <f>L121-R26</f>
        <v>0</v>
      </c>
    </row>
    <row r="31" spans="1:18" ht="27.75" customHeight="1" x14ac:dyDescent="0.25">
      <c r="A31" s="164"/>
      <c r="B31" s="170" t="s">
        <v>217</v>
      </c>
      <c r="C31" s="31" t="s">
        <v>24</v>
      </c>
      <c r="D31" s="17">
        <f t="shared" si="5"/>
        <v>5.2</v>
      </c>
      <c r="E31" s="17">
        <v>5.2</v>
      </c>
      <c r="F31" s="17"/>
      <c r="G31" s="17"/>
      <c r="H31" s="10">
        <f t="shared" si="1"/>
        <v>0</v>
      </c>
      <c r="I31" s="11"/>
      <c r="J31" s="11"/>
      <c r="K31" s="11"/>
      <c r="L31" s="13">
        <f t="shared" si="6"/>
        <v>5.2</v>
      </c>
      <c r="M31" s="13">
        <f t="shared" si="7"/>
        <v>5.2</v>
      </c>
      <c r="N31" s="13">
        <f t="shared" si="8"/>
        <v>0</v>
      </c>
      <c r="O31" s="13">
        <f t="shared" si="9"/>
        <v>0</v>
      </c>
    </row>
    <row r="32" spans="1:18" ht="16.5" customHeight="1" x14ac:dyDescent="0.25">
      <c r="A32" s="164"/>
      <c r="B32" s="170" t="s">
        <v>218</v>
      </c>
      <c r="C32" s="31" t="s">
        <v>24</v>
      </c>
      <c r="D32" s="17">
        <f t="shared" si="5"/>
        <v>16.899999999999999</v>
      </c>
      <c r="E32" s="17">
        <v>16.899999999999999</v>
      </c>
      <c r="F32" s="17">
        <v>10.7</v>
      </c>
      <c r="G32" s="17"/>
      <c r="H32" s="10">
        <f t="shared" si="1"/>
        <v>0</v>
      </c>
      <c r="I32" s="11"/>
      <c r="J32" s="11"/>
      <c r="K32" s="11"/>
      <c r="L32" s="13">
        <f t="shared" si="6"/>
        <v>16.899999999999999</v>
      </c>
      <c r="M32" s="13">
        <f t="shared" si="7"/>
        <v>16.899999999999999</v>
      </c>
      <c r="N32" s="13">
        <f t="shared" si="8"/>
        <v>10.7</v>
      </c>
      <c r="O32" s="13">
        <f t="shared" si="9"/>
        <v>0</v>
      </c>
    </row>
    <row r="33" spans="1:15" ht="15" customHeight="1" x14ac:dyDescent="0.25">
      <c r="A33" s="164"/>
      <c r="B33" s="170" t="s">
        <v>220</v>
      </c>
      <c r="C33" s="31" t="s">
        <v>24</v>
      </c>
      <c r="D33" s="17">
        <f t="shared" si="5"/>
        <v>11.7</v>
      </c>
      <c r="E33" s="17">
        <v>11.7</v>
      </c>
      <c r="F33" s="17">
        <v>7.1</v>
      </c>
      <c r="G33" s="17"/>
      <c r="H33" s="10">
        <f t="shared" si="1"/>
        <v>0</v>
      </c>
      <c r="I33" s="11"/>
      <c r="J33" s="11"/>
      <c r="K33" s="11"/>
      <c r="L33" s="13">
        <f t="shared" si="6"/>
        <v>11.7</v>
      </c>
      <c r="M33" s="13">
        <f t="shared" si="7"/>
        <v>11.7</v>
      </c>
      <c r="N33" s="13">
        <f t="shared" si="8"/>
        <v>7.1</v>
      </c>
      <c r="O33" s="13">
        <f t="shared" si="9"/>
        <v>0</v>
      </c>
    </row>
    <row r="34" spans="1:15" ht="15" customHeight="1" x14ac:dyDescent="0.25">
      <c r="A34" s="160" t="s">
        <v>73</v>
      </c>
      <c r="B34" s="30" t="s">
        <v>7</v>
      </c>
      <c r="C34" s="171"/>
      <c r="D34" s="167">
        <f>SUM(D36:D37)</f>
        <v>10.5</v>
      </c>
      <c r="E34" s="167">
        <f>SUM(E36:E37)</f>
        <v>10.5</v>
      </c>
      <c r="F34" s="167">
        <f>SUM(F36:F37)</f>
        <v>7.2</v>
      </c>
      <c r="G34" s="167">
        <f>SUM(G36:G37)</f>
        <v>0</v>
      </c>
      <c r="H34" s="80">
        <f t="shared" ref="H34:O34" si="10">SUM(H36:H37)</f>
        <v>0</v>
      </c>
      <c r="I34" s="80">
        <f t="shared" si="10"/>
        <v>0</v>
      </c>
      <c r="J34" s="80">
        <f t="shared" si="10"/>
        <v>0</v>
      </c>
      <c r="K34" s="80">
        <f t="shared" si="10"/>
        <v>0</v>
      </c>
      <c r="L34" s="30">
        <f t="shared" si="10"/>
        <v>10.5</v>
      </c>
      <c r="M34" s="30">
        <f t="shared" si="10"/>
        <v>10.5</v>
      </c>
      <c r="N34" s="30">
        <f t="shared" si="10"/>
        <v>7.2</v>
      </c>
      <c r="O34" s="30">
        <f t="shared" si="10"/>
        <v>0</v>
      </c>
    </row>
    <row r="35" spans="1:15" ht="15" customHeight="1" x14ac:dyDescent="0.25">
      <c r="A35" s="164"/>
      <c r="B35" s="165" t="s">
        <v>200</v>
      </c>
      <c r="C35" s="166"/>
      <c r="D35" s="167">
        <f>E35+G35</f>
        <v>0</v>
      </c>
      <c r="E35" s="167"/>
      <c r="F35" s="167"/>
      <c r="G35" s="167"/>
      <c r="H35" s="80">
        <f>I35+K35</f>
        <v>0</v>
      </c>
      <c r="I35" s="80"/>
      <c r="J35" s="80"/>
      <c r="K35" s="80"/>
      <c r="L35" s="30">
        <f>M35+O35</f>
        <v>0</v>
      </c>
      <c r="M35" s="30"/>
      <c r="N35" s="30"/>
      <c r="O35" s="30"/>
    </row>
    <row r="36" spans="1:15" ht="15" customHeight="1" x14ac:dyDescent="0.25">
      <c r="A36" s="164"/>
      <c r="B36" s="168" t="s">
        <v>219</v>
      </c>
      <c r="C36" s="8" t="s">
        <v>25</v>
      </c>
      <c r="D36" s="9">
        <f>E36+G36</f>
        <v>10</v>
      </c>
      <c r="E36" s="9">
        <v>10</v>
      </c>
      <c r="F36" s="9">
        <v>6.9</v>
      </c>
      <c r="G36" s="9"/>
      <c r="H36" s="10">
        <f>I36+K36</f>
        <v>0</v>
      </c>
      <c r="I36" s="10"/>
      <c r="J36" s="10"/>
      <c r="K36" s="10"/>
      <c r="L36" s="12">
        <f>M36+O36</f>
        <v>10</v>
      </c>
      <c r="M36" s="12">
        <f>E36+I36</f>
        <v>10</v>
      </c>
      <c r="N36" s="12">
        <f>F36+J36</f>
        <v>6.9</v>
      </c>
      <c r="O36" s="12">
        <f>G36+K36</f>
        <v>0</v>
      </c>
    </row>
    <row r="37" spans="1:15" ht="39" x14ac:dyDescent="0.25">
      <c r="A37" s="164"/>
      <c r="B37" s="169" t="s">
        <v>222</v>
      </c>
      <c r="C37" s="31" t="s">
        <v>25</v>
      </c>
      <c r="D37" s="17">
        <f>E37+G37</f>
        <v>0.5</v>
      </c>
      <c r="E37" s="17">
        <v>0.5</v>
      </c>
      <c r="F37" s="17">
        <v>0.3</v>
      </c>
      <c r="G37" s="17"/>
      <c r="H37" s="11">
        <f>I37+K37</f>
        <v>0</v>
      </c>
      <c r="I37" s="11"/>
      <c r="J37" s="11"/>
      <c r="K37" s="11"/>
      <c r="L37" s="13">
        <f>M37+O37</f>
        <v>0.5</v>
      </c>
      <c r="M37" s="13">
        <f>E37+H37</f>
        <v>0.5</v>
      </c>
      <c r="N37" s="13">
        <f>F37+I37</f>
        <v>0.3</v>
      </c>
      <c r="O37" s="13">
        <f>G37+J37</f>
        <v>0</v>
      </c>
    </row>
    <row r="38" spans="1:15" ht="15" customHeight="1" x14ac:dyDescent="0.25">
      <c r="A38" s="160" t="s">
        <v>74</v>
      </c>
      <c r="B38" s="30" t="s">
        <v>10</v>
      </c>
      <c r="C38" s="171"/>
      <c r="D38" s="167">
        <f>SUM(D40:D41)</f>
        <v>10.3</v>
      </c>
      <c r="E38" s="167">
        <f>SUM(E40:E41)</f>
        <v>10.3</v>
      </c>
      <c r="F38" s="167">
        <f>SUM(F40:F41)</f>
        <v>7.3000000000000007</v>
      </c>
      <c r="G38" s="167">
        <f>SUM(G40:G41)</f>
        <v>0</v>
      </c>
      <c r="H38" s="80">
        <f>SUM(H40:H41)</f>
        <v>0</v>
      </c>
      <c r="I38" s="80">
        <f t="shared" ref="I38:K38" si="11">SUM(I40:I41)</f>
        <v>0</v>
      </c>
      <c r="J38" s="80">
        <f t="shared" si="11"/>
        <v>0</v>
      </c>
      <c r="K38" s="80">
        <f t="shared" si="11"/>
        <v>0</v>
      </c>
      <c r="L38" s="30">
        <f>SUM(L40:L41)</f>
        <v>10.3</v>
      </c>
      <c r="M38" s="30">
        <f>SUM(M40:M41)</f>
        <v>10.3</v>
      </c>
      <c r="N38" s="30">
        <f>SUM(N40:N41)</f>
        <v>7.3000000000000007</v>
      </c>
      <c r="O38" s="30">
        <f>SUM(O40:O41)</f>
        <v>0</v>
      </c>
    </row>
    <row r="39" spans="1:15" ht="15" customHeight="1" x14ac:dyDescent="0.25">
      <c r="A39" s="164"/>
      <c r="B39" s="165" t="s">
        <v>200</v>
      </c>
      <c r="C39" s="166"/>
      <c r="D39" s="167">
        <f>E39+G39</f>
        <v>0</v>
      </c>
      <c r="E39" s="167"/>
      <c r="F39" s="167"/>
      <c r="G39" s="167"/>
      <c r="H39" s="80">
        <f>I39+K39</f>
        <v>0</v>
      </c>
      <c r="I39" s="80"/>
      <c r="J39" s="80"/>
      <c r="K39" s="80"/>
      <c r="L39" s="30">
        <f>M39+O39</f>
        <v>0</v>
      </c>
      <c r="M39" s="30"/>
      <c r="N39" s="30"/>
      <c r="O39" s="30"/>
    </row>
    <row r="40" spans="1:15" ht="15" customHeight="1" x14ac:dyDescent="0.25">
      <c r="A40" s="164"/>
      <c r="B40" s="168" t="s">
        <v>219</v>
      </c>
      <c r="C40" s="8" t="s">
        <v>25</v>
      </c>
      <c r="D40" s="9">
        <f>E40+G40</f>
        <v>9.8000000000000007</v>
      </c>
      <c r="E40" s="9">
        <v>9.8000000000000007</v>
      </c>
      <c r="F40" s="9">
        <v>6.9</v>
      </c>
      <c r="G40" s="9"/>
      <c r="H40" s="10">
        <f>I40+K40</f>
        <v>0</v>
      </c>
      <c r="I40" s="10"/>
      <c r="J40" s="10"/>
      <c r="K40" s="10"/>
      <c r="L40" s="12">
        <f>M40+O40</f>
        <v>9.8000000000000007</v>
      </c>
      <c r="M40" s="12">
        <f>E40+I40</f>
        <v>9.8000000000000007</v>
      </c>
      <c r="N40" s="12">
        <f>F40+J40</f>
        <v>6.9</v>
      </c>
      <c r="O40" s="12">
        <f>G40+K40</f>
        <v>0</v>
      </c>
    </row>
    <row r="41" spans="1:15" ht="39" x14ac:dyDescent="0.25">
      <c r="A41" s="164"/>
      <c r="B41" s="169" t="s">
        <v>222</v>
      </c>
      <c r="C41" s="31" t="s">
        <v>25</v>
      </c>
      <c r="D41" s="17">
        <f>E41+G41</f>
        <v>0.5</v>
      </c>
      <c r="E41" s="17">
        <v>0.5</v>
      </c>
      <c r="F41" s="17">
        <v>0.4</v>
      </c>
      <c r="G41" s="17"/>
      <c r="H41" s="11">
        <f>I41+K41</f>
        <v>0</v>
      </c>
      <c r="I41" s="11"/>
      <c r="J41" s="11"/>
      <c r="K41" s="11"/>
      <c r="L41" s="13">
        <f>M41+O41</f>
        <v>0.5</v>
      </c>
      <c r="M41" s="13">
        <f>E41+H41</f>
        <v>0.5</v>
      </c>
      <c r="N41" s="13">
        <f>F41+I41</f>
        <v>0.4</v>
      </c>
      <c r="O41" s="13">
        <f>G41+J41</f>
        <v>0</v>
      </c>
    </row>
    <row r="42" spans="1:15" ht="15" customHeight="1" x14ac:dyDescent="0.25">
      <c r="A42" s="160" t="s">
        <v>75</v>
      </c>
      <c r="B42" s="30" t="s">
        <v>11</v>
      </c>
      <c r="C42" s="171"/>
      <c r="D42" s="167">
        <f>SUM(D44:D45)</f>
        <v>11.700000000000001</v>
      </c>
      <c r="E42" s="167">
        <f>SUM(E44:E45)</f>
        <v>11.700000000000001</v>
      </c>
      <c r="F42" s="167">
        <f>SUM(F44:F45)</f>
        <v>8</v>
      </c>
      <c r="G42" s="167">
        <f>SUM(G44:G45)</f>
        <v>0</v>
      </c>
      <c r="H42" s="80">
        <f>SUM(H44:H45)</f>
        <v>0</v>
      </c>
      <c r="I42" s="80">
        <f t="shared" ref="I42:J42" si="12">SUM(I44:I45)</f>
        <v>0</v>
      </c>
      <c r="J42" s="80">
        <f t="shared" si="12"/>
        <v>0</v>
      </c>
      <c r="K42" s="80">
        <f>SUM(K44:K45)</f>
        <v>0</v>
      </c>
      <c r="L42" s="30">
        <f>SUM(L44:L45)</f>
        <v>11.700000000000001</v>
      </c>
      <c r="M42" s="30">
        <f>SUM(M44:M45)</f>
        <v>11.700000000000001</v>
      </c>
      <c r="N42" s="30">
        <f>SUM(N44:N45)</f>
        <v>8</v>
      </c>
      <c r="O42" s="30">
        <f>SUM(O44:O45)</f>
        <v>0</v>
      </c>
    </row>
    <row r="43" spans="1:15" ht="15" customHeight="1" x14ac:dyDescent="0.25">
      <c r="A43" s="164"/>
      <c r="B43" s="165" t="s">
        <v>200</v>
      </c>
      <c r="C43" s="166"/>
      <c r="D43" s="167">
        <f>E43+G43</f>
        <v>0</v>
      </c>
      <c r="E43" s="167"/>
      <c r="F43" s="167"/>
      <c r="G43" s="167"/>
      <c r="H43" s="80">
        <f>I43+K43</f>
        <v>0</v>
      </c>
      <c r="I43" s="80"/>
      <c r="J43" s="80"/>
      <c r="K43" s="80"/>
      <c r="L43" s="30">
        <f>M43+O43</f>
        <v>0</v>
      </c>
      <c r="M43" s="30"/>
      <c r="N43" s="30"/>
      <c r="O43" s="30"/>
    </row>
    <row r="44" spans="1:15" ht="15" customHeight="1" x14ac:dyDescent="0.25">
      <c r="A44" s="164"/>
      <c r="B44" s="168" t="s">
        <v>219</v>
      </c>
      <c r="C44" s="8" t="s">
        <v>25</v>
      </c>
      <c r="D44" s="9">
        <f>E44+G44</f>
        <v>10.9</v>
      </c>
      <c r="E44" s="9">
        <v>10.9</v>
      </c>
      <c r="F44" s="9">
        <v>7.5</v>
      </c>
      <c r="G44" s="9"/>
      <c r="H44" s="10">
        <f>I44+K44</f>
        <v>0</v>
      </c>
      <c r="I44" s="10"/>
      <c r="J44" s="10"/>
      <c r="K44" s="10"/>
      <c r="L44" s="12">
        <f>M44+O44</f>
        <v>10.9</v>
      </c>
      <c r="M44" s="12">
        <f>E44+I44</f>
        <v>10.9</v>
      </c>
      <c r="N44" s="12">
        <f>F44+J44</f>
        <v>7.5</v>
      </c>
      <c r="O44" s="12">
        <f>G44+K44</f>
        <v>0</v>
      </c>
    </row>
    <row r="45" spans="1:15" ht="39" x14ac:dyDescent="0.25">
      <c r="A45" s="172"/>
      <c r="B45" s="173" t="s">
        <v>222</v>
      </c>
      <c r="C45" s="31" t="s">
        <v>25</v>
      </c>
      <c r="D45" s="17">
        <f>E45+G45</f>
        <v>0.8</v>
      </c>
      <c r="E45" s="17">
        <v>0.8</v>
      </c>
      <c r="F45" s="17">
        <v>0.5</v>
      </c>
      <c r="G45" s="17"/>
      <c r="H45" s="11">
        <f>I45+K45</f>
        <v>0</v>
      </c>
      <c r="I45" s="11"/>
      <c r="J45" s="11"/>
      <c r="K45" s="11"/>
      <c r="L45" s="13">
        <f>M45+O45</f>
        <v>0.8</v>
      </c>
      <c r="M45" s="13">
        <f>E45+H45</f>
        <v>0.8</v>
      </c>
      <c r="N45" s="13">
        <f>F45+I45</f>
        <v>0.5</v>
      </c>
      <c r="O45" s="13">
        <f>G45+J45</f>
        <v>0</v>
      </c>
    </row>
    <row r="46" spans="1:15" ht="15" customHeight="1" x14ac:dyDescent="0.25">
      <c r="A46" s="160" t="s">
        <v>76</v>
      </c>
      <c r="B46" s="30" t="s">
        <v>12</v>
      </c>
      <c r="C46" s="171"/>
      <c r="D46" s="167">
        <f>SUM(D48:D49)</f>
        <v>8.1999999999999993</v>
      </c>
      <c r="E46" s="167">
        <f>SUM(E48:E49)</f>
        <v>8.1999999999999993</v>
      </c>
      <c r="F46" s="167">
        <f>SUM(F48:F49)</f>
        <v>5.4</v>
      </c>
      <c r="G46" s="167">
        <f>SUM(G48:G49)</f>
        <v>0</v>
      </c>
      <c r="H46" s="80">
        <f>SUM(H48:H49)</f>
        <v>0</v>
      </c>
      <c r="I46" s="80">
        <f t="shared" ref="I46:K46" si="13">SUM(I48:I49)</f>
        <v>0</v>
      </c>
      <c r="J46" s="80">
        <f t="shared" si="13"/>
        <v>0</v>
      </c>
      <c r="K46" s="80">
        <f t="shared" si="13"/>
        <v>0</v>
      </c>
      <c r="L46" s="30">
        <f>SUM(L48:L49)</f>
        <v>8.1999999999999993</v>
      </c>
      <c r="M46" s="30">
        <f>SUM(M48:M49)</f>
        <v>8.1999999999999993</v>
      </c>
      <c r="N46" s="30">
        <f>SUM(N48:N49)</f>
        <v>5.4</v>
      </c>
      <c r="O46" s="30">
        <f>SUM(O48:O49)</f>
        <v>0</v>
      </c>
    </row>
    <row r="47" spans="1:15" ht="15" customHeight="1" x14ac:dyDescent="0.25">
      <c r="A47" s="164"/>
      <c r="B47" s="165" t="s">
        <v>200</v>
      </c>
      <c r="C47" s="166"/>
      <c r="D47" s="167">
        <f>E47+G47</f>
        <v>0</v>
      </c>
      <c r="E47" s="167"/>
      <c r="F47" s="167"/>
      <c r="G47" s="167"/>
      <c r="H47" s="80">
        <f>I47+K47</f>
        <v>0</v>
      </c>
      <c r="I47" s="80"/>
      <c r="J47" s="80"/>
      <c r="K47" s="80"/>
      <c r="L47" s="30">
        <f>M47+O47</f>
        <v>0</v>
      </c>
      <c r="M47" s="30"/>
      <c r="N47" s="30"/>
      <c r="O47" s="30"/>
    </row>
    <row r="48" spans="1:15" ht="15" customHeight="1" x14ac:dyDescent="0.25">
      <c r="A48" s="164"/>
      <c r="B48" s="168" t="s">
        <v>219</v>
      </c>
      <c r="C48" s="8" t="s">
        <v>25</v>
      </c>
      <c r="D48" s="9">
        <f>E48+G48</f>
        <v>7.6</v>
      </c>
      <c r="E48" s="9">
        <v>7.6</v>
      </c>
      <c r="F48" s="9">
        <v>5</v>
      </c>
      <c r="G48" s="9"/>
      <c r="H48" s="10">
        <f>I48+K48</f>
        <v>0</v>
      </c>
      <c r="I48" s="10"/>
      <c r="J48" s="10"/>
      <c r="K48" s="10"/>
      <c r="L48" s="12">
        <f>M48+O48</f>
        <v>7.6</v>
      </c>
      <c r="M48" s="12">
        <f>E48+I48</f>
        <v>7.6</v>
      </c>
      <c r="N48" s="12">
        <f>F48+J48</f>
        <v>5</v>
      </c>
      <c r="O48" s="12">
        <f>G48+K48</f>
        <v>0</v>
      </c>
    </row>
    <row r="49" spans="1:15" ht="39" x14ac:dyDescent="0.25">
      <c r="A49" s="164"/>
      <c r="B49" s="169" t="s">
        <v>222</v>
      </c>
      <c r="C49" s="31" t="s">
        <v>25</v>
      </c>
      <c r="D49" s="17">
        <f>E49+G49</f>
        <v>0.6</v>
      </c>
      <c r="E49" s="17">
        <v>0.6</v>
      </c>
      <c r="F49" s="17">
        <v>0.4</v>
      </c>
      <c r="G49" s="17"/>
      <c r="H49" s="11">
        <f>I49+K49</f>
        <v>0</v>
      </c>
      <c r="I49" s="11"/>
      <c r="J49" s="11"/>
      <c r="K49" s="11"/>
      <c r="L49" s="13">
        <f>M49+O49</f>
        <v>0.6</v>
      </c>
      <c r="M49" s="13">
        <f>E49+H49</f>
        <v>0.6</v>
      </c>
      <c r="N49" s="13">
        <f>F49+I49</f>
        <v>0.4</v>
      </c>
      <c r="O49" s="13">
        <f>G49+J49</f>
        <v>0</v>
      </c>
    </row>
    <row r="50" spans="1:15" ht="15" customHeight="1" x14ac:dyDescent="0.25">
      <c r="A50" s="160" t="s">
        <v>77</v>
      </c>
      <c r="B50" s="30" t="s">
        <v>13</v>
      </c>
      <c r="C50" s="171"/>
      <c r="D50" s="167">
        <f>SUM(D52:D53)</f>
        <v>10.6</v>
      </c>
      <c r="E50" s="167">
        <f>SUM(E52:E53)</f>
        <v>10.6</v>
      </c>
      <c r="F50" s="167">
        <f>SUM(F52:F53)</f>
        <v>7.5</v>
      </c>
      <c r="G50" s="167">
        <f>SUM(G52:G53)</f>
        <v>0</v>
      </c>
      <c r="H50" s="80">
        <f>SUM(H52:H53)</f>
        <v>0</v>
      </c>
      <c r="I50" s="80">
        <f t="shared" ref="I50:K50" si="14">SUM(I52:I53)</f>
        <v>0</v>
      </c>
      <c r="J50" s="80">
        <f t="shared" si="14"/>
        <v>0</v>
      </c>
      <c r="K50" s="80">
        <f t="shared" si="14"/>
        <v>0</v>
      </c>
      <c r="L50" s="30">
        <f>SUM(L52:L53)</f>
        <v>10.6</v>
      </c>
      <c r="M50" s="30">
        <f>SUM(M52:M53)</f>
        <v>10.6</v>
      </c>
      <c r="N50" s="30">
        <f>SUM(N52:N53)</f>
        <v>7.5</v>
      </c>
      <c r="O50" s="30">
        <f>SUM(O52:O53)</f>
        <v>0</v>
      </c>
    </row>
    <row r="51" spans="1:15" ht="15" customHeight="1" x14ac:dyDescent="0.25">
      <c r="A51" s="164"/>
      <c r="B51" s="165" t="s">
        <v>200</v>
      </c>
      <c r="C51" s="166"/>
      <c r="D51" s="167">
        <f>E51+G51</f>
        <v>0</v>
      </c>
      <c r="E51" s="167"/>
      <c r="F51" s="167"/>
      <c r="G51" s="167"/>
      <c r="H51" s="80">
        <f>I51+K51</f>
        <v>0</v>
      </c>
      <c r="I51" s="80"/>
      <c r="J51" s="80"/>
      <c r="K51" s="80"/>
      <c r="L51" s="30">
        <f>M51+O51</f>
        <v>0</v>
      </c>
      <c r="M51" s="30"/>
      <c r="N51" s="30"/>
      <c r="O51" s="30"/>
    </row>
    <row r="52" spans="1:15" ht="15" customHeight="1" x14ac:dyDescent="0.25">
      <c r="A52" s="164"/>
      <c r="B52" s="168" t="s">
        <v>219</v>
      </c>
      <c r="C52" s="8" t="s">
        <v>25</v>
      </c>
      <c r="D52" s="9">
        <f>E52+G52</f>
        <v>9.9</v>
      </c>
      <c r="E52" s="9">
        <v>9.9</v>
      </c>
      <c r="F52" s="9">
        <v>7</v>
      </c>
      <c r="G52" s="9"/>
      <c r="H52" s="10">
        <f>I52+K52</f>
        <v>0</v>
      </c>
      <c r="I52" s="10"/>
      <c r="J52" s="10"/>
      <c r="K52" s="10"/>
      <c r="L52" s="12">
        <f>M52+O52</f>
        <v>9.9</v>
      </c>
      <c r="M52" s="12">
        <f>E52+I52</f>
        <v>9.9</v>
      </c>
      <c r="N52" s="12">
        <f>F52+J52</f>
        <v>7</v>
      </c>
      <c r="O52" s="12">
        <f>G52+K52</f>
        <v>0</v>
      </c>
    </row>
    <row r="53" spans="1:15" ht="39" x14ac:dyDescent="0.25">
      <c r="A53" s="164"/>
      <c r="B53" s="169" t="s">
        <v>222</v>
      </c>
      <c r="C53" s="31" t="s">
        <v>25</v>
      </c>
      <c r="D53" s="17">
        <f>E53+G53</f>
        <v>0.7</v>
      </c>
      <c r="E53" s="17">
        <v>0.7</v>
      </c>
      <c r="F53" s="17">
        <v>0.5</v>
      </c>
      <c r="G53" s="17"/>
      <c r="H53" s="11">
        <f>I53+K53</f>
        <v>0</v>
      </c>
      <c r="I53" s="11"/>
      <c r="J53" s="11"/>
      <c r="K53" s="11"/>
      <c r="L53" s="13">
        <f>M53+O53</f>
        <v>0.7</v>
      </c>
      <c r="M53" s="13">
        <f>E53+H53</f>
        <v>0.7</v>
      </c>
      <c r="N53" s="13">
        <f>F53+I53</f>
        <v>0.5</v>
      </c>
      <c r="O53" s="13">
        <f>G53+J53</f>
        <v>0</v>
      </c>
    </row>
    <row r="54" spans="1:15" ht="15" customHeight="1" x14ac:dyDescent="0.25">
      <c r="A54" s="160" t="s">
        <v>78</v>
      </c>
      <c r="B54" s="30" t="s">
        <v>14</v>
      </c>
      <c r="C54" s="171"/>
      <c r="D54" s="167">
        <f>SUM(D56:D57)</f>
        <v>8.4</v>
      </c>
      <c r="E54" s="167">
        <f>SUM(E56:E57)</f>
        <v>8.4</v>
      </c>
      <c r="F54" s="167">
        <f>SUM(F56:F57)</f>
        <v>5.7</v>
      </c>
      <c r="G54" s="167">
        <f>SUM(G56:G57)</f>
        <v>0</v>
      </c>
      <c r="H54" s="80">
        <f>SUM(H56:H57)</f>
        <v>0</v>
      </c>
      <c r="I54" s="80">
        <f t="shared" ref="I54:K54" si="15">SUM(I56:I57)</f>
        <v>0</v>
      </c>
      <c r="J54" s="80">
        <f t="shared" si="15"/>
        <v>0</v>
      </c>
      <c r="K54" s="80">
        <f t="shared" si="15"/>
        <v>0</v>
      </c>
      <c r="L54" s="30">
        <f>SUM(L56:L57)</f>
        <v>8.4</v>
      </c>
      <c r="M54" s="30">
        <f>SUM(M56:M57)</f>
        <v>8.4</v>
      </c>
      <c r="N54" s="30">
        <f>SUM(N56:N57)</f>
        <v>5.7</v>
      </c>
      <c r="O54" s="30">
        <f>SUM(O56:O57)</f>
        <v>0</v>
      </c>
    </row>
    <row r="55" spans="1:15" ht="15" customHeight="1" x14ac:dyDescent="0.25">
      <c r="A55" s="164"/>
      <c r="B55" s="165" t="s">
        <v>200</v>
      </c>
      <c r="C55" s="166"/>
      <c r="D55" s="167">
        <f>E55+G55</f>
        <v>0</v>
      </c>
      <c r="E55" s="167"/>
      <c r="F55" s="167"/>
      <c r="G55" s="167"/>
      <c r="H55" s="80">
        <f>I55+K55</f>
        <v>0</v>
      </c>
      <c r="I55" s="80"/>
      <c r="J55" s="80"/>
      <c r="K55" s="80"/>
      <c r="L55" s="30">
        <f>M55+O55</f>
        <v>0</v>
      </c>
      <c r="M55" s="30"/>
      <c r="N55" s="30"/>
      <c r="O55" s="30"/>
    </row>
    <row r="56" spans="1:15" ht="15" customHeight="1" x14ac:dyDescent="0.25">
      <c r="A56" s="164"/>
      <c r="B56" s="168" t="s">
        <v>219</v>
      </c>
      <c r="C56" s="8" t="s">
        <v>25</v>
      </c>
      <c r="D56" s="9">
        <f>E56+G56</f>
        <v>7.8</v>
      </c>
      <c r="E56" s="9">
        <v>7.8</v>
      </c>
      <c r="F56" s="9">
        <v>5.3</v>
      </c>
      <c r="G56" s="9"/>
      <c r="H56" s="10">
        <f>I56+K56</f>
        <v>0</v>
      </c>
      <c r="I56" s="10"/>
      <c r="J56" s="10"/>
      <c r="K56" s="10"/>
      <c r="L56" s="12">
        <f>M56+O56</f>
        <v>7.8</v>
      </c>
      <c r="M56" s="12">
        <f>E56+I56</f>
        <v>7.8</v>
      </c>
      <c r="N56" s="12">
        <f>F56+J56</f>
        <v>5.3</v>
      </c>
      <c r="O56" s="12">
        <f>G56+K56</f>
        <v>0</v>
      </c>
    </row>
    <row r="57" spans="1:15" ht="39" x14ac:dyDescent="0.25">
      <c r="A57" s="164"/>
      <c r="B57" s="169" t="s">
        <v>222</v>
      </c>
      <c r="C57" s="31" t="s">
        <v>25</v>
      </c>
      <c r="D57" s="17">
        <f>E57+G57</f>
        <v>0.6</v>
      </c>
      <c r="E57" s="17">
        <v>0.6</v>
      </c>
      <c r="F57" s="17">
        <v>0.4</v>
      </c>
      <c r="G57" s="17"/>
      <c r="H57" s="11">
        <f>I57+K57</f>
        <v>0</v>
      </c>
      <c r="I57" s="11"/>
      <c r="J57" s="11"/>
      <c r="K57" s="11"/>
      <c r="L57" s="13">
        <f>M57+O57</f>
        <v>0.6</v>
      </c>
      <c r="M57" s="13">
        <f>E57+H57</f>
        <v>0.6</v>
      </c>
      <c r="N57" s="13">
        <f>F57+I57</f>
        <v>0.4</v>
      </c>
      <c r="O57" s="13">
        <f>G57+J57</f>
        <v>0</v>
      </c>
    </row>
    <row r="58" spans="1:15" ht="15" customHeight="1" x14ac:dyDescent="0.25">
      <c r="A58" s="160" t="s">
        <v>79</v>
      </c>
      <c r="B58" s="30" t="s">
        <v>15</v>
      </c>
      <c r="C58" s="171"/>
      <c r="D58" s="167">
        <f>SUM(D60:D61)</f>
        <v>10.299999999999999</v>
      </c>
      <c r="E58" s="167">
        <f>SUM(E60:E61)</f>
        <v>10.299999999999999</v>
      </c>
      <c r="F58" s="167">
        <f>SUM(F60:F61)</f>
        <v>7.2</v>
      </c>
      <c r="G58" s="167">
        <f>SUM(G60:G61)</f>
        <v>0</v>
      </c>
      <c r="H58" s="80">
        <f>SUM(H60:H61)</f>
        <v>0</v>
      </c>
      <c r="I58" s="80">
        <f t="shared" ref="I58:K58" si="16">SUM(I60:I61)</f>
        <v>0</v>
      </c>
      <c r="J58" s="80">
        <f t="shared" si="16"/>
        <v>0</v>
      </c>
      <c r="K58" s="80">
        <f t="shared" si="16"/>
        <v>0</v>
      </c>
      <c r="L58" s="30">
        <f>SUM(L60:L61)</f>
        <v>10.299999999999999</v>
      </c>
      <c r="M58" s="30">
        <f>SUM(M60:M61)</f>
        <v>10.299999999999999</v>
      </c>
      <c r="N58" s="30">
        <f>SUM(N60:N61)</f>
        <v>7.2</v>
      </c>
      <c r="O58" s="30">
        <f>SUM(O60:O61)</f>
        <v>0</v>
      </c>
    </row>
    <row r="59" spans="1:15" ht="15" customHeight="1" x14ac:dyDescent="0.25">
      <c r="A59" s="164"/>
      <c r="B59" s="165" t="s">
        <v>200</v>
      </c>
      <c r="C59" s="166"/>
      <c r="D59" s="167">
        <f>E59+G59</f>
        <v>0</v>
      </c>
      <c r="E59" s="167"/>
      <c r="F59" s="167"/>
      <c r="G59" s="167"/>
      <c r="H59" s="80">
        <f>I59+K59</f>
        <v>0</v>
      </c>
      <c r="I59" s="80"/>
      <c r="J59" s="80"/>
      <c r="K59" s="80"/>
      <c r="L59" s="30">
        <f>M59+O59</f>
        <v>0</v>
      </c>
      <c r="M59" s="30"/>
      <c r="N59" s="30"/>
      <c r="O59" s="30"/>
    </row>
    <row r="60" spans="1:15" ht="15" customHeight="1" x14ac:dyDescent="0.25">
      <c r="A60" s="164"/>
      <c r="B60" s="168" t="s">
        <v>219</v>
      </c>
      <c r="C60" s="8" t="s">
        <v>25</v>
      </c>
      <c r="D60" s="9">
        <f>E60+G60</f>
        <v>9.6</v>
      </c>
      <c r="E60" s="9">
        <v>9.6</v>
      </c>
      <c r="F60" s="9">
        <v>6.7</v>
      </c>
      <c r="G60" s="9"/>
      <c r="H60" s="10">
        <f>I60+K60</f>
        <v>0</v>
      </c>
      <c r="I60" s="10"/>
      <c r="J60" s="10"/>
      <c r="K60" s="10"/>
      <c r="L60" s="12">
        <f>M60+O60</f>
        <v>9.6</v>
      </c>
      <c r="M60" s="12">
        <f>E60+I60</f>
        <v>9.6</v>
      </c>
      <c r="N60" s="12">
        <f>F60+J60</f>
        <v>6.7</v>
      </c>
      <c r="O60" s="12">
        <f>G60+K60</f>
        <v>0</v>
      </c>
    </row>
    <row r="61" spans="1:15" ht="39" x14ac:dyDescent="0.25">
      <c r="A61" s="172"/>
      <c r="B61" s="169" t="s">
        <v>222</v>
      </c>
      <c r="C61" s="31" t="s">
        <v>25</v>
      </c>
      <c r="D61" s="17">
        <f>E61+G61</f>
        <v>0.7</v>
      </c>
      <c r="E61" s="17">
        <v>0.7</v>
      </c>
      <c r="F61" s="17">
        <v>0.5</v>
      </c>
      <c r="G61" s="17"/>
      <c r="H61" s="11">
        <f>I61+K61</f>
        <v>0</v>
      </c>
      <c r="I61" s="11"/>
      <c r="J61" s="11"/>
      <c r="K61" s="11"/>
      <c r="L61" s="13">
        <f>M61+O61</f>
        <v>0.7</v>
      </c>
      <c r="M61" s="13">
        <f>E61+H61</f>
        <v>0.7</v>
      </c>
      <c r="N61" s="13">
        <f>F61+I61</f>
        <v>0.5</v>
      </c>
      <c r="O61" s="13">
        <f>G61+J61</f>
        <v>0</v>
      </c>
    </row>
    <row r="62" spans="1:15" ht="15" customHeight="1" x14ac:dyDescent="0.25">
      <c r="A62" s="160" t="s">
        <v>80</v>
      </c>
      <c r="B62" s="30" t="s">
        <v>16</v>
      </c>
      <c r="C62" s="171"/>
      <c r="D62" s="167">
        <f>SUM(D64:D65)</f>
        <v>19</v>
      </c>
      <c r="E62" s="167">
        <f>SUM(E64:E65)</f>
        <v>19</v>
      </c>
      <c r="F62" s="167">
        <f>SUM(F64:F65)</f>
        <v>12.799999999999999</v>
      </c>
      <c r="G62" s="167">
        <f>SUM(G64:G65)</f>
        <v>0</v>
      </c>
      <c r="H62" s="80">
        <f>SUM(H64:H65)</f>
        <v>0</v>
      </c>
      <c r="I62" s="80"/>
      <c r="J62" s="80"/>
      <c r="K62" s="80">
        <f>SUM(K64:K65)</f>
        <v>0</v>
      </c>
      <c r="L62" s="30">
        <f>SUM(L64:L65)</f>
        <v>19</v>
      </c>
      <c r="M62" s="30">
        <f>SUM(M64:M65)</f>
        <v>19</v>
      </c>
      <c r="N62" s="30">
        <f>SUM(N64:N65)</f>
        <v>12.7</v>
      </c>
      <c r="O62" s="30">
        <f>SUM(O64:O65)</f>
        <v>0</v>
      </c>
    </row>
    <row r="63" spans="1:15" ht="15" customHeight="1" x14ac:dyDescent="0.25">
      <c r="A63" s="164"/>
      <c r="B63" s="165" t="s">
        <v>200</v>
      </c>
      <c r="C63" s="166"/>
      <c r="D63" s="167">
        <f>E63+G63</f>
        <v>0</v>
      </c>
      <c r="E63" s="167"/>
      <c r="F63" s="167"/>
      <c r="G63" s="167"/>
      <c r="H63" s="80">
        <f>I63+K63</f>
        <v>0</v>
      </c>
      <c r="I63" s="80"/>
      <c r="J63" s="80"/>
      <c r="K63" s="80"/>
      <c r="L63" s="30">
        <f>M63+O63</f>
        <v>0</v>
      </c>
      <c r="M63" s="30"/>
      <c r="N63" s="30"/>
      <c r="O63" s="30"/>
    </row>
    <row r="64" spans="1:15" ht="15" customHeight="1" x14ac:dyDescent="0.25">
      <c r="A64" s="164"/>
      <c r="B64" s="168" t="s">
        <v>219</v>
      </c>
      <c r="C64" s="8" t="s">
        <v>25</v>
      </c>
      <c r="D64" s="9">
        <f>E64+G64</f>
        <v>17.3</v>
      </c>
      <c r="E64" s="9">
        <v>17.3</v>
      </c>
      <c r="F64" s="9">
        <v>11.7</v>
      </c>
      <c r="G64" s="9"/>
      <c r="H64" s="10">
        <f>I64+K64</f>
        <v>0</v>
      </c>
      <c r="I64" s="10"/>
      <c r="J64" s="10"/>
      <c r="K64" s="10"/>
      <c r="L64" s="12">
        <f>M64+O64</f>
        <v>17.3</v>
      </c>
      <c r="M64" s="12">
        <f>E64+I64</f>
        <v>17.3</v>
      </c>
      <c r="N64" s="12">
        <f>F64+J64</f>
        <v>11.7</v>
      </c>
      <c r="O64" s="12">
        <f>G64+K64</f>
        <v>0</v>
      </c>
    </row>
    <row r="65" spans="1:15" ht="39" x14ac:dyDescent="0.25">
      <c r="A65" s="164"/>
      <c r="B65" s="169" t="s">
        <v>222</v>
      </c>
      <c r="C65" s="31" t="s">
        <v>25</v>
      </c>
      <c r="D65" s="17">
        <f>E65+G65</f>
        <v>1.7</v>
      </c>
      <c r="E65" s="17">
        <v>1.7</v>
      </c>
      <c r="F65" s="17">
        <v>1.1000000000000001</v>
      </c>
      <c r="G65" s="17"/>
      <c r="H65" s="11">
        <f>I65+K65</f>
        <v>0</v>
      </c>
      <c r="I65" s="11"/>
      <c r="J65" s="11"/>
      <c r="K65" s="11"/>
      <c r="L65" s="13">
        <f>M65+O65</f>
        <v>1.7</v>
      </c>
      <c r="M65" s="13">
        <f>E65+H65</f>
        <v>1.7</v>
      </c>
      <c r="N65" s="13">
        <v>1</v>
      </c>
      <c r="O65" s="13">
        <f>G65+J65</f>
        <v>0</v>
      </c>
    </row>
    <row r="66" spans="1:15" ht="15" customHeight="1" x14ac:dyDescent="0.25">
      <c r="A66" s="160" t="s">
        <v>81</v>
      </c>
      <c r="B66" s="30" t="s">
        <v>17</v>
      </c>
      <c r="C66" s="171"/>
      <c r="D66" s="167">
        <f>SUM(D68:D69)</f>
        <v>9.6</v>
      </c>
      <c r="E66" s="167">
        <f>SUM(E68:E69)</f>
        <v>9.6</v>
      </c>
      <c r="F66" s="167">
        <f>SUM(F68:F69)</f>
        <v>6.7</v>
      </c>
      <c r="G66" s="167">
        <f>SUM(G68:G69)</f>
        <v>0</v>
      </c>
      <c r="H66" s="80">
        <f>SUM(H68:H69)</f>
        <v>0</v>
      </c>
      <c r="I66" s="80">
        <f t="shared" ref="I66:J66" si="17">SUM(I68:I69)</f>
        <v>0</v>
      </c>
      <c r="J66" s="80">
        <f t="shared" si="17"/>
        <v>0</v>
      </c>
      <c r="K66" s="80">
        <f>SUM(K68:K69)</f>
        <v>0</v>
      </c>
      <c r="L66" s="30">
        <f>SUM(L68:L69)</f>
        <v>9.6</v>
      </c>
      <c r="M66" s="30">
        <f>SUM(M68:M69)</f>
        <v>9.6</v>
      </c>
      <c r="N66" s="30">
        <f>SUM(N68:N69)</f>
        <v>6.7</v>
      </c>
      <c r="O66" s="30">
        <f>SUM(O68:O69)</f>
        <v>0</v>
      </c>
    </row>
    <row r="67" spans="1:15" ht="15" customHeight="1" x14ac:dyDescent="0.25">
      <c r="A67" s="164"/>
      <c r="B67" s="165" t="s">
        <v>200</v>
      </c>
      <c r="C67" s="166"/>
      <c r="D67" s="167">
        <f>E67+G67</f>
        <v>0</v>
      </c>
      <c r="E67" s="167"/>
      <c r="F67" s="167"/>
      <c r="G67" s="167"/>
      <c r="H67" s="80">
        <f>I67+K67</f>
        <v>0</v>
      </c>
      <c r="I67" s="80"/>
      <c r="J67" s="80"/>
      <c r="K67" s="80"/>
      <c r="L67" s="30">
        <f>M67+O67</f>
        <v>0</v>
      </c>
      <c r="M67" s="30"/>
      <c r="N67" s="30"/>
      <c r="O67" s="30"/>
    </row>
    <row r="68" spans="1:15" ht="15" customHeight="1" x14ac:dyDescent="0.25">
      <c r="A68" s="164"/>
      <c r="B68" s="168" t="s">
        <v>219</v>
      </c>
      <c r="C68" s="8" t="s">
        <v>25</v>
      </c>
      <c r="D68" s="9">
        <f>E68+G68</f>
        <v>9.1</v>
      </c>
      <c r="E68" s="9">
        <v>9.1</v>
      </c>
      <c r="F68" s="9">
        <v>6.3</v>
      </c>
      <c r="G68" s="9"/>
      <c r="H68" s="10">
        <f>I68+K68</f>
        <v>0</v>
      </c>
      <c r="I68" s="10"/>
      <c r="J68" s="10"/>
      <c r="K68" s="10"/>
      <c r="L68" s="12">
        <f>M68+O68</f>
        <v>9.1</v>
      </c>
      <c r="M68" s="12">
        <f>E68+I68</f>
        <v>9.1</v>
      </c>
      <c r="N68" s="12">
        <f>F68+J68</f>
        <v>6.3</v>
      </c>
      <c r="O68" s="12">
        <f>G68+K68</f>
        <v>0</v>
      </c>
    </row>
    <row r="69" spans="1:15" ht="39" x14ac:dyDescent="0.25">
      <c r="A69" s="164"/>
      <c r="B69" s="169" t="s">
        <v>222</v>
      </c>
      <c r="C69" s="31" t="s">
        <v>25</v>
      </c>
      <c r="D69" s="17">
        <f>E69+G69</f>
        <v>0.5</v>
      </c>
      <c r="E69" s="17">
        <v>0.5</v>
      </c>
      <c r="F69" s="17">
        <v>0.4</v>
      </c>
      <c r="G69" s="17"/>
      <c r="H69" s="11">
        <f>I69+K69</f>
        <v>0</v>
      </c>
      <c r="I69" s="11"/>
      <c r="J69" s="11"/>
      <c r="K69" s="11"/>
      <c r="L69" s="13">
        <f>M69+O69</f>
        <v>0.5</v>
      </c>
      <c r="M69" s="13">
        <f>E69+H69</f>
        <v>0.5</v>
      </c>
      <c r="N69" s="13">
        <f>F69+I69</f>
        <v>0.4</v>
      </c>
      <c r="O69" s="13">
        <f>G69+J69</f>
        <v>0</v>
      </c>
    </row>
    <row r="70" spans="1:15" ht="15" customHeight="1" x14ac:dyDescent="0.25">
      <c r="A70" s="160" t="s">
        <v>82</v>
      </c>
      <c r="B70" s="30" t="s">
        <v>18</v>
      </c>
      <c r="C70" s="171"/>
      <c r="D70" s="167">
        <f>SUM(D72:D73)</f>
        <v>9.5</v>
      </c>
      <c r="E70" s="167">
        <f>SUM(E72:E73)</f>
        <v>9.5</v>
      </c>
      <c r="F70" s="167">
        <f>SUM(F72:F73)</f>
        <v>6.6</v>
      </c>
      <c r="G70" s="167">
        <f>SUM(G72:G73)</f>
        <v>0</v>
      </c>
      <c r="H70" s="80">
        <f>SUM(H72:H73)</f>
        <v>0</v>
      </c>
      <c r="I70" s="80">
        <f t="shared" ref="I70:K70" si="18">SUM(I72:I73)</f>
        <v>0</v>
      </c>
      <c r="J70" s="80">
        <f t="shared" si="18"/>
        <v>0</v>
      </c>
      <c r="K70" s="80">
        <f t="shared" si="18"/>
        <v>0</v>
      </c>
      <c r="L70" s="30">
        <f>SUM(L72:L73)</f>
        <v>9.5</v>
      </c>
      <c r="M70" s="30">
        <f>SUM(M72:M73)</f>
        <v>9.5</v>
      </c>
      <c r="N70" s="30">
        <f>SUM(N72:N73)</f>
        <v>6.6</v>
      </c>
      <c r="O70" s="30">
        <f>SUM(O72:O73)</f>
        <v>0</v>
      </c>
    </row>
    <row r="71" spans="1:15" ht="15" customHeight="1" x14ac:dyDescent="0.25">
      <c r="A71" s="164"/>
      <c r="B71" s="165" t="s">
        <v>200</v>
      </c>
      <c r="C71" s="166"/>
      <c r="D71" s="167">
        <f>E71+G71</f>
        <v>0</v>
      </c>
      <c r="E71" s="167"/>
      <c r="F71" s="167"/>
      <c r="G71" s="167"/>
      <c r="H71" s="80">
        <f>I71+K71</f>
        <v>0</v>
      </c>
      <c r="I71" s="80"/>
      <c r="J71" s="80"/>
      <c r="K71" s="80"/>
      <c r="L71" s="30">
        <f>M71+O71</f>
        <v>0</v>
      </c>
      <c r="M71" s="30"/>
      <c r="N71" s="30"/>
      <c r="O71" s="30"/>
    </row>
    <row r="72" spans="1:15" ht="15" customHeight="1" x14ac:dyDescent="0.25">
      <c r="A72" s="164"/>
      <c r="B72" s="168" t="s">
        <v>219</v>
      </c>
      <c r="C72" s="8" t="s">
        <v>25</v>
      </c>
      <c r="D72" s="9">
        <f>E72+G72</f>
        <v>9.1</v>
      </c>
      <c r="E72" s="9">
        <v>9.1</v>
      </c>
      <c r="F72" s="9">
        <v>6.3</v>
      </c>
      <c r="G72" s="9"/>
      <c r="H72" s="10">
        <f>I72+K72</f>
        <v>0</v>
      </c>
      <c r="I72" s="10"/>
      <c r="J72" s="10"/>
      <c r="K72" s="10"/>
      <c r="L72" s="12">
        <f>M72+O72</f>
        <v>9.1</v>
      </c>
      <c r="M72" s="12">
        <f>E72+I72</f>
        <v>9.1</v>
      </c>
      <c r="N72" s="12">
        <f>F72+J72</f>
        <v>6.3</v>
      </c>
      <c r="O72" s="12">
        <f>G72+K72</f>
        <v>0</v>
      </c>
    </row>
    <row r="73" spans="1:15" ht="39" x14ac:dyDescent="0.25">
      <c r="A73" s="164"/>
      <c r="B73" s="169" t="s">
        <v>222</v>
      </c>
      <c r="C73" s="31" t="s">
        <v>25</v>
      </c>
      <c r="D73" s="17">
        <f>E73+G73</f>
        <v>0.4</v>
      </c>
      <c r="E73" s="17">
        <v>0.4</v>
      </c>
      <c r="F73" s="17">
        <v>0.3</v>
      </c>
      <c r="G73" s="17"/>
      <c r="H73" s="11">
        <f>I73+K73</f>
        <v>0</v>
      </c>
      <c r="I73" s="11"/>
      <c r="J73" s="11"/>
      <c r="K73" s="11"/>
      <c r="L73" s="13">
        <f>M73+O73</f>
        <v>0.4</v>
      </c>
      <c r="M73" s="13">
        <f>E73+H73</f>
        <v>0.4</v>
      </c>
      <c r="N73" s="13">
        <f>F73+I73</f>
        <v>0.3</v>
      </c>
      <c r="O73" s="13">
        <f>G73+J73</f>
        <v>0</v>
      </c>
    </row>
    <row r="74" spans="1:15" ht="15" customHeight="1" x14ac:dyDescent="0.25">
      <c r="A74" s="160" t="s">
        <v>83</v>
      </c>
      <c r="B74" s="30" t="s">
        <v>19</v>
      </c>
      <c r="C74" s="516" t="s">
        <v>25</v>
      </c>
      <c r="D74" s="174">
        <f>E74+G74</f>
        <v>4.9000000000000004</v>
      </c>
      <c r="E74" s="174">
        <v>4.9000000000000004</v>
      </c>
      <c r="F74" s="174">
        <v>3</v>
      </c>
      <c r="G74" s="174">
        <f>SUM(G75:G75)</f>
        <v>0</v>
      </c>
      <c r="H74" s="175">
        <f>I74+K74</f>
        <v>0</v>
      </c>
      <c r="I74" s="175"/>
      <c r="J74" s="175"/>
      <c r="K74" s="175">
        <f>SUM(K75:K75)</f>
        <v>0</v>
      </c>
      <c r="L74" s="176">
        <f>M74+O74</f>
        <v>4.9000000000000004</v>
      </c>
      <c r="M74" s="176">
        <f>E74+I74</f>
        <v>4.9000000000000004</v>
      </c>
      <c r="N74" s="176">
        <f>F74+J74</f>
        <v>3</v>
      </c>
      <c r="O74" s="176">
        <f>SUM(O75:O75)</f>
        <v>0</v>
      </c>
    </row>
    <row r="75" spans="1:15" ht="39" x14ac:dyDescent="0.25">
      <c r="A75" s="164"/>
      <c r="B75" s="173" t="s">
        <v>222</v>
      </c>
      <c r="C75" s="517"/>
      <c r="D75" s="177"/>
      <c r="E75" s="177"/>
      <c r="F75" s="177"/>
      <c r="G75" s="177"/>
      <c r="H75" s="178"/>
      <c r="I75" s="178"/>
      <c r="J75" s="178"/>
      <c r="K75" s="178"/>
      <c r="L75" s="179"/>
      <c r="M75" s="179"/>
      <c r="N75" s="179"/>
      <c r="O75" s="179"/>
    </row>
    <row r="76" spans="1:15" ht="15" customHeight="1" x14ac:dyDescent="0.25">
      <c r="A76" s="6" t="s">
        <v>84</v>
      </c>
      <c r="B76" s="81" t="s">
        <v>175</v>
      </c>
      <c r="C76" s="518" t="s">
        <v>21</v>
      </c>
      <c r="D76" s="174">
        <f>E76+G76</f>
        <v>346.5</v>
      </c>
      <c r="E76" s="174">
        <v>346.5</v>
      </c>
      <c r="F76" s="174">
        <v>246.1</v>
      </c>
      <c r="G76" s="174"/>
      <c r="H76" s="175">
        <f>I76+K76</f>
        <v>0</v>
      </c>
      <c r="I76" s="175"/>
      <c r="J76" s="175"/>
      <c r="K76" s="175">
        <f>SUM(K77:K77)</f>
        <v>0</v>
      </c>
      <c r="L76" s="176">
        <f>M76+O76</f>
        <v>346.5</v>
      </c>
      <c r="M76" s="176">
        <f>E76+I76</f>
        <v>346.5</v>
      </c>
      <c r="N76" s="176">
        <f>F76+J76</f>
        <v>246.1</v>
      </c>
      <c r="O76" s="176">
        <f>SUM(O77:O77)</f>
        <v>0</v>
      </c>
    </row>
    <row r="77" spans="1:15" ht="15" customHeight="1" x14ac:dyDescent="0.25">
      <c r="A77" s="156"/>
      <c r="B77" s="173" t="s">
        <v>224</v>
      </c>
      <c r="C77" s="519"/>
      <c r="D77" s="177"/>
      <c r="E77" s="177"/>
      <c r="F77" s="177"/>
      <c r="G77" s="177"/>
      <c r="H77" s="178"/>
      <c r="I77" s="178"/>
      <c r="J77" s="178"/>
      <c r="K77" s="178"/>
      <c r="L77" s="179"/>
      <c r="M77" s="179"/>
      <c r="N77" s="179"/>
      <c r="O77" s="179"/>
    </row>
    <row r="78" spans="1:15" ht="15.95" customHeight="1" x14ac:dyDescent="0.25">
      <c r="A78" s="21" t="s">
        <v>85</v>
      </c>
      <c r="B78" s="88" t="s">
        <v>179</v>
      </c>
      <c r="C78" s="23"/>
      <c r="D78" s="24">
        <f>D16+D34+D38+D42+D46+D50+D54+D58+D62+D66+D70+D74+D76</f>
        <v>817</v>
      </c>
      <c r="E78" s="24">
        <f>E16+E34+E38+E42+E46+E50+E54+E58+E62+E66+E70+E74+E76</f>
        <v>817</v>
      </c>
      <c r="F78" s="24">
        <f>F16+F34+F38+F42+F46+F50+F54+F58+F62+F66+F70+F74+F76</f>
        <v>549.20000000000005</v>
      </c>
      <c r="G78" s="24">
        <f t="shared" ref="G78:O78" si="19">G16+G34+G38+G42+G46+G50+G54+G58+G62+G66+G70+G74+G76</f>
        <v>0</v>
      </c>
      <c r="H78" s="25">
        <f t="shared" si="19"/>
        <v>0</v>
      </c>
      <c r="I78" s="25">
        <f t="shared" si="19"/>
        <v>0</v>
      </c>
      <c r="J78" s="25">
        <f t="shared" si="19"/>
        <v>0</v>
      </c>
      <c r="K78" s="25">
        <f t="shared" si="19"/>
        <v>0</v>
      </c>
      <c r="L78" s="22">
        <f t="shared" si="19"/>
        <v>817</v>
      </c>
      <c r="M78" s="22">
        <f t="shared" si="19"/>
        <v>817</v>
      </c>
      <c r="N78" s="22">
        <f t="shared" si="19"/>
        <v>549.1</v>
      </c>
      <c r="O78" s="22">
        <f t="shared" si="19"/>
        <v>0</v>
      </c>
    </row>
    <row r="79" spans="1:15" ht="15.95" customHeight="1" x14ac:dyDescent="0.25">
      <c r="A79" s="20" t="s">
        <v>86</v>
      </c>
      <c r="B79" s="457" t="s">
        <v>63</v>
      </c>
      <c r="C79" s="458"/>
      <c r="D79" s="458"/>
      <c r="E79" s="458"/>
      <c r="F79" s="458"/>
      <c r="G79" s="458"/>
      <c r="H79" s="458"/>
      <c r="I79" s="458"/>
      <c r="J79" s="458"/>
      <c r="K79" s="458"/>
      <c r="L79" s="458"/>
      <c r="M79" s="458"/>
      <c r="N79" s="458"/>
      <c r="O79" s="459"/>
    </row>
    <row r="80" spans="1:15" ht="15" customHeight="1" x14ac:dyDescent="0.25">
      <c r="A80" s="513" t="s">
        <v>87</v>
      </c>
      <c r="B80" s="81" t="s">
        <v>71</v>
      </c>
      <c r="C80" s="161"/>
      <c r="D80" s="162">
        <f>SUM(D82:D83)</f>
        <v>149</v>
      </c>
      <c r="E80" s="162">
        <f>SUM(E82:E83)</f>
        <v>149</v>
      </c>
      <c r="F80" s="162">
        <f>SUM(F82:F83)</f>
        <v>85.4</v>
      </c>
      <c r="G80" s="162">
        <f>SUM(G82:G83)</f>
        <v>0</v>
      </c>
      <c r="H80" s="163">
        <f t="shared" ref="H80:O80" si="20">SUM(H82:H83)</f>
        <v>0</v>
      </c>
      <c r="I80" s="163">
        <f t="shared" si="20"/>
        <v>0</v>
      </c>
      <c r="J80" s="163">
        <f t="shared" si="20"/>
        <v>0</v>
      </c>
      <c r="K80" s="163">
        <f t="shared" si="20"/>
        <v>0</v>
      </c>
      <c r="L80" s="81">
        <f t="shared" si="20"/>
        <v>149</v>
      </c>
      <c r="M80" s="81">
        <f t="shared" si="20"/>
        <v>149</v>
      </c>
      <c r="N80" s="81">
        <f t="shared" si="20"/>
        <v>85.4</v>
      </c>
      <c r="O80" s="81">
        <f t="shared" si="20"/>
        <v>0</v>
      </c>
    </row>
    <row r="81" spans="1:15" ht="15" customHeight="1" x14ac:dyDescent="0.25">
      <c r="A81" s="514"/>
      <c r="B81" s="165" t="s">
        <v>200</v>
      </c>
      <c r="C81" s="166"/>
      <c r="D81" s="322">
        <f>E81+G81</f>
        <v>0</v>
      </c>
      <c r="E81" s="322"/>
      <c r="F81" s="322"/>
      <c r="G81" s="322"/>
      <c r="H81" s="323">
        <f>I81+K81</f>
        <v>0</v>
      </c>
      <c r="I81" s="323"/>
      <c r="J81" s="323"/>
      <c r="K81" s="323"/>
      <c r="L81" s="30">
        <f>M81+O81</f>
        <v>0</v>
      </c>
      <c r="M81" s="30"/>
      <c r="N81" s="30"/>
      <c r="O81" s="30"/>
    </row>
    <row r="82" spans="1:15" ht="26.25" x14ac:dyDescent="0.25">
      <c r="A82" s="514"/>
      <c r="B82" s="168" t="s">
        <v>223</v>
      </c>
      <c r="C82" s="8" t="s">
        <v>32</v>
      </c>
      <c r="D82" s="438">
        <f>E82+G82</f>
        <v>81.2</v>
      </c>
      <c r="E82" s="439">
        <v>81.2</v>
      </c>
      <c r="F82" s="439">
        <v>49.6</v>
      </c>
      <c r="G82" s="439"/>
      <c r="H82" s="405">
        <f>I82+K82</f>
        <v>0</v>
      </c>
      <c r="I82" s="405"/>
      <c r="J82" s="405"/>
      <c r="K82" s="440"/>
      <c r="L82" s="12">
        <f>M82+O82</f>
        <v>81.2</v>
      </c>
      <c r="M82" s="191">
        <f>E82+I82</f>
        <v>81.2</v>
      </c>
      <c r="N82" s="191">
        <f>F82+J82</f>
        <v>49.6</v>
      </c>
      <c r="O82" s="179">
        <f>SUM(O83:O83)</f>
        <v>0</v>
      </c>
    </row>
    <row r="83" spans="1:15" ht="26.25" x14ac:dyDescent="0.25">
      <c r="A83" s="515"/>
      <c r="B83" s="173" t="s">
        <v>366</v>
      </c>
      <c r="C83" s="82" t="s">
        <v>32</v>
      </c>
      <c r="D83" s="9">
        <f>E83+G83</f>
        <v>67.8</v>
      </c>
      <c r="E83" s="9">
        <v>67.8</v>
      </c>
      <c r="F83" s="9">
        <v>35.799999999999997</v>
      </c>
      <c r="G83" s="9"/>
      <c r="H83" s="10">
        <f>I83+K83</f>
        <v>0</v>
      </c>
      <c r="I83" s="10"/>
      <c r="J83" s="10"/>
      <c r="K83" s="10"/>
      <c r="L83" s="12">
        <f>M83+O83</f>
        <v>67.8</v>
      </c>
      <c r="M83" s="192">
        <f>E83+I83</f>
        <v>67.8</v>
      </c>
      <c r="N83" s="192">
        <f>F83+J83</f>
        <v>35.799999999999997</v>
      </c>
      <c r="O83" s="12">
        <f>G83</f>
        <v>0</v>
      </c>
    </row>
    <row r="84" spans="1:15" ht="15.75" customHeight="1" x14ac:dyDescent="0.25">
      <c r="A84" s="21" t="s">
        <v>88</v>
      </c>
      <c r="B84" s="181" t="s">
        <v>181</v>
      </c>
      <c r="C84" s="29"/>
      <c r="D84" s="24">
        <f>D80</f>
        <v>149</v>
      </c>
      <c r="E84" s="24">
        <f>E80</f>
        <v>149</v>
      </c>
      <c r="F84" s="24">
        <f>F80</f>
        <v>85.4</v>
      </c>
      <c r="G84" s="24">
        <f>G80</f>
        <v>0</v>
      </c>
      <c r="H84" s="25">
        <f t="shared" ref="H84:O84" si="21">H80</f>
        <v>0</v>
      </c>
      <c r="I84" s="25">
        <f t="shared" si="21"/>
        <v>0</v>
      </c>
      <c r="J84" s="25">
        <f t="shared" si="21"/>
        <v>0</v>
      </c>
      <c r="K84" s="25">
        <f t="shared" si="21"/>
        <v>0</v>
      </c>
      <c r="L84" s="22">
        <f t="shared" si="21"/>
        <v>149</v>
      </c>
      <c r="M84" s="22">
        <f t="shared" si="21"/>
        <v>149</v>
      </c>
      <c r="N84" s="22">
        <f t="shared" si="21"/>
        <v>85.4</v>
      </c>
      <c r="O84" s="22">
        <f t="shared" si="21"/>
        <v>0</v>
      </c>
    </row>
    <row r="85" spans="1:15" ht="15.95" customHeight="1" x14ac:dyDescent="0.25">
      <c r="A85" s="20" t="s">
        <v>89</v>
      </c>
      <c r="B85" s="457" t="s">
        <v>186</v>
      </c>
      <c r="C85" s="458"/>
      <c r="D85" s="458"/>
      <c r="E85" s="458"/>
      <c r="F85" s="458"/>
      <c r="G85" s="458"/>
      <c r="H85" s="458"/>
      <c r="I85" s="458"/>
      <c r="J85" s="458"/>
      <c r="K85" s="458"/>
      <c r="L85" s="458"/>
      <c r="M85" s="458"/>
      <c r="N85" s="458"/>
      <c r="O85" s="459"/>
    </row>
    <row r="86" spans="1:15" ht="15" customHeight="1" x14ac:dyDescent="0.25">
      <c r="A86" s="6" t="s">
        <v>90</v>
      </c>
      <c r="B86" s="7" t="s">
        <v>20</v>
      </c>
      <c r="C86" s="505" t="s">
        <v>25</v>
      </c>
      <c r="D86" s="182">
        <f>E86+G86</f>
        <v>204</v>
      </c>
      <c r="E86" s="182">
        <v>204</v>
      </c>
      <c r="F86" s="182">
        <f>SUM(F87:F87)</f>
        <v>0</v>
      </c>
      <c r="G86" s="182">
        <f>SUM(G87:G87)</f>
        <v>0</v>
      </c>
      <c r="H86" s="183">
        <f>I86+K86</f>
        <v>0</v>
      </c>
      <c r="I86" s="183"/>
      <c r="J86" s="183"/>
      <c r="K86" s="183">
        <f>SUM(K87:K87)</f>
        <v>0</v>
      </c>
      <c r="L86" s="184">
        <f>M86+O86</f>
        <v>204</v>
      </c>
      <c r="M86" s="176">
        <f>E86+I86</f>
        <v>204</v>
      </c>
      <c r="N86" s="184">
        <f>SUM(N87:N87)</f>
        <v>0</v>
      </c>
      <c r="O86" s="184">
        <f>SUM(O87:O87)</f>
        <v>0</v>
      </c>
    </row>
    <row r="87" spans="1:15" ht="39" customHeight="1" x14ac:dyDescent="0.25">
      <c r="A87" s="156"/>
      <c r="B87" s="185" t="s">
        <v>226</v>
      </c>
      <c r="C87" s="506"/>
      <c r="D87" s="177"/>
      <c r="E87" s="177"/>
      <c r="F87" s="177"/>
      <c r="G87" s="177"/>
      <c r="H87" s="178"/>
      <c r="I87" s="178"/>
      <c r="J87" s="178"/>
      <c r="K87" s="178"/>
      <c r="L87" s="179"/>
      <c r="M87" s="179"/>
      <c r="N87" s="179"/>
      <c r="O87" s="179"/>
    </row>
    <row r="88" spans="1:15" ht="15" customHeight="1" x14ac:dyDescent="0.25">
      <c r="A88" s="160" t="s">
        <v>91</v>
      </c>
      <c r="B88" s="30" t="s">
        <v>7</v>
      </c>
      <c r="C88" s="507" t="s">
        <v>25</v>
      </c>
      <c r="D88" s="174">
        <f>E88+G88</f>
        <v>8.1999999999999993</v>
      </c>
      <c r="E88" s="174">
        <v>8.1999999999999993</v>
      </c>
      <c r="F88" s="174">
        <v>5.9</v>
      </c>
      <c r="G88" s="174">
        <f>SUM(G89:G89)</f>
        <v>0</v>
      </c>
      <c r="H88" s="175">
        <f>I88+K88</f>
        <v>0</v>
      </c>
      <c r="I88" s="175"/>
      <c r="J88" s="175"/>
      <c r="K88" s="175">
        <f>SUM(K89:K89)</f>
        <v>0</v>
      </c>
      <c r="L88" s="176">
        <f>M88+O88</f>
        <v>8.1999999999999993</v>
      </c>
      <c r="M88" s="176">
        <f>E88+I88</f>
        <v>8.1999999999999993</v>
      </c>
      <c r="N88" s="176">
        <f>F88+J88</f>
        <v>5.9</v>
      </c>
      <c r="O88" s="176">
        <f>G88+K88</f>
        <v>0</v>
      </c>
    </row>
    <row r="89" spans="1:15" ht="39" x14ac:dyDescent="0.25">
      <c r="A89" s="164"/>
      <c r="B89" s="169" t="s">
        <v>225</v>
      </c>
      <c r="C89" s="506"/>
      <c r="D89" s="177"/>
      <c r="E89" s="177"/>
      <c r="F89" s="177"/>
      <c r="G89" s="177"/>
      <c r="H89" s="178"/>
      <c r="I89" s="178"/>
      <c r="J89" s="178"/>
      <c r="K89" s="178"/>
      <c r="L89" s="179"/>
      <c r="M89" s="179"/>
      <c r="N89" s="179"/>
      <c r="O89" s="179"/>
    </row>
    <row r="90" spans="1:15" ht="15" customHeight="1" x14ac:dyDescent="0.25">
      <c r="A90" s="160" t="s">
        <v>92</v>
      </c>
      <c r="B90" s="30" t="s">
        <v>10</v>
      </c>
      <c r="C90" s="507" t="s">
        <v>25</v>
      </c>
      <c r="D90" s="174">
        <f>E90+G90</f>
        <v>7.8</v>
      </c>
      <c r="E90" s="174">
        <v>7.8</v>
      </c>
      <c r="F90" s="174">
        <v>5.6</v>
      </c>
      <c r="G90" s="174">
        <f>SUM(G91:G91)</f>
        <v>0</v>
      </c>
      <c r="H90" s="175">
        <f>I90+K90</f>
        <v>0</v>
      </c>
      <c r="I90" s="175"/>
      <c r="J90" s="175"/>
      <c r="K90" s="175">
        <f>SUM(K91:K91)</f>
        <v>0</v>
      </c>
      <c r="L90" s="176">
        <f>M90+O90</f>
        <v>7.8</v>
      </c>
      <c r="M90" s="176">
        <f>E90+I90</f>
        <v>7.8</v>
      </c>
      <c r="N90" s="176">
        <f>F90+J90</f>
        <v>5.6</v>
      </c>
      <c r="O90" s="176">
        <f>G90+K90</f>
        <v>0</v>
      </c>
    </row>
    <row r="91" spans="1:15" ht="39" x14ac:dyDescent="0.25">
      <c r="A91" s="164"/>
      <c r="B91" s="169" t="s">
        <v>225</v>
      </c>
      <c r="C91" s="506"/>
      <c r="D91" s="177"/>
      <c r="E91" s="177"/>
      <c r="F91" s="177"/>
      <c r="G91" s="177"/>
      <c r="H91" s="178"/>
      <c r="I91" s="178"/>
      <c r="J91" s="178"/>
      <c r="K91" s="178"/>
      <c r="L91" s="179"/>
      <c r="M91" s="179"/>
      <c r="N91" s="179"/>
      <c r="O91" s="179"/>
    </row>
    <row r="92" spans="1:15" ht="15" customHeight="1" x14ac:dyDescent="0.25">
      <c r="A92" s="160" t="s">
        <v>93</v>
      </c>
      <c r="B92" s="30" t="s">
        <v>11</v>
      </c>
      <c r="C92" s="507" t="s">
        <v>25</v>
      </c>
      <c r="D92" s="174">
        <f>E92+G92</f>
        <v>12.1</v>
      </c>
      <c r="E92" s="174">
        <v>12.1</v>
      </c>
      <c r="F92" s="174">
        <v>8.6</v>
      </c>
      <c r="G92" s="174">
        <f>SUM(G93:G93)</f>
        <v>0</v>
      </c>
      <c r="H92" s="175">
        <f>I92+K92</f>
        <v>0</v>
      </c>
      <c r="I92" s="175"/>
      <c r="J92" s="175"/>
      <c r="K92" s="175">
        <f>SUM(K93:K93)</f>
        <v>0</v>
      </c>
      <c r="L92" s="176">
        <f>M92+O92</f>
        <v>12.1</v>
      </c>
      <c r="M92" s="176">
        <f>E92+I92</f>
        <v>12.1</v>
      </c>
      <c r="N92" s="176">
        <f>F92+J92</f>
        <v>8.6</v>
      </c>
      <c r="O92" s="176">
        <f>G92+K92</f>
        <v>0</v>
      </c>
    </row>
    <row r="93" spans="1:15" ht="39" x14ac:dyDescent="0.25">
      <c r="A93" s="164"/>
      <c r="B93" s="169" t="s">
        <v>225</v>
      </c>
      <c r="C93" s="506"/>
      <c r="D93" s="177"/>
      <c r="E93" s="177"/>
      <c r="F93" s="177"/>
      <c r="G93" s="177"/>
      <c r="H93" s="178"/>
      <c r="I93" s="178"/>
      <c r="J93" s="178"/>
      <c r="K93" s="178"/>
      <c r="L93" s="179"/>
      <c r="M93" s="179"/>
      <c r="N93" s="179"/>
      <c r="O93" s="179"/>
    </row>
    <row r="94" spans="1:15" ht="15" customHeight="1" x14ac:dyDescent="0.25">
      <c r="A94" s="160" t="s">
        <v>94</v>
      </c>
      <c r="B94" s="30" t="s">
        <v>12</v>
      </c>
      <c r="C94" s="507" t="s">
        <v>25</v>
      </c>
      <c r="D94" s="174">
        <f>E94+G94</f>
        <v>8.6999999999999993</v>
      </c>
      <c r="E94" s="174">
        <v>8.6999999999999993</v>
      </c>
      <c r="F94" s="174">
        <v>6.2</v>
      </c>
      <c r="G94" s="174">
        <f>SUM(G95:G95)</f>
        <v>0</v>
      </c>
      <c r="H94" s="175">
        <f>I94+K94</f>
        <v>0</v>
      </c>
      <c r="I94" s="175"/>
      <c r="J94" s="175"/>
      <c r="K94" s="175">
        <f>SUM(K95:K95)</f>
        <v>0</v>
      </c>
      <c r="L94" s="176">
        <f>M94+O94</f>
        <v>8.6999999999999993</v>
      </c>
      <c r="M94" s="176">
        <f>E94+I94</f>
        <v>8.6999999999999993</v>
      </c>
      <c r="N94" s="176">
        <f>F94+J94</f>
        <v>6.2</v>
      </c>
      <c r="O94" s="176">
        <f>G94+K94</f>
        <v>0</v>
      </c>
    </row>
    <row r="95" spans="1:15" ht="39" x14ac:dyDescent="0.25">
      <c r="A95" s="164"/>
      <c r="B95" s="169" t="s">
        <v>225</v>
      </c>
      <c r="C95" s="506"/>
      <c r="D95" s="177"/>
      <c r="E95" s="177"/>
      <c r="F95" s="177"/>
      <c r="G95" s="177"/>
      <c r="H95" s="178"/>
      <c r="I95" s="178"/>
      <c r="J95" s="178"/>
      <c r="K95" s="178"/>
      <c r="L95" s="179"/>
      <c r="M95" s="179"/>
      <c r="N95" s="179"/>
      <c r="O95" s="179"/>
    </row>
    <row r="96" spans="1:15" ht="15" customHeight="1" x14ac:dyDescent="0.25">
      <c r="A96" s="160" t="s">
        <v>95</v>
      </c>
      <c r="B96" s="30" t="s">
        <v>62</v>
      </c>
      <c r="C96" s="507" t="s">
        <v>25</v>
      </c>
      <c r="D96" s="174">
        <f>E96+G96</f>
        <v>11.2</v>
      </c>
      <c r="E96" s="174">
        <v>11.2</v>
      </c>
      <c r="F96" s="174">
        <v>8</v>
      </c>
      <c r="G96" s="174">
        <f>SUM(G97:G97)</f>
        <v>0</v>
      </c>
      <c r="H96" s="175">
        <f>I96+K96</f>
        <v>0</v>
      </c>
      <c r="I96" s="175"/>
      <c r="J96" s="175"/>
      <c r="K96" s="175">
        <f>SUM(K97:K97)</f>
        <v>0</v>
      </c>
      <c r="L96" s="176">
        <f>M96+O96</f>
        <v>11.2</v>
      </c>
      <c r="M96" s="176">
        <f>E96+I96</f>
        <v>11.2</v>
      </c>
      <c r="N96" s="176">
        <f>F96+J96</f>
        <v>8</v>
      </c>
      <c r="O96" s="176">
        <f>G96+K96</f>
        <v>0</v>
      </c>
    </row>
    <row r="97" spans="1:15" ht="39" x14ac:dyDescent="0.25">
      <c r="A97" s="164"/>
      <c r="B97" s="169" t="s">
        <v>225</v>
      </c>
      <c r="C97" s="506"/>
      <c r="D97" s="177"/>
      <c r="E97" s="177"/>
      <c r="F97" s="177"/>
      <c r="G97" s="177"/>
      <c r="H97" s="178"/>
      <c r="I97" s="178"/>
      <c r="J97" s="178"/>
      <c r="K97" s="178"/>
      <c r="L97" s="179"/>
      <c r="M97" s="179"/>
      <c r="N97" s="179"/>
      <c r="O97" s="179"/>
    </row>
    <row r="98" spans="1:15" ht="15" customHeight="1" x14ac:dyDescent="0.25">
      <c r="A98" s="160" t="s">
        <v>96</v>
      </c>
      <c r="B98" s="30" t="s">
        <v>14</v>
      </c>
      <c r="C98" s="507" t="s">
        <v>25</v>
      </c>
      <c r="D98" s="174">
        <f>E98+G98</f>
        <v>9.1</v>
      </c>
      <c r="E98" s="174">
        <v>9.1</v>
      </c>
      <c r="F98" s="174">
        <v>6.5</v>
      </c>
      <c r="G98" s="174">
        <f>SUM(G99:G99)</f>
        <v>0</v>
      </c>
      <c r="H98" s="175">
        <f>I98+K98</f>
        <v>0</v>
      </c>
      <c r="I98" s="175"/>
      <c r="J98" s="175"/>
      <c r="K98" s="175">
        <f>SUM(K99:K99)</f>
        <v>0</v>
      </c>
      <c r="L98" s="176">
        <f>M98+O98</f>
        <v>9.1</v>
      </c>
      <c r="M98" s="176">
        <f>E98+I98</f>
        <v>9.1</v>
      </c>
      <c r="N98" s="176">
        <f>F98+J98</f>
        <v>6.5</v>
      </c>
      <c r="O98" s="176">
        <f>G98+K98</f>
        <v>0</v>
      </c>
    </row>
    <row r="99" spans="1:15" ht="39" x14ac:dyDescent="0.25">
      <c r="A99" s="164"/>
      <c r="B99" s="169" t="s">
        <v>225</v>
      </c>
      <c r="C99" s="506"/>
      <c r="D99" s="177"/>
      <c r="E99" s="177"/>
      <c r="F99" s="177"/>
      <c r="G99" s="177"/>
      <c r="H99" s="178"/>
      <c r="I99" s="178"/>
      <c r="J99" s="178"/>
      <c r="K99" s="178"/>
      <c r="L99" s="179"/>
      <c r="M99" s="179"/>
      <c r="N99" s="179"/>
      <c r="O99" s="179"/>
    </row>
    <row r="100" spans="1:15" ht="15" customHeight="1" x14ac:dyDescent="0.25">
      <c r="A100" s="160" t="s">
        <v>97</v>
      </c>
      <c r="B100" s="30" t="s">
        <v>15</v>
      </c>
      <c r="C100" s="507" t="s">
        <v>25</v>
      </c>
      <c r="D100" s="174">
        <f>E100+G100</f>
        <v>10</v>
      </c>
      <c r="E100" s="174">
        <v>10</v>
      </c>
      <c r="F100" s="174">
        <v>7.1</v>
      </c>
      <c r="G100" s="174">
        <f>SUM(G101:G101)</f>
        <v>0</v>
      </c>
      <c r="H100" s="175">
        <f>I100+K100</f>
        <v>0</v>
      </c>
      <c r="I100" s="175"/>
      <c r="J100" s="175"/>
      <c r="K100" s="175">
        <f>SUM(K101:K101)</f>
        <v>0</v>
      </c>
      <c r="L100" s="176">
        <f>M100+O100</f>
        <v>10</v>
      </c>
      <c r="M100" s="176">
        <f>E100+I100</f>
        <v>10</v>
      </c>
      <c r="N100" s="176">
        <f>F100+J100</f>
        <v>7.1</v>
      </c>
      <c r="O100" s="176">
        <f>G100+K100</f>
        <v>0</v>
      </c>
    </row>
    <row r="101" spans="1:15" ht="39" x14ac:dyDescent="0.25">
      <c r="A101" s="164"/>
      <c r="B101" s="169" t="s">
        <v>225</v>
      </c>
      <c r="C101" s="506"/>
      <c r="D101" s="177"/>
      <c r="E101" s="177"/>
      <c r="F101" s="177"/>
      <c r="G101" s="177"/>
      <c r="H101" s="178"/>
      <c r="I101" s="178"/>
      <c r="J101" s="178"/>
      <c r="K101" s="178"/>
      <c r="L101" s="179"/>
      <c r="M101" s="179"/>
      <c r="N101" s="179"/>
      <c r="O101" s="179"/>
    </row>
    <row r="102" spans="1:15" ht="15" customHeight="1" x14ac:dyDescent="0.25">
      <c r="A102" s="160" t="s">
        <v>98</v>
      </c>
      <c r="B102" s="30" t="s">
        <v>16</v>
      </c>
      <c r="C102" s="507" t="s">
        <v>25</v>
      </c>
      <c r="D102" s="174">
        <f>E102+G102</f>
        <v>26.7</v>
      </c>
      <c r="E102" s="174">
        <v>26.7</v>
      </c>
      <c r="F102" s="174">
        <v>19.100000000000001</v>
      </c>
      <c r="G102" s="174">
        <f>SUM(G103:G103)</f>
        <v>0</v>
      </c>
      <c r="H102" s="175">
        <f>I102+K102</f>
        <v>0</v>
      </c>
      <c r="I102" s="175"/>
      <c r="J102" s="175"/>
      <c r="K102" s="175">
        <f>SUM(K103:K103)</f>
        <v>0</v>
      </c>
      <c r="L102" s="176">
        <f>M102+O102</f>
        <v>26.7</v>
      </c>
      <c r="M102" s="176">
        <f>E102+I102</f>
        <v>26.7</v>
      </c>
      <c r="N102" s="176">
        <f>F102+J102</f>
        <v>19.100000000000001</v>
      </c>
      <c r="O102" s="176">
        <f>G102+K102</f>
        <v>0</v>
      </c>
    </row>
    <row r="103" spans="1:15" ht="39" x14ac:dyDescent="0.25">
      <c r="A103" s="164"/>
      <c r="B103" s="169" t="s">
        <v>225</v>
      </c>
      <c r="C103" s="506"/>
      <c r="D103" s="177"/>
      <c r="E103" s="177"/>
      <c r="F103" s="177"/>
      <c r="G103" s="177"/>
      <c r="H103" s="178"/>
      <c r="I103" s="178"/>
      <c r="J103" s="178"/>
      <c r="K103" s="178"/>
      <c r="L103" s="179"/>
      <c r="M103" s="179"/>
      <c r="N103" s="179"/>
      <c r="O103" s="179"/>
    </row>
    <row r="104" spans="1:15" ht="15" customHeight="1" x14ac:dyDescent="0.25">
      <c r="A104" s="160" t="s">
        <v>99</v>
      </c>
      <c r="B104" s="30" t="s">
        <v>17</v>
      </c>
      <c r="C104" s="507" t="s">
        <v>25</v>
      </c>
      <c r="D104" s="174">
        <f>E104+G104</f>
        <v>8.1999999999999993</v>
      </c>
      <c r="E104" s="174">
        <v>8.1999999999999993</v>
      </c>
      <c r="F104" s="174">
        <v>5.9</v>
      </c>
      <c r="G104" s="174">
        <f>SUM(G105:G105)</f>
        <v>0</v>
      </c>
      <c r="H104" s="175">
        <f>I104+K104</f>
        <v>0</v>
      </c>
      <c r="I104" s="175"/>
      <c r="J104" s="175"/>
      <c r="K104" s="175">
        <f>SUM(K105:K105)</f>
        <v>0</v>
      </c>
      <c r="L104" s="176">
        <f>M104+O104</f>
        <v>8.1999999999999993</v>
      </c>
      <c r="M104" s="176">
        <f>E104+I104</f>
        <v>8.1999999999999993</v>
      </c>
      <c r="N104" s="176">
        <f>F104+J104</f>
        <v>5.9</v>
      </c>
      <c r="O104" s="176">
        <f>G104+K104</f>
        <v>0</v>
      </c>
    </row>
    <row r="105" spans="1:15" ht="39" x14ac:dyDescent="0.25">
      <c r="A105" s="164"/>
      <c r="B105" s="169" t="s">
        <v>225</v>
      </c>
      <c r="C105" s="506"/>
      <c r="D105" s="177"/>
      <c r="E105" s="177"/>
      <c r="F105" s="177"/>
      <c r="G105" s="177"/>
      <c r="H105" s="178"/>
      <c r="I105" s="178"/>
      <c r="J105" s="178"/>
      <c r="K105" s="178"/>
      <c r="L105" s="179"/>
      <c r="M105" s="179"/>
      <c r="N105" s="179"/>
      <c r="O105" s="179"/>
    </row>
    <row r="106" spans="1:15" ht="15" customHeight="1" x14ac:dyDescent="0.25">
      <c r="A106" s="160" t="s">
        <v>100</v>
      </c>
      <c r="B106" s="30" t="s">
        <v>18</v>
      </c>
      <c r="C106" s="507" t="s">
        <v>25</v>
      </c>
      <c r="D106" s="174">
        <f>E106+G106</f>
        <v>6.5</v>
      </c>
      <c r="E106" s="174">
        <v>6.5</v>
      </c>
      <c r="F106" s="174">
        <v>4.7</v>
      </c>
      <c r="G106" s="174">
        <f>SUM(G107:G107)</f>
        <v>0</v>
      </c>
      <c r="H106" s="175">
        <f>I106+K106</f>
        <v>0</v>
      </c>
      <c r="I106" s="175"/>
      <c r="J106" s="175"/>
      <c r="K106" s="175">
        <f>SUM(K107:K107)</f>
        <v>0</v>
      </c>
      <c r="L106" s="176">
        <f>M106+O106</f>
        <v>6.5</v>
      </c>
      <c r="M106" s="176">
        <f>E106+I106</f>
        <v>6.5</v>
      </c>
      <c r="N106" s="176">
        <f>F106+J106</f>
        <v>4.7</v>
      </c>
      <c r="O106" s="176">
        <f>G106+K106</f>
        <v>0</v>
      </c>
    </row>
    <row r="107" spans="1:15" ht="39" x14ac:dyDescent="0.25">
      <c r="A107" s="164"/>
      <c r="B107" s="169" t="s">
        <v>225</v>
      </c>
      <c r="C107" s="506"/>
      <c r="D107" s="177"/>
      <c r="E107" s="177"/>
      <c r="F107" s="177"/>
      <c r="G107" s="177"/>
      <c r="H107" s="178"/>
      <c r="I107" s="178"/>
      <c r="J107" s="178"/>
      <c r="K107" s="178"/>
      <c r="L107" s="179"/>
      <c r="M107" s="179"/>
      <c r="N107" s="179"/>
      <c r="O107" s="179"/>
    </row>
    <row r="108" spans="1:15" ht="15" customHeight="1" x14ac:dyDescent="0.25">
      <c r="A108" s="160" t="s">
        <v>101</v>
      </c>
      <c r="B108" s="30" t="s">
        <v>19</v>
      </c>
      <c r="C108" s="507" t="s">
        <v>25</v>
      </c>
      <c r="D108" s="174">
        <f>E108+G108</f>
        <v>74.599999999999994</v>
      </c>
      <c r="E108" s="174">
        <v>74.599999999999994</v>
      </c>
      <c r="F108" s="174">
        <v>47</v>
      </c>
      <c r="G108" s="174">
        <f>SUM(G109:G109)</f>
        <v>0</v>
      </c>
      <c r="H108" s="175">
        <f>I108+K108</f>
        <v>0</v>
      </c>
      <c r="I108" s="175"/>
      <c r="J108" s="175"/>
      <c r="K108" s="175">
        <f>SUM(K109:K109)</f>
        <v>0</v>
      </c>
      <c r="L108" s="176">
        <f>M108+O108</f>
        <v>74.599999999999994</v>
      </c>
      <c r="M108" s="176">
        <f>E108+I108</f>
        <v>74.599999999999994</v>
      </c>
      <c r="N108" s="176">
        <f>F108+J108</f>
        <v>47</v>
      </c>
      <c r="O108" s="176">
        <f>G108+K108</f>
        <v>0</v>
      </c>
    </row>
    <row r="109" spans="1:15" ht="39" x14ac:dyDescent="0.25">
      <c r="A109" s="164"/>
      <c r="B109" s="169" t="s">
        <v>225</v>
      </c>
      <c r="C109" s="506"/>
      <c r="D109" s="177"/>
      <c r="E109" s="177"/>
      <c r="F109" s="177"/>
      <c r="G109" s="177"/>
      <c r="H109" s="178"/>
      <c r="I109" s="178"/>
      <c r="J109" s="178"/>
      <c r="K109" s="178"/>
      <c r="L109" s="179"/>
      <c r="M109" s="179"/>
      <c r="N109" s="179"/>
      <c r="O109" s="179"/>
    </row>
    <row r="110" spans="1:15" ht="15.95" customHeight="1" x14ac:dyDescent="0.25">
      <c r="A110" s="21" t="s">
        <v>102</v>
      </c>
      <c r="B110" s="28" t="s">
        <v>183</v>
      </c>
      <c r="C110" s="26"/>
      <c r="D110" s="24">
        <f>SUM(D86:D109)</f>
        <v>387.09999999999991</v>
      </c>
      <c r="E110" s="24">
        <f>SUM(E86:E109)</f>
        <v>387.09999999999991</v>
      </c>
      <c r="F110" s="24">
        <f>SUM(F86:F109)</f>
        <v>124.60000000000001</v>
      </c>
      <c r="G110" s="24">
        <f>SUM(G86:G109)</f>
        <v>0</v>
      </c>
      <c r="H110" s="25">
        <f t="shared" ref="H110:O110" si="22">SUM(H86:H109)</f>
        <v>0</v>
      </c>
      <c r="I110" s="25">
        <f t="shared" si="22"/>
        <v>0</v>
      </c>
      <c r="J110" s="25">
        <f t="shared" si="22"/>
        <v>0</v>
      </c>
      <c r="K110" s="25">
        <f t="shared" si="22"/>
        <v>0</v>
      </c>
      <c r="L110" s="22">
        <f t="shared" si="22"/>
        <v>387.09999999999991</v>
      </c>
      <c r="M110" s="22">
        <f t="shared" si="22"/>
        <v>387.09999999999991</v>
      </c>
      <c r="N110" s="22">
        <f t="shared" si="22"/>
        <v>124.60000000000001</v>
      </c>
      <c r="O110" s="22">
        <f t="shared" si="22"/>
        <v>0</v>
      </c>
    </row>
    <row r="111" spans="1:15" ht="15.95" customHeight="1" x14ac:dyDescent="0.25">
      <c r="A111" s="20" t="s">
        <v>103</v>
      </c>
      <c r="B111" s="457" t="s">
        <v>69</v>
      </c>
      <c r="C111" s="458"/>
      <c r="D111" s="458"/>
      <c r="E111" s="458"/>
      <c r="F111" s="458"/>
      <c r="G111" s="458"/>
      <c r="H111" s="458"/>
      <c r="I111" s="458"/>
      <c r="J111" s="458"/>
      <c r="K111" s="458"/>
      <c r="L111" s="458"/>
      <c r="M111" s="458"/>
      <c r="N111" s="458"/>
      <c r="O111" s="459"/>
    </row>
    <row r="112" spans="1:15" ht="15" customHeight="1" x14ac:dyDescent="0.25">
      <c r="A112" s="510" t="s">
        <v>104</v>
      </c>
      <c r="B112" s="81" t="s">
        <v>20</v>
      </c>
      <c r="C112" s="186"/>
      <c r="D112" s="162">
        <f>SUM(D114:D117)</f>
        <v>1042.0999999999999</v>
      </c>
      <c r="E112" s="162">
        <f>SUM(E114:E117)</f>
        <v>1042.0999999999999</v>
      </c>
      <c r="F112" s="162">
        <f>SUM(F114:F117)</f>
        <v>0</v>
      </c>
      <c r="G112" s="162">
        <f>SUM(G114:G117)</f>
        <v>0</v>
      </c>
      <c r="H112" s="163">
        <f t="shared" ref="H112:O112" si="23">SUM(H114:H117)</f>
        <v>-2.4</v>
      </c>
      <c r="I112" s="163">
        <f t="shared" si="23"/>
        <v>-2.4</v>
      </c>
      <c r="J112" s="163">
        <f t="shared" si="23"/>
        <v>0</v>
      </c>
      <c r="K112" s="163">
        <f t="shared" si="23"/>
        <v>0</v>
      </c>
      <c r="L112" s="81">
        <f t="shared" si="23"/>
        <v>1039.7</v>
      </c>
      <c r="M112" s="81">
        <f t="shared" si="23"/>
        <v>1039.7</v>
      </c>
      <c r="N112" s="81">
        <f t="shared" si="23"/>
        <v>0</v>
      </c>
      <c r="O112" s="81">
        <f t="shared" si="23"/>
        <v>0</v>
      </c>
    </row>
    <row r="113" spans="1:15" ht="15" customHeight="1" x14ac:dyDescent="0.25">
      <c r="A113" s="511"/>
      <c r="B113" s="165" t="s">
        <v>200</v>
      </c>
      <c r="C113" s="187"/>
      <c r="D113" s="167"/>
      <c r="E113" s="167"/>
      <c r="F113" s="167"/>
      <c r="G113" s="167"/>
      <c r="H113" s="80"/>
      <c r="I113" s="80"/>
      <c r="J113" s="80"/>
      <c r="K113" s="80"/>
      <c r="L113" s="36"/>
      <c r="M113" s="36"/>
      <c r="N113" s="36"/>
      <c r="O113" s="30"/>
    </row>
    <row r="114" spans="1:15" ht="26.25" x14ac:dyDescent="0.25">
      <c r="A114" s="511"/>
      <c r="B114" s="168" t="s">
        <v>227</v>
      </c>
      <c r="C114" s="188">
        <v>10</v>
      </c>
      <c r="D114" s="9">
        <f>E114+G114</f>
        <v>18.3</v>
      </c>
      <c r="E114" s="9">
        <v>18.3</v>
      </c>
      <c r="F114" s="9"/>
      <c r="G114" s="9"/>
      <c r="H114" s="10">
        <f>I114+K114</f>
        <v>0</v>
      </c>
      <c r="I114" s="10"/>
      <c r="J114" s="10"/>
      <c r="K114" s="10"/>
      <c r="L114" s="189">
        <f>M114+O114</f>
        <v>18.3</v>
      </c>
      <c r="M114" s="190">
        <f t="shared" ref="M114:O118" si="24">E114+I114</f>
        <v>18.3</v>
      </c>
      <c r="N114" s="190">
        <f t="shared" si="24"/>
        <v>0</v>
      </c>
      <c r="O114" s="191">
        <f t="shared" si="24"/>
        <v>0</v>
      </c>
    </row>
    <row r="115" spans="1:15" ht="26.25" x14ac:dyDescent="0.25">
      <c r="A115" s="511"/>
      <c r="B115" s="170" t="s">
        <v>205</v>
      </c>
      <c r="C115" s="40" t="s">
        <v>24</v>
      </c>
      <c r="D115" s="17">
        <f>E115+G115</f>
        <v>208.8</v>
      </c>
      <c r="E115" s="17">
        <v>208.8</v>
      </c>
      <c r="F115" s="17"/>
      <c r="G115" s="17"/>
      <c r="H115" s="11">
        <f>I115+K115</f>
        <v>0</v>
      </c>
      <c r="I115" s="11"/>
      <c r="J115" s="11"/>
      <c r="K115" s="11"/>
      <c r="L115" s="13">
        <f>M115+O115</f>
        <v>208.8</v>
      </c>
      <c r="M115" s="192">
        <f t="shared" si="24"/>
        <v>208.8</v>
      </c>
      <c r="N115" s="192">
        <f t="shared" si="24"/>
        <v>0</v>
      </c>
      <c r="O115" s="192">
        <f t="shared" si="24"/>
        <v>0</v>
      </c>
    </row>
    <row r="116" spans="1:15" x14ac:dyDescent="0.25">
      <c r="A116" s="511"/>
      <c r="B116" s="170" t="s">
        <v>228</v>
      </c>
      <c r="C116" s="31" t="s">
        <v>24</v>
      </c>
      <c r="D116" s="17">
        <f>E116+G116</f>
        <v>423.1</v>
      </c>
      <c r="E116" s="44">
        <v>423.1</v>
      </c>
      <c r="F116" s="44"/>
      <c r="G116" s="44"/>
      <c r="H116" s="11">
        <f>I116+K116</f>
        <v>0</v>
      </c>
      <c r="I116" s="106"/>
      <c r="J116" s="106"/>
      <c r="K116" s="106"/>
      <c r="L116" s="13">
        <f>M116+O116</f>
        <v>423.1</v>
      </c>
      <c r="M116" s="176">
        <f t="shared" si="24"/>
        <v>423.1</v>
      </c>
      <c r="N116" s="176">
        <f t="shared" si="24"/>
        <v>0</v>
      </c>
      <c r="O116" s="176">
        <f t="shared" si="24"/>
        <v>0</v>
      </c>
    </row>
    <row r="117" spans="1:15" ht="26.25" x14ac:dyDescent="0.25">
      <c r="A117" s="511"/>
      <c r="B117" s="193" t="s">
        <v>229</v>
      </c>
      <c r="C117" s="31" t="s">
        <v>24</v>
      </c>
      <c r="D117" s="17">
        <f>E117+G117</f>
        <v>391.9</v>
      </c>
      <c r="E117" s="17">
        <v>391.9</v>
      </c>
      <c r="F117" s="17"/>
      <c r="G117" s="17"/>
      <c r="H117" s="11">
        <f>I117+K117</f>
        <v>-2.4</v>
      </c>
      <c r="I117" s="11">
        <v>-2.4</v>
      </c>
      <c r="J117" s="11"/>
      <c r="K117" s="11"/>
      <c r="L117" s="13">
        <f>M117+O117</f>
        <v>389.5</v>
      </c>
      <c r="M117" s="180">
        <f t="shared" si="24"/>
        <v>389.5</v>
      </c>
      <c r="N117" s="176">
        <f t="shared" si="24"/>
        <v>0</v>
      </c>
      <c r="O117" s="176">
        <f t="shared" si="24"/>
        <v>0</v>
      </c>
    </row>
    <row r="118" spans="1:15" ht="15" customHeight="1" x14ac:dyDescent="0.25">
      <c r="A118" s="508" t="s">
        <v>105</v>
      </c>
      <c r="B118" s="81" t="s">
        <v>53</v>
      </c>
      <c r="C118" s="507" t="s">
        <v>24</v>
      </c>
      <c r="D118" s="174">
        <f>E118+G118</f>
        <v>115.1</v>
      </c>
      <c r="E118" s="174">
        <v>115.1</v>
      </c>
      <c r="F118" s="174">
        <v>87.9</v>
      </c>
      <c r="G118" s="174"/>
      <c r="H118" s="175">
        <f>I118+K118</f>
        <v>2.4</v>
      </c>
      <c r="I118" s="175">
        <v>2.4</v>
      </c>
      <c r="J118" s="175"/>
      <c r="K118" s="175"/>
      <c r="L118" s="176">
        <f>M118+O118</f>
        <v>117.5</v>
      </c>
      <c r="M118" s="176">
        <f t="shared" si="24"/>
        <v>117.5</v>
      </c>
      <c r="N118" s="176">
        <f t="shared" si="24"/>
        <v>87.9</v>
      </c>
      <c r="O118" s="176">
        <f t="shared" si="24"/>
        <v>0</v>
      </c>
    </row>
    <row r="119" spans="1:15" s="38" customFormat="1" ht="25.5" x14ac:dyDescent="0.2">
      <c r="A119" s="509"/>
      <c r="B119" s="169" t="s">
        <v>230</v>
      </c>
      <c r="C119" s="506"/>
      <c r="D119" s="177"/>
      <c r="E119" s="177"/>
      <c r="F119" s="177"/>
      <c r="G119" s="177"/>
      <c r="H119" s="178"/>
      <c r="I119" s="178"/>
      <c r="J119" s="178"/>
      <c r="K119" s="178"/>
      <c r="L119" s="179"/>
      <c r="M119" s="179"/>
      <c r="N119" s="179"/>
      <c r="O119" s="179"/>
    </row>
    <row r="120" spans="1:15" ht="15.95" customHeight="1" x14ac:dyDescent="0.25">
      <c r="A120" s="55" t="s">
        <v>106</v>
      </c>
      <c r="B120" s="45" t="s">
        <v>185</v>
      </c>
      <c r="C120" s="79"/>
      <c r="D120" s="24">
        <f>D112+D118</f>
        <v>1157.1999999999998</v>
      </c>
      <c r="E120" s="24">
        <f>E112+E118</f>
        <v>1157.1999999999998</v>
      </c>
      <c r="F120" s="24">
        <f>F112+F118</f>
        <v>87.9</v>
      </c>
      <c r="G120" s="24">
        <f>G112+G118</f>
        <v>0</v>
      </c>
      <c r="H120" s="25">
        <f t="shared" ref="H120:O120" si="25">H112+H118</f>
        <v>0</v>
      </c>
      <c r="I120" s="25">
        <f t="shared" si="25"/>
        <v>0</v>
      </c>
      <c r="J120" s="25">
        <f t="shared" si="25"/>
        <v>0</v>
      </c>
      <c r="K120" s="25">
        <f t="shared" si="25"/>
        <v>0</v>
      </c>
      <c r="L120" s="22">
        <f t="shared" si="25"/>
        <v>1157.2</v>
      </c>
      <c r="M120" s="22">
        <f t="shared" si="25"/>
        <v>1157.2</v>
      </c>
      <c r="N120" s="22">
        <f t="shared" si="25"/>
        <v>87.9</v>
      </c>
      <c r="O120" s="22">
        <f t="shared" si="25"/>
        <v>0</v>
      </c>
    </row>
    <row r="121" spans="1:15" ht="15.95" customHeight="1" x14ac:dyDescent="0.25">
      <c r="A121" s="107" t="s">
        <v>107</v>
      </c>
      <c r="B121" s="431" t="s">
        <v>177</v>
      </c>
      <c r="C121" s="429"/>
      <c r="D121" s="433">
        <f>SUM(D123:D142)</f>
        <v>2510.2999999999997</v>
      </c>
      <c r="E121" s="195">
        <f>SUM(E123:E142)</f>
        <v>2510.2999999999997</v>
      </c>
      <c r="F121" s="195">
        <f>SUM(F123:F142)</f>
        <v>847.10000000000014</v>
      </c>
      <c r="G121" s="195">
        <f>SUM(G123:G142)</f>
        <v>0</v>
      </c>
      <c r="H121" s="196">
        <f t="shared" ref="H121:O121" si="26">SUM(H123:H142)</f>
        <v>0</v>
      </c>
      <c r="I121" s="196">
        <f t="shared" si="26"/>
        <v>0</v>
      </c>
      <c r="J121" s="196">
        <f t="shared" si="26"/>
        <v>0</v>
      </c>
      <c r="K121" s="196">
        <f t="shared" si="26"/>
        <v>0</v>
      </c>
      <c r="L121" s="197">
        <f t="shared" si="26"/>
        <v>2510.3000000000002</v>
      </c>
      <c r="M121" s="197">
        <f t="shared" si="26"/>
        <v>2510.3000000000002</v>
      </c>
      <c r="N121" s="197">
        <f t="shared" si="26"/>
        <v>847</v>
      </c>
      <c r="O121" s="197">
        <f t="shared" si="26"/>
        <v>0</v>
      </c>
    </row>
    <row r="122" spans="1:15" ht="15" customHeight="1" x14ac:dyDescent="0.25">
      <c r="A122" s="100"/>
      <c r="B122" s="103" t="s">
        <v>200</v>
      </c>
      <c r="C122" s="420"/>
      <c r="D122" s="434"/>
      <c r="E122" s="198"/>
      <c r="F122" s="199"/>
      <c r="G122" s="199"/>
      <c r="H122" s="200"/>
      <c r="I122" s="200"/>
      <c r="J122" s="201"/>
      <c r="K122" s="201"/>
      <c r="L122" s="202"/>
      <c r="M122" s="202"/>
      <c r="N122" s="203"/>
      <c r="O122" s="203"/>
    </row>
    <row r="123" spans="1:15" ht="26.25" x14ac:dyDescent="0.25">
      <c r="A123" s="100"/>
      <c r="B123" s="204" t="s">
        <v>211</v>
      </c>
      <c r="C123" s="420"/>
      <c r="D123" s="435">
        <f>E123+G123</f>
        <v>0.8</v>
      </c>
      <c r="E123" s="206">
        <f t="shared" ref="E123:G133" si="27">E18</f>
        <v>0.8</v>
      </c>
      <c r="F123" s="206">
        <f t="shared" si="27"/>
        <v>0.6</v>
      </c>
      <c r="G123" s="206">
        <f t="shared" si="27"/>
        <v>0</v>
      </c>
      <c r="H123" s="207">
        <f t="shared" ref="H123:H142" si="28">I123+K123</f>
        <v>0</v>
      </c>
      <c r="I123" s="207">
        <f t="shared" ref="I123:K133" si="29">I18</f>
        <v>0</v>
      </c>
      <c r="J123" s="207">
        <f t="shared" si="29"/>
        <v>0</v>
      </c>
      <c r="K123" s="207">
        <f t="shared" si="29"/>
        <v>0</v>
      </c>
      <c r="L123" s="208">
        <f t="shared" ref="L123:L142" si="30">M123+O123</f>
        <v>0.8</v>
      </c>
      <c r="M123" s="208">
        <f t="shared" ref="M123:O133" si="31">M18</f>
        <v>0.8</v>
      </c>
      <c r="N123" s="208">
        <f t="shared" si="31"/>
        <v>0.6</v>
      </c>
      <c r="O123" s="208">
        <f t="shared" si="31"/>
        <v>0</v>
      </c>
    </row>
    <row r="124" spans="1:15" x14ac:dyDescent="0.25">
      <c r="A124" s="209"/>
      <c r="B124" s="204" t="s">
        <v>207</v>
      </c>
      <c r="C124" s="436"/>
      <c r="D124" s="418">
        <f t="shared" ref="D124:D142" si="32">E124+G124</f>
        <v>30.6</v>
      </c>
      <c r="E124" s="97">
        <f t="shared" si="27"/>
        <v>30.6</v>
      </c>
      <c r="F124" s="97">
        <f t="shared" si="27"/>
        <v>23.4</v>
      </c>
      <c r="G124" s="97">
        <f t="shared" si="27"/>
        <v>0</v>
      </c>
      <c r="H124" s="101">
        <f t="shared" si="28"/>
        <v>0</v>
      </c>
      <c r="I124" s="101">
        <f t="shared" si="29"/>
        <v>0</v>
      </c>
      <c r="J124" s="101">
        <f t="shared" si="29"/>
        <v>0</v>
      </c>
      <c r="K124" s="101">
        <f t="shared" si="29"/>
        <v>0</v>
      </c>
      <c r="L124" s="102">
        <f t="shared" si="30"/>
        <v>30.6</v>
      </c>
      <c r="M124" s="102">
        <f t="shared" si="31"/>
        <v>30.6</v>
      </c>
      <c r="N124" s="102">
        <f t="shared" si="31"/>
        <v>23.4</v>
      </c>
      <c r="O124" s="102">
        <f t="shared" si="31"/>
        <v>0</v>
      </c>
    </row>
    <row r="125" spans="1:15" ht="26.25" x14ac:dyDescent="0.25">
      <c r="A125" s="209"/>
      <c r="B125" s="204" t="s">
        <v>213</v>
      </c>
      <c r="C125" s="436"/>
      <c r="D125" s="418">
        <f t="shared" si="32"/>
        <v>8</v>
      </c>
      <c r="E125" s="97">
        <f t="shared" si="27"/>
        <v>8</v>
      </c>
      <c r="F125" s="97">
        <f t="shared" si="27"/>
        <v>6.1</v>
      </c>
      <c r="G125" s="97">
        <f t="shared" si="27"/>
        <v>0</v>
      </c>
      <c r="H125" s="101">
        <f t="shared" si="28"/>
        <v>0</v>
      </c>
      <c r="I125" s="101">
        <f t="shared" si="29"/>
        <v>0</v>
      </c>
      <c r="J125" s="101">
        <f t="shared" si="29"/>
        <v>0</v>
      </c>
      <c r="K125" s="101">
        <f t="shared" si="29"/>
        <v>0</v>
      </c>
      <c r="L125" s="102">
        <f t="shared" si="30"/>
        <v>8</v>
      </c>
      <c r="M125" s="102">
        <f t="shared" si="31"/>
        <v>8</v>
      </c>
      <c r="N125" s="102">
        <f t="shared" si="31"/>
        <v>6.1</v>
      </c>
      <c r="O125" s="102">
        <f t="shared" si="31"/>
        <v>0</v>
      </c>
    </row>
    <row r="126" spans="1:15" ht="26.25" x14ac:dyDescent="0.25">
      <c r="A126" s="209"/>
      <c r="B126" s="204" t="s">
        <v>209</v>
      </c>
      <c r="C126" s="436"/>
      <c r="D126" s="418">
        <f t="shared" si="32"/>
        <v>26.1</v>
      </c>
      <c r="E126" s="97">
        <f t="shared" si="27"/>
        <v>26.1</v>
      </c>
      <c r="F126" s="97">
        <f t="shared" si="27"/>
        <v>16.100000000000001</v>
      </c>
      <c r="G126" s="97">
        <f t="shared" si="27"/>
        <v>0</v>
      </c>
      <c r="H126" s="101">
        <f t="shared" si="28"/>
        <v>0</v>
      </c>
      <c r="I126" s="101">
        <f t="shared" si="29"/>
        <v>0</v>
      </c>
      <c r="J126" s="101">
        <f t="shared" si="29"/>
        <v>0</v>
      </c>
      <c r="K126" s="101">
        <f t="shared" si="29"/>
        <v>0</v>
      </c>
      <c r="L126" s="102">
        <f t="shared" si="30"/>
        <v>26.1</v>
      </c>
      <c r="M126" s="102">
        <f t="shared" si="31"/>
        <v>26.1</v>
      </c>
      <c r="N126" s="102">
        <f t="shared" si="31"/>
        <v>16.100000000000001</v>
      </c>
      <c r="O126" s="102">
        <f t="shared" si="31"/>
        <v>0</v>
      </c>
    </row>
    <row r="127" spans="1:15" x14ac:dyDescent="0.25">
      <c r="A127" s="209"/>
      <c r="B127" s="204" t="s">
        <v>214</v>
      </c>
      <c r="C127" s="436"/>
      <c r="D127" s="418">
        <f t="shared" si="32"/>
        <v>94.3</v>
      </c>
      <c r="E127" s="97">
        <f t="shared" si="27"/>
        <v>94.3</v>
      </c>
      <c r="F127" s="97">
        <f t="shared" si="27"/>
        <v>68.5</v>
      </c>
      <c r="G127" s="97">
        <f t="shared" si="27"/>
        <v>0</v>
      </c>
      <c r="H127" s="101">
        <f t="shared" si="28"/>
        <v>0</v>
      </c>
      <c r="I127" s="101">
        <f t="shared" si="29"/>
        <v>0</v>
      </c>
      <c r="J127" s="101">
        <f t="shared" si="29"/>
        <v>0</v>
      </c>
      <c r="K127" s="101">
        <f t="shared" si="29"/>
        <v>0</v>
      </c>
      <c r="L127" s="102">
        <f t="shared" si="30"/>
        <v>94.3</v>
      </c>
      <c r="M127" s="102">
        <f t="shared" si="31"/>
        <v>94.3</v>
      </c>
      <c r="N127" s="102">
        <f t="shared" si="31"/>
        <v>68.5</v>
      </c>
      <c r="O127" s="102">
        <f t="shared" si="31"/>
        <v>0</v>
      </c>
    </row>
    <row r="128" spans="1:15" x14ac:dyDescent="0.25">
      <c r="A128" s="209"/>
      <c r="B128" s="204" t="s">
        <v>215</v>
      </c>
      <c r="C128" s="436"/>
      <c r="D128" s="418">
        <f t="shared" si="32"/>
        <v>13.7</v>
      </c>
      <c r="E128" s="97">
        <f t="shared" si="27"/>
        <v>13.7</v>
      </c>
      <c r="F128" s="97">
        <f t="shared" si="27"/>
        <v>9.9</v>
      </c>
      <c r="G128" s="97">
        <f t="shared" si="27"/>
        <v>0</v>
      </c>
      <c r="H128" s="101">
        <f t="shared" si="28"/>
        <v>0</v>
      </c>
      <c r="I128" s="101">
        <f t="shared" si="29"/>
        <v>0</v>
      </c>
      <c r="J128" s="101">
        <f t="shared" si="29"/>
        <v>0</v>
      </c>
      <c r="K128" s="101">
        <f t="shared" si="29"/>
        <v>0</v>
      </c>
      <c r="L128" s="102">
        <f t="shared" si="30"/>
        <v>13.7</v>
      </c>
      <c r="M128" s="102">
        <f t="shared" si="31"/>
        <v>13.7</v>
      </c>
      <c r="N128" s="102">
        <f t="shared" si="31"/>
        <v>9.9</v>
      </c>
      <c r="O128" s="102">
        <f t="shared" si="31"/>
        <v>0</v>
      </c>
    </row>
    <row r="129" spans="1:15" ht="26.25" x14ac:dyDescent="0.25">
      <c r="A129" s="209"/>
      <c r="B129" s="204" t="s">
        <v>208</v>
      </c>
      <c r="C129" s="436"/>
      <c r="D129" s="418">
        <f t="shared" si="32"/>
        <v>9</v>
      </c>
      <c r="E129" s="97">
        <f t="shared" si="27"/>
        <v>9</v>
      </c>
      <c r="F129" s="97">
        <f t="shared" si="27"/>
        <v>6.9</v>
      </c>
      <c r="G129" s="97">
        <f t="shared" si="27"/>
        <v>0</v>
      </c>
      <c r="H129" s="101">
        <f t="shared" si="28"/>
        <v>0</v>
      </c>
      <c r="I129" s="101">
        <f t="shared" si="29"/>
        <v>0</v>
      </c>
      <c r="J129" s="101">
        <f t="shared" si="29"/>
        <v>0</v>
      </c>
      <c r="K129" s="101">
        <f t="shared" si="29"/>
        <v>0</v>
      </c>
      <c r="L129" s="102">
        <f t="shared" si="30"/>
        <v>9</v>
      </c>
      <c r="M129" s="102">
        <f t="shared" si="31"/>
        <v>9</v>
      </c>
      <c r="N129" s="102">
        <f t="shared" si="31"/>
        <v>6.9</v>
      </c>
      <c r="O129" s="102">
        <f t="shared" si="31"/>
        <v>0</v>
      </c>
    </row>
    <row r="130" spans="1:15" x14ac:dyDescent="0.25">
      <c r="A130" s="209"/>
      <c r="B130" s="204" t="s">
        <v>216</v>
      </c>
      <c r="C130" s="436"/>
      <c r="D130" s="418">
        <f t="shared" si="32"/>
        <v>12.1</v>
      </c>
      <c r="E130" s="97">
        <f t="shared" si="27"/>
        <v>12.1</v>
      </c>
      <c r="F130" s="97">
        <f t="shared" si="27"/>
        <v>2.9</v>
      </c>
      <c r="G130" s="97">
        <f t="shared" si="27"/>
        <v>0</v>
      </c>
      <c r="H130" s="101">
        <f t="shared" si="28"/>
        <v>0</v>
      </c>
      <c r="I130" s="101">
        <f t="shared" si="29"/>
        <v>0</v>
      </c>
      <c r="J130" s="101">
        <f t="shared" si="29"/>
        <v>0</v>
      </c>
      <c r="K130" s="101">
        <f t="shared" si="29"/>
        <v>0</v>
      </c>
      <c r="L130" s="102">
        <f t="shared" si="30"/>
        <v>12.1</v>
      </c>
      <c r="M130" s="102">
        <f t="shared" si="31"/>
        <v>12.1</v>
      </c>
      <c r="N130" s="102">
        <f t="shared" si="31"/>
        <v>2.9</v>
      </c>
      <c r="O130" s="102">
        <f t="shared" si="31"/>
        <v>0</v>
      </c>
    </row>
    <row r="131" spans="1:15" ht="26.25" x14ac:dyDescent="0.25">
      <c r="A131" s="209"/>
      <c r="B131" s="204" t="s">
        <v>231</v>
      </c>
      <c r="C131" s="436"/>
      <c r="D131" s="418">
        <f t="shared" si="32"/>
        <v>0.6</v>
      </c>
      <c r="E131" s="97">
        <f t="shared" si="27"/>
        <v>0.6</v>
      </c>
      <c r="F131" s="97">
        <f t="shared" si="27"/>
        <v>0.5</v>
      </c>
      <c r="G131" s="97">
        <f t="shared" si="27"/>
        <v>0</v>
      </c>
      <c r="H131" s="101">
        <f t="shared" si="28"/>
        <v>0</v>
      </c>
      <c r="I131" s="101">
        <f t="shared" si="29"/>
        <v>0</v>
      </c>
      <c r="J131" s="101">
        <f t="shared" si="29"/>
        <v>0</v>
      </c>
      <c r="K131" s="101">
        <f t="shared" si="29"/>
        <v>0</v>
      </c>
      <c r="L131" s="102">
        <f t="shared" si="30"/>
        <v>0.6</v>
      </c>
      <c r="M131" s="102">
        <f t="shared" si="31"/>
        <v>0.6</v>
      </c>
      <c r="N131" s="102">
        <f t="shared" si="31"/>
        <v>0.5</v>
      </c>
      <c r="O131" s="102">
        <f t="shared" si="31"/>
        <v>0</v>
      </c>
    </row>
    <row r="132" spans="1:15" x14ac:dyDescent="0.25">
      <c r="A132" s="209"/>
      <c r="B132" s="204" t="s">
        <v>212</v>
      </c>
      <c r="C132" s="436"/>
      <c r="D132" s="418">
        <f t="shared" si="32"/>
        <v>16.3</v>
      </c>
      <c r="E132" s="97">
        <f t="shared" si="27"/>
        <v>16.3</v>
      </c>
      <c r="F132" s="97">
        <f t="shared" si="27"/>
        <v>11.4</v>
      </c>
      <c r="G132" s="97">
        <f t="shared" si="27"/>
        <v>0</v>
      </c>
      <c r="H132" s="101">
        <f t="shared" si="28"/>
        <v>0</v>
      </c>
      <c r="I132" s="101">
        <f t="shared" si="29"/>
        <v>0</v>
      </c>
      <c r="J132" s="101">
        <f t="shared" si="29"/>
        <v>0</v>
      </c>
      <c r="K132" s="101">
        <f t="shared" si="29"/>
        <v>0</v>
      </c>
      <c r="L132" s="102">
        <f t="shared" si="30"/>
        <v>16.3</v>
      </c>
      <c r="M132" s="102">
        <f t="shared" si="31"/>
        <v>16.3</v>
      </c>
      <c r="N132" s="102">
        <f t="shared" si="31"/>
        <v>11.4</v>
      </c>
      <c r="O132" s="102">
        <f t="shared" si="31"/>
        <v>0</v>
      </c>
    </row>
    <row r="133" spans="1:15" x14ac:dyDescent="0.25">
      <c r="A133" s="209"/>
      <c r="B133" s="204" t="s">
        <v>204</v>
      </c>
      <c r="C133" s="436"/>
      <c r="D133" s="418">
        <f t="shared" si="32"/>
        <v>7.6</v>
      </c>
      <c r="E133" s="97">
        <f t="shared" si="27"/>
        <v>7.6</v>
      </c>
      <c r="F133" s="97">
        <f t="shared" si="27"/>
        <v>5.2</v>
      </c>
      <c r="G133" s="97">
        <f t="shared" si="27"/>
        <v>0</v>
      </c>
      <c r="H133" s="101">
        <f t="shared" si="28"/>
        <v>0</v>
      </c>
      <c r="I133" s="101">
        <f t="shared" si="29"/>
        <v>0</v>
      </c>
      <c r="J133" s="101">
        <f t="shared" si="29"/>
        <v>0</v>
      </c>
      <c r="K133" s="101">
        <f t="shared" si="29"/>
        <v>0</v>
      </c>
      <c r="L133" s="102">
        <f t="shared" si="30"/>
        <v>7.6</v>
      </c>
      <c r="M133" s="102">
        <f t="shared" si="31"/>
        <v>7.6</v>
      </c>
      <c r="N133" s="102">
        <f t="shared" si="31"/>
        <v>5.2</v>
      </c>
      <c r="O133" s="102">
        <f t="shared" si="31"/>
        <v>0</v>
      </c>
    </row>
    <row r="134" spans="1:15" x14ac:dyDescent="0.25">
      <c r="A134" s="209"/>
      <c r="B134" s="204" t="s">
        <v>219</v>
      </c>
      <c r="C134" s="436"/>
      <c r="D134" s="418">
        <f t="shared" si="32"/>
        <v>205</v>
      </c>
      <c r="E134" s="97">
        <f>E29+E36+E40+E44+E48+E52+E56+E60+E64+E68+E72</f>
        <v>205</v>
      </c>
      <c r="F134" s="97">
        <f>F29+F36+F40+F44+F48+F52+F56+F60+F64+F68+F72</f>
        <v>125.5</v>
      </c>
      <c r="G134" s="97">
        <f>G29+G36+G40+G44+G48+G52+G56+G60+G64+G68+G72</f>
        <v>0</v>
      </c>
      <c r="H134" s="101">
        <f t="shared" si="28"/>
        <v>0</v>
      </c>
      <c r="I134" s="101">
        <f>I29+I36+I40+I44+I48+I52+I56+I60+I64+I68+I72</f>
        <v>0</v>
      </c>
      <c r="J134" s="101">
        <f>J29+J36+J40+J44+J48+J52+J56+J60+J64+J68+J72</f>
        <v>0</v>
      </c>
      <c r="K134" s="101">
        <f>K29+K36+K40+K44+K48+K52+K56+K60+K64+K68+K72</f>
        <v>0</v>
      </c>
      <c r="L134" s="102">
        <f t="shared" si="30"/>
        <v>205</v>
      </c>
      <c r="M134" s="102">
        <f>M29+M36+M40+M44+M48+M52+M56+M60+M64+M68+M72</f>
        <v>205</v>
      </c>
      <c r="N134" s="102">
        <f>N29+N36+N40+N44+N48+N52+N56+N60+N64+N68+N72</f>
        <v>125.5</v>
      </c>
      <c r="O134" s="102">
        <f>O29+O36+O40+O44+O48+O52+O56+O60+O64+O68+O72</f>
        <v>0</v>
      </c>
    </row>
    <row r="135" spans="1:15" ht="40.5" customHeight="1" x14ac:dyDescent="0.25">
      <c r="A135" s="209"/>
      <c r="B135" s="204" t="s">
        <v>226</v>
      </c>
      <c r="C135" s="436"/>
      <c r="D135" s="418">
        <f t="shared" si="32"/>
        <v>204</v>
      </c>
      <c r="E135" s="97">
        <f>E86</f>
        <v>204</v>
      </c>
      <c r="F135" s="97">
        <f>F86</f>
        <v>0</v>
      </c>
      <c r="G135" s="97">
        <f>G86</f>
        <v>0</v>
      </c>
      <c r="H135" s="101">
        <f t="shared" si="28"/>
        <v>0</v>
      </c>
      <c r="I135" s="101">
        <f>I86</f>
        <v>0</v>
      </c>
      <c r="J135" s="101">
        <f>J86</f>
        <v>0</v>
      </c>
      <c r="K135" s="101">
        <f>K86</f>
        <v>0</v>
      </c>
      <c r="L135" s="102">
        <f t="shared" si="30"/>
        <v>204</v>
      </c>
      <c r="M135" s="102">
        <f>M86</f>
        <v>204</v>
      </c>
      <c r="N135" s="102">
        <f>N86</f>
        <v>0</v>
      </c>
      <c r="O135" s="102">
        <f>O86</f>
        <v>0</v>
      </c>
    </row>
    <row r="136" spans="1:15" x14ac:dyDescent="0.25">
      <c r="A136" s="209"/>
      <c r="B136" s="204" t="s">
        <v>224</v>
      </c>
      <c r="C136" s="436"/>
      <c r="D136" s="418">
        <f t="shared" si="32"/>
        <v>346.5</v>
      </c>
      <c r="E136" s="97">
        <f>E76</f>
        <v>346.5</v>
      </c>
      <c r="F136" s="97">
        <f>F76</f>
        <v>246.1</v>
      </c>
      <c r="G136" s="97">
        <f>G76</f>
        <v>0</v>
      </c>
      <c r="H136" s="101">
        <f t="shared" si="28"/>
        <v>0</v>
      </c>
      <c r="I136" s="101">
        <f>I76</f>
        <v>0</v>
      </c>
      <c r="J136" s="101">
        <f>J76</f>
        <v>0</v>
      </c>
      <c r="K136" s="101">
        <f>K76</f>
        <v>0</v>
      </c>
      <c r="L136" s="102">
        <f t="shared" si="30"/>
        <v>346.5</v>
      </c>
      <c r="M136" s="102">
        <f>M76</f>
        <v>346.5</v>
      </c>
      <c r="N136" s="102">
        <f>N76</f>
        <v>246.1</v>
      </c>
      <c r="O136" s="102">
        <f>O76</f>
        <v>0</v>
      </c>
    </row>
    <row r="137" spans="1:15" ht="26.25" x14ac:dyDescent="0.25">
      <c r="A137" s="209"/>
      <c r="B137" s="204" t="s">
        <v>206</v>
      </c>
      <c r="C137" s="436"/>
      <c r="D137" s="418">
        <f t="shared" si="32"/>
        <v>149</v>
      </c>
      <c r="E137" s="97">
        <f>E82+E83</f>
        <v>149</v>
      </c>
      <c r="F137" s="97">
        <f>F82+F83</f>
        <v>85.4</v>
      </c>
      <c r="G137" s="97">
        <f>G82+G83</f>
        <v>0</v>
      </c>
      <c r="H137" s="101">
        <f t="shared" si="28"/>
        <v>0</v>
      </c>
      <c r="I137" s="101">
        <f>I82+I83</f>
        <v>0</v>
      </c>
      <c r="J137" s="101">
        <f>J82+J83</f>
        <v>0</v>
      </c>
      <c r="K137" s="101">
        <f>K82+K83</f>
        <v>0</v>
      </c>
      <c r="L137" s="102">
        <f t="shared" si="30"/>
        <v>149</v>
      </c>
      <c r="M137" s="102">
        <f>M82+M83</f>
        <v>149</v>
      </c>
      <c r="N137" s="102">
        <f>N82+N83</f>
        <v>85.4</v>
      </c>
      <c r="O137" s="102">
        <f>O82+O83</f>
        <v>0</v>
      </c>
    </row>
    <row r="138" spans="1:15" ht="26.25" x14ac:dyDescent="0.25">
      <c r="A138" s="209"/>
      <c r="B138" s="204" t="s">
        <v>227</v>
      </c>
      <c r="C138" s="436"/>
      <c r="D138" s="418">
        <f t="shared" si="32"/>
        <v>19</v>
      </c>
      <c r="E138" s="97">
        <f t="shared" ref="E138:G140" si="33">E30+E114</f>
        <v>19</v>
      </c>
      <c r="F138" s="97">
        <f t="shared" si="33"/>
        <v>0.5</v>
      </c>
      <c r="G138" s="97">
        <f t="shared" si="33"/>
        <v>0</v>
      </c>
      <c r="H138" s="101">
        <f t="shared" si="28"/>
        <v>0</v>
      </c>
      <c r="I138" s="101">
        <f t="shared" ref="I138:K140" si="34">I30+I114</f>
        <v>0</v>
      </c>
      <c r="J138" s="101">
        <f t="shared" si="34"/>
        <v>0</v>
      </c>
      <c r="K138" s="101">
        <f t="shared" si="34"/>
        <v>0</v>
      </c>
      <c r="L138" s="102">
        <f t="shared" si="30"/>
        <v>19</v>
      </c>
      <c r="M138" s="102">
        <f t="shared" ref="M138:O140" si="35">M30+M114</f>
        <v>19</v>
      </c>
      <c r="N138" s="102">
        <f t="shared" si="35"/>
        <v>0.5</v>
      </c>
      <c r="O138" s="102">
        <f t="shared" si="35"/>
        <v>0</v>
      </c>
    </row>
    <row r="139" spans="1:15" ht="26.25" x14ac:dyDescent="0.25">
      <c r="A139" s="209"/>
      <c r="B139" s="204" t="s">
        <v>205</v>
      </c>
      <c r="C139" s="436"/>
      <c r="D139" s="418">
        <f t="shared" si="32"/>
        <v>214</v>
      </c>
      <c r="E139" s="97">
        <f t="shared" si="33"/>
        <v>214</v>
      </c>
      <c r="F139" s="97">
        <f t="shared" si="33"/>
        <v>0</v>
      </c>
      <c r="G139" s="97">
        <f t="shared" si="33"/>
        <v>0</v>
      </c>
      <c r="H139" s="101">
        <f t="shared" si="28"/>
        <v>0</v>
      </c>
      <c r="I139" s="101">
        <f t="shared" si="34"/>
        <v>0</v>
      </c>
      <c r="J139" s="101">
        <f t="shared" si="34"/>
        <v>0</v>
      </c>
      <c r="K139" s="101">
        <f t="shared" si="34"/>
        <v>0</v>
      </c>
      <c r="L139" s="102">
        <f t="shared" si="30"/>
        <v>214</v>
      </c>
      <c r="M139" s="102">
        <f t="shared" si="35"/>
        <v>214</v>
      </c>
      <c r="N139" s="102">
        <f t="shared" si="35"/>
        <v>0</v>
      </c>
      <c r="O139" s="102">
        <f t="shared" si="35"/>
        <v>0</v>
      </c>
    </row>
    <row r="140" spans="1:15" x14ac:dyDescent="0.25">
      <c r="A140" s="209"/>
      <c r="B140" s="204" t="s">
        <v>228</v>
      </c>
      <c r="C140" s="436"/>
      <c r="D140" s="418">
        <f t="shared" si="32"/>
        <v>440</v>
      </c>
      <c r="E140" s="97">
        <f t="shared" si="33"/>
        <v>440</v>
      </c>
      <c r="F140" s="97">
        <f t="shared" si="33"/>
        <v>10.7</v>
      </c>
      <c r="G140" s="97">
        <f t="shared" si="33"/>
        <v>0</v>
      </c>
      <c r="H140" s="101">
        <f t="shared" si="28"/>
        <v>0</v>
      </c>
      <c r="I140" s="101">
        <f t="shared" si="34"/>
        <v>0</v>
      </c>
      <c r="J140" s="101">
        <f t="shared" si="34"/>
        <v>0</v>
      </c>
      <c r="K140" s="101">
        <f t="shared" si="34"/>
        <v>0</v>
      </c>
      <c r="L140" s="102">
        <f t="shared" si="30"/>
        <v>440</v>
      </c>
      <c r="M140" s="102">
        <f t="shared" si="35"/>
        <v>440</v>
      </c>
      <c r="N140" s="102">
        <f t="shared" si="35"/>
        <v>10.7</v>
      </c>
      <c r="O140" s="102">
        <f t="shared" si="35"/>
        <v>0</v>
      </c>
    </row>
    <row r="141" spans="1:15" x14ac:dyDescent="0.25">
      <c r="A141" s="209"/>
      <c r="B141" s="204" t="s">
        <v>232</v>
      </c>
      <c r="C141" s="436"/>
      <c r="D141" s="418">
        <f t="shared" si="32"/>
        <v>518.69999999999993</v>
      </c>
      <c r="E141" s="97">
        <f>E33+E117+E118</f>
        <v>518.69999999999993</v>
      </c>
      <c r="F141" s="97">
        <f>F33+F117+F118</f>
        <v>95</v>
      </c>
      <c r="G141" s="97">
        <f>G33+G117+G118</f>
        <v>0</v>
      </c>
      <c r="H141" s="101">
        <f t="shared" si="28"/>
        <v>0</v>
      </c>
      <c r="I141" s="101">
        <f>I33+I117+I118</f>
        <v>0</v>
      </c>
      <c r="J141" s="101">
        <f>J33+J117+J118</f>
        <v>0</v>
      </c>
      <c r="K141" s="101">
        <f>K33+K117+K118</f>
        <v>0</v>
      </c>
      <c r="L141" s="102">
        <f t="shared" si="30"/>
        <v>518.70000000000005</v>
      </c>
      <c r="M141" s="102">
        <f>M33+M117+M118</f>
        <v>518.70000000000005</v>
      </c>
      <c r="N141" s="102">
        <f>N33+N117+N118</f>
        <v>95</v>
      </c>
      <c r="O141" s="102">
        <f>O33+O117+O118</f>
        <v>0</v>
      </c>
    </row>
    <row r="142" spans="1:15" ht="39" x14ac:dyDescent="0.25">
      <c r="A142" s="210"/>
      <c r="B142" s="432" t="s">
        <v>225</v>
      </c>
      <c r="C142" s="437"/>
      <c r="D142" s="418">
        <f t="shared" si="32"/>
        <v>195</v>
      </c>
      <c r="E142" s="97">
        <f>E37+E41+E45+E49+E53+E57+E61+E65+E69+E73+E74+E88+E90+E92+E94+E96+E98+E100+E102+E104+E106+E108</f>
        <v>195</v>
      </c>
      <c r="F142" s="97">
        <f>F37+F41+F45+F49+F53+F57+F61+F65+F69+F73+F74+F88+F90+F92+F94+F96+F98+F100+F102+F104+F106+F108</f>
        <v>132.40000000000003</v>
      </c>
      <c r="G142" s="97">
        <f>G37+G41+G45+G49+G53+G57+G61+G65+G69+G73+G74+G88+G90+G92+G94+G96+G98+G100+G102+G104+G106+G108</f>
        <v>0</v>
      </c>
      <c r="H142" s="101">
        <f t="shared" si="28"/>
        <v>0</v>
      </c>
      <c r="I142" s="101">
        <f>I37+I41+I45+I49+I53+I57+I61+I65+I69+I73+I74+I88+I90+I92+I94+I96+I98+I100+I102+I104+I106+I108</f>
        <v>0</v>
      </c>
      <c r="J142" s="101">
        <f>J37+J41+J45+J49+J53+J57+J61+J65+J69+J73+J74+J88+J90+J92+J94+J96+J98+J100+J102+J104+J106+J108</f>
        <v>0</v>
      </c>
      <c r="K142" s="101">
        <f>K37+K41+K45+K49+K53+K57+K61+K65+K69+K73+K74+K88+K90+K92+K94+K96+K98+K100+K102+K104+K106+K108</f>
        <v>0</v>
      </c>
      <c r="L142" s="102">
        <f t="shared" si="30"/>
        <v>195</v>
      </c>
      <c r="M142" s="102">
        <f>M37+M41+M45+M49+M53+M57+M61+M65+M69+M73+M74+M88+M90+M92+M94+M96+M98+M100+M102+M104+M106+M108</f>
        <v>195</v>
      </c>
      <c r="N142" s="102">
        <f>N37+N41+N45+N49+N53+N57+N61+N65+N69+N73+N74+N88+N90+N92+N94+N96+N98+N100+N102+N104+N106+N108</f>
        <v>132.30000000000001</v>
      </c>
      <c r="O142" s="102">
        <f>O37+O41+O45+O49+O53+O57+O61+O65+O69+O73+O74+O88+O90+O92+O94+O96+O98+O100+O102+O104+O106+O108</f>
        <v>0</v>
      </c>
    </row>
    <row r="143" spans="1:15" x14ac:dyDescent="0.25">
      <c r="A143" s="7"/>
      <c r="B143" s="51"/>
      <c r="C143" s="136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7"/>
    </row>
    <row r="144" spans="1:15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1:15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5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1:15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</row>
    <row r="148" spans="1:15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1:15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1:15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C238" s="54"/>
    </row>
    <row r="239" spans="1:15" x14ac:dyDescent="0.25">
      <c r="C239" s="54"/>
    </row>
    <row r="240" spans="1:15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</sheetData>
  <mergeCells count="46">
    <mergeCell ref="A80:A83"/>
    <mergeCell ref="E12:G12"/>
    <mergeCell ref="E13:F13"/>
    <mergeCell ref="G13:G14"/>
    <mergeCell ref="C74:C75"/>
    <mergeCell ref="B15:O15"/>
    <mergeCell ref="I13:J13"/>
    <mergeCell ref="D12:D14"/>
    <mergeCell ref="B79:O79"/>
    <mergeCell ref="C76:C77"/>
    <mergeCell ref="C12:C14"/>
    <mergeCell ref="K13:K14"/>
    <mergeCell ref="B85:O85"/>
    <mergeCell ref="B7:O7"/>
    <mergeCell ref="B8:O8"/>
    <mergeCell ref="B5:O5"/>
    <mergeCell ref="B6:O6"/>
    <mergeCell ref="B1:O1"/>
    <mergeCell ref="B2:O2"/>
    <mergeCell ref="B3:O3"/>
    <mergeCell ref="B4:O4"/>
    <mergeCell ref="I12:K12"/>
    <mergeCell ref="A10:O10"/>
    <mergeCell ref="L12:L14"/>
    <mergeCell ref="M12:O12"/>
    <mergeCell ref="M13:N13"/>
    <mergeCell ref="O13:O14"/>
    <mergeCell ref="A12:A14"/>
    <mergeCell ref="B12:B14"/>
    <mergeCell ref="H12:H14"/>
    <mergeCell ref="C86:C87"/>
    <mergeCell ref="C88:C89"/>
    <mergeCell ref="A118:A119"/>
    <mergeCell ref="A112:A117"/>
    <mergeCell ref="C118:C119"/>
    <mergeCell ref="C92:C93"/>
    <mergeCell ref="C94:C95"/>
    <mergeCell ref="C102:C103"/>
    <mergeCell ref="C106:C107"/>
    <mergeCell ref="B111:O111"/>
    <mergeCell ref="C104:C105"/>
    <mergeCell ref="C96:C97"/>
    <mergeCell ref="C100:C101"/>
    <mergeCell ref="C98:C99"/>
    <mergeCell ref="C108:C109"/>
    <mergeCell ref="C90:C91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6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12" t="s">
        <v>354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</row>
    <row r="2" spans="1:17" x14ac:dyDescent="0.25">
      <c r="B2" s="512" t="s">
        <v>445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</row>
    <row r="3" spans="1:17" x14ac:dyDescent="0.25">
      <c r="B3" s="512" t="s">
        <v>466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</row>
    <row r="4" spans="1:17" x14ac:dyDescent="0.25">
      <c r="B4" s="512" t="s">
        <v>367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1:17" x14ac:dyDescent="0.25">
      <c r="B5" s="455" t="s">
        <v>476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7" x14ac:dyDescent="0.25">
      <c r="B6" s="455" t="s">
        <v>486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7" x14ac:dyDescent="0.25">
      <c r="A7" s="7"/>
      <c r="B7" s="7"/>
      <c r="C7" s="153"/>
      <c r="D7" s="7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7"/>
    </row>
    <row r="8" spans="1:17" ht="32.25" customHeight="1" x14ac:dyDescent="0.25">
      <c r="A8" s="520" t="s">
        <v>449</v>
      </c>
      <c r="B8" s="520"/>
      <c r="C8" s="520"/>
      <c r="D8" s="520"/>
      <c r="E8" s="520"/>
      <c r="F8" s="520"/>
      <c r="G8" s="520"/>
      <c r="H8" s="520"/>
      <c r="I8" s="520"/>
      <c r="J8" s="520"/>
      <c r="K8" s="520"/>
      <c r="L8" s="520"/>
      <c r="M8" s="520"/>
      <c r="N8" s="520"/>
      <c r="O8" s="520"/>
    </row>
    <row r="9" spans="1:17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456</v>
      </c>
    </row>
    <row r="10" spans="1:17" ht="15" customHeight="1" x14ac:dyDescent="0.25">
      <c r="A10" s="481" t="s">
        <v>5</v>
      </c>
      <c r="B10" s="484" t="s">
        <v>351</v>
      </c>
      <c r="C10" s="484" t="s">
        <v>54</v>
      </c>
      <c r="D10" s="461" t="s">
        <v>362</v>
      </c>
      <c r="E10" s="465" t="s">
        <v>200</v>
      </c>
      <c r="F10" s="465"/>
      <c r="G10" s="466"/>
      <c r="H10" s="487" t="s">
        <v>364</v>
      </c>
      <c r="I10" s="490" t="s">
        <v>200</v>
      </c>
      <c r="J10" s="491"/>
      <c r="K10" s="492"/>
      <c r="L10" s="521" t="s">
        <v>0</v>
      </c>
      <c r="M10" s="469" t="s">
        <v>200</v>
      </c>
      <c r="N10" s="470"/>
      <c r="O10" s="471"/>
    </row>
    <row r="11" spans="1:17" x14ac:dyDescent="0.25">
      <c r="A11" s="482"/>
      <c r="B11" s="485"/>
      <c r="C11" s="485"/>
      <c r="D11" s="462"/>
      <c r="E11" s="466" t="s">
        <v>1</v>
      </c>
      <c r="F11" s="493"/>
      <c r="G11" s="467" t="s">
        <v>2</v>
      </c>
      <c r="H11" s="488"/>
      <c r="I11" s="499" t="s">
        <v>1</v>
      </c>
      <c r="J11" s="499"/>
      <c r="K11" s="480" t="s">
        <v>2</v>
      </c>
      <c r="L11" s="522"/>
      <c r="M11" s="460" t="s">
        <v>1</v>
      </c>
      <c r="N11" s="460"/>
      <c r="O11" s="472" t="s">
        <v>2</v>
      </c>
    </row>
    <row r="12" spans="1:17" ht="28.5" customHeight="1" x14ac:dyDescent="0.25">
      <c r="A12" s="483"/>
      <c r="B12" s="486"/>
      <c r="C12" s="486"/>
      <c r="D12" s="463"/>
      <c r="E12" s="141" t="s">
        <v>3</v>
      </c>
      <c r="F12" s="142" t="s">
        <v>4</v>
      </c>
      <c r="G12" s="467"/>
      <c r="H12" s="489"/>
      <c r="I12" s="145" t="s">
        <v>3</v>
      </c>
      <c r="J12" s="139" t="s">
        <v>4</v>
      </c>
      <c r="K12" s="480"/>
      <c r="L12" s="523"/>
      <c r="M12" s="140" t="s">
        <v>3</v>
      </c>
      <c r="N12" s="138" t="s">
        <v>4</v>
      </c>
      <c r="O12" s="472"/>
    </row>
    <row r="13" spans="1:17" ht="15.95" customHeight="1" x14ac:dyDescent="0.25">
      <c r="A13" s="20" t="s">
        <v>72</v>
      </c>
      <c r="B13" s="457" t="s">
        <v>176</v>
      </c>
      <c r="C13" s="458"/>
      <c r="D13" s="458"/>
      <c r="E13" s="458"/>
      <c r="F13" s="458"/>
      <c r="G13" s="458"/>
      <c r="H13" s="458"/>
      <c r="I13" s="458"/>
      <c r="J13" s="458"/>
      <c r="K13" s="458"/>
      <c r="L13" s="458"/>
      <c r="M13" s="458"/>
      <c r="N13" s="458"/>
      <c r="O13" s="459"/>
    </row>
    <row r="14" spans="1:17" ht="15" customHeight="1" x14ac:dyDescent="0.25">
      <c r="A14" s="6" t="s">
        <v>187</v>
      </c>
      <c r="B14" s="154" t="s">
        <v>20</v>
      </c>
      <c r="C14" s="82"/>
      <c r="D14" s="9">
        <f t="shared" ref="D14:K14" si="0">D15+D16</f>
        <v>1020.1999999999999</v>
      </c>
      <c r="E14" s="9">
        <f t="shared" si="0"/>
        <v>1020.1999999999999</v>
      </c>
      <c r="F14" s="9">
        <f t="shared" si="0"/>
        <v>624.9</v>
      </c>
      <c r="G14" s="9">
        <f t="shared" si="0"/>
        <v>0</v>
      </c>
      <c r="H14" s="10">
        <f t="shared" si="0"/>
        <v>0</v>
      </c>
      <c r="I14" s="10">
        <f t="shared" si="0"/>
        <v>0</v>
      </c>
      <c r="J14" s="10">
        <f t="shared" si="0"/>
        <v>87.8</v>
      </c>
      <c r="K14" s="10">
        <f t="shared" si="0"/>
        <v>0</v>
      </c>
      <c r="L14" s="12">
        <f t="shared" ref="L14:O14" si="1">L15+L16</f>
        <v>1020.1999999999999</v>
      </c>
      <c r="M14" s="12">
        <f t="shared" si="1"/>
        <v>1020.1999999999999</v>
      </c>
      <c r="N14" s="12">
        <f t="shared" si="1"/>
        <v>712.69999999999993</v>
      </c>
      <c r="O14" s="12">
        <f t="shared" si="1"/>
        <v>0</v>
      </c>
      <c r="P14" s="71" t="s">
        <v>329</v>
      </c>
      <c r="Q14" s="72"/>
    </row>
    <row r="15" spans="1:17" ht="15" customHeight="1" x14ac:dyDescent="0.25">
      <c r="A15" s="20"/>
      <c r="B15" s="154"/>
      <c r="C15" s="31" t="s">
        <v>30</v>
      </c>
      <c r="D15" s="17">
        <f>E15+G15</f>
        <v>3.3</v>
      </c>
      <c r="E15" s="17">
        <v>3.3</v>
      </c>
      <c r="F15" s="17"/>
      <c r="G15" s="17"/>
      <c r="H15" s="11">
        <f t="shared" ref="H15:H23" si="2">I15+K15</f>
        <v>0</v>
      </c>
      <c r="I15" s="11"/>
      <c r="J15" s="11"/>
      <c r="K15" s="11"/>
      <c r="L15" s="13">
        <f t="shared" ref="L15:L23" si="3">M15+O15</f>
        <v>3.3</v>
      </c>
      <c r="M15" s="13">
        <f t="shared" ref="M15:M23" si="4">E15+I15</f>
        <v>3.3</v>
      </c>
      <c r="N15" s="13">
        <f t="shared" ref="N15:N23" si="5">F15+J15</f>
        <v>0</v>
      </c>
      <c r="O15" s="13">
        <f t="shared" ref="O15:O23" si="6">G15+K15</f>
        <v>0</v>
      </c>
      <c r="P15" s="71" t="s">
        <v>330</v>
      </c>
      <c r="Q15" s="72"/>
    </row>
    <row r="16" spans="1:17" ht="15" customHeight="1" x14ac:dyDescent="0.25">
      <c r="A16" s="156"/>
      <c r="B16" s="157"/>
      <c r="C16" s="31" t="s">
        <v>51</v>
      </c>
      <c r="D16" s="17">
        <f>E16+G16</f>
        <v>1016.9</v>
      </c>
      <c r="E16" s="17">
        <v>1016.9</v>
      </c>
      <c r="F16" s="17">
        <v>624.9</v>
      </c>
      <c r="G16" s="17"/>
      <c r="H16" s="11">
        <f t="shared" si="2"/>
        <v>0</v>
      </c>
      <c r="I16" s="11"/>
      <c r="J16" s="11">
        <v>87.8</v>
      </c>
      <c r="K16" s="11"/>
      <c r="L16" s="13">
        <f t="shared" si="3"/>
        <v>1016.9</v>
      </c>
      <c r="M16" s="13">
        <f t="shared" si="4"/>
        <v>1016.9</v>
      </c>
      <c r="N16" s="13">
        <f t="shared" si="5"/>
        <v>712.69999999999993</v>
      </c>
      <c r="O16" s="13">
        <f t="shared" si="6"/>
        <v>0</v>
      </c>
      <c r="P16" s="71" t="s">
        <v>331</v>
      </c>
      <c r="Q16" s="72"/>
    </row>
    <row r="17" spans="1:17" ht="15" customHeight="1" x14ac:dyDescent="0.25">
      <c r="A17" s="20" t="s">
        <v>73</v>
      </c>
      <c r="B17" s="154" t="s">
        <v>55</v>
      </c>
      <c r="C17" s="31" t="s">
        <v>51</v>
      </c>
      <c r="D17" s="17">
        <f>E17+G17</f>
        <v>426.9</v>
      </c>
      <c r="E17" s="17">
        <v>426.9</v>
      </c>
      <c r="F17" s="17">
        <v>317.39999999999998</v>
      </c>
      <c r="G17" s="17"/>
      <c r="H17" s="11">
        <f t="shared" si="2"/>
        <v>0</v>
      </c>
      <c r="I17" s="11"/>
      <c r="J17" s="11"/>
      <c r="K17" s="11"/>
      <c r="L17" s="13">
        <f t="shared" si="3"/>
        <v>426.9</v>
      </c>
      <c r="M17" s="13">
        <f t="shared" si="4"/>
        <v>426.9</v>
      </c>
      <c r="N17" s="13">
        <f t="shared" si="5"/>
        <v>317.39999999999998</v>
      </c>
      <c r="O17" s="13">
        <f t="shared" si="6"/>
        <v>0</v>
      </c>
      <c r="P17" s="71" t="s">
        <v>332</v>
      </c>
      <c r="Q17" s="72"/>
    </row>
    <row r="18" spans="1:17" ht="15" customHeight="1" x14ac:dyDescent="0.25">
      <c r="A18" s="6" t="s">
        <v>74</v>
      </c>
      <c r="B18" s="30" t="s">
        <v>33</v>
      </c>
      <c r="C18" s="31" t="s">
        <v>51</v>
      </c>
      <c r="D18" s="17">
        <f t="shared" ref="D18:D53" si="7">E18+G18</f>
        <v>465.9</v>
      </c>
      <c r="E18" s="17">
        <v>465.9</v>
      </c>
      <c r="F18" s="17">
        <v>345</v>
      </c>
      <c r="G18" s="17"/>
      <c r="H18" s="11">
        <f t="shared" si="2"/>
        <v>0</v>
      </c>
      <c r="I18" s="11"/>
      <c r="J18" s="11"/>
      <c r="K18" s="11"/>
      <c r="L18" s="13">
        <f t="shared" si="3"/>
        <v>465.9</v>
      </c>
      <c r="M18" s="13">
        <f t="shared" si="4"/>
        <v>465.9</v>
      </c>
      <c r="N18" s="13">
        <f t="shared" si="5"/>
        <v>345</v>
      </c>
      <c r="O18" s="13">
        <f t="shared" si="6"/>
        <v>0</v>
      </c>
      <c r="P18" s="71" t="s">
        <v>335</v>
      </c>
      <c r="Q18" s="72"/>
    </row>
    <row r="19" spans="1:17" ht="15" customHeight="1" x14ac:dyDescent="0.25">
      <c r="A19" s="6" t="s">
        <v>75</v>
      </c>
      <c r="B19" s="30" t="s">
        <v>164</v>
      </c>
      <c r="C19" s="31" t="s">
        <v>51</v>
      </c>
      <c r="D19" s="17">
        <f t="shared" si="7"/>
        <v>742.1</v>
      </c>
      <c r="E19" s="17">
        <v>742.1</v>
      </c>
      <c r="F19" s="17">
        <v>550.29999999999995</v>
      </c>
      <c r="G19" s="17"/>
      <c r="H19" s="11">
        <f t="shared" si="2"/>
        <v>0</v>
      </c>
      <c r="I19" s="11"/>
      <c r="J19" s="11"/>
      <c r="K19" s="11"/>
      <c r="L19" s="13">
        <f t="shared" si="3"/>
        <v>742.1</v>
      </c>
      <c r="M19" s="13">
        <f t="shared" si="4"/>
        <v>742.1</v>
      </c>
      <c r="N19" s="13">
        <f t="shared" si="5"/>
        <v>550.29999999999995</v>
      </c>
      <c r="O19" s="13">
        <f t="shared" si="6"/>
        <v>0</v>
      </c>
      <c r="P19" s="71" t="s">
        <v>333</v>
      </c>
      <c r="Q19" s="72"/>
    </row>
    <row r="20" spans="1:17" ht="15" customHeight="1" x14ac:dyDescent="0.25">
      <c r="A20" s="6" t="s">
        <v>76</v>
      </c>
      <c r="B20" s="30" t="s">
        <v>171</v>
      </c>
      <c r="C20" s="31" t="s">
        <v>51</v>
      </c>
      <c r="D20" s="17">
        <f t="shared" si="7"/>
        <v>401.2</v>
      </c>
      <c r="E20" s="17">
        <v>401.2</v>
      </c>
      <c r="F20" s="17">
        <v>298.5</v>
      </c>
      <c r="G20" s="17"/>
      <c r="H20" s="11">
        <f t="shared" si="2"/>
        <v>0</v>
      </c>
      <c r="I20" s="11"/>
      <c r="J20" s="11"/>
      <c r="K20" s="11"/>
      <c r="L20" s="13">
        <f t="shared" si="3"/>
        <v>401.2</v>
      </c>
      <c r="M20" s="13">
        <f t="shared" si="4"/>
        <v>401.2</v>
      </c>
      <c r="N20" s="13">
        <f t="shared" si="5"/>
        <v>298.5</v>
      </c>
      <c r="O20" s="13">
        <f t="shared" si="6"/>
        <v>0</v>
      </c>
      <c r="P20" s="71" t="s">
        <v>334</v>
      </c>
      <c r="Q20" s="72"/>
    </row>
    <row r="21" spans="1:17" ht="15" customHeight="1" x14ac:dyDescent="0.25">
      <c r="A21" s="14" t="s">
        <v>77</v>
      </c>
      <c r="B21" s="19" t="s">
        <v>153</v>
      </c>
      <c r="C21" s="31" t="s">
        <v>51</v>
      </c>
      <c r="D21" s="17">
        <f t="shared" si="7"/>
        <v>277.3</v>
      </c>
      <c r="E21" s="17">
        <v>277.3</v>
      </c>
      <c r="F21" s="17">
        <v>205.9</v>
      </c>
      <c r="G21" s="17"/>
      <c r="H21" s="11">
        <f t="shared" si="2"/>
        <v>0</v>
      </c>
      <c r="I21" s="11"/>
      <c r="J21" s="11"/>
      <c r="K21" s="11"/>
      <c r="L21" s="13">
        <f t="shared" si="3"/>
        <v>277.3</v>
      </c>
      <c r="M21" s="13">
        <f t="shared" si="4"/>
        <v>277.3</v>
      </c>
      <c r="N21" s="13">
        <f t="shared" si="5"/>
        <v>205.9</v>
      </c>
      <c r="O21" s="13">
        <f t="shared" si="6"/>
        <v>0</v>
      </c>
      <c r="P21" s="71" t="s">
        <v>336</v>
      </c>
      <c r="Q21" s="72">
        <f>L15+L53</f>
        <v>11.1</v>
      </c>
    </row>
    <row r="22" spans="1:17" ht="15" customHeight="1" x14ac:dyDescent="0.25">
      <c r="A22" s="20" t="s">
        <v>78</v>
      </c>
      <c r="B22" s="32" t="s">
        <v>368</v>
      </c>
      <c r="C22" s="31" t="s">
        <v>51</v>
      </c>
      <c r="D22" s="17">
        <f t="shared" si="7"/>
        <v>396.5</v>
      </c>
      <c r="E22" s="17">
        <v>396.5</v>
      </c>
      <c r="F22" s="17">
        <v>295.39999999999998</v>
      </c>
      <c r="G22" s="17"/>
      <c r="H22" s="11">
        <f t="shared" si="2"/>
        <v>0</v>
      </c>
      <c r="I22" s="11"/>
      <c r="J22" s="11"/>
      <c r="K22" s="11"/>
      <c r="L22" s="13">
        <f t="shared" si="3"/>
        <v>396.5</v>
      </c>
      <c r="M22" s="13">
        <f t="shared" si="4"/>
        <v>396.5</v>
      </c>
      <c r="N22" s="13">
        <f t="shared" si="5"/>
        <v>295.39999999999998</v>
      </c>
      <c r="O22" s="13">
        <f t="shared" si="6"/>
        <v>0</v>
      </c>
      <c r="P22" s="71" t="s">
        <v>337</v>
      </c>
      <c r="Q22" s="72">
        <f>SUM(L16:L52)</f>
        <v>9126.8999999999978</v>
      </c>
    </row>
    <row r="23" spans="1:17" ht="15" customHeight="1" x14ac:dyDescent="0.25">
      <c r="A23" s="6" t="s">
        <v>79</v>
      </c>
      <c r="B23" s="30" t="s">
        <v>156</v>
      </c>
      <c r="C23" s="16" t="s">
        <v>51</v>
      </c>
      <c r="D23" s="17">
        <f t="shared" si="7"/>
        <v>446.4</v>
      </c>
      <c r="E23" s="17">
        <v>446.4</v>
      </c>
      <c r="F23" s="17">
        <v>330.5</v>
      </c>
      <c r="G23" s="17"/>
      <c r="H23" s="11">
        <f t="shared" si="2"/>
        <v>0</v>
      </c>
      <c r="I23" s="11"/>
      <c r="J23" s="11"/>
      <c r="K23" s="11"/>
      <c r="L23" s="13">
        <f t="shared" si="3"/>
        <v>446.4</v>
      </c>
      <c r="M23" s="13">
        <f t="shared" si="4"/>
        <v>446.4</v>
      </c>
      <c r="N23" s="13">
        <f t="shared" si="5"/>
        <v>330.5</v>
      </c>
      <c r="O23" s="13">
        <f t="shared" si="6"/>
        <v>0</v>
      </c>
      <c r="P23" s="71" t="s">
        <v>338</v>
      </c>
      <c r="Q23" s="72"/>
    </row>
    <row r="24" spans="1:17" ht="15" customHeight="1" x14ac:dyDescent="0.25">
      <c r="A24" s="6" t="s">
        <v>80</v>
      </c>
      <c r="B24" s="30" t="s">
        <v>155</v>
      </c>
      <c r="C24" s="16" t="s">
        <v>51</v>
      </c>
      <c r="D24" s="17">
        <f t="shared" si="7"/>
        <v>522.70000000000005</v>
      </c>
      <c r="E24" s="17">
        <v>522.70000000000005</v>
      </c>
      <c r="F24" s="17">
        <v>386.7</v>
      </c>
      <c r="G24" s="17"/>
      <c r="H24" s="11">
        <f t="shared" ref="H24:H53" si="8">I24+K24</f>
        <v>0</v>
      </c>
      <c r="I24" s="11"/>
      <c r="J24" s="11"/>
      <c r="K24" s="11"/>
      <c r="L24" s="13">
        <f t="shared" ref="L24:L53" si="9">M24+O24</f>
        <v>522.70000000000005</v>
      </c>
      <c r="M24" s="13">
        <f t="shared" ref="M24:M53" si="10">E24+I24</f>
        <v>522.70000000000005</v>
      </c>
      <c r="N24" s="13">
        <f t="shared" ref="N24:N53" si="11">F24+J24</f>
        <v>386.7</v>
      </c>
      <c r="O24" s="13">
        <f t="shared" ref="O24:O53" si="12">G24+K24</f>
        <v>0</v>
      </c>
      <c r="P24" s="76" t="s">
        <v>177</v>
      </c>
      <c r="Q24" s="77">
        <f>SUM(Q14:Q23)</f>
        <v>9137.9999999999982</v>
      </c>
    </row>
    <row r="25" spans="1:17" ht="15" customHeight="1" x14ac:dyDescent="0.25">
      <c r="A25" s="6" t="s">
        <v>81</v>
      </c>
      <c r="B25" s="30" t="s">
        <v>154</v>
      </c>
      <c r="C25" s="16" t="s">
        <v>51</v>
      </c>
      <c r="D25" s="17">
        <f t="shared" si="7"/>
        <v>540</v>
      </c>
      <c r="E25" s="17">
        <v>540</v>
      </c>
      <c r="F25" s="17">
        <v>398.6</v>
      </c>
      <c r="G25" s="17"/>
      <c r="H25" s="11">
        <f t="shared" si="8"/>
        <v>0</v>
      </c>
      <c r="I25" s="11"/>
      <c r="J25" s="11"/>
      <c r="K25" s="11"/>
      <c r="L25" s="13">
        <f t="shared" si="9"/>
        <v>540</v>
      </c>
      <c r="M25" s="13">
        <f t="shared" si="10"/>
        <v>540</v>
      </c>
      <c r="N25" s="13">
        <f t="shared" si="11"/>
        <v>398.6</v>
      </c>
      <c r="O25" s="13">
        <f t="shared" si="12"/>
        <v>0</v>
      </c>
      <c r="P25" s="78"/>
      <c r="Q25" s="78"/>
    </row>
    <row r="26" spans="1:17" ht="15" customHeight="1" x14ac:dyDescent="0.25">
      <c r="A26" s="6" t="s">
        <v>82</v>
      </c>
      <c r="B26" s="30" t="s">
        <v>424</v>
      </c>
      <c r="C26" s="16" t="s">
        <v>51</v>
      </c>
      <c r="D26" s="17">
        <f t="shared" si="7"/>
        <v>565</v>
      </c>
      <c r="E26" s="17">
        <v>565</v>
      </c>
      <c r="F26" s="17">
        <v>416.6</v>
      </c>
      <c r="G26" s="17"/>
      <c r="H26" s="11">
        <f t="shared" si="8"/>
        <v>0</v>
      </c>
      <c r="I26" s="11"/>
      <c r="J26" s="11"/>
      <c r="K26" s="11"/>
      <c r="L26" s="13">
        <f t="shared" si="9"/>
        <v>565</v>
      </c>
      <c r="M26" s="13">
        <f t="shared" si="10"/>
        <v>565</v>
      </c>
      <c r="N26" s="13">
        <f t="shared" si="11"/>
        <v>416.6</v>
      </c>
      <c r="O26" s="13">
        <f t="shared" si="12"/>
        <v>0</v>
      </c>
      <c r="P26" s="78"/>
      <c r="Q26" s="78">
        <f>Q24-L54</f>
        <v>0</v>
      </c>
    </row>
    <row r="27" spans="1:17" ht="15" customHeight="1" x14ac:dyDescent="0.25">
      <c r="A27" s="6" t="s">
        <v>83</v>
      </c>
      <c r="B27" s="94" t="s">
        <v>46</v>
      </c>
      <c r="C27" s="31" t="s">
        <v>51</v>
      </c>
      <c r="D27" s="17">
        <f t="shared" si="7"/>
        <v>139.19999999999999</v>
      </c>
      <c r="E27" s="17">
        <v>139.19999999999999</v>
      </c>
      <c r="F27" s="17">
        <v>104.2</v>
      </c>
      <c r="G27" s="17"/>
      <c r="H27" s="11">
        <f t="shared" si="8"/>
        <v>0</v>
      </c>
      <c r="I27" s="11"/>
      <c r="J27" s="11"/>
      <c r="K27" s="11"/>
      <c r="L27" s="13">
        <f t="shared" si="9"/>
        <v>139.19999999999999</v>
      </c>
      <c r="M27" s="13">
        <f t="shared" si="10"/>
        <v>139.19999999999999</v>
      </c>
      <c r="N27" s="13">
        <f t="shared" si="11"/>
        <v>104.2</v>
      </c>
      <c r="O27" s="13">
        <f t="shared" si="12"/>
        <v>0</v>
      </c>
    </row>
    <row r="28" spans="1:17" ht="15" customHeight="1" x14ac:dyDescent="0.25">
      <c r="A28" s="6" t="s">
        <v>84</v>
      </c>
      <c r="B28" s="30" t="s">
        <v>43</v>
      </c>
      <c r="C28" s="31" t="s">
        <v>51</v>
      </c>
      <c r="D28" s="17">
        <f t="shared" si="7"/>
        <v>196.2</v>
      </c>
      <c r="E28" s="17">
        <v>196.2</v>
      </c>
      <c r="F28" s="17">
        <v>147.30000000000001</v>
      </c>
      <c r="G28" s="17"/>
      <c r="H28" s="11">
        <f t="shared" si="8"/>
        <v>0</v>
      </c>
      <c r="I28" s="11"/>
      <c r="J28" s="11"/>
      <c r="K28" s="11"/>
      <c r="L28" s="13">
        <f t="shared" si="9"/>
        <v>196.2</v>
      </c>
      <c r="M28" s="13">
        <f t="shared" si="10"/>
        <v>196.2</v>
      </c>
      <c r="N28" s="13">
        <f t="shared" si="11"/>
        <v>147.30000000000001</v>
      </c>
      <c r="O28" s="13">
        <f t="shared" si="12"/>
        <v>0</v>
      </c>
      <c r="Q28" s="2">
        <f>L54-Q24</f>
        <v>0</v>
      </c>
    </row>
    <row r="29" spans="1:17" ht="15" customHeight="1" x14ac:dyDescent="0.25">
      <c r="A29" s="6" t="s">
        <v>85</v>
      </c>
      <c r="B29" s="30" t="s">
        <v>45</v>
      </c>
      <c r="C29" s="31" t="s">
        <v>51</v>
      </c>
      <c r="D29" s="17">
        <f t="shared" si="7"/>
        <v>180.8</v>
      </c>
      <c r="E29" s="17">
        <v>180.8</v>
      </c>
      <c r="F29" s="17">
        <v>135.80000000000001</v>
      </c>
      <c r="G29" s="17"/>
      <c r="H29" s="11">
        <f t="shared" si="8"/>
        <v>0</v>
      </c>
      <c r="I29" s="11"/>
      <c r="J29" s="11"/>
      <c r="K29" s="11"/>
      <c r="L29" s="13">
        <f t="shared" si="9"/>
        <v>180.8</v>
      </c>
      <c r="M29" s="13">
        <f t="shared" si="10"/>
        <v>180.8</v>
      </c>
      <c r="N29" s="13">
        <f t="shared" si="11"/>
        <v>135.80000000000001</v>
      </c>
      <c r="O29" s="13">
        <f t="shared" si="12"/>
        <v>0</v>
      </c>
    </row>
    <row r="30" spans="1:17" ht="15" customHeight="1" x14ac:dyDescent="0.25">
      <c r="A30" s="6" t="s">
        <v>86</v>
      </c>
      <c r="B30" s="30" t="s">
        <v>169</v>
      </c>
      <c r="C30" s="31" t="s">
        <v>51</v>
      </c>
      <c r="D30" s="17">
        <f t="shared" si="7"/>
        <v>281.3</v>
      </c>
      <c r="E30" s="17">
        <v>281.3</v>
      </c>
      <c r="F30" s="17">
        <v>210</v>
      </c>
      <c r="G30" s="17"/>
      <c r="H30" s="11">
        <f t="shared" si="8"/>
        <v>0</v>
      </c>
      <c r="I30" s="11"/>
      <c r="J30" s="11"/>
      <c r="K30" s="11"/>
      <c r="L30" s="13">
        <f t="shared" si="9"/>
        <v>281.3</v>
      </c>
      <c r="M30" s="13">
        <f t="shared" si="10"/>
        <v>281.3</v>
      </c>
      <c r="N30" s="13">
        <f t="shared" si="11"/>
        <v>210</v>
      </c>
      <c r="O30" s="13">
        <f t="shared" si="12"/>
        <v>0</v>
      </c>
    </row>
    <row r="31" spans="1:17" ht="15" customHeight="1" x14ac:dyDescent="0.25">
      <c r="A31" s="6" t="s">
        <v>87</v>
      </c>
      <c r="B31" s="30" t="s">
        <v>44</v>
      </c>
      <c r="C31" s="31" t="s">
        <v>51</v>
      </c>
      <c r="D31" s="17">
        <f t="shared" si="7"/>
        <v>110.4</v>
      </c>
      <c r="E31" s="17">
        <v>110.4</v>
      </c>
      <c r="F31" s="17">
        <v>83</v>
      </c>
      <c r="G31" s="17"/>
      <c r="H31" s="11">
        <f t="shared" si="8"/>
        <v>0</v>
      </c>
      <c r="I31" s="11"/>
      <c r="J31" s="11"/>
      <c r="K31" s="11"/>
      <c r="L31" s="13">
        <f t="shared" si="9"/>
        <v>110.4</v>
      </c>
      <c r="M31" s="13">
        <f t="shared" si="10"/>
        <v>110.4</v>
      </c>
      <c r="N31" s="13">
        <f t="shared" si="11"/>
        <v>83</v>
      </c>
      <c r="O31" s="13">
        <f t="shared" si="12"/>
        <v>0</v>
      </c>
    </row>
    <row r="32" spans="1:17" ht="15" customHeight="1" x14ac:dyDescent="0.25">
      <c r="A32" s="6" t="s">
        <v>88</v>
      </c>
      <c r="B32" s="94" t="s">
        <v>47</v>
      </c>
      <c r="C32" s="31" t="s">
        <v>51</v>
      </c>
      <c r="D32" s="17">
        <f t="shared" si="7"/>
        <v>256.60000000000002</v>
      </c>
      <c r="E32" s="17">
        <v>256.60000000000002</v>
      </c>
      <c r="F32" s="17">
        <v>191.9</v>
      </c>
      <c r="G32" s="17"/>
      <c r="H32" s="11">
        <f t="shared" si="8"/>
        <v>0</v>
      </c>
      <c r="I32" s="11"/>
      <c r="J32" s="11"/>
      <c r="K32" s="11"/>
      <c r="L32" s="13">
        <f t="shared" si="9"/>
        <v>256.60000000000002</v>
      </c>
      <c r="M32" s="13">
        <f t="shared" si="10"/>
        <v>256.60000000000002</v>
      </c>
      <c r="N32" s="13">
        <f t="shared" si="11"/>
        <v>191.9</v>
      </c>
      <c r="O32" s="13">
        <f t="shared" si="12"/>
        <v>0</v>
      </c>
    </row>
    <row r="33" spans="1:15" ht="15" customHeight="1" x14ac:dyDescent="0.25">
      <c r="A33" s="6" t="s">
        <v>89</v>
      </c>
      <c r="B33" s="34" t="s">
        <v>425</v>
      </c>
      <c r="C33" s="31" t="s">
        <v>51</v>
      </c>
      <c r="D33" s="17">
        <f t="shared" si="7"/>
        <v>190.5</v>
      </c>
      <c r="E33" s="17">
        <v>190.5</v>
      </c>
      <c r="F33" s="17">
        <v>142.80000000000001</v>
      </c>
      <c r="G33" s="17"/>
      <c r="H33" s="11">
        <f t="shared" si="8"/>
        <v>0</v>
      </c>
      <c r="I33" s="11"/>
      <c r="J33" s="11"/>
      <c r="K33" s="11"/>
      <c r="L33" s="13">
        <f t="shared" si="9"/>
        <v>190.5</v>
      </c>
      <c r="M33" s="13">
        <f>E33+I33</f>
        <v>190.5</v>
      </c>
      <c r="N33" s="13">
        <f>F33+J33</f>
        <v>142.80000000000001</v>
      </c>
      <c r="O33" s="13"/>
    </row>
    <row r="34" spans="1:15" ht="15" customHeight="1" x14ac:dyDescent="0.25">
      <c r="A34" s="6" t="s">
        <v>90</v>
      </c>
      <c r="B34" s="30" t="s">
        <v>64</v>
      </c>
      <c r="C34" s="31" t="s">
        <v>51</v>
      </c>
      <c r="D34" s="17">
        <f t="shared" si="7"/>
        <v>79.3</v>
      </c>
      <c r="E34" s="17">
        <v>79.3</v>
      </c>
      <c r="F34" s="17">
        <v>58.7</v>
      </c>
      <c r="G34" s="17"/>
      <c r="H34" s="11">
        <f t="shared" si="8"/>
        <v>0</v>
      </c>
      <c r="I34" s="11"/>
      <c r="J34" s="11"/>
      <c r="K34" s="11"/>
      <c r="L34" s="13">
        <f t="shared" si="9"/>
        <v>79.3</v>
      </c>
      <c r="M34" s="13">
        <f t="shared" si="10"/>
        <v>79.3</v>
      </c>
      <c r="N34" s="13">
        <f t="shared" si="11"/>
        <v>58.7</v>
      </c>
      <c r="O34" s="13">
        <f t="shared" si="12"/>
        <v>0</v>
      </c>
    </row>
    <row r="35" spans="1:15" ht="15" customHeight="1" x14ac:dyDescent="0.25">
      <c r="A35" s="6" t="s">
        <v>91</v>
      </c>
      <c r="B35" s="30" t="s">
        <v>42</v>
      </c>
      <c r="C35" s="31" t="s">
        <v>51</v>
      </c>
      <c r="D35" s="17">
        <f t="shared" si="7"/>
        <v>191.3</v>
      </c>
      <c r="E35" s="17">
        <v>191.3</v>
      </c>
      <c r="F35" s="17">
        <v>140</v>
      </c>
      <c r="G35" s="17"/>
      <c r="H35" s="11">
        <f t="shared" si="8"/>
        <v>0</v>
      </c>
      <c r="I35" s="11"/>
      <c r="J35" s="11"/>
      <c r="K35" s="11"/>
      <c r="L35" s="13">
        <f t="shared" si="9"/>
        <v>191.3</v>
      </c>
      <c r="M35" s="13">
        <f t="shared" si="10"/>
        <v>191.3</v>
      </c>
      <c r="N35" s="13">
        <f t="shared" si="11"/>
        <v>140</v>
      </c>
      <c r="O35" s="13">
        <f t="shared" si="12"/>
        <v>0</v>
      </c>
    </row>
    <row r="36" spans="1:15" ht="15" customHeight="1" x14ac:dyDescent="0.25">
      <c r="A36" s="33" t="s">
        <v>92</v>
      </c>
      <c r="B36" s="35" t="s">
        <v>426</v>
      </c>
      <c r="C36" s="31" t="s">
        <v>51</v>
      </c>
      <c r="D36" s="17">
        <f>E36+G36</f>
        <v>90.3</v>
      </c>
      <c r="E36" s="17">
        <v>90.3</v>
      </c>
      <c r="F36" s="17">
        <v>67.400000000000006</v>
      </c>
      <c r="G36" s="17"/>
      <c r="H36" s="11">
        <f>I36+K36</f>
        <v>0</v>
      </c>
      <c r="I36" s="11"/>
      <c r="J36" s="11"/>
      <c r="K36" s="11"/>
      <c r="L36" s="13">
        <f>M36+O36</f>
        <v>90.3</v>
      </c>
      <c r="M36" s="13">
        <f>E36+I36</f>
        <v>90.3</v>
      </c>
      <c r="N36" s="13">
        <f>F36+J36</f>
        <v>67.400000000000006</v>
      </c>
      <c r="O36" s="13">
        <f>G36+K36</f>
        <v>0</v>
      </c>
    </row>
    <row r="37" spans="1:15" ht="15" customHeight="1" x14ac:dyDescent="0.25">
      <c r="A37" s="6" t="s">
        <v>93</v>
      </c>
      <c r="B37" s="94" t="s">
        <v>41</v>
      </c>
      <c r="C37" s="31" t="s">
        <v>51</v>
      </c>
      <c r="D37" s="17">
        <f t="shared" si="7"/>
        <v>91.6</v>
      </c>
      <c r="E37" s="17">
        <v>91.6</v>
      </c>
      <c r="F37" s="17">
        <v>67.7</v>
      </c>
      <c r="G37" s="17"/>
      <c r="H37" s="11">
        <f t="shared" si="8"/>
        <v>0</v>
      </c>
      <c r="I37" s="11"/>
      <c r="J37" s="11"/>
      <c r="K37" s="11"/>
      <c r="L37" s="13">
        <f t="shared" si="9"/>
        <v>91.6</v>
      </c>
      <c r="M37" s="13">
        <f t="shared" si="10"/>
        <v>91.6</v>
      </c>
      <c r="N37" s="13">
        <f t="shared" si="11"/>
        <v>67.7</v>
      </c>
      <c r="O37" s="13">
        <f t="shared" si="12"/>
        <v>0</v>
      </c>
    </row>
    <row r="38" spans="1:15" ht="15" customHeight="1" x14ac:dyDescent="0.25">
      <c r="A38" s="6" t="s">
        <v>94</v>
      </c>
      <c r="B38" s="30" t="s">
        <v>165</v>
      </c>
      <c r="C38" s="31" t="s">
        <v>51</v>
      </c>
      <c r="D38" s="17">
        <f t="shared" si="7"/>
        <v>78.7</v>
      </c>
      <c r="E38" s="17">
        <v>78.7</v>
      </c>
      <c r="F38" s="17">
        <v>58.8</v>
      </c>
      <c r="G38" s="17"/>
      <c r="H38" s="11">
        <f t="shared" si="8"/>
        <v>0</v>
      </c>
      <c r="I38" s="11"/>
      <c r="J38" s="11"/>
      <c r="K38" s="11"/>
      <c r="L38" s="13">
        <f t="shared" si="9"/>
        <v>78.7</v>
      </c>
      <c r="M38" s="13">
        <f t="shared" si="10"/>
        <v>78.7</v>
      </c>
      <c r="N38" s="13">
        <f t="shared" si="11"/>
        <v>58.8</v>
      </c>
      <c r="O38" s="13">
        <f t="shared" si="12"/>
        <v>0</v>
      </c>
    </row>
    <row r="39" spans="1:15" ht="15" customHeight="1" x14ac:dyDescent="0.25">
      <c r="A39" s="33" t="s">
        <v>95</v>
      </c>
      <c r="B39" s="30" t="s">
        <v>157</v>
      </c>
      <c r="C39" s="31" t="s">
        <v>51</v>
      </c>
      <c r="D39" s="17">
        <f t="shared" si="7"/>
        <v>157.1</v>
      </c>
      <c r="E39" s="17">
        <v>157.1</v>
      </c>
      <c r="F39" s="17">
        <v>114.1</v>
      </c>
      <c r="G39" s="17"/>
      <c r="H39" s="11">
        <f t="shared" si="8"/>
        <v>0</v>
      </c>
      <c r="I39" s="11"/>
      <c r="J39" s="11"/>
      <c r="K39" s="11"/>
      <c r="L39" s="13">
        <f t="shared" si="9"/>
        <v>157.1</v>
      </c>
      <c r="M39" s="13">
        <f t="shared" si="10"/>
        <v>157.1</v>
      </c>
      <c r="N39" s="13">
        <f t="shared" si="11"/>
        <v>114.1</v>
      </c>
      <c r="O39" s="13">
        <f t="shared" si="12"/>
        <v>0</v>
      </c>
    </row>
    <row r="40" spans="1:15" ht="15" customHeight="1" x14ac:dyDescent="0.25">
      <c r="A40" s="6" t="s">
        <v>96</v>
      </c>
      <c r="B40" s="30" t="s">
        <v>34</v>
      </c>
      <c r="C40" s="31" t="s">
        <v>51</v>
      </c>
      <c r="D40" s="17">
        <f t="shared" si="7"/>
        <v>92.7</v>
      </c>
      <c r="E40" s="17">
        <v>92.7</v>
      </c>
      <c r="F40" s="17">
        <v>67.400000000000006</v>
      </c>
      <c r="G40" s="17"/>
      <c r="H40" s="11">
        <f t="shared" si="8"/>
        <v>0</v>
      </c>
      <c r="I40" s="11"/>
      <c r="J40" s="11"/>
      <c r="K40" s="11"/>
      <c r="L40" s="13">
        <f t="shared" si="9"/>
        <v>92.7</v>
      </c>
      <c r="M40" s="13">
        <f t="shared" si="10"/>
        <v>92.7</v>
      </c>
      <c r="N40" s="13">
        <f t="shared" si="11"/>
        <v>67.400000000000006</v>
      </c>
      <c r="O40" s="13">
        <f t="shared" si="12"/>
        <v>0</v>
      </c>
    </row>
    <row r="41" spans="1:15" ht="15" customHeight="1" x14ac:dyDescent="0.25">
      <c r="A41" s="6" t="s">
        <v>97</v>
      </c>
      <c r="B41" s="30" t="s">
        <v>36</v>
      </c>
      <c r="C41" s="31" t="s">
        <v>51</v>
      </c>
      <c r="D41" s="17">
        <f t="shared" si="7"/>
        <v>100.5</v>
      </c>
      <c r="E41" s="17">
        <v>100.5</v>
      </c>
      <c r="F41" s="17">
        <v>73.3</v>
      </c>
      <c r="G41" s="17"/>
      <c r="H41" s="11">
        <f t="shared" si="8"/>
        <v>0</v>
      </c>
      <c r="I41" s="11"/>
      <c r="J41" s="11"/>
      <c r="K41" s="11"/>
      <c r="L41" s="13">
        <f t="shared" si="9"/>
        <v>100.5</v>
      </c>
      <c r="M41" s="13">
        <f t="shared" si="10"/>
        <v>100.5</v>
      </c>
      <c r="N41" s="13">
        <f t="shared" si="11"/>
        <v>73.3</v>
      </c>
      <c r="O41" s="13">
        <f t="shared" si="12"/>
        <v>0</v>
      </c>
    </row>
    <row r="42" spans="1:15" ht="15" customHeight="1" x14ac:dyDescent="0.25">
      <c r="A42" s="6" t="s">
        <v>98</v>
      </c>
      <c r="B42" s="30" t="s">
        <v>38</v>
      </c>
      <c r="C42" s="31" t="s">
        <v>51</v>
      </c>
      <c r="D42" s="17">
        <f t="shared" si="7"/>
        <v>186.6</v>
      </c>
      <c r="E42" s="17">
        <v>186.6</v>
      </c>
      <c r="F42" s="17">
        <v>135.9</v>
      </c>
      <c r="G42" s="17"/>
      <c r="H42" s="11">
        <f t="shared" si="8"/>
        <v>0</v>
      </c>
      <c r="I42" s="11"/>
      <c r="J42" s="11"/>
      <c r="K42" s="11"/>
      <c r="L42" s="13">
        <f t="shared" si="9"/>
        <v>186.6</v>
      </c>
      <c r="M42" s="13">
        <f t="shared" si="10"/>
        <v>186.6</v>
      </c>
      <c r="N42" s="13">
        <f t="shared" si="11"/>
        <v>135.9</v>
      </c>
      <c r="O42" s="13">
        <f t="shared" si="12"/>
        <v>0</v>
      </c>
    </row>
    <row r="43" spans="1:15" ht="15" customHeight="1" x14ac:dyDescent="0.25">
      <c r="A43" s="6" t="s">
        <v>99</v>
      </c>
      <c r="B43" s="30" t="s">
        <v>37</v>
      </c>
      <c r="C43" s="31" t="s">
        <v>51</v>
      </c>
      <c r="D43" s="17">
        <f t="shared" si="7"/>
        <v>104.8</v>
      </c>
      <c r="E43" s="17">
        <v>104.8</v>
      </c>
      <c r="F43" s="17">
        <v>76.7</v>
      </c>
      <c r="G43" s="17"/>
      <c r="H43" s="11">
        <f t="shared" si="8"/>
        <v>0</v>
      </c>
      <c r="I43" s="11"/>
      <c r="J43" s="11"/>
      <c r="K43" s="11"/>
      <c r="L43" s="13">
        <f t="shared" si="9"/>
        <v>104.8</v>
      </c>
      <c r="M43" s="13">
        <f t="shared" si="10"/>
        <v>104.8</v>
      </c>
      <c r="N43" s="13">
        <f t="shared" si="11"/>
        <v>76.7</v>
      </c>
      <c r="O43" s="13">
        <f t="shared" si="12"/>
        <v>0</v>
      </c>
    </row>
    <row r="44" spans="1:15" ht="15" customHeight="1" x14ac:dyDescent="0.25">
      <c r="A44" s="6" t="s">
        <v>100</v>
      </c>
      <c r="B44" s="36" t="s">
        <v>35</v>
      </c>
      <c r="C44" s="16" t="s">
        <v>51</v>
      </c>
      <c r="D44" s="17">
        <f t="shared" si="7"/>
        <v>151.5</v>
      </c>
      <c r="E44" s="17">
        <v>151.5</v>
      </c>
      <c r="F44" s="17">
        <v>110.2</v>
      </c>
      <c r="G44" s="17"/>
      <c r="H44" s="11">
        <f t="shared" si="8"/>
        <v>0</v>
      </c>
      <c r="I44" s="11"/>
      <c r="J44" s="11"/>
      <c r="K44" s="11"/>
      <c r="L44" s="13">
        <f t="shared" si="9"/>
        <v>151.5</v>
      </c>
      <c r="M44" s="13">
        <f t="shared" si="10"/>
        <v>151.5</v>
      </c>
      <c r="N44" s="13">
        <f t="shared" si="11"/>
        <v>110.2</v>
      </c>
      <c r="O44" s="13">
        <f t="shared" si="12"/>
        <v>0</v>
      </c>
    </row>
    <row r="45" spans="1:15" ht="15" customHeight="1" x14ac:dyDescent="0.25">
      <c r="A45" s="6" t="s">
        <v>101</v>
      </c>
      <c r="B45" s="37" t="s">
        <v>39</v>
      </c>
      <c r="C45" s="16" t="s">
        <v>51</v>
      </c>
      <c r="D45" s="17">
        <f t="shared" si="7"/>
        <v>39.799999999999997</v>
      </c>
      <c r="E45" s="17">
        <v>39.799999999999997</v>
      </c>
      <c r="F45" s="17">
        <v>29.6</v>
      </c>
      <c r="G45" s="17"/>
      <c r="H45" s="11">
        <f t="shared" si="8"/>
        <v>0</v>
      </c>
      <c r="I45" s="11"/>
      <c r="J45" s="11"/>
      <c r="K45" s="11"/>
      <c r="L45" s="13">
        <f t="shared" si="9"/>
        <v>39.799999999999997</v>
      </c>
      <c r="M45" s="13">
        <f t="shared" si="10"/>
        <v>39.799999999999997</v>
      </c>
      <c r="N45" s="13">
        <f t="shared" si="11"/>
        <v>29.6</v>
      </c>
      <c r="O45" s="13">
        <f t="shared" si="12"/>
        <v>0</v>
      </c>
    </row>
    <row r="46" spans="1:15" ht="15" customHeight="1" x14ac:dyDescent="0.25">
      <c r="A46" s="6" t="s">
        <v>102</v>
      </c>
      <c r="B46" s="37" t="s">
        <v>40</v>
      </c>
      <c r="C46" s="16" t="s">
        <v>51</v>
      </c>
      <c r="D46" s="17">
        <f t="shared" si="7"/>
        <v>50.1</v>
      </c>
      <c r="E46" s="17">
        <v>50.1</v>
      </c>
      <c r="F46" s="17">
        <v>36.799999999999997</v>
      </c>
      <c r="G46" s="17"/>
      <c r="H46" s="11">
        <f t="shared" si="8"/>
        <v>0</v>
      </c>
      <c r="I46" s="11"/>
      <c r="J46" s="11"/>
      <c r="K46" s="11"/>
      <c r="L46" s="13">
        <f t="shared" si="9"/>
        <v>50.1</v>
      </c>
      <c r="M46" s="13">
        <f t="shared" si="10"/>
        <v>50.1</v>
      </c>
      <c r="N46" s="13">
        <f t="shared" si="11"/>
        <v>36.799999999999997</v>
      </c>
      <c r="O46" s="13">
        <f t="shared" si="12"/>
        <v>0</v>
      </c>
    </row>
    <row r="47" spans="1:15" ht="15" customHeight="1" x14ac:dyDescent="0.25">
      <c r="A47" s="6" t="s">
        <v>103</v>
      </c>
      <c r="B47" s="36" t="s">
        <v>49</v>
      </c>
      <c r="C47" s="16" t="s">
        <v>51</v>
      </c>
      <c r="D47" s="17">
        <f t="shared" si="7"/>
        <v>0.8</v>
      </c>
      <c r="E47" s="17">
        <v>0.8</v>
      </c>
      <c r="F47" s="17">
        <v>0.6</v>
      </c>
      <c r="G47" s="17"/>
      <c r="H47" s="11">
        <f t="shared" si="8"/>
        <v>0</v>
      </c>
      <c r="I47" s="11"/>
      <c r="J47" s="11"/>
      <c r="K47" s="11"/>
      <c r="L47" s="13">
        <f t="shared" si="9"/>
        <v>0.8</v>
      </c>
      <c r="M47" s="13">
        <f t="shared" si="10"/>
        <v>0.8</v>
      </c>
      <c r="N47" s="13">
        <f t="shared" si="11"/>
        <v>0.6</v>
      </c>
      <c r="O47" s="13">
        <f t="shared" si="12"/>
        <v>0</v>
      </c>
    </row>
    <row r="48" spans="1:15" ht="15" customHeight="1" x14ac:dyDescent="0.25">
      <c r="A48" s="6" t="s">
        <v>104</v>
      </c>
      <c r="B48" s="36" t="s">
        <v>48</v>
      </c>
      <c r="C48" s="16" t="s">
        <v>51</v>
      </c>
      <c r="D48" s="17">
        <f t="shared" si="7"/>
        <v>7.9</v>
      </c>
      <c r="E48" s="17">
        <v>7.9</v>
      </c>
      <c r="F48" s="17">
        <v>6</v>
      </c>
      <c r="G48" s="17"/>
      <c r="H48" s="11">
        <f t="shared" si="8"/>
        <v>0</v>
      </c>
      <c r="I48" s="11"/>
      <c r="J48" s="11"/>
      <c r="K48" s="11"/>
      <c r="L48" s="13">
        <f t="shared" si="9"/>
        <v>7.9</v>
      </c>
      <c r="M48" s="13">
        <f t="shared" si="10"/>
        <v>7.9</v>
      </c>
      <c r="N48" s="13">
        <f t="shared" si="11"/>
        <v>6</v>
      </c>
      <c r="O48" s="13">
        <f t="shared" si="12"/>
        <v>0</v>
      </c>
    </row>
    <row r="49" spans="1:15" ht="15" customHeight="1" x14ac:dyDescent="0.25">
      <c r="A49" s="6" t="s">
        <v>105</v>
      </c>
      <c r="B49" s="36" t="s">
        <v>66</v>
      </c>
      <c r="C49" s="16" t="s">
        <v>51</v>
      </c>
      <c r="D49" s="17">
        <f t="shared" si="7"/>
        <v>1.6</v>
      </c>
      <c r="E49" s="17">
        <v>1.6</v>
      </c>
      <c r="F49" s="17">
        <v>1.2</v>
      </c>
      <c r="G49" s="17"/>
      <c r="H49" s="11">
        <f t="shared" si="8"/>
        <v>0</v>
      </c>
      <c r="I49" s="11"/>
      <c r="J49" s="11"/>
      <c r="K49" s="11"/>
      <c r="L49" s="13">
        <f t="shared" si="9"/>
        <v>1.6</v>
      </c>
      <c r="M49" s="13">
        <f t="shared" si="10"/>
        <v>1.6</v>
      </c>
      <c r="N49" s="13">
        <f t="shared" si="11"/>
        <v>1.2</v>
      </c>
      <c r="O49" s="13">
        <f t="shared" si="12"/>
        <v>0</v>
      </c>
    </row>
    <row r="50" spans="1:15" ht="15" customHeight="1" x14ac:dyDescent="0.25">
      <c r="A50" s="6" t="s">
        <v>106</v>
      </c>
      <c r="B50" s="36" t="s">
        <v>50</v>
      </c>
      <c r="C50" s="16" t="s">
        <v>51</v>
      </c>
      <c r="D50" s="17">
        <f t="shared" si="7"/>
        <v>67.599999999999994</v>
      </c>
      <c r="E50" s="17">
        <v>67.599999999999994</v>
      </c>
      <c r="F50" s="17">
        <v>51.6</v>
      </c>
      <c r="G50" s="17"/>
      <c r="H50" s="11">
        <f t="shared" si="8"/>
        <v>0</v>
      </c>
      <c r="I50" s="11"/>
      <c r="J50" s="11"/>
      <c r="K50" s="11"/>
      <c r="L50" s="13">
        <f t="shared" si="9"/>
        <v>67.599999999999994</v>
      </c>
      <c r="M50" s="13">
        <f t="shared" si="10"/>
        <v>67.599999999999994</v>
      </c>
      <c r="N50" s="13">
        <f t="shared" si="11"/>
        <v>51.6</v>
      </c>
      <c r="O50" s="13">
        <f t="shared" si="12"/>
        <v>0</v>
      </c>
    </row>
    <row r="51" spans="1:15" ht="15" customHeight="1" x14ac:dyDescent="0.25">
      <c r="A51" s="6" t="s">
        <v>107</v>
      </c>
      <c r="B51" s="36" t="s">
        <v>172</v>
      </c>
      <c r="C51" s="16" t="s">
        <v>51</v>
      </c>
      <c r="D51" s="17">
        <f t="shared" si="7"/>
        <v>284.5</v>
      </c>
      <c r="E51" s="17">
        <v>284.5</v>
      </c>
      <c r="F51" s="17">
        <v>215.1</v>
      </c>
      <c r="G51" s="17"/>
      <c r="H51" s="11">
        <f t="shared" si="8"/>
        <v>0</v>
      </c>
      <c r="I51" s="11"/>
      <c r="J51" s="11"/>
      <c r="K51" s="11"/>
      <c r="L51" s="13">
        <f t="shared" si="9"/>
        <v>284.5</v>
      </c>
      <c r="M51" s="13">
        <f t="shared" si="10"/>
        <v>284.5</v>
      </c>
      <c r="N51" s="13">
        <f t="shared" si="11"/>
        <v>215.1</v>
      </c>
      <c r="O51" s="13">
        <f t="shared" si="12"/>
        <v>0</v>
      </c>
    </row>
    <row r="52" spans="1:15" s="38" customFormat="1" ht="15" customHeight="1" x14ac:dyDescent="0.25">
      <c r="A52" s="6" t="s">
        <v>108</v>
      </c>
      <c r="B52" s="36" t="s">
        <v>173</v>
      </c>
      <c r="C52" s="16" t="s">
        <v>51</v>
      </c>
      <c r="D52" s="17">
        <f t="shared" si="7"/>
        <v>194.3</v>
      </c>
      <c r="E52" s="17">
        <v>194.3</v>
      </c>
      <c r="F52" s="17">
        <v>147</v>
      </c>
      <c r="G52" s="17"/>
      <c r="H52" s="11">
        <f t="shared" si="8"/>
        <v>0</v>
      </c>
      <c r="I52" s="11"/>
      <c r="J52" s="11"/>
      <c r="K52" s="11"/>
      <c r="L52" s="13">
        <f t="shared" si="9"/>
        <v>194.3</v>
      </c>
      <c r="M52" s="13">
        <f t="shared" si="10"/>
        <v>194.3</v>
      </c>
      <c r="N52" s="13">
        <f t="shared" si="11"/>
        <v>147</v>
      </c>
      <c r="O52" s="13">
        <f t="shared" si="12"/>
        <v>0</v>
      </c>
    </row>
    <row r="53" spans="1:15" s="38" customFormat="1" ht="15" customHeight="1" x14ac:dyDescent="0.25">
      <c r="A53" s="6" t="s">
        <v>109</v>
      </c>
      <c r="B53" s="36" t="s">
        <v>65</v>
      </c>
      <c r="C53" s="16" t="s">
        <v>30</v>
      </c>
      <c r="D53" s="17">
        <f t="shared" si="7"/>
        <v>7.8</v>
      </c>
      <c r="E53" s="17">
        <v>7.8</v>
      </c>
      <c r="F53" s="17">
        <v>6</v>
      </c>
      <c r="G53" s="17"/>
      <c r="H53" s="11">
        <f t="shared" si="8"/>
        <v>0</v>
      </c>
      <c r="I53" s="11"/>
      <c r="J53" s="11"/>
      <c r="K53" s="11"/>
      <c r="L53" s="13">
        <f t="shared" si="9"/>
        <v>7.8</v>
      </c>
      <c r="M53" s="13">
        <f t="shared" si="10"/>
        <v>7.8</v>
      </c>
      <c r="N53" s="13">
        <f t="shared" si="11"/>
        <v>6</v>
      </c>
      <c r="O53" s="13">
        <f t="shared" si="12"/>
        <v>0</v>
      </c>
    </row>
    <row r="54" spans="1:15" ht="15.95" customHeight="1" x14ac:dyDescent="0.25">
      <c r="A54" s="21" t="s">
        <v>110</v>
      </c>
      <c r="B54" s="28" t="s">
        <v>177</v>
      </c>
      <c r="C54" s="26"/>
      <c r="D54" s="24">
        <f t="shared" ref="D54:O54" si="13">D14+SUM(D17:D53)</f>
        <v>9138.0000000000036</v>
      </c>
      <c r="E54" s="24">
        <f t="shared" si="13"/>
        <v>9138.0000000000036</v>
      </c>
      <c r="F54" s="24">
        <f t="shared" si="13"/>
        <v>6648.9</v>
      </c>
      <c r="G54" s="24">
        <f t="shared" si="13"/>
        <v>0</v>
      </c>
      <c r="H54" s="25">
        <f t="shared" si="13"/>
        <v>0</v>
      </c>
      <c r="I54" s="25">
        <f t="shared" si="13"/>
        <v>0</v>
      </c>
      <c r="J54" s="25">
        <f t="shared" si="13"/>
        <v>87.8</v>
      </c>
      <c r="K54" s="25">
        <f t="shared" si="13"/>
        <v>0</v>
      </c>
      <c r="L54" s="22">
        <f t="shared" si="13"/>
        <v>9138.0000000000036</v>
      </c>
      <c r="M54" s="22">
        <f t="shared" si="13"/>
        <v>9138.0000000000036</v>
      </c>
      <c r="N54" s="22">
        <f t="shared" si="13"/>
        <v>6736.7</v>
      </c>
      <c r="O54" s="22">
        <f t="shared" si="13"/>
        <v>0</v>
      </c>
    </row>
    <row r="55" spans="1:15" ht="15" customHeight="1" x14ac:dyDescent="0.25">
      <c r="A55" s="110"/>
      <c r="B55" s="51"/>
      <c r="C55" s="111"/>
      <c r="D55" s="51"/>
      <c r="E55" s="51"/>
      <c r="F55" s="112"/>
      <c r="G55" s="112"/>
      <c r="H55" s="112"/>
      <c r="I55" s="112"/>
      <c r="J55" s="112"/>
      <c r="K55" s="112"/>
      <c r="L55" s="112"/>
      <c r="M55" s="112"/>
      <c r="N55" s="112"/>
    </row>
    <row r="56" spans="1:15" x14ac:dyDescent="0.25">
      <c r="A56" s="110"/>
      <c r="B56" s="7"/>
      <c r="C56" s="113"/>
      <c r="D56" s="7"/>
      <c r="E56" s="7"/>
      <c r="F56" s="114"/>
      <c r="G56" s="7"/>
      <c r="H56" s="7"/>
      <c r="I56" s="7"/>
      <c r="J56" s="7"/>
      <c r="K56" s="7"/>
      <c r="L56" s="7"/>
      <c r="M56" s="7"/>
      <c r="N56" s="7"/>
    </row>
    <row r="57" spans="1:15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5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C168" s="54"/>
    </row>
    <row r="169" spans="1:14" x14ac:dyDescent="0.25">
      <c r="C169" s="54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</sheetData>
  <mergeCells count="23">
    <mergeCell ref="D10:D12"/>
    <mergeCell ref="B5:O5"/>
    <mergeCell ref="B6:O6"/>
    <mergeCell ref="B1:O1"/>
    <mergeCell ref="B2:O2"/>
    <mergeCell ref="B3:O3"/>
    <mergeCell ref="B4:O4"/>
    <mergeCell ref="B13:O13"/>
    <mergeCell ref="K11:K12"/>
    <mergeCell ref="M11:N11"/>
    <mergeCell ref="O11:O12"/>
    <mergeCell ref="A8:O8"/>
    <mergeCell ref="A10:A12"/>
    <mergeCell ref="B10:B12"/>
    <mergeCell ref="H10:H12"/>
    <mergeCell ref="I10:K10"/>
    <mergeCell ref="L10:L12"/>
    <mergeCell ref="E10:G10"/>
    <mergeCell ref="E11:F11"/>
    <mergeCell ref="G11:G12"/>
    <mergeCell ref="C10:C12"/>
    <mergeCell ref="M10:O10"/>
    <mergeCell ref="I11:J11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73"/>
  <sheetViews>
    <sheetView showZeros="0" workbookViewId="0">
      <selection activeCell="B8" sqref="B8:O8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214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7" x14ac:dyDescent="0.25">
      <c r="B1" s="512" t="s">
        <v>354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</row>
    <row r="2" spans="1:17" x14ac:dyDescent="0.25">
      <c r="B2" s="512" t="s">
        <v>445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</row>
    <row r="3" spans="1:17" x14ac:dyDescent="0.25">
      <c r="B3" s="512" t="s">
        <v>466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</row>
    <row r="4" spans="1:17" x14ac:dyDescent="0.25">
      <c r="B4" s="512" t="s">
        <v>369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1:17" s="441" customFormat="1" ht="15" customHeight="1" x14ac:dyDescent="0.25">
      <c r="B5" s="455" t="s">
        <v>468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7" s="441" customFormat="1" x14ac:dyDescent="0.25">
      <c r="B6" s="455" t="s">
        <v>478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7" s="441" customFormat="1" x14ac:dyDescent="0.25">
      <c r="B7" s="455" t="s">
        <v>476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17" s="441" customFormat="1" x14ac:dyDescent="0.25">
      <c r="B8" s="455" t="s">
        <v>486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1:17" x14ac:dyDescent="0.25">
      <c r="E9" s="4"/>
      <c r="F9" s="4"/>
      <c r="G9" s="4"/>
      <c r="H9" s="4"/>
      <c r="I9" s="4"/>
      <c r="J9" s="4"/>
      <c r="L9" s="4"/>
      <c r="M9" s="4"/>
      <c r="N9" s="4"/>
    </row>
    <row r="10" spans="1:17" ht="15" customHeight="1" x14ac:dyDescent="0.25">
      <c r="A10" s="477" t="s">
        <v>450</v>
      </c>
      <c r="B10" s="477"/>
      <c r="C10" s="477"/>
      <c r="D10" s="477"/>
      <c r="E10" s="477"/>
      <c r="F10" s="477"/>
      <c r="G10" s="477"/>
      <c r="H10" s="477"/>
      <c r="I10" s="477"/>
      <c r="J10" s="477"/>
      <c r="K10" s="477"/>
      <c r="L10" s="477"/>
      <c r="M10" s="477"/>
      <c r="N10" s="477"/>
      <c r="O10" s="477"/>
    </row>
    <row r="11" spans="1:17" ht="17.25" customHeight="1" x14ac:dyDescent="0.25">
      <c r="A11" s="59"/>
      <c r="B11" s="59"/>
      <c r="C11" s="215"/>
      <c r="D11" s="59"/>
      <c r="E11" s="59"/>
      <c r="F11" s="59"/>
      <c r="G11" s="59"/>
      <c r="H11" s="60"/>
      <c r="I11" s="60"/>
      <c r="J11" s="60"/>
      <c r="K11" s="60"/>
      <c r="L11" s="59"/>
      <c r="M11" s="59"/>
      <c r="N11" s="59"/>
      <c r="O11" s="5" t="s">
        <v>456</v>
      </c>
    </row>
    <row r="12" spans="1:17" ht="15" customHeight="1" x14ac:dyDescent="0.25">
      <c r="A12" s="481" t="s">
        <v>5</v>
      </c>
      <c r="B12" s="484" t="s">
        <v>351</v>
      </c>
      <c r="C12" s="526" t="s">
        <v>54</v>
      </c>
      <c r="D12" s="461" t="s">
        <v>362</v>
      </c>
      <c r="E12" s="464" t="s">
        <v>200</v>
      </c>
      <c r="F12" s="465"/>
      <c r="G12" s="466"/>
      <c r="H12" s="487" t="s">
        <v>364</v>
      </c>
      <c r="I12" s="490" t="s">
        <v>200</v>
      </c>
      <c r="J12" s="491"/>
      <c r="K12" s="492"/>
      <c r="L12" s="521" t="s">
        <v>0</v>
      </c>
      <c r="M12" s="460" t="s">
        <v>200</v>
      </c>
      <c r="N12" s="460"/>
      <c r="O12" s="460"/>
    </row>
    <row r="13" spans="1:17" ht="15" customHeight="1" x14ac:dyDescent="0.25">
      <c r="A13" s="482"/>
      <c r="B13" s="485"/>
      <c r="C13" s="527"/>
      <c r="D13" s="462"/>
      <c r="E13" s="464" t="s">
        <v>1</v>
      </c>
      <c r="F13" s="466"/>
      <c r="G13" s="461" t="s">
        <v>2</v>
      </c>
      <c r="H13" s="488"/>
      <c r="I13" s="490" t="s">
        <v>1</v>
      </c>
      <c r="J13" s="492"/>
      <c r="K13" s="487" t="s">
        <v>2</v>
      </c>
      <c r="L13" s="522"/>
      <c r="M13" s="460" t="s">
        <v>1</v>
      </c>
      <c r="N13" s="460"/>
      <c r="O13" s="472" t="s">
        <v>2</v>
      </c>
    </row>
    <row r="14" spans="1:17" ht="27.75" customHeight="1" x14ac:dyDescent="0.25">
      <c r="A14" s="483"/>
      <c r="B14" s="486"/>
      <c r="C14" s="528"/>
      <c r="D14" s="463"/>
      <c r="E14" s="144" t="s">
        <v>3</v>
      </c>
      <c r="F14" s="142" t="s">
        <v>4</v>
      </c>
      <c r="G14" s="463"/>
      <c r="H14" s="489"/>
      <c r="I14" s="145" t="s">
        <v>3</v>
      </c>
      <c r="J14" s="139" t="s">
        <v>4</v>
      </c>
      <c r="K14" s="489"/>
      <c r="L14" s="523"/>
      <c r="M14" s="140" t="s">
        <v>3</v>
      </c>
      <c r="N14" s="138" t="s">
        <v>4</v>
      </c>
      <c r="O14" s="472"/>
    </row>
    <row r="15" spans="1:17" ht="15.95" customHeight="1" x14ac:dyDescent="0.25">
      <c r="A15" s="160" t="s">
        <v>72</v>
      </c>
      <c r="B15" s="500" t="s">
        <v>6</v>
      </c>
      <c r="C15" s="500"/>
      <c r="D15" s="500"/>
      <c r="E15" s="500"/>
      <c r="F15" s="500"/>
      <c r="G15" s="500"/>
      <c r="H15" s="500"/>
      <c r="I15" s="500"/>
      <c r="J15" s="500"/>
      <c r="K15" s="500"/>
      <c r="L15" s="500"/>
      <c r="M15" s="500"/>
      <c r="N15" s="500"/>
      <c r="O15" s="500"/>
    </row>
    <row r="16" spans="1:17" ht="15" customHeight="1" x14ac:dyDescent="0.25">
      <c r="A16" s="6" t="s">
        <v>187</v>
      </c>
      <c r="B16" s="30" t="s">
        <v>20</v>
      </c>
      <c r="C16" s="384" t="s">
        <v>9</v>
      </c>
      <c r="D16" s="174">
        <f>E16+G16</f>
        <v>111</v>
      </c>
      <c r="E16" s="174"/>
      <c r="F16" s="174"/>
      <c r="G16" s="174">
        <v>111</v>
      </c>
      <c r="H16" s="175">
        <f>I16+K16</f>
        <v>0</v>
      </c>
      <c r="I16" s="175"/>
      <c r="J16" s="175"/>
      <c r="K16" s="175"/>
      <c r="L16" s="176">
        <f>M16+O16</f>
        <v>111</v>
      </c>
      <c r="M16" s="176">
        <f>E16+I16</f>
        <v>0</v>
      </c>
      <c r="N16" s="176">
        <f>F16+J16</f>
        <v>0</v>
      </c>
      <c r="O16" s="176">
        <f>G16+K16</f>
        <v>111</v>
      </c>
      <c r="P16" s="216"/>
      <c r="Q16" s="99"/>
    </row>
    <row r="17" spans="1:17" ht="26.25" customHeight="1" x14ac:dyDescent="0.25">
      <c r="A17" s="20"/>
      <c r="B17" s="193" t="s">
        <v>342</v>
      </c>
      <c r="C17" s="387"/>
      <c r="D17" s="182"/>
      <c r="E17" s="182"/>
      <c r="F17" s="182"/>
      <c r="G17" s="182"/>
      <c r="H17" s="183"/>
      <c r="I17" s="183"/>
      <c r="J17" s="183"/>
      <c r="K17" s="183"/>
      <c r="L17" s="184"/>
      <c r="M17" s="184"/>
      <c r="N17" s="184"/>
      <c r="O17" s="184"/>
      <c r="P17" s="216"/>
      <c r="Q17" s="99"/>
    </row>
    <row r="18" spans="1:17" hidden="1" x14ac:dyDescent="0.25">
      <c r="A18" s="156"/>
      <c r="B18" s="193" t="s">
        <v>420</v>
      </c>
      <c r="C18" s="387"/>
      <c r="D18" s="177" t="s">
        <v>178</v>
      </c>
      <c r="E18" s="177"/>
      <c r="F18" s="177"/>
      <c r="G18" s="177"/>
      <c r="H18" s="183"/>
      <c r="I18" s="178"/>
      <c r="J18" s="178"/>
      <c r="K18" s="178"/>
      <c r="L18" s="179"/>
      <c r="M18" s="179"/>
      <c r="N18" s="179"/>
      <c r="O18" s="179"/>
      <c r="P18" s="216"/>
      <c r="Q18" s="99"/>
    </row>
    <row r="19" spans="1:17" ht="15" hidden="1" customHeight="1" x14ac:dyDescent="0.25">
      <c r="A19" s="6" t="s">
        <v>73</v>
      </c>
      <c r="B19" s="18" t="s">
        <v>7</v>
      </c>
      <c r="C19" s="217"/>
      <c r="D19" s="174">
        <f t="shared" ref="D19:D63" si="0">E19+G19</f>
        <v>0</v>
      </c>
      <c r="E19" s="17">
        <f>E20+E21+E22</f>
        <v>0</v>
      </c>
      <c r="F19" s="17">
        <f>F20+F21+F22</f>
        <v>0</v>
      </c>
      <c r="G19" s="17">
        <f>G20+G21+G22</f>
        <v>0</v>
      </c>
      <c r="H19" s="175">
        <f>I19+K19</f>
        <v>0</v>
      </c>
      <c r="I19" s="11">
        <f>I20+I21+I22</f>
        <v>0</v>
      </c>
      <c r="J19" s="11">
        <f>J20+J21+J22</f>
        <v>0</v>
      </c>
      <c r="K19" s="11">
        <f>K20+K21+K22</f>
        <v>0</v>
      </c>
      <c r="L19" s="176">
        <f t="shared" ref="L19:L63" si="1">M19+O19</f>
        <v>0</v>
      </c>
      <c r="M19" s="13">
        <f>M20+M21+M22</f>
        <v>0</v>
      </c>
      <c r="N19" s="13">
        <f>N20+N21+N22</f>
        <v>0</v>
      </c>
      <c r="O19" s="13">
        <f>O20+O21+O22</f>
        <v>0</v>
      </c>
      <c r="P19" s="216"/>
      <c r="Q19" s="99"/>
    </row>
    <row r="20" spans="1:17" ht="15" hidden="1" customHeight="1" x14ac:dyDescent="0.25">
      <c r="A20" s="20"/>
      <c r="B20" s="524" t="s">
        <v>420</v>
      </c>
      <c r="C20" s="217" t="s">
        <v>9</v>
      </c>
      <c r="D20" s="17">
        <f t="shared" si="0"/>
        <v>0</v>
      </c>
      <c r="E20" s="17"/>
      <c r="F20" s="17"/>
      <c r="G20" s="17"/>
      <c r="H20" s="175">
        <f t="shared" ref="H20:H58" si="2">I20+K20</f>
        <v>0</v>
      </c>
      <c r="I20" s="11"/>
      <c r="J20" s="11"/>
      <c r="K20" s="218"/>
      <c r="L20" s="176">
        <f t="shared" si="1"/>
        <v>0</v>
      </c>
      <c r="M20" s="176">
        <f t="shared" ref="M20:O22" si="3">E20+I20</f>
        <v>0</v>
      </c>
      <c r="N20" s="176">
        <f t="shared" si="3"/>
        <v>0</v>
      </c>
      <c r="O20" s="176">
        <f t="shared" si="3"/>
        <v>0</v>
      </c>
      <c r="P20" s="216"/>
      <c r="Q20" s="99"/>
    </row>
    <row r="21" spans="1:17" ht="15" hidden="1" customHeight="1" x14ac:dyDescent="0.25">
      <c r="A21" s="20"/>
      <c r="B21" s="524"/>
      <c r="C21" s="217" t="s">
        <v>31</v>
      </c>
      <c r="D21" s="17">
        <f t="shared" si="0"/>
        <v>0</v>
      </c>
      <c r="E21" s="17"/>
      <c r="F21" s="17"/>
      <c r="G21" s="17"/>
      <c r="H21" s="175">
        <f t="shared" si="2"/>
        <v>0</v>
      </c>
      <c r="I21" s="11"/>
      <c r="J21" s="11"/>
      <c r="K21" s="218"/>
      <c r="L21" s="176">
        <f t="shared" si="1"/>
        <v>0</v>
      </c>
      <c r="M21" s="176">
        <f t="shared" si="3"/>
        <v>0</v>
      </c>
      <c r="N21" s="176">
        <f t="shared" si="3"/>
        <v>0</v>
      </c>
      <c r="O21" s="176">
        <f t="shared" si="3"/>
        <v>0</v>
      </c>
      <c r="P21" s="216"/>
      <c r="Q21" s="99"/>
    </row>
    <row r="22" spans="1:17" ht="15" hidden="1" customHeight="1" x14ac:dyDescent="0.25">
      <c r="A22" s="20"/>
      <c r="B22" s="525"/>
      <c r="C22" s="217" t="s">
        <v>22</v>
      </c>
      <c r="D22" s="17">
        <f t="shared" si="0"/>
        <v>0</v>
      </c>
      <c r="E22" s="17"/>
      <c r="F22" s="17"/>
      <c r="G22" s="17"/>
      <c r="H22" s="175">
        <f t="shared" si="2"/>
        <v>0</v>
      </c>
      <c r="I22" s="11"/>
      <c r="J22" s="11"/>
      <c r="K22" s="218"/>
      <c r="L22" s="176">
        <f t="shared" si="1"/>
        <v>0</v>
      </c>
      <c r="M22" s="176">
        <f t="shared" si="3"/>
        <v>0</v>
      </c>
      <c r="N22" s="176">
        <f t="shared" si="3"/>
        <v>0</v>
      </c>
      <c r="O22" s="176">
        <f t="shared" si="3"/>
        <v>0</v>
      </c>
      <c r="P22" s="216"/>
      <c r="Q22" s="99"/>
    </row>
    <row r="23" spans="1:17" ht="15" hidden="1" customHeight="1" x14ac:dyDescent="0.25">
      <c r="A23" s="6" t="s">
        <v>74</v>
      </c>
      <c r="B23" s="18" t="s">
        <v>10</v>
      </c>
      <c r="C23" s="217"/>
      <c r="D23" s="174">
        <f t="shared" si="0"/>
        <v>0</v>
      </c>
      <c r="E23" s="17">
        <f>E24+E25+E26</f>
        <v>0</v>
      </c>
      <c r="F23" s="17">
        <f>F24+F25+F26</f>
        <v>0</v>
      </c>
      <c r="G23" s="17">
        <f>G24+G25+G26</f>
        <v>0</v>
      </c>
      <c r="H23" s="175">
        <f t="shared" si="2"/>
        <v>0</v>
      </c>
      <c r="I23" s="11">
        <f>I24+I25+I26</f>
        <v>0</v>
      </c>
      <c r="J23" s="11">
        <f>J24+J25+J26</f>
        <v>0</v>
      </c>
      <c r="K23" s="11">
        <f>K24+K25+K26</f>
        <v>0</v>
      </c>
      <c r="L23" s="176">
        <f t="shared" si="1"/>
        <v>0</v>
      </c>
      <c r="M23" s="13">
        <f>M24+M25+M26</f>
        <v>0</v>
      </c>
      <c r="N23" s="13">
        <f>N24+N25+N26</f>
        <v>0</v>
      </c>
      <c r="O23" s="13">
        <f>O24+O25+O26</f>
        <v>0</v>
      </c>
      <c r="P23" s="216"/>
      <c r="Q23" s="99"/>
    </row>
    <row r="24" spans="1:17" ht="15" hidden="1" customHeight="1" x14ac:dyDescent="0.25">
      <c r="A24" s="20"/>
      <c r="B24" s="524" t="s">
        <v>420</v>
      </c>
      <c r="C24" s="217" t="s">
        <v>9</v>
      </c>
      <c r="D24" s="17">
        <f t="shared" si="0"/>
        <v>0</v>
      </c>
      <c r="E24" s="17"/>
      <c r="F24" s="17"/>
      <c r="G24" s="17"/>
      <c r="H24" s="175">
        <f t="shared" si="2"/>
        <v>0</v>
      </c>
      <c r="I24" s="11"/>
      <c r="J24" s="11"/>
      <c r="K24" s="218"/>
      <c r="L24" s="176">
        <f t="shared" si="1"/>
        <v>0</v>
      </c>
      <c r="M24" s="176">
        <f t="shared" ref="M24:O26" si="4">E24+I24</f>
        <v>0</v>
      </c>
      <c r="N24" s="176">
        <f t="shared" si="4"/>
        <v>0</v>
      </c>
      <c r="O24" s="176">
        <f t="shared" si="4"/>
        <v>0</v>
      </c>
      <c r="P24" s="216"/>
      <c r="Q24" s="99"/>
    </row>
    <row r="25" spans="1:17" ht="15" hidden="1" customHeight="1" x14ac:dyDescent="0.25">
      <c r="A25" s="20"/>
      <c r="B25" s="524"/>
      <c r="C25" s="217" t="s">
        <v>31</v>
      </c>
      <c r="D25" s="17">
        <f t="shared" si="0"/>
        <v>0</v>
      </c>
      <c r="E25" s="17"/>
      <c r="F25" s="17"/>
      <c r="G25" s="17"/>
      <c r="H25" s="175">
        <f t="shared" si="2"/>
        <v>0</v>
      </c>
      <c r="I25" s="11"/>
      <c r="J25" s="11"/>
      <c r="K25" s="218"/>
      <c r="L25" s="176">
        <f t="shared" si="1"/>
        <v>0</v>
      </c>
      <c r="M25" s="176">
        <f t="shared" si="4"/>
        <v>0</v>
      </c>
      <c r="N25" s="176">
        <f t="shared" si="4"/>
        <v>0</v>
      </c>
      <c r="O25" s="176">
        <f t="shared" si="4"/>
        <v>0</v>
      </c>
      <c r="P25" s="216"/>
      <c r="Q25" s="99"/>
    </row>
    <row r="26" spans="1:17" ht="15" hidden="1" customHeight="1" x14ac:dyDescent="0.25">
      <c r="A26" s="20"/>
      <c r="B26" s="525"/>
      <c r="C26" s="217" t="s">
        <v>22</v>
      </c>
      <c r="D26" s="17">
        <f t="shared" si="0"/>
        <v>0</v>
      </c>
      <c r="E26" s="17"/>
      <c r="F26" s="17"/>
      <c r="G26" s="17"/>
      <c r="H26" s="175">
        <f t="shared" si="2"/>
        <v>0</v>
      </c>
      <c r="I26" s="11"/>
      <c r="J26" s="11"/>
      <c r="K26" s="218"/>
      <c r="L26" s="176">
        <f t="shared" si="1"/>
        <v>0</v>
      </c>
      <c r="M26" s="176">
        <f t="shared" si="4"/>
        <v>0</v>
      </c>
      <c r="N26" s="176">
        <f t="shared" si="4"/>
        <v>0</v>
      </c>
      <c r="O26" s="176">
        <f t="shared" si="4"/>
        <v>0</v>
      </c>
      <c r="P26" s="216"/>
      <c r="Q26" s="99"/>
    </row>
    <row r="27" spans="1:17" ht="15" hidden="1" customHeight="1" x14ac:dyDescent="0.25">
      <c r="A27" s="6" t="s">
        <v>75</v>
      </c>
      <c r="B27" s="18" t="s">
        <v>11</v>
      </c>
      <c r="C27" s="217"/>
      <c r="D27" s="174">
        <f t="shared" si="0"/>
        <v>0</v>
      </c>
      <c r="E27" s="17">
        <f>E28+E29+E30</f>
        <v>0</v>
      </c>
      <c r="F27" s="17">
        <f>F28+F29+F30</f>
        <v>0</v>
      </c>
      <c r="G27" s="17">
        <f>G28+G29+G30</f>
        <v>0</v>
      </c>
      <c r="H27" s="175">
        <f t="shared" si="2"/>
        <v>0</v>
      </c>
      <c r="I27" s="11">
        <f>I28+I29+I30</f>
        <v>0</v>
      </c>
      <c r="J27" s="11">
        <f>J28+J29+J30</f>
        <v>0</v>
      </c>
      <c r="K27" s="11">
        <f>K28+K29+K30</f>
        <v>0</v>
      </c>
      <c r="L27" s="176">
        <f t="shared" si="1"/>
        <v>0</v>
      </c>
      <c r="M27" s="13">
        <f>M28+M29+M30</f>
        <v>0</v>
      </c>
      <c r="N27" s="13">
        <f>N28+N29+N30</f>
        <v>0</v>
      </c>
      <c r="O27" s="13">
        <f>O28+O29+O30</f>
        <v>0</v>
      </c>
      <c r="P27" s="216"/>
      <c r="Q27" s="99"/>
    </row>
    <row r="28" spans="1:17" ht="15" hidden="1" customHeight="1" x14ac:dyDescent="0.25">
      <c r="A28" s="20"/>
      <c r="B28" s="524" t="s">
        <v>420</v>
      </c>
      <c r="C28" s="217" t="s">
        <v>9</v>
      </c>
      <c r="D28" s="17">
        <f t="shared" si="0"/>
        <v>0</v>
      </c>
      <c r="E28" s="17"/>
      <c r="F28" s="17"/>
      <c r="G28" s="17"/>
      <c r="H28" s="175">
        <f t="shared" si="2"/>
        <v>0</v>
      </c>
      <c r="I28" s="11"/>
      <c r="J28" s="11"/>
      <c r="K28" s="218"/>
      <c r="L28" s="176">
        <f t="shared" si="1"/>
        <v>0</v>
      </c>
      <c r="M28" s="176">
        <f t="shared" ref="M28:O30" si="5">E28+I28</f>
        <v>0</v>
      </c>
      <c r="N28" s="176">
        <f t="shared" si="5"/>
        <v>0</v>
      </c>
      <c r="O28" s="176">
        <f t="shared" si="5"/>
        <v>0</v>
      </c>
      <c r="P28" s="216"/>
      <c r="Q28" s="99"/>
    </row>
    <row r="29" spans="1:17" ht="15" hidden="1" customHeight="1" x14ac:dyDescent="0.25">
      <c r="A29" s="20"/>
      <c r="B29" s="524"/>
      <c r="C29" s="217" t="s">
        <v>31</v>
      </c>
      <c r="D29" s="17">
        <f t="shared" si="0"/>
        <v>0</v>
      </c>
      <c r="E29" s="17"/>
      <c r="F29" s="17"/>
      <c r="G29" s="17"/>
      <c r="H29" s="175">
        <f t="shared" si="2"/>
        <v>0</v>
      </c>
      <c r="I29" s="11"/>
      <c r="J29" s="11"/>
      <c r="K29" s="218"/>
      <c r="L29" s="176">
        <f t="shared" si="1"/>
        <v>0</v>
      </c>
      <c r="M29" s="176">
        <f t="shared" si="5"/>
        <v>0</v>
      </c>
      <c r="N29" s="176">
        <f t="shared" si="5"/>
        <v>0</v>
      </c>
      <c r="O29" s="176">
        <f t="shared" si="5"/>
        <v>0</v>
      </c>
      <c r="P29" s="216"/>
      <c r="Q29" s="99"/>
    </row>
    <row r="30" spans="1:17" ht="15" hidden="1" customHeight="1" x14ac:dyDescent="0.25">
      <c r="A30" s="20"/>
      <c r="B30" s="525"/>
      <c r="C30" s="217" t="s">
        <v>22</v>
      </c>
      <c r="D30" s="17">
        <f t="shared" si="0"/>
        <v>0</v>
      </c>
      <c r="E30" s="17"/>
      <c r="F30" s="17"/>
      <c r="G30" s="17"/>
      <c r="H30" s="175">
        <f t="shared" si="2"/>
        <v>0</v>
      </c>
      <c r="I30" s="11"/>
      <c r="J30" s="11"/>
      <c r="K30" s="218"/>
      <c r="L30" s="176">
        <f t="shared" si="1"/>
        <v>0</v>
      </c>
      <c r="M30" s="176">
        <f t="shared" si="5"/>
        <v>0</v>
      </c>
      <c r="N30" s="176">
        <f t="shared" si="5"/>
        <v>0</v>
      </c>
      <c r="O30" s="176">
        <f t="shared" si="5"/>
        <v>0</v>
      </c>
      <c r="P30" s="216"/>
      <c r="Q30" s="99"/>
    </row>
    <row r="31" spans="1:17" ht="15" hidden="1" customHeight="1" x14ac:dyDescent="0.25">
      <c r="A31" s="6" t="s">
        <v>76</v>
      </c>
      <c r="B31" s="18" t="s">
        <v>12</v>
      </c>
      <c r="C31" s="217"/>
      <c r="D31" s="174">
        <f t="shared" si="0"/>
        <v>0</v>
      </c>
      <c r="E31" s="17">
        <f>E32+E33+E34</f>
        <v>0</v>
      </c>
      <c r="F31" s="17">
        <f>F32+F33+F34</f>
        <v>0</v>
      </c>
      <c r="G31" s="17">
        <f>G32+G33+G34</f>
        <v>0</v>
      </c>
      <c r="H31" s="175">
        <f t="shared" si="2"/>
        <v>0</v>
      </c>
      <c r="I31" s="11">
        <f>I32+I33+I34</f>
        <v>0</v>
      </c>
      <c r="J31" s="11">
        <f>J32+J33+J34</f>
        <v>0</v>
      </c>
      <c r="K31" s="11">
        <f>K32+K33+K34</f>
        <v>0</v>
      </c>
      <c r="L31" s="176">
        <f t="shared" si="1"/>
        <v>0</v>
      </c>
      <c r="M31" s="13">
        <f>M32+M33+M34</f>
        <v>0</v>
      </c>
      <c r="N31" s="13">
        <f>N32+N33+N34</f>
        <v>0</v>
      </c>
      <c r="O31" s="13">
        <f>O32+O33+O34</f>
        <v>0</v>
      </c>
      <c r="P31" s="216"/>
      <c r="Q31" s="99"/>
    </row>
    <row r="32" spans="1:17" ht="15" hidden="1" customHeight="1" x14ac:dyDescent="0.25">
      <c r="A32" s="20"/>
      <c r="B32" s="524" t="s">
        <v>420</v>
      </c>
      <c r="C32" s="217" t="s">
        <v>9</v>
      </c>
      <c r="D32" s="17">
        <f t="shared" si="0"/>
        <v>0</v>
      </c>
      <c r="E32" s="17"/>
      <c r="F32" s="17"/>
      <c r="G32" s="17"/>
      <c r="H32" s="175">
        <f t="shared" si="2"/>
        <v>0</v>
      </c>
      <c r="I32" s="11"/>
      <c r="J32" s="11"/>
      <c r="K32" s="218"/>
      <c r="L32" s="176">
        <f t="shared" si="1"/>
        <v>0</v>
      </c>
      <c r="M32" s="176">
        <f t="shared" ref="M32:O34" si="6">E32+I32</f>
        <v>0</v>
      </c>
      <c r="N32" s="176">
        <f t="shared" si="6"/>
        <v>0</v>
      </c>
      <c r="O32" s="176">
        <f t="shared" si="6"/>
        <v>0</v>
      </c>
      <c r="P32" s="216"/>
      <c r="Q32" s="99"/>
    </row>
    <row r="33" spans="1:17" ht="15" hidden="1" customHeight="1" x14ac:dyDescent="0.25">
      <c r="A33" s="20"/>
      <c r="B33" s="524"/>
      <c r="C33" s="217" t="s">
        <v>31</v>
      </c>
      <c r="D33" s="17">
        <f t="shared" si="0"/>
        <v>0</v>
      </c>
      <c r="E33" s="17"/>
      <c r="F33" s="17"/>
      <c r="G33" s="17"/>
      <c r="H33" s="175">
        <f t="shared" si="2"/>
        <v>0</v>
      </c>
      <c r="I33" s="11"/>
      <c r="J33" s="11"/>
      <c r="K33" s="218"/>
      <c r="L33" s="176">
        <f t="shared" si="1"/>
        <v>0</v>
      </c>
      <c r="M33" s="176">
        <f t="shared" si="6"/>
        <v>0</v>
      </c>
      <c r="N33" s="176">
        <f t="shared" si="6"/>
        <v>0</v>
      </c>
      <c r="O33" s="176">
        <f t="shared" si="6"/>
        <v>0</v>
      </c>
      <c r="P33" s="216"/>
      <c r="Q33" s="99"/>
    </row>
    <row r="34" spans="1:17" ht="15" hidden="1" customHeight="1" x14ac:dyDescent="0.25">
      <c r="A34" s="20"/>
      <c r="B34" s="525"/>
      <c r="C34" s="217" t="s">
        <v>22</v>
      </c>
      <c r="D34" s="17">
        <f t="shared" si="0"/>
        <v>0</v>
      </c>
      <c r="E34" s="17"/>
      <c r="F34" s="17"/>
      <c r="G34" s="17"/>
      <c r="H34" s="175">
        <f t="shared" si="2"/>
        <v>0</v>
      </c>
      <c r="I34" s="11"/>
      <c r="J34" s="11"/>
      <c r="K34" s="218"/>
      <c r="L34" s="176">
        <f t="shared" si="1"/>
        <v>0</v>
      </c>
      <c r="M34" s="176">
        <f t="shared" si="6"/>
        <v>0</v>
      </c>
      <c r="N34" s="176">
        <f t="shared" si="6"/>
        <v>0</v>
      </c>
      <c r="O34" s="176">
        <f t="shared" si="6"/>
        <v>0</v>
      </c>
      <c r="P34" s="216"/>
      <c r="Q34" s="99"/>
    </row>
    <row r="35" spans="1:17" ht="15" hidden="1" customHeight="1" x14ac:dyDescent="0.25">
      <c r="A35" s="6" t="s">
        <v>77</v>
      </c>
      <c r="B35" s="18" t="s">
        <v>13</v>
      </c>
      <c r="C35" s="217"/>
      <c r="D35" s="174">
        <f t="shared" si="0"/>
        <v>0</v>
      </c>
      <c r="E35" s="17">
        <f>E36+E37+E38</f>
        <v>0</v>
      </c>
      <c r="F35" s="17">
        <f>F36+F37+F38</f>
        <v>0</v>
      </c>
      <c r="G35" s="17">
        <f>G36+G37+G38</f>
        <v>0</v>
      </c>
      <c r="H35" s="175">
        <f t="shared" si="2"/>
        <v>0</v>
      </c>
      <c r="I35" s="11">
        <f>I36+I37+I38</f>
        <v>0</v>
      </c>
      <c r="J35" s="11">
        <f>J36+J37+J38</f>
        <v>0</v>
      </c>
      <c r="K35" s="11">
        <f>K36+K37+K38</f>
        <v>0</v>
      </c>
      <c r="L35" s="176">
        <f t="shared" si="1"/>
        <v>0</v>
      </c>
      <c r="M35" s="13">
        <f>M36+M37+M38</f>
        <v>0</v>
      </c>
      <c r="N35" s="13">
        <f>N36+N37+N38</f>
        <v>0</v>
      </c>
      <c r="O35" s="13">
        <f>O36+O37+O38</f>
        <v>0</v>
      </c>
      <c r="P35" s="216"/>
      <c r="Q35" s="99"/>
    </row>
    <row r="36" spans="1:17" ht="15" hidden="1" customHeight="1" x14ac:dyDescent="0.25">
      <c r="A36" s="20"/>
      <c r="B36" s="524" t="s">
        <v>420</v>
      </c>
      <c r="C36" s="217" t="s">
        <v>9</v>
      </c>
      <c r="D36" s="17">
        <f t="shared" si="0"/>
        <v>0</v>
      </c>
      <c r="E36" s="17"/>
      <c r="F36" s="17"/>
      <c r="G36" s="17"/>
      <c r="H36" s="175">
        <f t="shared" si="2"/>
        <v>0</v>
      </c>
      <c r="I36" s="11"/>
      <c r="J36" s="11"/>
      <c r="K36" s="218"/>
      <c r="L36" s="176">
        <f t="shared" si="1"/>
        <v>0</v>
      </c>
      <c r="M36" s="176">
        <f t="shared" ref="M36:O38" si="7">E36+I36</f>
        <v>0</v>
      </c>
      <c r="N36" s="176">
        <f t="shared" si="7"/>
        <v>0</v>
      </c>
      <c r="O36" s="176">
        <f t="shared" si="7"/>
        <v>0</v>
      </c>
      <c r="P36" s="216"/>
      <c r="Q36" s="99"/>
    </row>
    <row r="37" spans="1:17" ht="15" hidden="1" customHeight="1" x14ac:dyDescent="0.25">
      <c r="A37" s="20"/>
      <c r="B37" s="524"/>
      <c r="C37" s="217" t="s">
        <v>31</v>
      </c>
      <c r="D37" s="17">
        <f t="shared" si="0"/>
        <v>0</v>
      </c>
      <c r="E37" s="17"/>
      <c r="F37" s="17"/>
      <c r="G37" s="17"/>
      <c r="H37" s="175">
        <f t="shared" si="2"/>
        <v>0</v>
      </c>
      <c r="I37" s="11"/>
      <c r="J37" s="11"/>
      <c r="K37" s="218"/>
      <c r="L37" s="176">
        <f t="shared" si="1"/>
        <v>0</v>
      </c>
      <c r="M37" s="176">
        <f t="shared" si="7"/>
        <v>0</v>
      </c>
      <c r="N37" s="176">
        <f t="shared" si="7"/>
        <v>0</v>
      </c>
      <c r="O37" s="176">
        <f t="shared" si="7"/>
        <v>0</v>
      </c>
      <c r="P37" s="216"/>
      <c r="Q37" s="99"/>
    </row>
    <row r="38" spans="1:17" ht="15" hidden="1" customHeight="1" x14ac:dyDescent="0.25">
      <c r="A38" s="20"/>
      <c r="B38" s="525"/>
      <c r="C38" s="217" t="s">
        <v>22</v>
      </c>
      <c r="D38" s="17">
        <f t="shared" si="0"/>
        <v>0</v>
      </c>
      <c r="E38" s="17"/>
      <c r="F38" s="17"/>
      <c r="G38" s="17"/>
      <c r="H38" s="175">
        <f t="shared" si="2"/>
        <v>0</v>
      </c>
      <c r="I38" s="11"/>
      <c r="J38" s="11"/>
      <c r="K38" s="218"/>
      <c r="L38" s="176">
        <f t="shared" si="1"/>
        <v>0</v>
      </c>
      <c r="M38" s="176">
        <f t="shared" si="7"/>
        <v>0</v>
      </c>
      <c r="N38" s="176">
        <f t="shared" si="7"/>
        <v>0</v>
      </c>
      <c r="O38" s="176">
        <f t="shared" si="7"/>
        <v>0</v>
      </c>
      <c r="P38" s="216"/>
      <c r="Q38" s="99"/>
    </row>
    <row r="39" spans="1:17" ht="15" hidden="1" customHeight="1" x14ac:dyDescent="0.25">
      <c r="A39" s="6" t="s">
        <v>78</v>
      </c>
      <c r="B39" s="18" t="s">
        <v>14</v>
      </c>
      <c r="C39" s="217"/>
      <c r="D39" s="174">
        <f t="shared" si="0"/>
        <v>0</v>
      </c>
      <c r="E39" s="17">
        <f>E40+E41+E42</f>
        <v>0</v>
      </c>
      <c r="F39" s="17">
        <f>F40+F41+F42</f>
        <v>0</v>
      </c>
      <c r="G39" s="17">
        <f>G40+G41+G42</f>
        <v>0</v>
      </c>
      <c r="H39" s="175">
        <f>I39+K39</f>
        <v>0</v>
      </c>
      <c r="I39" s="11">
        <f>I40+I41+I42</f>
        <v>0</v>
      </c>
      <c r="J39" s="11">
        <f>J40+J41+J42</f>
        <v>0</v>
      </c>
      <c r="K39" s="11">
        <f>K40+K41+K42</f>
        <v>0</v>
      </c>
      <c r="L39" s="176">
        <f t="shared" si="1"/>
        <v>0</v>
      </c>
      <c r="M39" s="13">
        <f>M40+M41+M42</f>
        <v>0</v>
      </c>
      <c r="N39" s="13">
        <f>N40+N41+N42</f>
        <v>0</v>
      </c>
      <c r="O39" s="13">
        <f>O40+O41+O42</f>
        <v>0</v>
      </c>
      <c r="P39" s="216"/>
      <c r="Q39" s="99"/>
    </row>
    <row r="40" spans="1:17" ht="15" hidden="1" customHeight="1" x14ac:dyDescent="0.25">
      <c r="A40" s="20"/>
      <c r="B40" s="524" t="s">
        <v>420</v>
      </c>
      <c r="C40" s="217" t="s">
        <v>9</v>
      </c>
      <c r="D40" s="17">
        <f t="shared" si="0"/>
        <v>0</v>
      </c>
      <c r="E40" s="17"/>
      <c r="F40" s="17"/>
      <c r="G40" s="17"/>
      <c r="H40" s="175">
        <f t="shared" si="2"/>
        <v>0</v>
      </c>
      <c r="I40" s="11"/>
      <c r="J40" s="11"/>
      <c r="K40" s="218"/>
      <c r="L40" s="176">
        <f t="shared" si="1"/>
        <v>0</v>
      </c>
      <c r="M40" s="176">
        <f t="shared" ref="M40:O42" si="8">E40+I40</f>
        <v>0</v>
      </c>
      <c r="N40" s="176">
        <f t="shared" si="8"/>
        <v>0</v>
      </c>
      <c r="O40" s="176">
        <f t="shared" si="8"/>
        <v>0</v>
      </c>
      <c r="P40" s="216"/>
      <c r="Q40" s="99"/>
    </row>
    <row r="41" spans="1:17" ht="15" hidden="1" customHeight="1" x14ac:dyDescent="0.25">
      <c r="A41" s="20"/>
      <c r="B41" s="524"/>
      <c r="C41" s="217" t="s">
        <v>31</v>
      </c>
      <c r="D41" s="17">
        <f t="shared" si="0"/>
        <v>0</v>
      </c>
      <c r="E41" s="17"/>
      <c r="F41" s="17"/>
      <c r="G41" s="17"/>
      <c r="H41" s="175">
        <f t="shared" si="2"/>
        <v>0</v>
      </c>
      <c r="I41" s="11"/>
      <c r="J41" s="11"/>
      <c r="K41" s="218"/>
      <c r="L41" s="176">
        <f t="shared" si="1"/>
        <v>0</v>
      </c>
      <c r="M41" s="176">
        <f t="shared" si="8"/>
        <v>0</v>
      </c>
      <c r="N41" s="176">
        <f t="shared" si="8"/>
        <v>0</v>
      </c>
      <c r="O41" s="176">
        <f t="shared" si="8"/>
        <v>0</v>
      </c>
      <c r="P41" s="216"/>
      <c r="Q41" s="99"/>
    </row>
    <row r="42" spans="1:17" ht="15" hidden="1" customHeight="1" x14ac:dyDescent="0.25">
      <c r="A42" s="20"/>
      <c r="B42" s="525"/>
      <c r="C42" s="217" t="s">
        <v>22</v>
      </c>
      <c r="D42" s="17">
        <f t="shared" si="0"/>
        <v>0</v>
      </c>
      <c r="E42" s="17"/>
      <c r="F42" s="17"/>
      <c r="G42" s="17"/>
      <c r="H42" s="175">
        <f t="shared" si="2"/>
        <v>0</v>
      </c>
      <c r="I42" s="11"/>
      <c r="J42" s="11"/>
      <c r="K42" s="218"/>
      <c r="L42" s="176">
        <f t="shared" si="1"/>
        <v>0</v>
      </c>
      <c r="M42" s="176">
        <f t="shared" si="8"/>
        <v>0</v>
      </c>
      <c r="N42" s="176">
        <f t="shared" si="8"/>
        <v>0</v>
      </c>
      <c r="O42" s="176">
        <f t="shared" si="8"/>
        <v>0</v>
      </c>
      <c r="P42" s="216"/>
      <c r="Q42" s="99"/>
    </row>
    <row r="43" spans="1:17" ht="15" hidden="1" customHeight="1" x14ac:dyDescent="0.25">
      <c r="A43" s="6" t="s">
        <v>79</v>
      </c>
      <c r="B43" s="18" t="s">
        <v>15</v>
      </c>
      <c r="C43" s="217"/>
      <c r="D43" s="174">
        <f t="shared" si="0"/>
        <v>0</v>
      </c>
      <c r="E43" s="17">
        <f>E44+E45+E46</f>
        <v>0</v>
      </c>
      <c r="F43" s="17">
        <f>F44+F45+F46</f>
        <v>0</v>
      </c>
      <c r="G43" s="17">
        <f>G44+G45+G46</f>
        <v>0</v>
      </c>
      <c r="H43" s="175">
        <f>I43+K43</f>
        <v>0</v>
      </c>
      <c r="I43" s="11">
        <f>I44+I45+I46</f>
        <v>0</v>
      </c>
      <c r="J43" s="11">
        <f>J44+J45+J46</f>
        <v>0</v>
      </c>
      <c r="K43" s="11">
        <f>K44+K45+K46</f>
        <v>0</v>
      </c>
      <c r="L43" s="176">
        <f t="shared" si="1"/>
        <v>0</v>
      </c>
      <c r="M43" s="13">
        <f>M44+M45+M46</f>
        <v>0</v>
      </c>
      <c r="N43" s="13">
        <f>N44+N45+N46</f>
        <v>0</v>
      </c>
      <c r="O43" s="13">
        <f>O44+O45+O46</f>
        <v>0</v>
      </c>
      <c r="P43" s="216"/>
      <c r="Q43" s="99"/>
    </row>
    <row r="44" spans="1:17" ht="15" hidden="1" customHeight="1" x14ac:dyDescent="0.25">
      <c r="A44" s="20"/>
      <c r="B44" s="524" t="s">
        <v>420</v>
      </c>
      <c r="C44" s="217" t="s">
        <v>9</v>
      </c>
      <c r="D44" s="17">
        <f t="shared" si="0"/>
        <v>0</v>
      </c>
      <c r="E44" s="17"/>
      <c r="F44" s="17"/>
      <c r="G44" s="17"/>
      <c r="H44" s="175">
        <f t="shared" si="2"/>
        <v>0</v>
      </c>
      <c r="I44" s="11"/>
      <c r="J44" s="11"/>
      <c r="K44" s="218"/>
      <c r="L44" s="176">
        <f t="shared" si="1"/>
        <v>0</v>
      </c>
      <c r="M44" s="176">
        <f t="shared" ref="M44:O46" si="9">E44+I44</f>
        <v>0</v>
      </c>
      <c r="N44" s="176">
        <f t="shared" si="9"/>
        <v>0</v>
      </c>
      <c r="O44" s="176">
        <f t="shared" si="9"/>
        <v>0</v>
      </c>
      <c r="P44" s="216"/>
      <c r="Q44" s="99"/>
    </row>
    <row r="45" spans="1:17" ht="15" hidden="1" customHeight="1" x14ac:dyDescent="0.25">
      <c r="A45" s="20"/>
      <c r="B45" s="524"/>
      <c r="C45" s="217" t="s">
        <v>31</v>
      </c>
      <c r="D45" s="17">
        <f t="shared" si="0"/>
        <v>0</v>
      </c>
      <c r="E45" s="17"/>
      <c r="F45" s="17"/>
      <c r="G45" s="17"/>
      <c r="H45" s="175">
        <f t="shared" si="2"/>
        <v>0</v>
      </c>
      <c r="I45" s="11"/>
      <c r="J45" s="11"/>
      <c r="K45" s="218"/>
      <c r="L45" s="176">
        <f t="shared" si="1"/>
        <v>0</v>
      </c>
      <c r="M45" s="176">
        <f t="shared" si="9"/>
        <v>0</v>
      </c>
      <c r="N45" s="176">
        <f t="shared" si="9"/>
        <v>0</v>
      </c>
      <c r="O45" s="176">
        <f t="shared" si="9"/>
        <v>0</v>
      </c>
      <c r="P45" s="216"/>
      <c r="Q45" s="99"/>
    </row>
    <row r="46" spans="1:17" ht="15" hidden="1" customHeight="1" x14ac:dyDescent="0.25">
      <c r="A46" s="20"/>
      <c r="B46" s="525"/>
      <c r="C46" s="217" t="s">
        <v>22</v>
      </c>
      <c r="D46" s="17">
        <f t="shared" si="0"/>
        <v>0</v>
      </c>
      <c r="E46" s="17"/>
      <c r="F46" s="17"/>
      <c r="G46" s="17"/>
      <c r="H46" s="175">
        <f t="shared" si="2"/>
        <v>0</v>
      </c>
      <c r="I46" s="11"/>
      <c r="J46" s="11"/>
      <c r="K46" s="218"/>
      <c r="L46" s="176">
        <f t="shared" si="1"/>
        <v>0</v>
      </c>
      <c r="M46" s="176">
        <f t="shared" si="9"/>
        <v>0</v>
      </c>
      <c r="N46" s="176">
        <f t="shared" si="9"/>
        <v>0</v>
      </c>
      <c r="O46" s="176">
        <f t="shared" si="9"/>
        <v>0</v>
      </c>
      <c r="P46" s="216"/>
      <c r="Q46" s="99"/>
    </row>
    <row r="47" spans="1:17" ht="15" hidden="1" customHeight="1" x14ac:dyDescent="0.25">
      <c r="A47" s="6" t="s">
        <v>80</v>
      </c>
      <c r="B47" s="18" t="s">
        <v>16</v>
      </c>
      <c r="C47" s="217"/>
      <c r="D47" s="174">
        <f t="shared" si="0"/>
        <v>0</v>
      </c>
      <c r="E47" s="17">
        <f>E48+E49+E50</f>
        <v>0</v>
      </c>
      <c r="F47" s="17">
        <f>F48+F49+F50</f>
        <v>0</v>
      </c>
      <c r="G47" s="17">
        <f>G48+G49+G50</f>
        <v>0</v>
      </c>
      <c r="H47" s="175">
        <f>I47+K47</f>
        <v>0</v>
      </c>
      <c r="I47" s="11">
        <f>I48+I49+I50</f>
        <v>0</v>
      </c>
      <c r="J47" s="11">
        <f>J48+J49+J50</f>
        <v>0</v>
      </c>
      <c r="K47" s="11">
        <f>K48+K49+K50</f>
        <v>0</v>
      </c>
      <c r="L47" s="176">
        <f t="shared" si="1"/>
        <v>0</v>
      </c>
      <c r="M47" s="13">
        <f>M48+M49+M50</f>
        <v>0</v>
      </c>
      <c r="N47" s="13">
        <f>N48+N49+N50</f>
        <v>0</v>
      </c>
      <c r="O47" s="13">
        <f>O48+O49+O50</f>
        <v>0</v>
      </c>
      <c r="P47" s="216"/>
      <c r="Q47" s="99"/>
    </row>
    <row r="48" spans="1:17" ht="15" hidden="1" customHeight="1" x14ac:dyDescent="0.25">
      <c r="A48" s="20"/>
      <c r="B48" s="524" t="s">
        <v>420</v>
      </c>
      <c r="C48" s="217" t="s">
        <v>9</v>
      </c>
      <c r="D48" s="17">
        <f t="shared" si="0"/>
        <v>0</v>
      </c>
      <c r="E48" s="17"/>
      <c r="F48" s="17"/>
      <c r="G48" s="17"/>
      <c r="H48" s="175">
        <f t="shared" si="2"/>
        <v>0</v>
      </c>
      <c r="I48" s="11"/>
      <c r="J48" s="11"/>
      <c r="K48" s="218"/>
      <c r="L48" s="176">
        <f t="shared" si="1"/>
        <v>0</v>
      </c>
      <c r="M48" s="176">
        <f t="shared" ref="M48:O50" si="10">E48+I48</f>
        <v>0</v>
      </c>
      <c r="N48" s="176">
        <f t="shared" si="10"/>
        <v>0</v>
      </c>
      <c r="O48" s="176">
        <f t="shared" si="10"/>
        <v>0</v>
      </c>
      <c r="P48" s="216"/>
      <c r="Q48" s="99"/>
    </row>
    <row r="49" spans="1:18" ht="15" hidden="1" customHeight="1" x14ac:dyDescent="0.25">
      <c r="A49" s="20"/>
      <c r="B49" s="524"/>
      <c r="C49" s="217" t="s">
        <v>31</v>
      </c>
      <c r="D49" s="17">
        <f t="shared" si="0"/>
        <v>0</v>
      </c>
      <c r="E49" s="17"/>
      <c r="F49" s="17"/>
      <c r="G49" s="17"/>
      <c r="H49" s="175">
        <f t="shared" si="2"/>
        <v>0</v>
      </c>
      <c r="I49" s="11"/>
      <c r="J49" s="11"/>
      <c r="K49" s="218"/>
      <c r="L49" s="176">
        <f t="shared" si="1"/>
        <v>0</v>
      </c>
      <c r="M49" s="176">
        <f t="shared" si="10"/>
        <v>0</v>
      </c>
      <c r="N49" s="176">
        <f t="shared" si="10"/>
        <v>0</v>
      </c>
      <c r="O49" s="176">
        <f t="shared" si="10"/>
        <v>0</v>
      </c>
      <c r="P49" s="216"/>
      <c r="Q49" s="99"/>
    </row>
    <row r="50" spans="1:18" ht="15" hidden="1" customHeight="1" x14ac:dyDescent="0.25">
      <c r="A50" s="20"/>
      <c r="B50" s="525"/>
      <c r="C50" s="217" t="s">
        <v>22</v>
      </c>
      <c r="D50" s="17">
        <f t="shared" si="0"/>
        <v>0</v>
      </c>
      <c r="E50" s="17"/>
      <c r="F50" s="17"/>
      <c r="G50" s="17"/>
      <c r="H50" s="175">
        <f t="shared" si="2"/>
        <v>0</v>
      </c>
      <c r="I50" s="11"/>
      <c r="J50" s="11"/>
      <c r="K50" s="218"/>
      <c r="L50" s="176">
        <f t="shared" si="1"/>
        <v>0</v>
      </c>
      <c r="M50" s="176">
        <f t="shared" si="10"/>
        <v>0</v>
      </c>
      <c r="N50" s="176">
        <f t="shared" si="10"/>
        <v>0</v>
      </c>
      <c r="O50" s="176">
        <f t="shared" si="10"/>
        <v>0</v>
      </c>
      <c r="P50" s="216"/>
      <c r="Q50" s="99"/>
    </row>
    <row r="51" spans="1:18" ht="15" hidden="1" customHeight="1" x14ac:dyDescent="0.25">
      <c r="A51" s="6" t="s">
        <v>81</v>
      </c>
      <c r="B51" s="18" t="s">
        <v>17</v>
      </c>
      <c r="C51" s="217"/>
      <c r="D51" s="174">
        <f t="shared" si="0"/>
        <v>0</v>
      </c>
      <c r="E51" s="17">
        <f>E52+E53+E54</f>
        <v>0</v>
      </c>
      <c r="F51" s="17">
        <f>F52+F53+F54</f>
        <v>0</v>
      </c>
      <c r="G51" s="17">
        <f>G52+G53+G54</f>
        <v>0</v>
      </c>
      <c r="H51" s="175">
        <f>I51+K51</f>
        <v>0</v>
      </c>
      <c r="I51" s="11">
        <f>I52+I53+I54</f>
        <v>0</v>
      </c>
      <c r="J51" s="11">
        <f>J52+J53+J54</f>
        <v>0</v>
      </c>
      <c r="K51" s="11">
        <f>K52+K53+K54</f>
        <v>0</v>
      </c>
      <c r="L51" s="176">
        <f t="shared" si="1"/>
        <v>0</v>
      </c>
      <c r="M51" s="13">
        <f>M52+M53+M54</f>
        <v>0</v>
      </c>
      <c r="N51" s="13">
        <f>N52+N53+N54</f>
        <v>0</v>
      </c>
      <c r="O51" s="13">
        <f>O52+O53+O54</f>
        <v>0</v>
      </c>
      <c r="P51" s="216"/>
      <c r="Q51" s="99"/>
    </row>
    <row r="52" spans="1:18" ht="15" hidden="1" customHeight="1" x14ac:dyDescent="0.25">
      <c r="A52" s="20"/>
      <c r="B52" s="524" t="s">
        <v>420</v>
      </c>
      <c r="C52" s="217" t="s">
        <v>9</v>
      </c>
      <c r="D52" s="17">
        <f t="shared" si="0"/>
        <v>0</v>
      </c>
      <c r="E52" s="17"/>
      <c r="F52" s="17"/>
      <c r="G52" s="17"/>
      <c r="H52" s="175">
        <f t="shared" si="2"/>
        <v>0</v>
      </c>
      <c r="I52" s="11"/>
      <c r="J52" s="11"/>
      <c r="K52" s="218"/>
      <c r="L52" s="176">
        <f t="shared" si="1"/>
        <v>0</v>
      </c>
      <c r="M52" s="176">
        <f t="shared" ref="M52:O54" si="11">E52+I52</f>
        <v>0</v>
      </c>
      <c r="N52" s="176">
        <f t="shared" si="11"/>
        <v>0</v>
      </c>
      <c r="O52" s="176">
        <f t="shared" si="11"/>
        <v>0</v>
      </c>
      <c r="P52" s="216"/>
      <c r="Q52" s="99"/>
    </row>
    <row r="53" spans="1:18" ht="15" hidden="1" customHeight="1" x14ac:dyDescent="0.25">
      <c r="A53" s="20"/>
      <c r="B53" s="524"/>
      <c r="C53" s="217" t="s">
        <v>31</v>
      </c>
      <c r="D53" s="17">
        <f t="shared" si="0"/>
        <v>0</v>
      </c>
      <c r="E53" s="17"/>
      <c r="F53" s="17"/>
      <c r="G53" s="17"/>
      <c r="H53" s="175">
        <f t="shared" si="2"/>
        <v>0</v>
      </c>
      <c r="I53" s="11"/>
      <c r="J53" s="11"/>
      <c r="K53" s="218"/>
      <c r="L53" s="176">
        <f t="shared" si="1"/>
        <v>0</v>
      </c>
      <c r="M53" s="176">
        <f t="shared" si="11"/>
        <v>0</v>
      </c>
      <c r="N53" s="176">
        <f t="shared" si="11"/>
        <v>0</v>
      </c>
      <c r="O53" s="176">
        <f t="shared" si="11"/>
        <v>0</v>
      </c>
      <c r="P53" s="216"/>
      <c r="Q53" s="99"/>
    </row>
    <row r="54" spans="1:18" ht="15" hidden="1" customHeight="1" x14ac:dyDescent="0.25">
      <c r="A54" s="20"/>
      <c r="B54" s="525"/>
      <c r="C54" s="217" t="s">
        <v>22</v>
      </c>
      <c r="D54" s="17">
        <f t="shared" si="0"/>
        <v>0</v>
      </c>
      <c r="E54" s="17"/>
      <c r="F54" s="17"/>
      <c r="G54" s="17"/>
      <c r="H54" s="175">
        <f t="shared" si="2"/>
        <v>0</v>
      </c>
      <c r="I54" s="11"/>
      <c r="J54" s="11"/>
      <c r="K54" s="218"/>
      <c r="L54" s="176">
        <f t="shared" si="1"/>
        <v>0</v>
      </c>
      <c r="M54" s="176">
        <f t="shared" si="11"/>
        <v>0</v>
      </c>
      <c r="N54" s="176">
        <f t="shared" si="11"/>
        <v>0</v>
      </c>
      <c r="O54" s="176">
        <f t="shared" si="11"/>
        <v>0</v>
      </c>
      <c r="P54" s="216"/>
      <c r="Q54" s="99"/>
    </row>
    <row r="55" spans="1:18" ht="15" hidden="1" customHeight="1" x14ac:dyDescent="0.25">
      <c r="A55" s="6" t="s">
        <v>82</v>
      </c>
      <c r="B55" s="18" t="s">
        <v>18</v>
      </c>
      <c r="C55" s="217"/>
      <c r="D55" s="174">
        <f t="shared" si="0"/>
        <v>0</v>
      </c>
      <c r="E55" s="17">
        <f>E56+E57+E58</f>
        <v>0</v>
      </c>
      <c r="F55" s="17">
        <f>F56+F57+F58</f>
        <v>0</v>
      </c>
      <c r="G55" s="17">
        <f>G56+G57+G58</f>
        <v>0</v>
      </c>
      <c r="H55" s="175">
        <f>I55+K55</f>
        <v>0</v>
      </c>
      <c r="I55" s="11">
        <f>I56+I57+I58</f>
        <v>0</v>
      </c>
      <c r="J55" s="11">
        <f>J56+J57+J58</f>
        <v>0</v>
      </c>
      <c r="K55" s="11">
        <f>K56+K57+K58</f>
        <v>0</v>
      </c>
      <c r="L55" s="176">
        <f t="shared" si="1"/>
        <v>0</v>
      </c>
      <c r="M55" s="13">
        <f>M56+M57+M58</f>
        <v>0</v>
      </c>
      <c r="N55" s="13">
        <f>N56+N57+N58</f>
        <v>0</v>
      </c>
      <c r="O55" s="13">
        <f>O56+O57+O58</f>
        <v>0</v>
      </c>
      <c r="P55" s="216"/>
      <c r="Q55" s="99"/>
    </row>
    <row r="56" spans="1:18" ht="15" hidden="1" customHeight="1" x14ac:dyDescent="0.25">
      <c r="A56" s="20"/>
      <c r="B56" s="524" t="s">
        <v>420</v>
      </c>
      <c r="C56" s="217" t="s">
        <v>9</v>
      </c>
      <c r="D56" s="17">
        <f t="shared" si="0"/>
        <v>0</v>
      </c>
      <c r="E56" s="17"/>
      <c r="F56" s="17"/>
      <c r="G56" s="17"/>
      <c r="H56" s="175">
        <f t="shared" si="2"/>
        <v>0</v>
      </c>
      <c r="I56" s="11"/>
      <c r="J56" s="11"/>
      <c r="K56" s="218"/>
      <c r="L56" s="176">
        <f t="shared" si="1"/>
        <v>0</v>
      </c>
      <c r="M56" s="176">
        <f t="shared" ref="M56:O58" si="12">E56+I56</f>
        <v>0</v>
      </c>
      <c r="N56" s="176">
        <f t="shared" si="12"/>
        <v>0</v>
      </c>
      <c r="O56" s="176">
        <f t="shared" si="12"/>
        <v>0</v>
      </c>
      <c r="P56" s="216"/>
      <c r="Q56" s="99"/>
    </row>
    <row r="57" spans="1:18" ht="15" hidden="1" customHeight="1" x14ac:dyDescent="0.25">
      <c r="A57" s="20"/>
      <c r="B57" s="524"/>
      <c r="C57" s="217" t="s">
        <v>31</v>
      </c>
      <c r="D57" s="17">
        <f t="shared" si="0"/>
        <v>0</v>
      </c>
      <c r="E57" s="17"/>
      <c r="F57" s="17"/>
      <c r="G57" s="17"/>
      <c r="H57" s="175">
        <f t="shared" si="2"/>
        <v>0</v>
      </c>
      <c r="I57" s="11"/>
      <c r="J57" s="11"/>
      <c r="K57" s="218"/>
      <c r="L57" s="176">
        <f t="shared" si="1"/>
        <v>0</v>
      </c>
      <c r="M57" s="176">
        <f t="shared" si="12"/>
        <v>0</v>
      </c>
      <c r="N57" s="176">
        <f t="shared" si="12"/>
        <v>0</v>
      </c>
      <c r="O57" s="176">
        <f t="shared" si="12"/>
        <v>0</v>
      </c>
      <c r="P57" s="216"/>
      <c r="Q57" s="99"/>
    </row>
    <row r="58" spans="1:18" ht="15" hidden="1" customHeight="1" x14ac:dyDescent="0.25">
      <c r="A58" s="20"/>
      <c r="B58" s="525"/>
      <c r="C58" s="217" t="s">
        <v>22</v>
      </c>
      <c r="D58" s="17">
        <f t="shared" si="0"/>
        <v>0</v>
      </c>
      <c r="E58" s="17"/>
      <c r="F58" s="17"/>
      <c r="G58" s="17"/>
      <c r="H58" s="175">
        <f t="shared" si="2"/>
        <v>0</v>
      </c>
      <c r="I58" s="11"/>
      <c r="J58" s="11"/>
      <c r="K58" s="218"/>
      <c r="L58" s="176">
        <f t="shared" si="1"/>
        <v>0</v>
      </c>
      <c r="M58" s="176">
        <f t="shared" si="12"/>
        <v>0</v>
      </c>
      <c r="N58" s="176">
        <f t="shared" si="12"/>
        <v>0</v>
      </c>
      <c r="O58" s="176">
        <f t="shared" si="12"/>
        <v>0</v>
      </c>
      <c r="P58" s="216"/>
      <c r="Q58" s="99"/>
    </row>
    <row r="59" spans="1:18" ht="15" hidden="1" customHeight="1" x14ac:dyDescent="0.25">
      <c r="A59" s="6" t="s">
        <v>83</v>
      </c>
      <c r="B59" s="18" t="s">
        <v>19</v>
      </c>
      <c r="C59" s="217"/>
      <c r="D59" s="174">
        <f t="shared" si="0"/>
        <v>0</v>
      </c>
      <c r="E59" s="17">
        <f>E60+E61+E62</f>
        <v>0</v>
      </c>
      <c r="F59" s="17">
        <f>F60+F61+F62</f>
        <v>0</v>
      </c>
      <c r="G59" s="17">
        <f>G60+G61+G62</f>
        <v>0</v>
      </c>
      <c r="H59" s="175">
        <f>I59+K59</f>
        <v>0</v>
      </c>
      <c r="I59" s="11">
        <f>I60+I61+I62</f>
        <v>0</v>
      </c>
      <c r="J59" s="11">
        <f>J60+J61+J62</f>
        <v>0</v>
      </c>
      <c r="K59" s="11">
        <f>K60+K61+K62</f>
        <v>0</v>
      </c>
      <c r="L59" s="176">
        <f t="shared" si="1"/>
        <v>0</v>
      </c>
      <c r="M59" s="13">
        <f>M60+M61+M62</f>
        <v>0</v>
      </c>
      <c r="N59" s="13">
        <f>N60+N61+N62</f>
        <v>0</v>
      </c>
      <c r="O59" s="13">
        <f>O60+O61+O62</f>
        <v>0</v>
      </c>
      <c r="P59" s="216"/>
      <c r="Q59" s="99"/>
    </row>
    <row r="60" spans="1:18" ht="15" hidden="1" customHeight="1" x14ac:dyDescent="0.25">
      <c r="A60" s="20"/>
      <c r="B60" s="524" t="s">
        <v>420</v>
      </c>
      <c r="C60" s="217" t="s">
        <v>9</v>
      </c>
      <c r="D60" s="17">
        <f t="shared" si="0"/>
        <v>0</v>
      </c>
      <c r="E60" s="17"/>
      <c r="F60" s="17"/>
      <c r="G60" s="17"/>
      <c r="H60" s="175">
        <f>I60+K60</f>
        <v>0</v>
      </c>
      <c r="I60" s="11"/>
      <c r="J60" s="11"/>
      <c r="K60" s="218"/>
      <c r="L60" s="176">
        <f t="shared" si="1"/>
        <v>0</v>
      </c>
      <c r="M60" s="176">
        <f t="shared" ref="M60:O62" si="13">E60+I60</f>
        <v>0</v>
      </c>
      <c r="N60" s="176">
        <f t="shared" si="13"/>
        <v>0</v>
      </c>
      <c r="O60" s="176">
        <f t="shared" si="13"/>
        <v>0</v>
      </c>
      <c r="P60" s="216"/>
      <c r="Q60" s="99"/>
    </row>
    <row r="61" spans="1:18" ht="15" hidden="1" customHeight="1" x14ac:dyDescent="0.25">
      <c r="A61" s="20"/>
      <c r="B61" s="524"/>
      <c r="C61" s="217" t="s">
        <v>31</v>
      </c>
      <c r="D61" s="17">
        <f t="shared" si="0"/>
        <v>0</v>
      </c>
      <c r="E61" s="17"/>
      <c r="F61" s="17"/>
      <c r="G61" s="17"/>
      <c r="H61" s="175">
        <f>I61+K61</f>
        <v>0</v>
      </c>
      <c r="I61" s="11"/>
      <c r="J61" s="11"/>
      <c r="K61" s="218"/>
      <c r="L61" s="176">
        <f t="shared" si="1"/>
        <v>0</v>
      </c>
      <c r="M61" s="176">
        <f t="shared" si="13"/>
        <v>0</v>
      </c>
      <c r="N61" s="176">
        <f t="shared" si="13"/>
        <v>0</v>
      </c>
      <c r="O61" s="176">
        <f t="shared" si="13"/>
        <v>0</v>
      </c>
      <c r="P61" s="216"/>
      <c r="Q61" s="99"/>
    </row>
    <row r="62" spans="1:18" ht="15" hidden="1" customHeight="1" x14ac:dyDescent="0.25">
      <c r="A62" s="20"/>
      <c r="B62" s="525"/>
      <c r="C62" s="217" t="s">
        <v>22</v>
      </c>
      <c r="D62" s="17">
        <f t="shared" si="0"/>
        <v>0</v>
      </c>
      <c r="E62" s="17"/>
      <c r="F62" s="17"/>
      <c r="G62" s="17"/>
      <c r="H62" s="175">
        <f>I62+K62</f>
        <v>0</v>
      </c>
      <c r="I62" s="11"/>
      <c r="J62" s="11"/>
      <c r="K62" s="218"/>
      <c r="L62" s="176">
        <f t="shared" si="1"/>
        <v>0</v>
      </c>
      <c r="M62" s="176">
        <f t="shared" si="13"/>
        <v>0</v>
      </c>
      <c r="N62" s="176">
        <f t="shared" si="13"/>
        <v>0</v>
      </c>
      <c r="O62" s="176">
        <f t="shared" si="13"/>
        <v>0</v>
      </c>
      <c r="P62" s="216"/>
      <c r="Q62" s="99"/>
    </row>
    <row r="63" spans="1:18" x14ac:dyDescent="0.25">
      <c r="A63" s="21" t="s">
        <v>73</v>
      </c>
      <c r="B63" s="88" t="s">
        <v>179</v>
      </c>
      <c r="C63" s="219"/>
      <c r="D63" s="22">
        <f t="shared" si="0"/>
        <v>111</v>
      </c>
      <c r="E63" s="22">
        <f>E16+E19+E23+E27+E31+E35+E39+E43+E47+E51+E55+E59</f>
        <v>0</v>
      </c>
      <c r="F63" s="22">
        <f>F16+F19+F23+F27+F31+F35+F39+F43+F47+F51+F55+F59</f>
        <v>0</v>
      </c>
      <c r="G63" s="22">
        <f>G16+G19+G23+G27+G31+G35+G39+G43+G47+G51+G55+G59</f>
        <v>111</v>
      </c>
      <c r="H63" s="22">
        <f>I63+K63</f>
        <v>0</v>
      </c>
      <c r="I63" s="22">
        <f>I16+I19+I23+I27+I31+I35+I39+I43+I47+I51+I55+I59</f>
        <v>0</v>
      </c>
      <c r="J63" s="22">
        <f>J16+J19+J23+J27+J31+J35+J39+J43+J47+J51+J55+J59</f>
        <v>0</v>
      </c>
      <c r="K63" s="22">
        <f>K16+K19+K23+K27+K31+K35+K39+K43+K47+K51+K55+K59</f>
        <v>0</v>
      </c>
      <c r="L63" s="22">
        <f t="shared" si="1"/>
        <v>111</v>
      </c>
      <c r="M63" s="22">
        <f>M16+M19+M23+M27+M31+M35+M39+M43+M47+M51+M55+M59</f>
        <v>0</v>
      </c>
      <c r="N63" s="22">
        <f>N16+N19+N23+N27+N31+N35+N39+N43+N47+N51+N55+N59</f>
        <v>0</v>
      </c>
      <c r="O63" s="22">
        <f>O16+O19+O23+O27+O31+O35+O39+O43+O47+O51+O55+O59</f>
        <v>111</v>
      </c>
      <c r="Q63" s="216"/>
      <c r="R63" s="99"/>
    </row>
    <row r="64" spans="1:18" x14ac:dyDescent="0.25">
      <c r="A64" s="6" t="s">
        <v>74</v>
      </c>
      <c r="B64" s="531" t="s">
        <v>59</v>
      </c>
      <c r="C64" s="458"/>
      <c r="D64" s="458"/>
      <c r="E64" s="458"/>
      <c r="F64" s="458"/>
      <c r="G64" s="458"/>
      <c r="H64" s="458"/>
      <c r="I64" s="458"/>
      <c r="J64" s="458"/>
      <c r="K64" s="458"/>
      <c r="L64" s="458"/>
      <c r="M64" s="458"/>
      <c r="N64" s="458"/>
      <c r="O64" s="459"/>
    </row>
    <row r="65" spans="1:18" x14ac:dyDescent="0.25">
      <c r="A65" s="160" t="s">
        <v>75</v>
      </c>
      <c r="B65" s="30" t="s">
        <v>20</v>
      </c>
      <c r="C65" s="220"/>
      <c r="D65" s="174">
        <f>E65+G65</f>
        <v>1690.1</v>
      </c>
      <c r="E65" s="68">
        <f t="shared" ref="E65:K65" si="14">E66+E67+E68</f>
        <v>808.6</v>
      </c>
      <c r="F65" s="68">
        <f t="shared" si="14"/>
        <v>0</v>
      </c>
      <c r="G65" s="68">
        <f t="shared" si="14"/>
        <v>881.5</v>
      </c>
      <c r="H65" s="69">
        <f t="shared" si="14"/>
        <v>777</v>
      </c>
      <c r="I65" s="69">
        <f t="shared" si="14"/>
        <v>0</v>
      </c>
      <c r="J65" s="69">
        <f t="shared" si="14"/>
        <v>0</v>
      </c>
      <c r="K65" s="69">
        <f t="shared" si="14"/>
        <v>777</v>
      </c>
      <c r="L65" s="70">
        <f>M65+O65</f>
        <v>2467.1</v>
      </c>
      <c r="M65" s="70">
        <f>M66+M67+M68</f>
        <v>808.6</v>
      </c>
      <c r="N65" s="70">
        <f>N66+N67+N68</f>
        <v>0</v>
      </c>
      <c r="O65" s="70">
        <f>O66+O67+O68</f>
        <v>1658.5</v>
      </c>
    </row>
    <row r="66" spans="1:18" ht="15" customHeight="1" x14ac:dyDescent="0.25">
      <c r="A66" s="164"/>
      <c r="B66" s="532" t="s">
        <v>341</v>
      </c>
      <c r="C66" s="221" t="s">
        <v>25</v>
      </c>
      <c r="D66" s="174">
        <f>E66+G66</f>
        <v>1490.1</v>
      </c>
      <c r="E66" s="68">
        <v>608.6</v>
      </c>
      <c r="F66" s="68"/>
      <c r="G66" s="68">
        <v>881.5</v>
      </c>
      <c r="H66" s="69">
        <f>I66+K66</f>
        <v>777</v>
      </c>
      <c r="I66" s="69"/>
      <c r="J66" s="69"/>
      <c r="K66" s="69">
        <v>777</v>
      </c>
      <c r="L66" s="70">
        <f>M66+O66</f>
        <v>2267.1</v>
      </c>
      <c r="M66" s="70">
        <f t="shared" ref="M66:O68" si="15">E66+I66</f>
        <v>608.6</v>
      </c>
      <c r="N66" s="70">
        <f t="shared" si="15"/>
        <v>0</v>
      </c>
      <c r="O66" s="70">
        <f t="shared" si="15"/>
        <v>1658.5</v>
      </c>
    </row>
    <row r="67" spans="1:18" s="38" customFormat="1" ht="23.25" customHeight="1" x14ac:dyDescent="0.25">
      <c r="A67" s="164"/>
      <c r="B67" s="532"/>
      <c r="C67" s="222" t="s">
        <v>31</v>
      </c>
      <c r="D67" s="174">
        <f>E67+G67</f>
        <v>200</v>
      </c>
      <c r="E67" s="68">
        <v>200</v>
      </c>
      <c r="F67" s="68"/>
      <c r="G67" s="68"/>
      <c r="H67" s="69">
        <f>I67+K67</f>
        <v>0</v>
      </c>
      <c r="I67" s="69"/>
      <c r="J67" s="69"/>
      <c r="K67" s="69"/>
      <c r="L67" s="70">
        <f>M67+O67</f>
        <v>200</v>
      </c>
      <c r="M67" s="70">
        <f t="shared" si="15"/>
        <v>200</v>
      </c>
      <c r="N67" s="70">
        <f t="shared" si="15"/>
        <v>0</v>
      </c>
      <c r="O67" s="70">
        <f t="shared" si="15"/>
        <v>0</v>
      </c>
      <c r="Q67" s="71" t="s">
        <v>329</v>
      </c>
      <c r="R67" s="78">
        <f>L16+L20+L24+L28+L32+L36+L40+L44+L48+L52+L56+L60</f>
        <v>111</v>
      </c>
    </row>
    <row r="68" spans="1:18" s="38" customFormat="1" ht="14.25" hidden="1" customHeight="1" x14ac:dyDescent="0.25">
      <c r="A68" s="172"/>
      <c r="B68" s="193" t="s">
        <v>438</v>
      </c>
      <c r="C68" s="217" t="s">
        <v>31</v>
      </c>
      <c r="D68" s="174">
        <f>E68+G68</f>
        <v>0</v>
      </c>
      <c r="E68" s="68"/>
      <c r="F68" s="68"/>
      <c r="G68" s="68"/>
      <c r="H68" s="69">
        <f>I68+K68</f>
        <v>0</v>
      </c>
      <c r="I68" s="69"/>
      <c r="J68" s="69"/>
      <c r="K68" s="69"/>
      <c r="L68" s="70">
        <f>M68+O68</f>
        <v>0</v>
      </c>
      <c r="M68" s="70">
        <f t="shared" si="15"/>
        <v>0</v>
      </c>
      <c r="N68" s="70">
        <f t="shared" si="15"/>
        <v>0</v>
      </c>
      <c r="O68" s="70">
        <f t="shared" si="15"/>
        <v>0</v>
      </c>
      <c r="Q68" s="71"/>
      <c r="R68" s="78"/>
    </row>
    <row r="69" spans="1:18" x14ac:dyDescent="0.25">
      <c r="A69" s="223" t="s">
        <v>76</v>
      </c>
      <c r="B69" s="88" t="s">
        <v>180</v>
      </c>
      <c r="C69" s="219"/>
      <c r="D69" s="22">
        <f>D65</f>
        <v>1690.1</v>
      </c>
      <c r="E69" s="22">
        <f t="shared" ref="E69:O69" si="16">E65</f>
        <v>808.6</v>
      </c>
      <c r="F69" s="22">
        <f t="shared" si="16"/>
        <v>0</v>
      </c>
      <c r="G69" s="22">
        <f t="shared" si="16"/>
        <v>881.5</v>
      </c>
      <c r="H69" s="11">
        <f t="shared" si="16"/>
        <v>777</v>
      </c>
      <c r="I69" s="11">
        <f t="shared" si="16"/>
        <v>0</v>
      </c>
      <c r="J69" s="11">
        <f t="shared" si="16"/>
        <v>0</v>
      </c>
      <c r="K69" s="11">
        <f t="shared" si="16"/>
        <v>777</v>
      </c>
      <c r="L69" s="22">
        <f t="shared" si="16"/>
        <v>2467.1</v>
      </c>
      <c r="M69" s="22">
        <f t="shared" si="16"/>
        <v>808.6</v>
      </c>
      <c r="N69" s="22">
        <f t="shared" si="16"/>
        <v>0</v>
      </c>
      <c r="O69" s="22">
        <f t="shared" si="16"/>
        <v>1658.5</v>
      </c>
      <c r="Q69" s="71" t="s">
        <v>330</v>
      </c>
      <c r="R69" s="72"/>
    </row>
    <row r="70" spans="1:18" x14ac:dyDescent="0.25">
      <c r="A70" s="6" t="s">
        <v>77</v>
      </c>
      <c r="B70" s="529" t="s">
        <v>63</v>
      </c>
      <c r="C70" s="529"/>
      <c r="D70" s="529"/>
      <c r="E70" s="529"/>
      <c r="F70" s="529"/>
      <c r="G70" s="529"/>
      <c r="H70" s="529"/>
      <c r="I70" s="529"/>
      <c r="J70" s="529"/>
      <c r="K70" s="529"/>
      <c r="L70" s="529"/>
      <c r="M70" s="529"/>
      <c r="N70" s="529"/>
      <c r="O70" s="529"/>
      <c r="Q70" s="71" t="s">
        <v>331</v>
      </c>
      <c r="R70" s="72"/>
    </row>
    <row r="71" spans="1:18" x14ac:dyDescent="0.25">
      <c r="A71" s="6" t="s">
        <v>78</v>
      </c>
      <c r="B71" s="30" t="s">
        <v>20</v>
      </c>
      <c r="C71" s="507" t="s">
        <v>32</v>
      </c>
      <c r="D71" s="174">
        <f>E71+G71</f>
        <v>250</v>
      </c>
      <c r="E71" s="174"/>
      <c r="F71" s="174"/>
      <c r="G71" s="174">
        <v>250</v>
      </c>
      <c r="H71" s="175">
        <f>I71+K71</f>
        <v>0</v>
      </c>
      <c r="I71" s="175"/>
      <c r="J71" s="175"/>
      <c r="K71" s="175"/>
      <c r="L71" s="176">
        <f>M71+O71</f>
        <v>250</v>
      </c>
      <c r="M71" s="176">
        <f>E71+I71</f>
        <v>0</v>
      </c>
      <c r="N71" s="176">
        <f>F71+J71</f>
        <v>0</v>
      </c>
      <c r="O71" s="176">
        <f>G71+K71</f>
        <v>250</v>
      </c>
      <c r="Q71" s="71" t="s">
        <v>332</v>
      </c>
      <c r="R71" s="72">
        <f>L66+L161</f>
        <v>2267.1</v>
      </c>
    </row>
    <row r="72" spans="1:18" ht="26.25" x14ac:dyDescent="0.25">
      <c r="A72" s="156"/>
      <c r="B72" s="193" t="s">
        <v>342</v>
      </c>
      <c r="C72" s="506"/>
      <c r="D72" s="177"/>
      <c r="E72" s="177"/>
      <c r="F72" s="177"/>
      <c r="G72" s="177"/>
      <c r="H72" s="178"/>
      <c r="I72" s="178"/>
      <c r="J72" s="178"/>
      <c r="K72" s="178"/>
      <c r="L72" s="179"/>
      <c r="M72" s="179"/>
      <c r="N72" s="179"/>
      <c r="O72" s="179"/>
      <c r="Q72" s="71" t="s">
        <v>335</v>
      </c>
      <c r="R72" s="72">
        <f>L67+L21+L25+L29+L33+L37+L41+L45+L49+L53+L57+L61+L68</f>
        <v>200</v>
      </c>
    </row>
    <row r="73" spans="1:18" x14ac:dyDescent="0.25">
      <c r="A73" s="223" t="s">
        <v>79</v>
      </c>
      <c r="B73" s="88" t="s">
        <v>181</v>
      </c>
      <c r="C73" s="219"/>
      <c r="D73" s="87">
        <f>D71</f>
        <v>250</v>
      </c>
      <c r="E73" s="87">
        <f t="shared" ref="E73:O73" si="17">E71</f>
        <v>0</v>
      </c>
      <c r="F73" s="87">
        <f t="shared" si="17"/>
        <v>0</v>
      </c>
      <c r="G73" s="87">
        <f t="shared" si="17"/>
        <v>250</v>
      </c>
      <c r="H73" s="10">
        <f t="shared" si="17"/>
        <v>0</v>
      </c>
      <c r="I73" s="10">
        <f t="shared" si="17"/>
        <v>0</v>
      </c>
      <c r="J73" s="10">
        <f t="shared" si="17"/>
        <v>0</v>
      </c>
      <c r="K73" s="10">
        <f t="shared" si="17"/>
        <v>0</v>
      </c>
      <c r="L73" s="88">
        <f t="shared" si="17"/>
        <v>250</v>
      </c>
      <c r="M73" s="88">
        <f t="shared" si="17"/>
        <v>0</v>
      </c>
      <c r="N73" s="88">
        <f t="shared" si="17"/>
        <v>0</v>
      </c>
      <c r="O73" s="88">
        <f t="shared" si="17"/>
        <v>250</v>
      </c>
      <c r="Q73" s="71" t="s">
        <v>333</v>
      </c>
      <c r="R73" s="78">
        <f>M22+M26+M30+M34+M38+M42+M46+M50+M54+M58+M62</f>
        <v>0</v>
      </c>
    </row>
    <row r="74" spans="1:18" x14ac:dyDescent="0.25">
      <c r="A74" s="6" t="s">
        <v>80</v>
      </c>
      <c r="B74" s="529" t="s">
        <v>176</v>
      </c>
      <c r="C74" s="529"/>
      <c r="D74" s="529"/>
      <c r="E74" s="529"/>
      <c r="F74" s="529"/>
      <c r="G74" s="529"/>
      <c r="H74" s="529"/>
      <c r="I74" s="529"/>
      <c r="J74" s="529"/>
      <c r="K74" s="529"/>
      <c r="L74" s="529"/>
      <c r="M74" s="529"/>
      <c r="N74" s="529"/>
      <c r="O74" s="529"/>
      <c r="Q74" s="71" t="s">
        <v>334</v>
      </c>
      <c r="R74" s="78">
        <f>L71</f>
        <v>250</v>
      </c>
    </row>
    <row r="75" spans="1:18" x14ac:dyDescent="0.25">
      <c r="A75" s="6" t="s">
        <v>81</v>
      </c>
      <c r="B75" s="36" t="s">
        <v>20</v>
      </c>
      <c r="C75" s="384" t="s">
        <v>51</v>
      </c>
      <c r="D75" s="249">
        <f t="shared" ref="D75:D81" si="18">E75+G75</f>
        <v>381</v>
      </c>
      <c r="E75" s="249">
        <f>E76+E77</f>
        <v>0</v>
      </c>
      <c r="F75" s="249">
        <f>F76+F77</f>
        <v>0</v>
      </c>
      <c r="G75" s="249">
        <v>381</v>
      </c>
      <c r="H75" s="250">
        <f t="shared" ref="H75:H104" si="19">I75+K75</f>
        <v>0</v>
      </c>
      <c r="I75" s="250">
        <f>I76+I77</f>
        <v>0</v>
      </c>
      <c r="J75" s="250">
        <f>J76+J77</f>
        <v>0</v>
      </c>
      <c r="K75" s="250">
        <f>K76+K77</f>
        <v>0</v>
      </c>
      <c r="L75" s="176">
        <f t="shared" ref="L75:L81" si="20">M75+O75</f>
        <v>381</v>
      </c>
      <c r="M75" s="251">
        <f t="shared" ref="M75:O81" si="21">E75+I75</f>
        <v>0</v>
      </c>
      <c r="N75" s="176">
        <f t="shared" si="21"/>
        <v>0</v>
      </c>
      <c r="O75" s="234">
        <f t="shared" si="21"/>
        <v>381</v>
      </c>
      <c r="Q75" s="71" t="s">
        <v>336</v>
      </c>
      <c r="R75" s="72">
        <f>L165+L168+L171+L174+L177+L180+L183+L186+L189+L192+L195+L198+L201+L204+L207</f>
        <v>445</v>
      </c>
    </row>
    <row r="76" spans="1:18" hidden="1" x14ac:dyDescent="0.25">
      <c r="A76" s="20"/>
      <c r="B76" s="388" t="s">
        <v>420</v>
      </c>
      <c r="C76" s="386" t="s">
        <v>51</v>
      </c>
      <c r="D76" s="317">
        <f t="shared" si="18"/>
        <v>0</v>
      </c>
      <c r="E76" s="317"/>
      <c r="F76" s="317"/>
      <c r="G76" s="317"/>
      <c r="H76" s="318">
        <f t="shared" si="19"/>
        <v>0</v>
      </c>
      <c r="I76" s="318"/>
      <c r="J76" s="318"/>
      <c r="K76" s="318"/>
      <c r="L76" s="184">
        <f t="shared" si="20"/>
        <v>0</v>
      </c>
      <c r="M76" s="319">
        <f t="shared" si="21"/>
        <v>0</v>
      </c>
      <c r="N76" s="184">
        <f t="shared" si="21"/>
        <v>0</v>
      </c>
      <c r="O76" s="321">
        <f t="shared" si="21"/>
        <v>0</v>
      </c>
      <c r="Q76" s="71"/>
      <c r="R76" s="72"/>
    </row>
    <row r="77" spans="1:18" s="38" customFormat="1" ht="27" customHeight="1" x14ac:dyDescent="0.25">
      <c r="A77" s="156"/>
      <c r="B77" s="314" t="s">
        <v>342</v>
      </c>
      <c r="C77" s="385"/>
      <c r="D77" s="389">
        <f t="shared" si="18"/>
        <v>0</v>
      </c>
      <c r="E77" s="389"/>
      <c r="F77" s="389"/>
      <c r="G77" s="389"/>
      <c r="H77" s="390">
        <f t="shared" si="19"/>
        <v>0</v>
      </c>
      <c r="I77" s="390"/>
      <c r="J77" s="390"/>
      <c r="K77" s="390"/>
      <c r="L77" s="179">
        <f t="shared" si="20"/>
        <v>0</v>
      </c>
      <c r="M77" s="391">
        <f t="shared" si="21"/>
        <v>0</v>
      </c>
      <c r="N77" s="179">
        <f t="shared" si="21"/>
        <v>0</v>
      </c>
      <c r="O77" s="235">
        <f t="shared" si="21"/>
        <v>0</v>
      </c>
      <c r="Q77" s="71" t="s">
        <v>337</v>
      </c>
      <c r="R77" s="72">
        <f>L75+L78+L81+L83+L86+L89+L91+L94+L96+L99+L102+L105+L107+L110+L112+L114+L116+L120+L122+L126+L128+L130+L132+L134+L136+L138+L140+L142+L144+L146+L149+L152+L154+L157+L118+L124</f>
        <v>705.9</v>
      </c>
    </row>
    <row r="78" spans="1:18" hidden="1" x14ac:dyDescent="0.25">
      <c r="A78" s="6" t="s">
        <v>93</v>
      </c>
      <c r="B78" s="30" t="s">
        <v>55</v>
      </c>
      <c r="C78" s="386"/>
      <c r="D78" s="177">
        <f t="shared" si="18"/>
        <v>0</v>
      </c>
      <c r="E78" s="177">
        <f>E79+E80</f>
        <v>0</v>
      </c>
      <c r="F78" s="177">
        <f>F79+F80</f>
        <v>0</v>
      </c>
      <c r="G78" s="177">
        <f>G79+G80</f>
        <v>0</v>
      </c>
      <c r="H78" s="178">
        <f t="shared" si="19"/>
        <v>0</v>
      </c>
      <c r="I78" s="178">
        <f>I79+I80</f>
        <v>0</v>
      </c>
      <c r="J78" s="178">
        <f>J79+J80</f>
        <v>0</v>
      </c>
      <c r="K78" s="178">
        <f>K79+K80</f>
        <v>0</v>
      </c>
      <c r="L78" s="179">
        <f t="shared" si="20"/>
        <v>0</v>
      </c>
      <c r="M78" s="179">
        <f t="shared" si="21"/>
        <v>0</v>
      </c>
      <c r="N78" s="179">
        <f t="shared" si="21"/>
        <v>0</v>
      </c>
      <c r="O78" s="179">
        <f t="shared" si="21"/>
        <v>0</v>
      </c>
      <c r="Q78" s="71" t="s">
        <v>338</v>
      </c>
      <c r="R78" s="72">
        <f>L211+L214+L216</f>
        <v>146</v>
      </c>
    </row>
    <row r="79" spans="1:18" hidden="1" x14ac:dyDescent="0.25">
      <c r="A79" s="20"/>
      <c r="B79" s="225" t="s">
        <v>420</v>
      </c>
      <c r="C79" s="224" t="s">
        <v>51</v>
      </c>
      <c r="D79" s="174">
        <f t="shared" si="18"/>
        <v>0</v>
      </c>
      <c r="E79" s="174"/>
      <c r="F79" s="174"/>
      <c r="G79" s="226"/>
      <c r="H79" s="175">
        <f t="shared" si="19"/>
        <v>0</v>
      </c>
      <c r="I79" s="227"/>
      <c r="J79" s="175"/>
      <c r="K79" s="175"/>
      <c r="L79" s="176">
        <f t="shared" si="20"/>
        <v>0</v>
      </c>
      <c r="M79" s="176">
        <f t="shared" si="21"/>
        <v>0</v>
      </c>
      <c r="N79" s="176">
        <f t="shared" si="21"/>
        <v>0</v>
      </c>
      <c r="O79" s="176">
        <f t="shared" si="21"/>
        <v>0</v>
      </c>
      <c r="Q79" s="71"/>
      <c r="R79" s="72"/>
    </row>
    <row r="80" spans="1:18" s="38" customFormat="1" ht="27" hidden="1" customHeight="1" x14ac:dyDescent="0.25">
      <c r="A80" s="156"/>
      <c r="B80" s="193" t="s">
        <v>378</v>
      </c>
      <c r="C80" s="224" t="s">
        <v>51</v>
      </c>
      <c r="D80" s="174">
        <f t="shared" si="18"/>
        <v>0</v>
      </c>
      <c r="E80" s="174"/>
      <c r="F80" s="174"/>
      <c r="G80" s="226"/>
      <c r="H80" s="175">
        <f t="shared" si="19"/>
        <v>0</v>
      </c>
      <c r="I80" s="227"/>
      <c r="J80" s="175"/>
      <c r="K80" s="175"/>
      <c r="L80" s="176">
        <f t="shared" si="20"/>
        <v>0</v>
      </c>
      <c r="M80" s="176">
        <f t="shared" si="21"/>
        <v>0</v>
      </c>
      <c r="N80" s="176">
        <f t="shared" si="21"/>
        <v>0</v>
      </c>
      <c r="O80" s="176">
        <f t="shared" si="21"/>
        <v>0</v>
      </c>
      <c r="Q80" s="76" t="s">
        <v>177</v>
      </c>
      <c r="R80" s="77">
        <f>SUM(R67:R78)</f>
        <v>4125</v>
      </c>
    </row>
    <row r="81" spans="1:18" hidden="1" x14ac:dyDescent="0.25">
      <c r="A81" s="6" t="s">
        <v>94</v>
      </c>
      <c r="B81" s="30" t="s">
        <v>33</v>
      </c>
      <c r="C81" s="507" t="s">
        <v>51</v>
      </c>
      <c r="D81" s="174">
        <f t="shared" si="18"/>
        <v>0</v>
      </c>
      <c r="E81" s="174"/>
      <c r="F81" s="174"/>
      <c r="G81" s="226"/>
      <c r="H81" s="175">
        <f t="shared" si="19"/>
        <v>0</v>
      </c>
      <c r="I81" s="227"/>
      <c r="J81" s="175"/>
      <c r="K81" s="175"/>
      <c r="L81" s="176">
        <f t="shared" si="20"/>
        <v>0</v>
      </c>
      <c r="M81" s="176">
        <f t="shared" si="21"/>
        <v>0</v>
      </c>
      <c r="N81" s="176">
        <f t="shared" si="21"/>
        <v>0</v>
      </c>
      <c r="O81" s="176">
        <f t="shared" si="21"/>
        <v>0</v>
      </c>
      <c r="Q81" s="216"/>
      <c r="R81" s="99">
        <f>L221-R80</f>
        <v>0</v>
      </c>
    </row>
    <row r="82" spans="1:18" s="38" customFormat="1" hidden="1" x14ac:dyDescent="0.25">
      <c r="A82" s="156"/>
      <c r="B82" s="228" t="s">
        <v>420</v>
      </c>
      <c r="C82" s="506"/>
      <c r="D82" s="177" t="s">
        <v>178</v>
      </c>
      <c r="E82" s="177"/>
      <c r="F82" s="177"/>
      <c r="G82" s="229"/>
      <c r="H82" s="178">
        <f t="shared" si="19"/>
        <v>0</v>
      </c>
      <c r="I82" s="230"/>
      <c r="J82" s="178"/>
      <c r="K82" s="178"/>
      <c r="L82" s="179"/>
      <c r="M82" s="179"/>
      <c r="N82" s="179"/>
      <c r="O82" s="179"/>
      <c r="Q82" s="231"/>
      <c r="R82" s="232"/>
    </row>
    <row r="83" spans="1:18" hidden="1" x14ac:dyDescent="0.25">
      <c r="A83" s="6" t="s">
        <v>95</v>
      </c>
      <c r="B83" s="30" t="s">
        <v>164</v>
      </c>
      <c r="C83" s="224"/>
      <c r="D83" s="68">
        <f t="shared" ref="D83:D89" si="22">E83+G83</f>
        <v>0</v>
      </c>
      <c r="E83" s="68">
        <f>E84+E85</f>
        <v>0</v>
      </c>
      <c r="F83" s="68">
        <f>F84+F85</f>
        <v>0</v>
      </c>
      <c r="G83" s="68">
        <f>G84+G85</f>
        <v>0</v>
      </c>
      <c r="H83" s="69">
        <f t="shared" si="19"/>
        <v>0</v>
      </c>
      <c r="I83" s="69">
        <f>I84+I85</f>
        <v>0</v>
      </c>
      <c r="J83" s="69">
        <f>J84+J85</f>
        <v>0</v>
      </c>
      <c r="K83" s="69">
        <f>K84+K85</f>
        <v>0</v>
      </c>
      <c r="L83" s="70">
        <f t="shared" ref="L83:L89" si="23">M83+O83</f>
        <v>0</v>
      </c>
      <c r="M83" s="70">
        <f t="shared" ref="M83:O89" si="24">E83+I83</f>
        <v>0</v>
      </c>
      <c r="N83" s="70">
        <f t="shared" si="24"/>
        <v>0</v>
      </c>
      <c r="O83" s="70">
        <f t="shared" si="24"/>
        <v>0</v>
      </c>
      <c r="Q83" s="216"/>
      <c r="R83" s="99"/>
    </row>
    <row r="84" spans="1:18" hidden="1" x14ac:dyDescent="0.25">
      <c r="A84" s="20"/>
      <c r="B84" s="225" t="s">
        <v>420</v>
      </c>
      <c r="C84" s="224" t="s">
        <v>51</v>
      </c>
      <c r="D84" s="174">
        <f t="shared" si="22"/>
        <v>0</v>
      </c>
      <c r="E84" s="174"/>
      <c r="F84" s="174"/>
      <c r="G84" s="226"/>
      <c r="H84" s="175">
        <f t="shared" si="19"/>
        <v>0</v>
      </c>
      <c r="I84" s="227"/>
      <c r="J84" s="175"/>
      <c r="K84" s="175"/>
      <c r="L84" s="176">
        <f t="shared" si="23"/>
        <v>0</v>
      </c>
      <c r="M84" s="176">
        <f t="shared" si="24"/>
        <v>0</v>
      </c>
      <c r="N84" s="176">
        <f t="shared" si="24"/>
        <v>0</v>
      </c>
      <c r="O84" s="176">
        <f t="shared" si="24"/>
        <v>0</v>
      </c>
      <c r="Q84" s="216"/>
      <c r="R84" s="99"/>
    </row>
    <row r="85" spans="1:18" s="38" customFormat="1" ht="27" hidden="1" customHeight="1" x14ac:dyDescent="0.25">
      <c r="A85" s="156"/>
      <c r="B85" s="193" t="s">
        <v>378</v>
      </c>
      <c r="C85" s="224" t="s">
        <v>51</v>
      </c>
      <c r="D85" s="174">
        <f t="shared" si="22"/>
        <v>0</v>
      </c>
      <c r="E85" s="174"/>
      <c r="F85" s="174"/>
      <c r="G85" s="226"/>
      <c r="H85" s="175">
        <f t="shared" si="19"/>
        <v>0</v>
      </c>
      <c r="I85" s="227"/>
      <c r="J85" s="175"/>
      <c r="K85" s="175"/>
      <c r="L85" s="176">
        <f t="shared" si="23"/>
        <v>0</v>
      </c>
      <c r="M85" s="176">
        <f t="shared" si="24"/>
        <v>0</v>
      </c>
      <c r="N85" s="176">
        <f t="shared" si="24"/>
        <v>0</v>
      </c>
      <c r="O85" s="176">
        <f t="shared" si="24"/>
        <v>0</v>
      </c>
      <c r="Q85" s="231"/>
      <c r="R85" s="232"/>
    </row>
    <row r="86" spans="1:18" hidden="1" x14ac:dyDescent="0.25">
      <c r="A86" s="6" t="s">
        <v>96</v>
      </c>
      <c r="B86" s="30" t="s">
        <v>171</v>
      </c>
      <c r="C86" s="224"/>
      <c r="D86" s="68">
        <f t="shared" si="22"/>
        <v>0</v>
      </c>
      <c r="E86" s="68">
        <f>E87+E88</f>
        <v>0</v>
      </c>
      <c r="F86" s="68">
        <f>F87+F88</f>
        <v>0</v>
      </c>
      <c r="G86" s="68">
        <f>G87+G88</f>
        <v>0</v>
      </c>
      <c r="H86" s="69">
        <f t="shared" si="19"/>
        <v>0</v>
      </c>
      <c r="I86" s="69">
        <f>I87+I88</f>
        <v>0</v>
      </c>
      <c r="J86" s="69">
        <f>J87+J88</f>
        <v>0</v>
      </c>
      <c r="K86" s="69">
        <f>K87+K88</f>
        <v>0</v>
      </c>
      <c r="L86" s="70">
        <f t="shared" si="23"/>
        <v>0</v>
      </c>
      <c r="M86" s="70">
        <f t="shared" si="24"/>
        <v>0</v>
      </c>
      <c r="N86" s="70">
        <f t="shared" si="24"/>
        <v>0</v>
      </c>
      <c r="O86" s="70">
        <f t="shared" si="24"/>
        <v>0</v>
      </c>
      <c r="Q86" s="216"/>
      <c r="R86" s="99"/>
    </row>
    <row r="87" spans="1:18" hidden="1" x14ac:dyDescent="0.25">
      <c r="A87" s="20"/>
      <c r="B87" s="225" t="s">
        <v>420</v>
      </c>
      <c r="C87" s="224" t="s">
        <v>51</v>
      </c>
      <c r="D87" s="174">
        <f t="shared" si="22"/>
        <v>0</v>
      </c>
      <c r="E87" s="174"/>
      <c r="F87" s="174"/>
      <c r="G87" s="226"/>
      <c r="H87" s="175">
        <f t="shared" si="19"/>
        <v>0</v>
      </c>
      <c r="I87" s="227"/>
      <c r="J87" s="175"/>
      <c r="K87" s="175"/>
      <c r="L87" s="176">
        <f t="shared" si="23"/>
        <v>0</v>
      </c>
      <c r="M87" s="176">
        <f t="shared" si="24"/>
        <v>0</v>
      </c>
      <c r="N87" s="176">
        <f t="shared" si="24"/>
        <v>0</v>
      </c>
      <c r="O87" s="176">
        <f t="shared" si="24"/>
        <v>0</v>
      </c>
      <c r="Q87" s="216"/>
      <c r="R87" s="99"/>
    </row>
    <row r="88" spans="1:18" s="38" customFormat="1" ht="27" hidden="1" customHeight="1" x14ac:dyDescent="0.25">
      <c r="A88" s="156"/>
      <c r="B88" s="193" t="s">
        <v>378</v>
      </c>
      <c r="C88" s="224" t="s">
        <v>51</v>
      </c>
      <c r="D88" s="174">
        <f t="shared" si="22"/>
        <v>0</v>
      </c>
      <c r="E88" s="174"/>
      <c r="F88" s="174"/>
      <c r="G88" s="226"/>
      <c r="H88" s="175">
        <f t="shared" si="19"/>
        <v>0</v>
      </c>
      <c r="I88" s="227"/>
      <c r="J88" s="175"/>
      <c r="K88" s="175"/>
      <c r="L88" s="176">
        <f t="shared" si="23"/>
        <v>0</v>
      </c>
      <c r="M88" s="176">
        <f t="shared" si="24"/>
        <v>0</v>
      </c>
      <c r="N88" s="176">
        <f t="shared" si="24"/>
        <v>0</v>
      </c>
      <c r="O88" s="176">
        <f t="shared" si="24"/>
        <v>0</v>
      </c>
      <c r="Q88" s="231"/>
      <c r="R88" s="232"/>
    </row>
    <row r="89" spans="1:18" hidden="1" x14ac:dyDescent="0.25">
      <c r="A89" s="6" t="s">
        <v>97</v>
      </c>
      <c r="B89" s="233" t="s">
        <v>153</v>
      </c>
      <c r="C89" s="507" t="s">
        <v>51</v>
      </c>
      <c r="D89" s="174">
        <f t="shared" si="22"/>
        <v>0</v>
      </c>
      <c r="E89" s="174"/>
      <c r="F89" s="174"/>
      <c r="G89" s="226"/>
      <c r="H89" s="175">
        <f t="shared" ref="H89" si="25">I89+K89</f>
        <v>0</v>
      </c>
      <c r="I89" s="175"/>
      <c r="J89" s="175"/>
      <c r="K89" s="227"/>
      <c r="L89" s="234">
        <f t="shared" si="23"/>
        <v>0</v>
      </c>
      <c r="M89" s="176">
        <f t="shared" si="24"/>
        <v>0</v>
      </c>
      <c r="N89" s="176">
        <f t="shared" si="24"/>
        <v>0</v>
      </c>
      <c r="O89" s="176">
        <f t="shared" si="24"/>
        <v>0</v>
      </c>
      <c r="Q89" s="216"/>
      <c r="R89" s="99"/>
    </row>
    <row r="90" spans="1:18" s="38" customFormat="1" hidden="1" x14ac:dyDescent="0.25">
      <c r="A90" s="156"/>
      <c r="B90" s="228" t="s">
        <v>420</v>
      </c>
      <c r="C90" s="506"/>
      <c r="D90" s="177" t="s">
        <v>178</v>
      </c>
      <c r="E90" s="177"/>
      <c r="F90" s="177"/>
      <c r="G90" s="229"/>
      <c r="H90" s="178">
        <f t="shared" si="19"/>
        <v>0</v>
      </c>
      <c r="I90" s="178"/>
      <c r="J90" s="178"/>
      <c r="K90" s="230"/>
      <c r="L90" s="235"/>
      <c r="M90" s="179"/>
      <c r="N90" s="179"/>
      <c r="O90" s="179"/>
      <c r="Q90" s="231"/>
      <c r="R90" s="232"/>
    </row>
    <row r="91" spans="1:18" hidden="1" x14ac:dyDescent="0.25">
      <c r="A91" s="160" t="s">
        <v>98</v>
      </c>
      <c r="B91" s="233" t="s">
        <v>368</v>
      </c>
      <c r="C91" s="236"/>
      <c r="D91" s="68">
        <f>E91+G91</f>
        <v>0</v>
      </c>
      <c r="E91" s="68">
        <f>E92+E93</f>
        <v>0</v>
      </c>
      <c r="F91" s="68">
        <f>F92+F93</f>
        <v>0</v>
      </c>
      <c r="G91" s="68">
        <f>G92+G93</f>
        <v>0</v>
      </c>
      <c r="H91" s="178">
        <f t="shared" si="19"/>
        <v>0</v>
      </c>
      <c r="I91" s="178">
        <f>I92+I93</f>
        <v>0</v>
      </c>
      <c r="J91" s="178">
        <f>J92+J93</f>
        <v>0</v>
      </c>
      <c r="K91" s="178">
        <f>K92+K93</f>
        <v>0</v>
      </c>
      <c r="L91" s="70">
        <f>M91+O91</f>
        <v>0</v>
      </c>
      <c r="M91" s="70">
        <f t="shared" ref="M91:O94" si="26">E91+I91</f>
        <v>0</v>
      </c>
      <c r="N91" s="70">
        <f t="shared" si="26"/>
        <v>0</v>
      </c>
      <c r="O91" s="70">
        <f t="shared" si="26"/>
        <v>0</v>
      </c>
      <c r="Q91" s="216"/>
      <c r="R91" s="99"/>
    </row>
    <row r="92" spans="1:18" hidden="1" x14ac:dyDescent="0.25">
      <c r="A92" s="164"/>
      <c r="B92" s="228" t="s">
        <v>420</v>
      </c>
      <c r="C92" s="236" t="s">
        <v>51</v>
      </c>
      <c r="D92" s="174">
        <f>E92+G92</f>
        <v>0</v>
      </c>
      <c r="E92" s="174"/>
      <c r="F92" s="174"/>
      <c r="G92" s="226"/>
      <c r="H92" s="175">
        <f t="shared" si="19"/>
        <v>0</v>
      </c>
      <c r="I92" s="227"/>
      <c r="J92" s="175"/>
      <c r="K92" s="175"/>
      <c r="L92" s="176">
        <f>M92+O92</f>
        <v>0</v>
      </c>
      <c r="M92" s="176">
        <f t="shared" si="26"/>
        <v>0</v>
      </c>
      <c r="N92" s="176">
        <f t="shared" si="26"/>
        <v>0</v>
      </c>
      <c r="O92" s="176">
        <f t="shared" si="26"/>
        <v>0</v>
      </c>
      <c r="Q92" s="216"/>
      <c r="R92" s="99"/>
    </row>
    <row r="93" spans="1:18" s="38" customFormat="1" ht="27" hidden="1" customHeight="1" x14ac:dyDescent="0.25">
      <c r="A93" s="172"/>
      <c r="B93" s="193" t="s">
        <v>378</v>
      </c>
      <c r="C93" s="236" t="s">
        <v>51</v>
      </c>
      <c r="D93" s="174">
        <f>E93+G93</f>
        <v>0</v>
      </c>
      <c r="E93" s="174"/>
      <c r="F93" s="174"/>
      <c r="G93" s="226"/>
      <c r="H93" s="175">
        <f t="shared" si="19"/>
        <v>0</v>
      </c>
      <c r="I93" s="227"/>
      <c r="J93" s="175"/>
      <c r="K93" s="175"/>
      <c r="L93" s="176">
        <f>M93+O93</f>
        <v>0</v>
      </c>
      <c r="M93" s="176">
        <f t="shared" si="26"/>
        <v>0</v>
      </c>
      <c r="N93" s="176">
        <f t="shared" si="26"/>
        <v>0</v>
      </c>
      <c r="O93" s="176">
        <f t="shared" si="26"/>
        <v>0</v>
      </c>
      <c r="Q93" s="231"/>
      <c r="R93" s="232"/>
    </row>
    <row r="94" spans="1:18" hidden="1" x14ac:dyDescent="0.25">
      <c r="A94" s="6" t="s">
        <v>95</v>
      </c>
      <c r="B94" s="30" t="s">
        <v>156</v>
      </c>
      <c r="C94" s="507" t="s">
        <v>51</v>
      </c>
      <c r="D94" s="174">
        <f>E94+G94</f>
        <v>0</v>
      </c>
      <c r="E94" s="174"/>
      <c r="F94" s="174"/>
      <c r="G94" s="226"/>
      <c r="H94" s="175">
        <f t="shared" si="19"/>
        <v>0</v>
      </c>
      <c r="I94" s="227"/>
      <c r="J94" s="175"/>
      <c r="K94" s="175"/>
      <c r="L94" s="176">
        <f>M94+O94</f>
        <v>0</v>
      </c>
      <c r="M94" s="176">
        <f t="shared" si="26"/>
        <v>0</v>
      </c>
      <c r="N94" s="176">
        <f t="shared" si="26"/>
        <v>0</v>
      </c>
      <c r="O94" s="176">
        <f t="shared" si="26"/>
        <v>0</v>
      </c>
      <c r="Q94" s="216"/>
      <c r="R94" s="99">
        <f>L238</f>
        <v>0</v>
      </c>
    </row>
    <row r="95" spans="1:18" s="38" customFormat="1" hidden="1" x14ac:dyDescent="0.25">
      <c r="A95" s="156"/>
      <c r="B95" s="228" t="s">
        <v>420</v>
      </c>
      <c r="C95" s="506"/>
      <c r="D95" s="177" t="s">
        <v>178</v>
      </c>
      <c r="E95" s="177"/>
      <c r="F95" s="177"/>
      <c r="G95" s="229"/>
      <c r="H95" s="178">
        <f t="shared" si="19"/>
        <v>0</v>
      </c>
      <c r="I95" s="230"/>
      <c r="J95" s="178"/>
      <c r="K95" s="178"/>
      <c r="L95" s="179"/>
      <c r="M95" s="179"/>
      <c r="N95" s="179"/>
      <c r="O95" s="179"/>
      <c r="Q95" s="231"/>
      <c r="R95" s="232"/>
    </row>
    <row r="96" spans="1:18" hidden="1" x14ac:dyDescent="0.25">
      <c r="A96" s="160" t="s">
        <v>95</v>
      </c>
      <c r="B96" s="30" t="s">
        <v>155</v>
      </c>
      <c r="C96" s="236"/>
      <c r="D96" s="68">
        <f t="shared" ref="D96:D104" si="27">E96+G96</f>
        <v>0</v>
      </c>
      <c r="E96" s="68">
        <f>E97+E98</f>
        <v>0</v>
      </c>
      <c r="F96" s="68">
        <f>F97+F98</f>
        <v>0</v>
      </c>
      <c r="G96" s="68">
        <f>G97+G98</f>
        <v>0</v>
      </c>
      <c r="H96" s="69">
        <f t="shared" si="19"/>
        <v>0</v>
      </c>
      <c r="I96" s="69">
        <f>I97+I98</f>
        <v>0</v>
      </c>
      <c r="J96" s="69">
        <f>J97+J98</f>
        <v>0</v>
      </c>
      <c r="K96" s="69">
        <f>K97+K98</f>
        <v>0</v>
      </c>
      <c r="L96" s="70">
        <f t="shared" ref="L96:L104" si="28">M96+O96</f>
        <v>0</v>
      </c>
      <c r="M96" s="70">
        <f t="shared" ref="M96:M105" si="29">E96+I96</f>
        <v>0</v>
      </c>
      <c r="N96" s="70">
        <f t="shared" ref="N96:N105" si="30">F96+J96</f>
        <v>0</v>
      </c>
      <c r="O96" s="70">
        <f t="shared" ref="O96:O105" si="31">G96+K96</f>
        <v>0</v>
      </c>
      <c r="Q96" s="216"/>
      <c r="R96" s="99"/>
    </row>
    <row r="97" spans="1:18" hidden="1" x14ac:dyDescent="0.25">
      <c r="A97" s="164"/>
      <c r="B97" s="228" t="s">
        <v>420</v>
      </c>
      <c r="C97" s="236" t="s">
        <v>51</v>
      </c>
      <c r="D97" s="174">
        <f t="shared" si="27"/>
        <v>0</v>
      </c>
      <c r="E97" s="174"/>
      <c r="F97" s="174"/>
      <c r="G97" s="226"/>
      <c r="H97" s="175">
        <f t="shared" si="19"/>
        <v>0</v>
      </c>
      <c r="I97" s="227"/>
      <c r="J97" s="175"/>
      <c r="K97" s="175"/>
      <c r="L97" s="176">
        <f t="shared" si="28"/>
        <v>0</v>
      </c>
      <c r="M97" s="176">
        <f t="shared" si="29"/>
        <v>0</v>
      </c>
      <c r="N97" s="176">
        <f t="shared" si="30"/>
        <v>0</v>
      </c>
      <c r="O97" s="176">
        <f t="shared" si="31"/>
        <v>0</v>
      </c>
      <c r="Q97" s="216"/>
      <c r="R97" s="99"/>
    </row>
    <row r="98" spans="1:18" s="38" customFormat="1" ht="27" hidden="1" customHeight="1" x14ac:dyDescent="0.25">
      <c r="A98" s="172"/>
      <c r="B98" s="193" t="s">
        <v>378</v>
      </c>
      <c r="C98" s="236" t="s">
        <v>51</v>
      </c>
      <c r="D98" s="174">
        <f t="shared" si="27"/>
        <v>0</v>
      </c>
      <c r="E98" s="174"/>
      <c r="F98" s="174"/>
      <c r="G98" s="226"/>
      <c r="H98" s="175">
        <f t="shared" si="19"/>
        <v>0</v>
      </c>
      <c r="I98" s="227"/>
      <c r="J98" s="175"/>
      <c r="K98" s="175"/>
      <c r="L98" s="176">
        <f t="shared" si="28"/>
        <v>0</v>
      </c>
      <c r="M98" s="176">
        <f t="shared" si="29"/>
        <v>0</v>
      </c>
      <c r="N98" s="176">
        <f t="shared" si="30"/>
        <v>0</v>
      </c>
      <c r="O98" s="176">
        <f t="shared" si="31"/>
        <v>0</v>
      </c>
      <c r="Q98" s="231"/>
      <c r="R98" s="232"/>
    </row>
    <row r="99" spans="1:18" hidden="1" x14ac:dyDescent="0.25">
      <c r="A99" s="6" t="s">
        <v>96</v>
      </c>
      <c r="B99" s="81" t="s">
        <v>154</v>
      </c>
      <c r="C99" s="236"/>
      <c r="D99" s="68">
        <f t="shared" si="27"/>
        <v>0</v>
      </c>
      <c r="E99" s="68">
        <f>E100+E101</f>
        <v>0</v>
      </c>
      <c r="F99" s="68">
        <f>F100+F101</f>
        <v>0</v>
      </c>
      <c r="G99" s="68">
        <f>G100+G101</f>
        <v>0</v>
      </c>
      <c r="H99" s="69">
        <f t="shared" si="19"/>
        <v>0</v>
      </c>
      <c r="I99" s="69">
        <f>I100+I101</f>
        <v>0</v>
      </c>
      <c r="J99" s="69">
        <f>J100+J101</f>
        <v>0</v>
      </c>
      <c r="K99" s="69">
        <f>K100+K101</f>
        <v>0</v>
      </c>
      <c r="L99" s="70">
        <f t="shared" si="28"/>
        <v>0</v>
      </c>
      <c r="M99" s="70">
        <f t="shared" si="29"/>
        <v>0</v>
      </c>
      <c r="N99" s="70">
        <f t="shared" si="30"/>
        <v>0</v>
      </c>
      <c r="O99" s="70">
        <f t="shared" si="31"/>
        <v>0</v>
      </c>
      <c r="Q99" s="216"/>
      <c r="R99" s="99"/>
    </row>
    <row r="100" spans="1:18" hidden="1" x14ac:dyDescent="0.25">
      <c r="A100" s="20"/>
      <c r="B100" s="228" t="s">
        <v>420</v>
      </c>
      <c r="C100" s="236" t="s">
        <v>51</v>
      </c>
      <c r="D100" s="174">
        <f t="shared" si="27"/>
        <v>0</v>
      </c>
      <c r="E100" s="174"/>
      <c r="F100" s="174"/>
      <c r="G100" s="226"/>
      <c r="H100" s="175">
        <f t="shared" si="19"/>
        <v>0</v>
      </c>
      <c r="I100" s="227"/>
      <c r="J100" s="175"/>
      <c r="K100" s="175"/>
      <c r="L100" s="176">
        <f t="shared" si="28"/>
        <v>0</v>
      </c>
      <c r="M100" s="176">
        <f t="shared" si="29"/>
        <v>0</v>
      </c>
      <c r="N100" s="176">
        <f t="shared" si="30"/>
        <v>0</v>
      </c>
      <c r="O100" s="176">
        <f t="shared" si="31"/>
        <v>0</v>
      </c>
      <c r="Q100" s="216"/>
      <c r="R100" s="99"/>
    </row>
    <row r="101" spans="1:18" s="38" customFormat="1" ht="27" hidden="1" customHeight="1" x14ac:dyDescent="0.25">
      <c r="A101" s="156"/>
      <c r="B101" s="193" t="s">
        <v>378</v>
      </c>
      <c r="C101" s="236" t="s">
        <v>51</v>
      </c>
      <c r="D101" s="174">
        <f t="shared" si="27"/>
        <v>0</v>
      </c>
      <c r="E101" s="174"/>
      <c r="F101" s="174"/>
      <c r="G101" s="226"/>
      <c r="H101" s="175">
        <f t="shared" si="19"/>
        <v>0</v>
      </c>
      <c r="I101" s="227"/>
      <c r="J101" s="175"/>
      <c r="K101" s="175"/>
      <c r="L101" s="176">
        <f t="shared" si="28"/>
        <v>0</v>
      </c>
      <c r="M101" s="176">
        <f t="shared" si="29"/>
        <v>0</v>
      </c>
      <c r="N101" s="176">
        <f t="shared" si="30"/>
        <v>0</v>
      </c>
      <c r="O101" s="176">
        <f t="shared" si="31"/>
        <v>0</v>
      </c>
      <c r="Q101" s="231"/>
      <c r="R101" s="232"/>
    </row>
    <row r="102" spans="1:18" hidden="1" x14ac:dyDescent="0.25">
      <c r="A102" s="6" t="s">
        <v>97</v>
      </c>
      <c r="B102" s="30" t="s">
        <v>424</v>
      </c>
      <c r="C102" s="236"/>
      <c r="D102" s="68">
        <f t="shared" si="27"/>
        <v>0</v>
      </c>
      <c r="E102" s="68">
        <f>E103+E104</f>
        <v>0</v>
      </c>
      <c r="F102" s="68">
        <f>F103+F104</f>
        <v>0</v>
      </c>
      <c r="G102" s="68">
        <f>G103+G104</f>
        <v>0</v>
      </c>
      <c r="H102" s="69">
        <f t="shared" si="19"/>
        <v>0</v>
      </c>
      <c r="I102" s="69">
        <f>I103+I104</f>
        <v>0</v>
      </c>
      <c r="J102" s="69">
        <f>J103+J104</f>
        <v>0</v>
      </c>
      <c r="K102" s="69">
        <f>K103+K104</f>
        <v>0</v>
      </c>
      <c r="L102" s="70">
        <f t="shared" si="28"/>
        <v>0</v>
      </c>
      <c r="M102" s="70">
        <f t="shared" si="29"/>
        <v>0</v>
      </c>
      <c r="N102" s="70">
        <f t="shared" si="30"/>
        <v>0</v>
      </c>
      <c r="O102" s="70">
        <f t="shared" si="31"/>
        <v>0</v>
      </c>
      <c r="Q102" s="216"/>
      <c r="R102" s="99"/>
    </row>
    <row r="103" spans="1:18" hidden="1" x14ac:dyDescent="0.25">
      <c r="A103" s="20"/>
      <c r="B103" s="228" t="s">
        <v>420</v>
      </c>
      <c r="C103" s="236" t="s">
        <v>51</v>
      </c>
      <c r="D103" s="174">
        <f t="shared" si="27"/>
        <v>0</v>
      </c>
      <c r="E103" s="174"/>
      <c r="F103" s="174"/>
      <c r="G103" s="226"/>
      <c r="H103" s="175">
        <f t="shared" si="19"/>
        <v>0</v>
      </c>
      <c r="I103" s="227"/>
      <c r="J103" s="175"/>
      <c r="K103" s="175"/>
      <c r="L103" s="176">
        <f t="shared" si="28"/>
        <v>0</v>
      </c>
      <c r="M103" s="176">
        <f t="shared" si="29"/>
        <v>0</v>
      </c>
      <c r="N103" s="176">
        <f t="shared" si="30"/>
        <v>0</v>
      </c>
      <c r="O103" s="176">
        <f t="shared" si="31"/>
        <v>0</v>
      </c>
      <c r="Q103" s="216"/>
      <c r="R103" s="99"/>
    </row>
    <row r="104" spans="1:18" s="38" customFormat="1" ht="27" hidden="1" customHeight="1" x14ac:dyDescent="0.25">
      <c r="A104" s="156"/>
      <c r="B104" s="193" t="s">
        <v>378</v>
      </c>
      <c r="C104" s="236" t="s">
        <v>51</v>
      </c>
      <c r="D104" s="174">
        <f t="shared" si="27"/>
        <v>0</v>
      </c>
      <c r="E104" s="174"/>
      <c r="F104" s="174"/>
      <c r="G104" s="226"/>
      <c r="H104" s="175">
        <f t="shared" si="19"/>
        <v>0</v>
      </c>
      <c r="I104" s="227"/>
      <c r="J104" s="175"/>
      <c r="K104" s="175"/>
      <c r="L104" s="176">
        <f t="shared" si="28"/>
        <v>0</v>
      </c>
      <c r="M104" s="176">
        <f t="shared" si="29"/>
        <v>0</v>
      </c>
      <c r="N104" s="176">
        <f t="shared" si="30"/>
        <v>0</v>
      </c>
      <c r="O104" s="176">
        <f t="shared" si="31"/>
        <v>0</v>
      </c>
      <c r="Q104" s="231"/>
      <c r="R104" s="232"/>
    </row>
    <row r="105" spans="1:18" hidden="1" x14ac:dyDescent="0.25">
      <c r="A105" s="6" t="s">
        <v>98</v>
      </c>
      <c r="B105" s="30" t="s">
        <v>46</v>
      </c>
      <c r="C105" s="507" t="s">
        <v>51</v>
      </c>
      <c r="D105" s="174">
        <f>E105+G105</f>
        <v>0</v>
      </c>
      <c r="E105" s="174"/>
      <c r="F105" s="174"/>
      <c r="G105" s="226"/>
      <c r="H105" s="175">
        <f t="shared" ref="H105:H138" si="32">I105+K105</f>
        <v>0</v>
      </c>
      <c r="I105" s="227"/>
      <c r="J105" s="175"/>
      <c r="K105" s="175"/>
      <c r="L105" s="176">
        <f>M105+O105</f>
        <v>0</v>
      </c>
      <c r="M105" s="176">
        <f t="shared" si="29"/>
        <v>0</v>
      </c>
      <c r="N105" s="176">
        <f t="shared" si="30"/>
        <v>0</v>
      </c>
      <c r="O105" s="176">
        <f t="shared" si="31"/>
        <v>0</v>
      </c>
      <c r="Q105" s="216"/>
      <c r="R105" s="99"/>
    </row>
    <row r="106" spans="1:18" s="38" customFormat="1" hidden="1" x14ac:dyDescent="0.25">
      <c r="A106" s="156"/>
      <c r="B106" s="237" t="s">
        <v>420</v>
      </c>
      <c r="C106" s="506"/>
      <c r="D106" s="177" t="s">
        <v>178</v>
      </c>
      <c r="E106" s="177"/>
      <c r="F106" s="177"/>
      <c r="G106" s="229"/>
      <c r="H106" s="178">
        <f t="shared" si="32"/>
        <v>0</v>
      </c>
      <c r="I106" s="230"/>
      <c r="J106" s="178"/>
      <c r="K106" s="178"/>
      <c r="L106" s="179"/>
      <c r="M106" s="179"/>
      <c r="N106" s="179"/>
      <c r="O106" s="179"/>
      <c r="Q106" s="231"/>
      <c r="R106" s="232"/>
    </row>
    <row r="107" spans="1:18" hidden="1" x14ac:dyDescent="0.25">
      <c r="A107" s="6" t="s">
        <v>99</v>
      </c>
      <c r="B107" s="81" t="s">
        <v>43</v>
      </c>
      <c r="C107" s="236"/>
      <c r="D107" s="68">
        <f>E107+G107</f>
        <v>0</v>
      </c>
      <c r="E107" s="68">
        <f>E108+E109</f>
        <v>0</v>
      </c>
      <c r="F107" s="68">
        <f>F108+F109</f>
        <v>0</v>
      </c>
      <c r="G107" s="68">
        <f>G108+G109</f>
        <v>0</v>
      </c>
      <c r="H107" s="69">
        <f t="shared" si="32"/>
        <v>0</v>
      </c>
      <c r="I107" s="69">
        <f>I108+I109</f>
        <v>0</v>
      </c>
      <c r="J107" s="69">
        <f>J108+J109</f>
        <v>0</v>
      </c>
      <c r="K107" s="69">
        <f>K108+K109</f>
        <v>0</v>
      </c>
      <c r="L107" s="70">
        <f>M107+O107</f>
        <v>0</v>
      </c>
      <c r="M107" s="70">
        <f t="shared" ref="M107:O110" si="33">E107+I107</f>
        <v>0</v>
      </c>
      <c r="N107" s="70">
        <f t="shared" si="33"/>
        <v>0</v>
      </c>
      <c r="O107" s="70">
        <f t="shared" si="33"/>
        <v>0</v>
      </c>
      <c r="Q107" s="216"/>
      <c r="R107" s="99"/>
    </row>
    <row r="108" spans="1:18" hidden="1" x14ac:dyDescent="0.25">
      <c r="A108" s="20"/>
      <c r="B108" s="228" t="s">
        <v>420</v>
      </c>
      <c r="C108" s="236" t="s">
        <v>51</v>
      </c>
      <c r="D108" s="174">
        <f>E108+G108</f>
        <v>0</v>
      </c>
      <c r="E108" s="174"/>
      <c r="F108" s="174"/>
      <c r="G108" s="226"/>
      <c r="H108" s="175">
        <f t="shared" si="32"/>
        <v>0</v>
      </c>
      <c r="I108" s="227"/>
      <c r="J108" s="175"/>
      <c r="K108" s="175"/>
      <c r="L108" s="176">
        <f>M108+O108</f>
        <v>0</v>
      </c>
      <c r="M108" s="176">
        <f t="shared" si="33"/>
        <v>0</v>
      </c>
      <c r="N108" s="176">
        <f t="shared" si="33"/>
        <v>0</v>
      </c>
      <c r="O108" s="176">
        <f t="shared" si="33"/>
        <v>0</v>
      </c>
      <c r="Q108" s="216"/>
      <c r="R108" s="99"/>
    </row>
    <row r="109" spans="1:18" s="38" customFormat="1" ht="27" hidden="1" customHeight="1" x14ac:dyDescent="0.25">
      <c r="A109" s="156"/>
      <c r="B109" s="193" t="s">
        <v>378</v>
      </c>
      <c r="C109" s="236" t="s">
        <v>51</v>
      </c>
      <c r="D109" s="174">
        <f>E109+G109</f>
        <v>0</v>
      </c>
      <c r="E109" s="174"/>
      <c r="F109" s="174"/>
      <c r="G109" s="226"/>
      <c r="H109" s="175">
        <f t="shared" si="32"/>
        <v>0</v>
      </c>
      <c r="I109" s="227"/>
      <c r="J109" s="175"/>
      <c r="K109" s="175"/>
      <c r="L109" s="176">
        <f>M109+O109</f>
        <v>0</v>
      </c>
      <c r="M109" s="176">
        <f t="shared" si="33"/>
        <v>0</v>
      </c>
      <c r="N109" s="176">
        <f t="shared" si="33"/>
        <v>0</v>
      </c>
      <c r="O109" s="176">
        <f t="shared" si="33"/>
        <v>0</v>
      </c>
      <c r="Q109" s="231"/>
      <c r="R109" s="232"/>
    </row>
    <row r="110" spans="1:18" hidden="1" x14ac:dyDescent="0.25">
      <c r="A110" s="6" t="s">
        <v>100</v>
      </c>
      <c r="B110" s="30" t="s">
        <v>45</v>
      </c>
      <c r="C110" s="507" t="s">
        <v>51</v>
      </c>
      <c r="D110" s="174">
        <f>E110+G110</f>
        <v>0</v>
      </c>
      <c r="E110" s="174"/>
      <c r="F110" s="174"/>
      <c r="G110" s="226"/>
      <c r="H110" s="175">
        <f t="shared" si="32"/>
        <v>0</v>
      </c>
      <c r="I110" s="227"/>
      <c r="J110" s="175"/>
      <c r="K110" s="175"/>
      <c r="L110" s="176">
        <f>M110+O110</f>
        <v>0</v>
      </c>
      <c r="M110" s="176">
        <f t="shared" si="33"/>
        <v>0</v>
      </c>
      <c r="N110" s="176">
        <f t="shared" si="33"/>
        <v>0</v>
      </c>
      <c r="O110" s="176">
        <f t="shared" si="33"/>
        <v>0</v>
      </c>
      <c r="Q110" s="216"/>
      <c r="R110" s="99">
        <f>L256-R109</f>
        <v>0</v>
      </c>
    </row>
    <row r="111" spans="1:18" s="38" customFormat="1" hidden="1" x14ac:dyDescent="0.25">
      <c r="A111" s="156"/>
      <c r="B111" s="237" t="s">
        <v>420</v>
      </c>
      <c r="C111" s="506"/>
      <c r="D111" s="177" t="s">
        <v>178</v>
      </c>
      <c r="E111" s="177"/>
      <c r="F111" s="177"/>
      <c r="G111" s="229"/>
      <c r="H111" s="178">
        <f t="shared" si="32"/>
        <v>0</v>
      </c>
      <c r="I111" s="230"/>
      <c r="J111" s="178"/>
      <c r="K111" s="178"/>
      <c r="L111" s="179"/>
      <c r="M111" s="179"/>
      <c r="N111" s="179"/>
      <c r="O111" s="179"/>
      <c r="Q111" s="231"/>
      <c r="R111" s="232"/>
    </row>
    <row r="112" spans="1:18" hidden="1" x14ac:dyDescent="0.25">
      <c r="A112" s="6" t="s">
        <v>101</v>
      </c>
      <c r="B112" s="30" t="s">
        <v>169</v>
      </c>
      <c r="C112" s="507" t="s">
        <v>51</v>
      </c>
      <c r="D112" s="174">
        <f>E112+G112</f>
        <v>0</v>
      </c>
      <c r="E112" s="174"/>
      <c r="F112" s="174"/>
      <c r="G112" s="226"/>
      <c r="H112" s="175">
        <f t="shared" si="32"/>
        <v>0</v>
      </c>
      <c r="I112" s="227"/>
      <c r="J112" s="175"/>
      <c r="K112" s="175"/>
      <c r="L112" s="176">
        <f>M112+O112</f>
        <v>0</v>
      </c>
      <c r="M112" s="176">
        <f>E112+I112</f>
        <v>0</v>
      </c>
      <c r="N112" s="176">
        <f>F112+J112</f>
        <v>0</v>
      </c>
      <c r="O112" s="176">
        <f>G112+K112</f>
        <v>0</v>
      </c>
      <c r="Q112" s="216"/>
      <c r="R112" s="99">
        <f>L258-R111</f>
        <v>0</v>
      </c>
    </row>
    <row r="113" spans="1:18" s="38" customFormat="1" hidden="1" x14ac:dyDescent="0.25">
      <c r="A113" s="156"/>
      <c r="B113" s="237" t="s">
        <v>420</v>
      </c>
      <c r="C113" s="506"/>
      <c r="D113" s="177" t="s">
        <v>178</v>
      </c>
      <c r="E113" s="177"/>
      <c r="F113" s="177"/>
      <c r="G113" s="229"/>
      <c r="H113" s="178">
        <f t="shared" si="32"/>
        <v>0</v>
      </c>
      <c r="I113" s="230"/>
      <c r="J113" s="178"/>
      <c r="K113" s="178"/>
      <c r="L113" s="179"/>
      <c r="M113" s="179"/>
      <c r="N113" s="179"/>
      <c r="O113" s="179"/>
      <c r="Q113" s="231"/>
      <c r="R113" s="232"/>
    </row>
    <row r="114" spans="1:18" hidden="1" x14ac:dyDescent="0.25">
      <c r="A114" s="6" t="s">
        <v>102</v>
      </c>
      <c r="B114" s="30" t="s">
        <v>44</v>
      </c>
      <c r="C114" s="507" t="s">
        <v>51</v>
      </c>
      <c r="D114" s="174">
        <f>E114+G114</f>
        <v>0</v>
      </c>
      <c r="E114" s="174"/>
      <c r="F114" s="174"/>
      <c r="G114" s="226"/>
      <c r="H114" s="175">
        <f t="shared" si="32"/>
        <v>0</v>
      </c>
      <c r="I114" s="227"/>
      <c r="J114" s="175"/>
      <c r="K114" s="175"/>
      <c r="L114" s="176">
        <f>M114+O114</f>
        <v>0</v>
      </c>
      <c r="M114" s="176">
        <f>E114+I114</f>
        <v>0</v>
      </c>
      <c r="N114" s="176">
        <f>F114+J114</f>
        <v>0</v>
      </c>
      <c r="O114" s="176">
        <f>G114+K114</f>
        <v>0</v>
      </c>
      <c r="Q114" s="216"/>
      <c r="R114" s="99">
        <f>L260-R113</f>
        <v>0</v>
      </c>
    </row>
    <row r="115" spans="1:18" s="38" customFormat="1" hidden="1" x14ac:dyDescent="0.25">
      <c r="A115" s="156"/>
      <c r="B115" s="237" t="s">
        <v>420</v>
      </c>
      <c r="C115" s="506"/>
      <c r="D115" s="177" t="s">
        <v>178</v>
      </c>
      <c r="E115" s="177"/>
      <c r="F115" s="177"/>
      <c r="G115" s="229"/>
      <c r="H115" s="178">
        <f t="shared" si="32"/>
        <v>0</v>
      </c>
      <c r="I115" s="230"/>
      <c r="J115" s="178"/>
      <c r="K115" s="178"/>
      <c r="L115" s="179"/>
      <c r="M115" s="179"/>
      <c r="N115" s="179"/>
      <c r="O115" s="179"/>
      <c r="Q115" s="231"/>
      <c r="R115" s="232"/>
    </row>
    <row r="116" spans="1:18" hidden="1" x14ac:dyDescent="0.25">
      <c r="A116" s="6" t="s">
        <v>103</v>
      </c>
      <c r="B116" s="30" t="s">
        <v>47</v>
      </c>
      <c r="C116" s="507" t="s">
        <v>51</v>
      </c>
      <c r="D116" s="174">
        <f>E116+G116</f>
        <v>0</v>
      </c>
      <c r="E116" s="174"/>
      <c r="F116" s="174"/>
      <c r="G116" s="226"/>
      <c r="H116" s="175">
        <f t="shared" si="32"/>
        <v>0</v>
      </c>
      <c r="I116" s="227"/>
      <c r="J116" s="175"/>
      <c r="K116" s="175"/>
      <c r="L116" s="176">
        <f>M116+O116</f>
        <v>0</v>
      </c>
      <c r="M116" s="176">
        <f>E116+I116</f>
        <v>0</v>
      </c>
      <c r="N116" s="176">
        <f>F116+J116</f>
        <v>0</v>
      </c>
      <c r="O116" s="176">
        <f>G116+K116</f>
        <v>0</v>
      </c>
      <c r="Q116" s="216"/>
      <c r="R116" s="99">
        <f>L262-R115</f>
        <v>0</v>
      </c>
    </row>
    <row r="117" spans="1:18" s="38" customFormat="1" hidden="1" x14ac:dyDescent="0.25">
      <c r="A117" s="156"/>
      <c r="B117" s="237" t="s">
        <v>420</v>
      </c>
      <c r="C117" s="506"/>
      <c r="D117" s="177" t="s">
        <v>178</v>
      </c>
      <c r="E117" s="177"/>
      <c r="F117" s="177"/>
      <c r="G117" s="229"/>
      <c r="H117" s="178">
        <f t="shared" si="32"/>
        <v>0</v>
      </c>
      <c r="I117" s="230"/>
      <c r="J117" s="178"/>
      <c r="K117" s="178"/>
      <c r="L117" s="179"/>
      <c r="M117" s="179"/>
      <c r="N117" s="179"/>
      <c r="O117" s="179"/>
      <c r="Q117" s="231"/>
      <c r="R117" s="232"/>
    </row>
    <row r="118" spans="1:18" hidden="1" x14ac:dyDescent="0.25">
      <c r="A118" s="6" t="s">
        <v>104</v>
      </c>
      <c r="B118" s="30" t="s">
        <v>425</v>
      </c>
      <c r="C118" s="518" t="s">
        <v>51</v>
      </c>
      <c r="D118" s="174">
        <f>E118+G118</f>
        <v>0</v>
      </c>
      <c r="E118" s="174"/>
      <c r="F118" s="174"/>
      <c r="G118" s="226"/>
      <c r="H118" s="175">
        <f t="shared" si="32"/>
        <v>0</v>
      </c>
      <c r="I118" s="227"/>
      <c r="J118" s="175"/>
      <c r="K118" s="175"/>
      <c r="L118" s="176">
        <f>M118+O118</f>
        <v>0</v>
      </c>
      <c r="M118" s="176">
        <f>E118+I118</f>
        <v>0</v>
      </c>
      <c r="N118" s="176">
        <f>F118+J118</f>
        <v>0</v>
      </c>
      <c r="O118" s="176">
        <f>G118+K118</f>
        <v>0</v>
      </c>
      <c r="Q118" s="216"/>
      <c r="R118" s="99">
        <f>L264-R117</f>
        <v>0</v>
      </c>
    </row>
    <row r="119" spans="1:18" s="38" customFormat="1" hidden="1" x14ac:dyDescent="0.25">
      <c r="A119" s="156"/>
      <c r="B119" s="237" t="s">
        <v>420</v>
      </c>
      <c r="C119" s="519"/>
      <c r="D119" s="177" t="s">
        <v>178</v>
      </c>
      <c r="E119" s="177"/>
      <c r="F119" s="177"/>
      <c r="G119" s="229"/>
      <c r="H119" s="178">
        <f t="shared" si="32"/>
        <v>0</v>
      </c>
      <c r="I119" s="230"/>
      <c r="J119" s="178"/>
      <c r="K119" s="178"/>
      <c r="L119" s="179"/>
      <c r="M119" s="179"/>
      <c r="N119" s="179"/>
      <c r="O119" s="179"/>
      <c r="Q119" s="231"/>
      <c r="R119" s="232"/>
    </row>
    <row r="120" spans="1:18" hidden="1" x14ac:dyDescent="0.25">
      <c r="A120" s="6" t="s">
        <v>105</v>
      </c>
      <c r="B120" s="30" t="s">
        <v>64</v>
      </c>
      <c r="C120" s="518" t="s">
        <v>51</v>
      </c>
      <c r="D120" s="174">
        <f>E120+G120</f>
        <v>0</v>
      </c>
      <c r="E120" s="174"/>
      <c r="F120" s="174"/>
      <c r="G120" s="226"/>
      <c r="H120" s="175">
        <f t="shared" si="32"/>
        <v>0</v>
      </c>
      <c r="I120" s="227"/>
      <c r="J120" s="175"/>
      <c r="K120" s="175"/>
      <c r="L120" s="176">
        <f>M120+O120</f>
        <v>0</v>
      </c>
      <c r="M120" s="176">
        <f>E120+I120</f>
        <v>0</v>
      </c>
      <c r="N120" s="176">
        <f>F120+J120</f>
        <v>0</v>
      </c>
      <c r="O120" s="176">
        <f>G120+K120</f>
        <v>0</v>
      </c>
      <c r="Q120" s="216"/>
      <c r="R120" s="99">
        <f>L264-R117</f>
        <v>0</v>
      </c>
    </row>
    <row r="121" spans="1:18" s="38" customFormat="1" hidden="1" x14ac:dyDescent="0.25">
      <c r="A121" s="156"/>
      <c r="B121" s="237" t="s">
        <v>420</v>
      </c>
      <c r="C121" s="519"/>
      <c r="D121" s="177" t="s">
        <v>178</v>
      </c>
      <c r="E121" s="177"/>
      <c r="F121" s="177"/>
      <c r="G121" s="229"/>
      <c r="H121" s="178">
        <f t="shared" si="32"/>
        <v>0</v>
      </c>
      <c r="I121" s="230"/>
      <c r="J121" s="178"/>
      <c r="K121" s="178"/>
      <c r="L121" s="179"/>
      <c r="M121" s="179"/>
      <c r="N121" s="179"/>
      <c r="O121" s="179"/>
      <c r="Q121" s="231"/>
      <c r="R121" s="232"/>
    </row>
    <row r="122" spans="1:18" hidden="1" x14ac:dyDescent="0.25">
      <c r="A122" s="6" t="s">
        <v>106</v>
      </c>
      <c r="B122" s="30" t="s">
        <v>42</v>
      </c>
      <c r="C122" s="518" t="s">
        <v>51</v>
      </c>
      <c r="D122" s="174">
        <f>E122+G122</f>
        <v>0</v>
      </c>
      <c r="E122" s="174"/>
      <c r="F122" s="174"/>
      <c r="G122" s="226"/>
      <c r="H122" s="175">
        <f t="shared" si="32"/>
        <v>0</v>
      </c>
      <c r="I122" s="227"/>
      <c r="J122" s="175"/>
      <c r="K122" s="175"/>
      <c r="L122" s="176">
        <f>M122+O122</f>
        <v>0</v>
      </c>
      <c r="M122" s="176">
        <f>E122+I122</f>
        <v>0</v>
      </c>
      <c r="N122" s="176">
        <f>F122+J122</f>
        <v>0</v>
      </c>
      <c r="O122" s="176">
        <f>G122+K122</f>
        <v>0</v>
      </c>
      <c r="Q122" s="216"/>
      <c r="R122" s="99">
        <f>L266-R121</f>
        <v>0</v>
      </c>
    </row>
    <row r="123" spans="1:18" s="38" customFormat="1" hidden="1" x14ac:dyDescent="0.25">
      <c r="A123" s="156"/>
      <c r="B123" s="237" t="s">
        <v>420</v>
      </c>
      <c r="C123" s="519"/>
      <c r="D123" s="177" t="s">
        <v>178</v>
      </c>
      <c r="E123" s="177"/>
      <c r="F123" s="177"/>
      <c r="G123" s="229"/>
      <c r="H123" s="178">
        <f t="shared" si="32"/>
        <v>0</v>
      </c>
      <c r="I123" s="230"/>
      <c r="J123" s="178"/>
      <c r="K123" s="178"/>
      <c r="L123" s="179"/>
      <c r="M123" s="179"/>
      <c r="N123" s="179"/>
      <c r="O123" s="179"/>
      <c r="Q123" s="231"/>
      <c r="R123" s="232"/>
    </row>
    <row r="124" spans="1:18" hidden="1" x14ac:dyDescent="0.25">
      <c r="A124" s="6" t="s">
        <v>107</v>
      </c>
      <c r="B124" s="30" t="s">
        <v>426</v>
      </c>
      <c r="C124" s="518" t="s">
        <v>51</v>
      </c>
      <c r="D124" s="174">
        <f>E124+G124</f>
        <v>0</v>
      </c>
      <c r="E124" s="174"/>
      <c r="F124" s="174"/>
      <c r="G124" s="226"/>
      <c r="H124" s="175">
        <f>I124+K124</f>
        <v>0</v>
      </c>
      <c r="I124" s="227"/>
      <c r="J124" s="175"/>
      <c r="K124" s="175"/>
      <c r="L124" s="176">
        <f>M124+O124</f>
        <v>0</v>
      </c>
      <c r="M124" s="176">
        <f>E124+I124</f>
        <v>0</v>
      </c>
      <c r="N124" s="176">
        <f>F124+J124</f>
        <v>0</v>
      </c>
      <c r="O124" s="176">
        <f>G124+K124</f>
        <v>0</v>
      </c>
      <c r="Q124" s="216"/>
      <c r="R124" s="99">
        <f>L270-R123</f>
        <v>0</v>
      </c>
    </row>
    <row r="125" spans="1:18" s="38" customFormat="1" hidden="1" x14ac:dyDescent="0.25">
      <c r="A125" s="156"/>
      <c r="B125" s="237" t="s">
        <v>420</v>
      </c>
      <c r="C125" s="519"/>
      <c r="D125" s="177" t="s">
        <v>178</v>
      </c>
      <c r="E125" s="177"/>
      <c r="F125" s="177"/>
      <c r="G125" s="229"/>
      <c r="H125" s="178">
        <f>I125+K125</f>
        <v>0</v>
      </c>
      <c r="I125" s="230"/>
      <c r="J125" s="178"/>
      <c r="K125" s="178"/>
      <c r="L125" s="179"/>
      <c r="M125" s="179"/>
      <c r="N125" s="179"/>
      <c r="O125" s="179"/>
      <c r="Q125" s="231"/>
      <c r="R125" s="232"/>
    </row>
    <row r="126" spans="1:18" hidden="1" x14ac:dyDescent="0.25">
      <c r="A126" s="6" t="s">
        <v>108</v>
      </c>
      <c r="B126" s="30" t="s">
        <v>41</v>
      </c>
      <c r="C126" s="518" t="s">
        <v>51</v>
      </c>
      <c r="D126" s="174">
        <f>E126+G126</f>
        <v>0</v>
      </c>
      <c r="E126" s="174"/>
      <c r="F126" s="174"/>
      <c r="G126" s="226"/>
      <c r="H126" s="175">
        <f t="shared" si="32"/>
        <v>0</v>
      </c>
      <c r="I126" s="227"/>
      <c r="J126" s="175"/>
      <c r="K126" s="175"/>
      <c r="L126" s="176">
        <f>M126+O126</f>
        <v>0</v>
      </c>
      <c r="M126" s="176">
        <f>E126+I126</f>
        <v>0</v>
      </c>
      <c r="N126" s="176">
        <f>F126+J126</f>
        <v>0</v>
      </c>
      <c r="O126" s="176">
        <f>G126+K126</f>
        <v>0</v>
      </c>
      <c r="Q126" s="216"/>
      <c r="R126" s="99">
        <f>L268-R123</f>
        <v>0</v>
      </c>
    </row>
    <row r="127" spans="1:18" s="38" customFormat="1" hidden="1" x14ac:dyDescent="0.25">
      <c r="A127" s="156"/>
      <c r="B127" s="237" t="s">
        <v>420</v>
      </c>
      <c r="C127" s="519"/>
      <c r="D127" s="177" t="s">
        <v>178</v>
      </c>
      <c r="E127" s="177"/>
      <c r="F127" s="177"/>
      <c r="G127" s="229"/>
      <c r="H127" s="178">
        <f t="shared" si="32"/>
        <v>0</v>
      </c>
      <c r="I127" s="230"/>
      <c r="J127" s="178"/>
      <c r="K127" s="178"/>
      <c r="L127" s="179"/>
      <c r="M127" s="179"/>
      <c r="N127" s="179"/>
      <c r="O127" s="179"/>
      <c r="Q127" s="231"/>
      <c r="R127" s="232"/>
    </row>
    <row r="128" spans="1:18" hidden="1" x14ac:dyDescent="0.25">
      <c r="A128" s="6" t="s">
        <v>109</v>
      </c>
      <c r="B128" s="30" t="s">
        <v>165</v>
      </c>
      <c r="C128" s="507" t="s">
        <v>51</v>
      </c>
      <c r="D128" s="174">
        <f>E128+G128</f>
        <v>0</v>
      </c>
      <c r="E128" s="174"/>
      <c r="F128" s="174"/>
      <c r="G128" s="226"/>
      <c r="H128" s="175">
        <f t="shared" si="32"/>
        <v>0</v>
      </c>
      <c r="I128" s="227"/>
      <c r="J128" s="175"/>
      <c r="K128" s="175"/>
      <c r="L128" s="176">
        <f>M128+O128</f>
        <v>0</v>
      </c>
      <c r="M128" s="176">
        <f>E128+I128</f>
        <v>0</v>
      </c>
      <c r="N128" s="176">
        <f>F128+J128</f>
        <v>0</v>
      </c>
      <c r="O128" s="176">
        <f>G128+K128</f>
        <v>0</v>
      </c>
      <c r="Q128" s="216"/>
      <c r="R128" s="99">
        <f>L270-R127</f>
        <v>0</v>
      </c>
    </row>
    <row r="129" spans="1:18" s="38" customFormat="1" hidden="1" x14ac:dyDescent="0.25">
      <c r="A129" s="156"/>
      <c r="B129" s="237" t="s">
        <v>420</v>
      </c>
      <c r="C129" s="506"/>
      <c r="D129" s="177" t="s">
        <v>178</v>
      </c>
      <c r="E129" s="177"/>
      <c r="F129" s="177"/>
      <c r="G129" s="229"/>
      <c r="H129" s="178">
        <f t="shared" si="32"/>
        <v>0</v>
      </c>
      <c r="I129" s="230"/>
      <c r="J129" s="178"/>
      <c r="K129" s="178"/>
      <c r="L129" s="179"/>
      <c r="M129" s="179"/>
      <c r="N129" s="179"/>
      <c r="O129" s="179"/>
      <c r="Q129" s="231"/>
      <c r="R129" s="232"/>
    </row>
    <row r="130" spans="1:18" hidden="1" x14ac:dyDescent="0.25">
      <c r="A130" s="6" t="s">
        <v>110</v>
      </c>
      <c r="B130" s="30" t="s">
        <v>157</v>
      </c>
      <c r="C130" s="507" t="s">
        <v>51</v>
      </c>
      <c r="D130" s="174">
        <f>E130+G130</f>
        <v>0</v>
      </c>
      <c r="E130" s="174"/>
      <c r="F130" s="174"/>
      <c r="G130" s="226"/>
      <c r="H130" s="175">
        <f t="shared" si="32"/>
        <v>0</v>
      </c>
      <c r="I130" s="227"/>
      <c r="J130" s="175"/>
      <c r="K130" s="175"/>
      <c r="L130" s="176">
        <f>M130+O130</f>
        <v>0</v>
      </c>
      <c r="M130" s="176">
        <f>E130+I130</f>
        <v>0</v>
      </c>
      <c r="N130" s="176">
        <f>F130+J130</f>
        <v>0</v>
      </c>
      <c r="O130" s="176">
        <f>G130+K130</f>
        <v>0</v>
      </c>
      <c r="Q130" s="216"/>
      <c r="R130" s="99">
        <f>L272-R129</f>
        <v>0</v>
      </c>
    </row>
    <row r="131" spans="1:18" s="38" customFormat="1" hidden="1" x14ac:dyDescent="0.25">
      <c r="A131" s="156"/>
      <c r="B131" s="237" t="s">
        <v>420</v>
      </c>
      <c r="C131" s="506"/>
      <c r="D131" s="177" t="s">
        <v>178</v>
      </c>
      <c r="E131" s="177"/>
      <c r="F131" s="177"/>
      <c r="G131" s="229"/>
      <c r="H131" s="178">
        <f t="shared" si="32"/>
        <v>0</v>
      </c>
      <c r="I131" s="230"/>
      <c r="J131" s="178"/>
      <c r="K131" s="178"/>
      <c r="L131" s="179"/>
      <c r="M131" s="179"/>
      <c r="N131" s="179"/>
      <c r="O131" s="179"/>
      <c r="Q131" s="231"/>
      <c r="R131" s="232"/>
    </row>
    <row r="132" spans="1:18" hidden="1" x14ac:dyDescent="0.25">
      <c r="A132" s="6" t="s">
        <v>159</v>
      </c>
      <c r="B132" s="30" t="s">
        <v>34</v>
      </c>
      <c r="C132" s="507" t="s">
        <v>51</v>
      </c>
      <c r="D132" s="174">
        <f>E132+G132</f>
        <v>0</v>
      </c>
      <c r="E132" s="174"/>
      <c r="F132" s="174"/>
      <c r="G132" s="226"/>
      <c r="H132" s="175">
        <f t="shared" si="32"/>
        <v>0</v>
      </c>
      <c r="I132" s="227"/>
      <c r="J132" s="175"/>
      <c r="K132" s="175"/>
      <c r="L132" s="176">
        <f>M132+O132</f>
        <v>0</v>
      </c>
      <c r="M132" s="176">
        <f>E132+I132</f>
        <v>0</v>
      </c>
      <c r="N132" s="176">
        <f>F132+J132</f>
        <v>0</v>
      </c>
      <c r="O132" s="176">
        <f>G132+K132</f>
        <v>0</v>
      </c>
      <c r="Q132" s="216"/>
      <c r="R132" s="99">
        <f>L274-R131</f>
        <v>0</v>
      </c>
    </row>
    <row r="133" spans="1:18" s="38" customFormat="1" hidden="1" x14ac:dyDescent="0.25">
      <c r="A133" s="156"/>
      <c r="B133" s="237" t="s">
        <v>420</v>
      </c>
      <c r="C133" s="506"/>
      <c r="D133" s="177" t="s">
        <v>178</v>
      </c>
      <c r="E133" s="177"/>
      <c r="F133" s="177"/>
      <c r="G133" s="229"/>
      <c r="H133" s="178">
        <f t="shared" si="32"/>
        <v>0</v>
      </c>
      <c r="I133" s="230"/>
      <c r="J133" s="178"/>
      <c r="K133" s="178"/>
      <c r="L133" s="179"/>
      <c r="M133" s="179"/>
      <c r="N133" s="179"/>
      <c r="O133" s="179"/>
      <c r="Q133" s="231"/>
      <c r="R133" s="232"/>
    </row>
    <row r="134" spans="1:18" hidden="1" x14ac:dyDescent="0.25">
      <c r="A134" s="6" t="s">
        <v>160</v>
      </c>
      <c r="B134" s="30" t="s">
        <v>36</v>
      </c>
      <c r="C134" s="507" t="s">
        <v>51</v>
      </c>
      <c r="D134" s="174">
        <f>E134+G134</f>
        <v>0</v>
      </c>
      <c r="E134" s="174"/>
      <c r="F134" s="174"/>
      <c r="G134" s="226"/>
      <c r="H134" s="175">
        <f t="shared" si="32"/>
        <v>0</v>
      </c>
      <c r="I134" s="227"/>
      <c r="J134" s="175"/>
      <c r="K134" s="175"/>
      <c r="L134" s="176">
        <f>M134+O134</f>
        <v>0</v>
      </c>
      <c r="M134" s="176">
        <f>E134+I134</f>
        <v>0</v>
      </c>
      <c r="N134" s="176">
        <f>F134+J134</f>
        <v>0</v>
      </c>
      <c r="O134" s="176">
        <f>G134+K134</f>
        <v>0</v>
      </c>
      <c r="Q134" s="216"/>
      <c r="R134" s="99">
        <f>L276-R133</f>
        <v>0</v>
      </c>
    </row>
    <row r="135" spans="1:18" s="38" customFormat="1" hidden="1" x14ac:dyDescent="0.25">
      <c r="A135" s="156"/>
      <c r="B135" s="237" t="s">
        <v>420</v>
      </c>
      <c r="C135" s="506"/>
      <c r="D135" s="177" t="s">
        <v>178</v>
      </c>
      <c r="E135" s="177"/>
      <c r="F135" s="177"/>
      <c r="G135" s="229"/>
      <c r="H135" s="178">
        <f t="shared" si="32"/>
        <v>0</v>
      </c>
      <c r="I135" s="230"/>
      <c r="J135" s="178"/>
      <c r="K135" s="178"/>
      <c r="L135" s="179"/>
      <c r="M135" s="179"/>
      <c r="N135" s="179"/>
      <c r="O135" s="179"/>
      <c r="Q135" s="231"/>
      <c r="R135" s="232"/>
    </row>
    <row r="136" spans="1:18" hidden="1" x14ac:dyDescent="0.25">
      <c r="A136" s="6" t="s">
        <v>111</v>
      </c>
      <c r="B136" s="30" t="s">
        <v>38</v>
      </c>
      <c r="C136" s="507" t="s">
        <v>51</v>
      </c>
      <c r="D136" s="174">
        <f>E136+G136</f>
        <v>0</v>
      </c>
      <c r="E136" s="174"/>
      <c r="F136" s="174"/>
      <c r="G136" s="226"/>
      <c r="H136" s="175">
        <f t="shared" si="32"/>
        <v>0</v>
      </c>
      <c r="I136" s="227"/>
      <c r="J136" s="175"/>
      <c r="K136" s="175"/>
      <c r="L136" s="176">
        <f>M136+O136</f>
        <v>0</v>
      </c>
      <c r="M136" s="176">
        <f>E136+I136</f>
        <v>0</v>
      </c>
      <c r="N136" s="176">
        <f>F136+J136</f>
        <v>0</v>
      </c>
      <c r="O136" s="176">
        <f>G136+K136</f>
        <v>0</v>
      </c>
      <c r="Q136" s="216"/>
      <c r="R136" s="99">
        <f>L278-R135</f>
        <v>0</v>
      </c>
    </row>
    <row r="137" spans="1:18" s="38" customFormat="1" hidden="1" x14ac:dyDescent="0.25">
      <c r="A137" s="156"/>
      <c r="B137" s="237" t="s">
        <v>420</v>
      </c>
      <c r="C137" s="506"/>
      <c r="D137" s="177" t="s">
        <v>178</v>
      </c>
      <c r="E137" s="177"/>
      <c r="F137" s="177"/>
      <c r="G137" s="229"/>
      <c r="H137" s="178">
        <f t="shared" si="32"/>
        <v>0</v>
      </c>
      <c r="I137" s="230"/>
      <c r="J137" s="178"/>
      <c r="K137" s="178"/>
      <c r="L137" s="179"/>
      <c r="M137" s="179"/>
      <c r="N137" s="179"/>
      <c r="O137" s="179"/>
      <c r="Q137" s="231"/>
      <c r="R137" s="232"/>
    </row>
    <row r="138" spans="1:18" hidden="1" x14ac:dyDescent="0.25">
      <c r="A138" s="6" t="s">
        <v>161</v>
      </c>
      <c r="B138" s="30" t="s">
        <v>37</v>
      </c>
      <c r="C138" s="507" t="s">
        <v>51</v>
      </c>
      <c r="D138" s="174">
        <f>E138+G138</f>
        <v>0</v>
      </c>
      <c r="E138" s="174"/>
      <c r="F138" s="174"/>
      <c r="G138" s="226"/>
      <c r="H138" s="175">
        <f t="shared" si="32"/>
        <v>0</v>
      </c>
      <c r="I138" s="227"/>
      <c r="J138" s="175"/>
      <c r="K138" s="175"/>
      <c r="L138" s="176">
        <f>M138+O138</f>
        <v>0</v>
      </c>
      <c r="M138" s="176">
        <f>E138+I138</f>
        <v>0</v>
      </c>
      <c r="N138" s="176">
        <f>F138+J138</f>
        <v>0</v>
      </c>
      <c r="O138" s="176">
        <f>G138+K138</f>
        <v>0</v>
      </c>
      <c r="Q138" s="216"/>
      <c r="R138" s="99">
        <f>L280-R137</f>
        <v>0</v>
      </c>
    </row>
    <row r="139" spans="1:18" s="38" customFormat="1" hidden="1" x14ac:dyDescent="0.25">
      <c r="A139" s="156"/>
      <c r="B139" s="237" t="s">
        <v>420</v>
      </c>
      <c r="C139" s="506"/>
      <c r="D139" s="177" t="s">
        <v>178</v>
      </c>
      <c r="E139" s="177"/>
      <c r="F139" s="177"/>
      <c r="G139" s="229"/>
      <c r="H139" s="178">
        <f t="shared" ref="H139:H157" si="34">I139+K139</f>
        <v>0</v>
      </c>
      <c r="I139" s="230"/>
      <c r="J139" s="178"/>
      <c r="K139" s="178"/>
      <c r="L139" s="179"/>
      <c r="M139" s="179"/>
      <c r="N139" s="179"/>
      <c r="O139" s="179"/>
      <c r="Q139" s="231"/>
      <c r="R139" s="232"/>
    </row>
    <row r="140" spans="1:18" hidden="1" x14ac:dyDescent="0.25">
      <c r="A140" s="6" t="s">
        <v>162</v>
      </c>
      <c r="B140" s="30" t="s">
        <v>35</v>
      </c>
      <c r="C140" s="507" t="s">
        <v>51</v>
      </c>
      <c r="D140" s="174">
        <f>E140+G140</f>
        <v>0</v>
      </c>
      <c r="E140" s="174"/>
      <c r="F140" s="174"/>
      <c r="G140" s="226"/>
      <c r="H140" s="175">
        <f t="shared" si="34"/>
        <v>0</v>
      </c>
      <c r="I140" s="227"/>
      <c r="J140" s="175"/>
      <c r="K140" s="175"/>
      <c r="L140" s="176">
        <f>M140+O140</f>
        <v>0</v>
      </c>
      <c r="M140" s="176">
        <f>E140+I140</f>
        <v>0</v>
      </c>
      <c r="N140" s="176">
        <f>F140+J140</f>
        <v>0</v>
      </c>
      <c r="O140" s="176">
        <f>G140+K140</f>
        <v>0</v>
      </c>
      <c r="Q140" s="216"/>
      <c r="R140" s="99">
        <f>L282-R139</f>
        <v>0</v>
      </c>
    </row>
    <row r="141" spans="1:18" s="38" customFormat="1" hidden="1" x14ac:dyDescent="0.25">
      <c r="A141" s="164"/>
      <c r="B141" s="237" t="s">
        <v>420</v>
      </c>
      <c r="C141" s="506"/>
      <c r="D141" s="177" t="s">
        <v>178</v>
      </c>
      <c r="E141" s="177"/>
      <c r="F141" s="177"/>
      <c r="G141" s="229"/>
      <c r="H141" s="178">
        <f t="shared" si="34"/>
        <v>0</v>
      </c>
      <c r="I141" s="230"/>
      <c r="J141" s="178"/>
      <c r="K141" s="178"/>
      <c r="L141" s="179"/>
      <c r="M141" s="179"/>
      <c r="N141" s="179"/>
      <c r="O141" s="179"/>
      <c r="Q141" s="231"/>
      <c r="R141" s="232"/>
    </row>
    <row r="142" spans="1:18" hidden="1" x14ac:dyDescent="0.25">
      <c r="A142" s="6" t="s">
        <v>112</v>
      </c>
      <c r="B142" s="30" t="s">
        <v>422</v>
      </c>
      <c r="C142" s="507" t="s">
        <v>51</v>
      </c>
      <c r="D142" s="174">
        <f>E142+G142</f>
        <v>0</v>
      </c>
      <c r="E142" s="174"/>
      <c r="F142" s="174"/>
      <c r="G142" s="226"/>
      <c r="H142" s="175">
        <f t="shared" si="34"/>
        <v>0</v>
      </c>
      <c r="I142" s="227"/>
      <c r="J142" s="175"/>
      <c r="K142" s="175"/>
      <c r="L142" s="176">
        <f>M142+O142</f>
        <v>0</v>
      </c>
      <c r="M142" s="176">
        <f>E142+I142</f>
        <v>0</v>
      </c>
      <c r="N142" s="176">
        <f>F142+J142</f>
        <v>0</v>
      </c>
      <c r="O142" s="176">
        <f>G142+K142</f>
        <v>0</v>
      </c>
      <c r="Q142" s="216"/>
      <c r="R142" s="99">
        <f>L284-R141</f>
        <v>0</v>
      </c>
    </row>
    <row r="143" spans="1:18" s="38" customFormat="1" hidden="1" x14ac:dyDescent="0.25">
      <c r="A143" s="156"/>
      <c r="B143" s="237" t="s">
        <v>420</v>
      </c>
      <c r="C143" s="506"/>
      <c r="D143" s="177" t="s">
        <v>178</v>
      </c>
      <c r="E143" s="177"/>
      <c r="F143" s="177"/>
      <c r="G143" s="229"/>
      <c r="H143" s="178">
        <f t="shared" si="34"/>
        <v>0</v>
      </c>
      <c r="I143" s="230"/>
      <c r="J143" s="178"/>
      <c r="K143" s="178"/>
      <c r="L143" s="179"/>
      <c r="M143" s="179"/>
      <c r="N143" s="179"/>
      <c r="O143" s="179"/>
      <c r="Q143" s="231"/>
      <c r="R143" s="232"/>
    </row>
    <row r="144" spans="1:18" hidden="1" x14ac:dyDescent="0.25">
      <c r="A144" s="6" t="s">
        <v>113</v>
      </c>
      <c r="B144" s="18" t="s">
        <v>423</v>
      </c>
      <c r="C144" s="507" t="s">
        <v>51</v>
      </c>
      <c r="D144" s="174">
        <f>E144+G144</f>
        <v>0</v>
      </c>
      <c r="E144" s="174"/>
      <c r="F144" s="174"/>
      <c r="G144" s="226"/>
      <c r="H144" s="175">
        <f t="shared" si="34"/>
        <v>0</v>
      </c>
      <c r="I144" s="227"/>
      <c r="J144" s="175"/>
      <c r="K144" s="175"/>
      <c r="L144" s="176">
        <f>M144+O144</f>
        <v>0</v>
      </c>
      <c r="M144" s="176">
        <f>E144+I144</f>
        <v>0</v>
      </c>
      <c r="N144" s="176">
        <f>F144+J144</f>
        <v>0</v>
      </c>
      <c r="O144" s="176">
        <f>G144+K144</f>
        <v>0</v>
      </c>
      <c r="Q144" s="216"/>
      <c r="R144" s="99">
        <f>L286-R143</f>
        <v>0</v>
      </c>
    </row>
    <row r="145" spans="1:18" s="38" customFormat="1" hidden="1" x14ac:dyDescent="0.25">
      <c r="A145" s="156"/>
      <c r="B145" s="238" t="s">
        <v>420</v>
      </c>
      <c r="C145" s="506"/>
      <c r="D145" s="177" t="s">
        <v>178</v>
      </c>
      <c r="E145" s="177"/>
      <c r="F145" s="177"/>
      <c r="G145" s="229"/>
      <c r="H145" s="178">
        <f t="shared" si="34"/>
        <v>0</v>
      </c>
      <c r="I145" s="230"/>
      <c r="J145" s="178"/>
      <c r="K145" s="178"/>
      <c r="L145" s="179"/>
      <c r="M145" s="179"/>
      <c r="N145" s="179"/>
      <c r="O145" s="179"/>
      <c r="Q145" s="231"/>
      <c r="R145" s="232"/>
    </row>
    <row r="146" spans="1:18" hidden="1" x14ac:dyDescent="0.25">
      <c r="A146" s="6" t="s">
        <v>114</v>
      </c>
      <c r="B146" s="30" t="s">
        <v>49</v>
      </c>
      <c r="C146" s="236"/>
      <c r="D146" s="68">
        <f t="shared" ref="D146:D152" si="35">E146+G146</f>
        <v>0</v>
      </c>
      <c r="E146" s="68">
        <f>E147+E148</f>
        <v>0</v>
      </c>
      <c r="F146" s="68">
        <f>F147+F148</f>
        <v>0</v>
      </c>
      <c r="G146" s="68">
        <f>G147+G148</f>
        <v>0</v>
      </c>
      <c r="H146" s="69">
        <f t="shared" si="34"/>
        <v>0</v>
      </c>
      <c r="I146" s="69">
        <f>I147+I148</f>
        <v>0</v>
      </c>
      <c r="J146" s="69">
        <f>J147+J148</f>
        <v>0</v>
      </c>
      <c r="K146" s="69">
        <f>K147+K148</f>
        <v>0</v>
      </c>
      <c r="L146" s="70">
        <f t="shared" ref="L146:L152" si="36">M146+O146</f>
        <v>0</v>
      </c>
      <c r="M146" s="70">
        <f t="shared" ref="M146:O152" si="37">E146+I146</f>
        <v>0</v>
      </c>
      <c r="N146" s="70">
        <f t="shared" si="37"/>
        <v>0</v>
      </c>
      <c r="O146" s="70">
        <f t="shared" si="37"/>
        <v>0</v>
      </c>
      <c r="Q146" s="216"/>
      <c r="R146" s="99">
        <f>L288-R145</f>
        <v>0</v>
      </c>
    </row>
    <row r="147" spans="1:18" s="38" customFormat="1" hidden="1" x14ac:dyDescent="0.25">
      <c r="A147" s="20"/>
      <c r="B147" s="228" t="s">
        <v>420</v>
      </c>
      <c r="C147" s="236" t="s">
        <v>51</v>
      </c>
      <c r="D147" s="174">
        <f t="shared" si="35"/>
        <v>0</v>
      </c>
      <c r="E147" s="174"/>
      <c r="F147" s="174"/>
      <c r="G147" s="226"/>
      <c r="H147" s="175">
        <f t="shared" si="34"/>
        <v>0</v>
      </c>
      <c r="I147" s="227"/>
      <c r="J147" s="175"/>
      <c r="K147" s="175"/>
      <c r="L147" s="176">
        <f t="shared" si="36"/>
        <v>0</v>
      </c>
      <c r="M147" s="176">
        <f t="shared" si="37"/>
        <v>0</v>
      </c>
      <c r="N147" s="176">
        <f t="shared" si="37"/>
        <v>0</v>
      </c>
      <c r="O147" s="176">
        <f t="shared" si="37"/>
        <v>0</v>
      </c>
      <c r="Q147" s="231"/>
      <c r="R147" s="232"/>
    </row>
    <row r="148" spans="1:18" s="38" customFormat="1" ht="25.5" hidden="1" x14ac:dyDescent="0.25">
      <c r="A148" s="20"/>
      <c r="B148" s="239" t="s">
        <v>419</v>
      </c>
      <c r="C148" s="236" t="s">
        <v>51</v>
      </c>
      <c r="D148" s="174">
        <f t="shared" si="35"/>
        <v>0</v>
      </c>
      <c r="E148" s="174"/>
      <c r="F148" s="174"/>
      <c r="G148" s="226"/>
      <c r="H148" s="175">
        <f t="shared" si="34"/>
        <v>0</v>
      </c>
      <c r="I148" s="227"/>
      <c r="J148" s="175"/>
      <c r="K148" s="175"/>
      <c r="L148" s="176">
        <f t="shared" si="36"/>
        <v>0</v>
      </c>
      <c r="M148" s="176">
        <f t="shared" si="37"/>
        <v>0</v>
      </c>
      <c r="N148" s="176">
        <f t="shared" si="37"/>
        <v>0</v>
      </c>
      <c r="O148" s="176">
        <f t="shared" si="37"/>
        <v>0</v>
      </c>
      <c r="Q148" s="231"/>
      <c r="R148" s="232"/>
    </row>
    <row r="149" spans="1:18" hidden="1" x14ac:dyDescent="0.25">
      <c r="A149" s="6" t="s">
        <v>115</v>
      </c>
      <c r="B149" s="7" t="s">
        <v>48</v>
      </c>
      <c r="C149" s="217"/>
      <c r="D149" s="68">
        <f t="shared" si="35"/>
        <v>0</v>
      </c>
      <c r="E149" s="68">
        <f>E150+E151</f>
        <v>0</v>
      </c>
      <c r="F149" s="68">
        <f>F150+F151</f>
        <v>0</v>
      </c>
      <c r="G149" s="68">
        <f>G150+G151</f>
        <v>0</v>
      </c>
      <c r="H149" s="69">
        <f t="shared" si="34"/>
        <v>0</v>
      </c>
      <c r="I149" s="69">
        <f>I150+I151</f>
        <v>0</v>
      </c>
      <c r="J149" s="69">
        <f>J150+J151</f>
        <v>0</v>
      </c>
      <c r="K149" s="69">
        <f>K150+K151</f>
        <v>0</v>
      </c>
      <c r="L149" s="70">
        <f t="shared" si="36"/>
        <v>0</v>
      </c>
      <c r="M149" s="70">
        <f t="shared" si="37"/>
        <v>0</v>
      </c>
      <c r="N149" s="70">
        <f t="shared" si="37"/>
        <v>0</v>
      </c>
      <c r="O149" s="70">
        <f t="shared" si="37"/>
        <v>0</v>
      </c>
      <c r="Q149" s="216"/>
      <c r="R149" s="99">
        <f>L290-R147</f>
        <v>0</v>
      </c>
    </row>
    <row r="150" spans="1:18" s="38" customFormat="1" hidden="1" x14ac:dyDescent="0.25">
      <c r="A150" s="20"/>
      <c r="B150" s="240" t="s">
        <v>420</v>
      </c>
      <c r="C150" s="236" t="s">
        <v>51</v>
      </c>
      <c r="D150" s="174">
        <f t="shared" si="35"/>
        <v>0</v>
      </c>
      <c r="E150" s="174"/>
      <c r="F150" s="174"/>
      <c r="G150" s="226"/>
      <c r="H150" s="175">
        <f t="shared" si="34"/>
        <v>0</v>
      </c>
      <c r="I150" s="227"/>
      <c r="J150" s="175"/>
      <c r="K150" s="175"/>
      <c r="L150" s="176">
        <f t="shared" si="36"/>
        <v>0</v>
      </c>
      <c r="M150" s="176">
        <f t="shared" si="37"/>
        <v>0</v>
      </c>
      <c r="N150" s="176">
        <f t="shared" si="37"/>
        <v>0</v>
      </c>
      <c r="O150" s="176">
        <f t="shared" si="37"/>
        <v>0</v>
      </c>
      <c r="Q150" s="231"/>
      <c r="R150" s="232"/>
    </row>
    <row r="151" spans="1:18" s="38" customFormat="1" ht="25.5" hidden="1" x14ac:dyDescent="0.25">
      <c r="A151" s="156"/>
      <c r="B151" s="239" t="s">
        <v>419</v>
      </c>
      <c r="C151" s="236" t="s">
        <v>51</v>
      </c>
      <c r="D151" s="174">
        <f t="shared" si="35"/>
        <v>0</v>
      </c>
      <c r="E151" s="174"/>
      <c r="F151" s="174"/>
      <c r="G151" s="226"/>
      <c r="H151" s="175">
        <f t="shared" si="34"/>
        <v>0</v>
      </c>
      <c r="I151" s="227"/>
      <c r="J151" s="175"/>
      <c r="K151" s="175"/>
      <c r="L151" s="176">
        <f t="shared" si="36"/>
        <v>0</v>
      </c>
      <c r="M151" s="176">
        <f t="shared" si="37"/>
        <v>0</v>
      </c>
      <c r="N151" s="176">
        <f t="shared" si="37"/>
        <v>0</v>
      </c>
      <c r="O151" s="176">
        <f t="shared" si="37"/>
        <v>0</v>
      </c>
      <c r="Q151" s="231"/>
      <c r="R151" s="232"/>
    </row>
    <row r="152" spans="1:18" hidden="1" x14ac:dyDescent="0.25">
      <c r="A152" s="20" t="s">
        <v>116</v>
      </c>
      <c r="B152" s="36" t="s">
        <v>66</v>
      </c>
      <c r="C152" s="507" t="s">
        <v>51</v>
      </c>
      <c r="D152" s="174">
        <f t="shared" si="35"/>
        <v>0</v>
      </c>
      <c r="E152" s="174"/>
      <c r="F152" s="174"/>
      <c r="G152" s="226"/>
      <c r="H152" s="175">
        <f t="shared" si="34"/>
        <v>0</v>
      </c>
      <c r="I152" s="227"/>
      <c r="J152" s="175"/>
      <c r="K152" s="175"/>
      <c r="L152" s="176">
        <f t="shared" si="36"/>
        <v>0</v>
      </c>
      <c r="M152" s="176">
        <f t="shared" si="37"/>
        <v>0</v>
      </c>
      <c r="N152" s="176">
        <f t="shared" si="37"/>
        <v>0</v>
      </c>
      <c r="O152" s="176">
        <f t="shared" si="37"/>
        <v>0</v>
      </c>
      <c r="Q152" s="216"/>
      <c r="R152" s="99">
        <f>L292-R150</f>
        <v>0</v>
      </c>
    </row>
    <row r="153" spans="1:18" s="38" customFormat="1" hidden="1" x14ac:dyDescent="0.25">
      <c r="A153" s="156"/>
      <c r="B153" s="228" t="s">
        <v>420</v>
      </c>
      <c r="C153" s="505"/>
      <c r="D153" s="182" t="s">
        <v>178</v>
      </c>
      <c r="E153" s="182"/>
      <c r="F153" s="182"/>
      <c r="G153" s="315"/>
      <c r="H153" s="183">
        <f t="shared" si="34"/>
        <v>0</v>
      </c>
      <c r="I153" s="316"/>
      <c r="J153" s="183"/>
      <c r="K153" s="183"/>
      <c r="L153" s="184"/>
      <c r="M153" s="184"/>
      <c r="N153" s="184"/>
      <c r="O153" s="184"/>
      <c r="Q153" s="231"/>
      <c r="R153" s="232"/>
    </row>
    <row r="154" spans="1:18" x14ac:dyDescent="0.25">
      <c r="A154" s="160" t="s">
        <v>82</v>
      </c>
      <c r="B154" s="36" t="s">
        <v>172</v>
      </c>
      <c r="C154" s="384" t="s">
        <v>51</v>
      </c>
      <c r="D154" s="174">
        <f>E154+G154</f>
        <v>135.4</v>
      </c>
      <c r="E154" s="174">
        <v>135.4</v>
      </c>
      <c r="F154" s="174">
        <v>91.9</v>
      </c>
      <c r="G154" s="174">
        <f>G155+G156</f>
        <v>0</v>
      </c>
      <c r="H154" s="175">
        <f t="shared" si="34"/>
        <v>0</v>
      </c>
      <c r="I154" s="175">
        <f>I155+I156</f>
        <v>0</v>
      </c>
      <c r="J154" s="175">
        <f>J155+J156</f>
        <v>0</v>
      </c>
      <c r="K154" s="175">
        <f>K155+K156</f>
        <v>0</v>
      </c>
      <c r="L154" s="176">
        <f>M154+O154</f>
        <v>135.4</v>
      </c>
      <c r="M154" s="176">
        <f t="shared" ref="M154:O157" si="38">E154+I154</f>
        <v>135.4</v>
      </c>
      <c r="N154" s="176">
        <f t="shared" si="38"/>
        <v>91.9</v>
      </c>
      <c r="O154" s="176">
        <f t="shared" si="38"/>
        <v>0</v>
      </c>
      <c r="Q154" s="216"/>
      <c r="R154" s="99"/>
    </row>
    <row r="155" spans="1:18" hidden="1" x14ac:dyDescent="0.25">
      <c r="A155" s="164"/>
      <c r="B155" s="313" t="s">
        <v>420</v>
      </c>
      <c r="C155" s="267" t="s">
        <v>51</v>
      </c>
      <c r="D155" s="182">
        <f>E155+G155</f>
        <v>0</v>
      </c>
      <c r="E155" s="182"/>
      <c r="F155" s="182"/>
      <c r="G155" s="182"/>
      <c r="H155" s="183">
        <f t="shared" si="34"/>
        <v>0</v>
      </c>
      <c r="I155" s="183"/>
      <c r="J155" s="183"/>
      <c r="K155" s="183"/>
      <c r="L155" s="184">
        <f>M155+O155</f>
        <v>0</v>
      </c>
      <c r="M155" s="184">
        <f t="shared" si="38"/>
        <v>0</v>
      </c>
      <c r="N155" s="184">
        <f t="shared" si="38"/>
        <v>0</v>
      </c>
      <c r="O155" s="184">
        <f t="shared" si="38"/>
        <v>0</v>
      </c>
      <c r="Q155" s="216"/>
      <c r="R155" s="99"/>
    </row>
    <row r="156" spans="1:18" s="38" customFormat="1" ht="51.75" x14ac:dyDescent="0.25">
      <c r="A156" s="172"/>
      <c r="B156" s="314" t="s">
        <v>379</v>
      </c>
      <c r="C156" s="266"/>
      <c r="D156" s="177">
        <f>E156+G156</f>
        <v>0</v>
      </c>
      <c r="E156" s="177"/>
      <c r="F156" s="177"/>
      <c r="G156" s="177">
        <f>G158</f>
        <v>0</v>
      </c>
      <c r="H156" s="178">
        <f t="shared" si="34"/>
        <v>0</v>
      </c>
      <c r="I156" s="178"/>
      <c r="J156" s="178"/>
      <c r="K156" s="178"/>
      <c r="L156" s="179">
        <f>M156+O156</f>
        <v>0</v>
      </c>
      <c r="M156" s="179">
        <f t="shared" si="38"/>
        <v>0</v>
      </c>
      <c r="N156" s="179">
        <f t="shared" si="38"/>
        <v>0</v>
      </c>
      <c r="O156" s="179">
        <f t="shared" si="38"/>
        <v>0</v>
      </c>
      <c r="Q156" s="231"/>
      <c r="R156" s="232"/>
    </row>
    <row r="157" spans="1:18" s="38" customFormat="1" x14ac:dyDescent="0.25">
      <c r="A157" s="6" t="s">
        <v>83</v>
      </c>
      <c r="B157" s="81" t="s">
        <v>173</v>
      </c>
      <c r="C157" s="505" t="s">
        <v>51</v>
      </c>
      <c r="D157" s="182">
        <f>E157+G157</f>
        <v>189.5</v>
      </c>
      <c r="E157" s="182">
        <v>189.5</v>
      </c>
      <c r="F157" s="182">
        <v>113.3</v>
      </c>
      <c r="G157" s="182">
        <f>G158</f>
        <v>0</v>
      </c>
      <c r="H157" s="183">
        <f t="shared" si="34"/>
        <v>0</v>
      </c>
      <c r="I157" s="183"/>
      <c r="J157" s="183"/>
      <c r="K157" s="183"/>
      <c r="L157" s="184">
        <f>M157+O157</f>
        <v>189.5</v>
      </c>
      <c r="M157" s="184">
        <f t="shared" si="38"/>
        <v>189.5</v>
      </c>
      <c r="N157" s="184">
        <f t="shared" si="38"/>
        <v>113.3</v>
      </c>
      <c r="O157" s="184">
        <f t="shared" si="38"/>
        <v>0</v>
      </c>
      <c r="Q157" s="2"/>
      <c r="R157" s="2"/>
    </row>
    <row r="158" spans="1:18" ht="51.75" x14ac:dyDescent="0.25">
      <c r="A158" s="156"/>
      <c r="B158" s="193" t="s">
        <v>379</v>
      </c>
      <c r="C158" s="506"/>
      <c r="D158" s="177"/>
      <c r="E158" s="177"/>
      <c r="F158" s="177"/>
      <c r="G158" s="177"/>
      <c r="H158" s="178"/>
      <c r="I158" s="178"/>
      <c r="J158" s="178"/>
      <c r="K158" s="178"/>
      <c r="L158" s="179"/>
      <c r="M158" s="179"/>
      <c r="N158" s="179"/>
      <c r="O158" s="179"/>
      <c r="R158" s="241"/>
    </row>
    <row r="159" spans="1:18" x14ac:dyDescent="0.25">
      <c r="A159" s="223" t="s">
        <v>84</v>
      </c>
      <c r="B159" s="88" t="s">
        <v>182</v>
      </c>
      <c r="C159" s="219"/>
      <c r="D159" s="87">
        <f>D75+D78+D81+D83+D86+D89+D91+D94+D96+D99+D102+D105+D107+D110+D112+D114+D116+D120+D122+D126+D128+D130+D132+D134+D136+D138+D140+D142+D144+D146+D149+D152+D154+D157+D118+D124</f>
        <v>705.9</v>
      </c>
      <c r="E159" s="87">
        <f t="shared" ref="E159:O159" si="39">E75+E78+E81+E83+E86+E89+E91+E94+E96+E99+E102+E105+E107+E110+E112+E114+E116+E120+E122+E126+E128+E130+E132+E134+E136+E138+E140+E142+E144+E146+E149+E152+E154+E157+E118+E124</f>
        <v>324.89999999999998</v>
      </c>
      <c r="F159" s="87">
        <f t="shared" si="39"/>
        <v>205.2</v>
      </c>
      <c r="G159" s="87">
        <f t="shared" si="39"/>
        <v>381</v>
      </c>
      <c r="H159" s="242">
        <f t="shared" si="39"/>
        <v>0</v>
      </c>
      <c r="I159" s="242">
        <f t="shared" si="39"/>
        <v>0</v>
      </c>
      <c r="J159" s="242">
        <f t="shared" si="39"/>
        <v>0</v>
      </c>
      <c r="K159" s="242">
        <f t="shared" si="39"/>
        <v>0</v>
      </c>
      <c r="L159" s="88">
        <f t="shared" si="39"/>
        <v>705.9</v>
      </c>
      <c r="M159" s="88">
        <f t="shared" si="39"/>
        <v>324.89999999999998</v>
      </c>
      <c r="N159" s="88">
        <f t="shared" si="39"/>
        <v>205.2</v>
      </c>
      <c r="O159" s="88">
        <f t="shared" si="39"/>
        <v>381</v>
      </c>
    </row>
    <row r="160" spans="1:18" hidden="1" x14ac:dyDescent="0.25">
      <c r="A160" s="6" t="s">
        <v>119</v>
      </c>
      <c r="B160" s="529" t="s">
        <v>186</v>
      </c>
      <c r="C160" s="529"/>
      <c r="D160" s="529"/>
      <c r="E160" s="529"/>
      <c r="F160" s="529"/>
      <c r="G160" s="529"/>
      <c r="H160" s="529"/>
      <c r="I160" s="529"/>
      <c r="J160" s="529"/>
      <c r="K160" s="529"/>
      <c r="L160" s="529"/>
      <c r="M160" s="529"/>
      <c r="N160" s="529"/>
      <c r="O160" s="529"/>
      <c r="Q160" s="216"/>
      <c r="R160" s="99"/>
    </row>
    <row r="161" spans="1:18" hidden="1" x14ac:dyDescent="0.25">
      <c r="A161" s="6" t="s">
        <v>120</v>
      </c>
      <c r="B161" s="30" t="s">
        <v>20</v>
      </c>
      <c r="C161" s="507" t="s">
        <v>25</v>
      </c>
      <c r="D161" s="174">
        <f>E161+G161</f>
        <v>0</v>
      </c>
      <c r="E161" s="174"/>
      <c r="F161" s="174"/>
      <c r="G161" s="174"/>
      <c r="H161" s="175">
        <f>I161+K161</f>
        <v>0</v>
      </c>
      <c r="I161" s="175"/>
      <c r="J161" s="175"/>
      <c r="K161" s="175"/>
      <c r="L161" s="176">
        <f>M161+O161</f>
        <v>0</v>
      </c>
      <c r="M161" s="176">
        <f>E161+I161</f>
        <v>0</v>
      </c>
      <c r="N161" s="176">
        <f>F161+J161</f>
        <v>0</v>
      </c>
      <c r="O161" s="176">
        <f>G161+K161</f>
        <v>0</v>
      </c>
      <c r="Q161" s="216"/>
      <c r="R161" s="99"/>
    </row>
    <row r="162" spans="1:18" hidden="1" x14ac:dyDescent="0.25">
      <c r="A162" s="156"/>
      <c r="B162" s="228" t="s">
        <v>420</v>
      </c>
      <c r="C162" s="506"/>
      <c r="D162" s="177"/>
      <c r="E162" s="177"/>
      <c r="F162" s="177"/>
      <c r="G162" s="177"/>
      <c r="H162" s="178"/>
      <c r="I162" s="178"/>
      <c r="J162" s="178"/>
      <c r="K162" s="178"/>
      <c r="L162" s="179"/>
      <c r="M162" s="179"/>
      <c r="N162" s="179"/>
      <c r="O162" s="179"/>
      <c r="Q162" s="216"/>
      <c r="R162" s="99"/>
    </row>
    <row r="163" spans="1:18" hidden="1" x14ac:dyDescent="0.25">
      <c r="A163" s="223" t="s">
        <v>121</v>
      </c>
      <c r="B163" s="22" t="s">
        <v>181</v>
      </c>
      <c r="C163" s="219"/>
      <c r="D163" s="87">
        <f>D161</f>
        <v>0</v>
      </c>
      <c r="E163" s="87">
        <f t="shared" ref="E163:O163" si="40">E161</f>
        <v>0</v>
      </c>
      <c r="F163" s="87">
        <f t="shared" si="40"/>
        <v>0</v>
      </c>
      <c r="G163" s="87">
        <f t="shared" si="40"/>
        <v>0</v>
      </c>
      <c r="H163" s="242">
        <f t="shared" si="40"/>
        <v>0</v>
      </c>
      <c r="I163" s="242">
        <f t="shared" si="40"/>
        <v>0</v>
      </c>
      <c r="J163" s="242">
        <f t="shared" si="40"/>
        <v>0</v>
      </c>
      <c r="K163" s="242">
        <f t="shared" si="40"/>
        <v>0</v>
      </c>
      <c r="L163" s="88">
        <f t="shared" si="40"/>
        <v>0</v>
      </c>
      <c r="M163" s="88">
        <f t="shared" si="40"/>
        <v>0</v>
      </c>
      <c r="N163" s="88">
        <f t="shared" si="40"/>
        <v>0</v>
      </c>
      <c r="O163" s="88">
        <f t="shared" si="40"/>
        <v>0</v>
      </c>
      <c r="Q163" s="216"/>
      <c r="R163" s="241"/>
    </row>
    <row r="164" spans="1:18" x14ac:dyDescent="0.25">
      <c r="A164" s="6" t="s">
        <v>85</v>
      </c>
      <c r="B164" s="529" t="s">
        <v>67</v>
      </c>
      <c r="C164" s="529"/>
      <c r="D164" s="529"/>
      <c r="E164" s="529"/>
      <c r="F164" s="529"/>
      <c r="G164" s="529"/>
      <c r="H164" s="529"/>
      <c r="I164" s="529"/>
      <c r="J164" s="529"/>
      <c r="K164" s="529"/>
      <c r="L164" s="529"/>
      <c r="M164" s="529"/>
      <c r="N164" s="529"/>
      <c r="O164" s="529"/>
    </row>
    <row r="165" spans="1:18" ht="19.5" customHeight="1" x14ac:dyDescent="0.25">
      <c r="A165" s="6" t="s">
        <v>86</v>
      </c>
      <c r="B165" s="36" t="s">
        <v>20</v>
      </c>
      <c r="C165" s="393" t="s">
        <v>30</v>
      </c>
      <c r="D165" s="249">
        <f t="shared" ref="D165:D207" si="41">E165+G165</f>
        <v>445</v>
      </c>
      <c r="E165" s="249">
        <f>E166+E167</f>
        <v>0</v>
      </c>
      <c r="F165" s="249">
        <f>F166+F167</f>
        <v>0</v>
      </c>
      <c r="G165" s="249">
        <v>445</v>
      </c>
      <c r="H165" s="250">
        <f t="shared" ref="H165:H208" si="42">I165+K165</f>
        <v>0</v>
      </c>
      <c r="I165" s="250">
        <f>I166+I167</f>
        <v>0</v>
      </c>
      <c r="J165" s="250">
        <f>J166+J167</f>
        <v>0</v>
      </c>
      <c r="K165" s="250">
        <f>K166+K167</f>
        <v>0</v>
      </c>
      <c r="L165" s="176">
        <f t="shared" ref="L165:L207" si="43">M165+O165</f>
        <v>445</v>
      </c>
      <c r="M165" s="251">
        <f t="shared" ref="M165:M207" si="44">E165+I165</f>
        <v>0</v>
      </c>
      <c r="N165" s="176">
        <f t="shared" ref="N165:N207" si="45">F165+J165</f>
        <v>0</v>
      </c>
      <c r="O165" s="234">
        <f t="shared" ref="O165:O207" si="46">G165+K165</f>
        <v>445</v>
      </c>
    </row>
    <row r="166" spans="1:18" hidden="1" x14ac:dyDescent="0.25">
      <c r="A166" s="20"/>
      <c r="B166" s="313" t="s">
        <v>420</v>
      </c>
      <c r="C166" s="394" t="s">
        <v>30</v>
      </c>
      <c r="D166" s="317">
        <f t="shared" si="41"/>
        <v>0</v>
      </c>
      <c r="E166" s="317"/>
      <c r="F166" s="317"/>
      <c r="G166" s="317"/>
      <c r="H166" s="318">
        <f t="shared" si="42"/>
        <v>0</v>
      </c>
      <c r="I166" s="318"/>
      <c r="J166" s="318"/>
      <c r="K166" s="318"/>
      <c r="L166" s="184">
        <f t="shared" si="43"/>
        <v>0</v>
      </c>
      <c r="M166" s="319">
        <f t="shared" si="44"/>
        <v>0</v>
      </c>
      <c r="N166" s="184">
        <f t="shared" si="45"/>
        <v>0</v>
      </c>
      <c r="O166" s="321">
        <f t="shared" si="46"/>
        <v>0</v>
      </c>
    </row>
    <row r="167" spans="1:18" ht="26.25" x14ac:dyDescent="0.25">
      <c r="A167" s="156"/>
      <c r="B167" s="314" t="s">
        <v>342</v>
      </c>
      <c r="C167" s="395"/>
      <c r="D167" s="389">
        <f t="shared" si="41"/>
        <v>0</v>
      </c>
      <c r="E167" s="389"/>
      <c r="F167" s="389"/>
      <c r="G167" s="389"/>
      <c r="H167" s="390">
        <f t="shared" si="42"/>
        <v>0</v>
      </c>
      <c r="I167" s="390"/>
      <c r="J167" s="390"/>
      <c r="K167" s="390"/>
      <c r="L167" s="179">
        <f t="shared" si="43"/>
        <v>0</v>
      </c>
      <c r="M167" s="391">
        <f t="shared" si="44"/>
        <v>0</v>
      </c>
      <c r="N167" s="179">
        <f t="shared" si="45"/>
        <v>0</v>
      </c>
      <c r="O167" s="235">
        <f t="shared" si="46"/>
        <v>0</v>
      </c>
    </row>
    <row r="168" spans="1:18" hidden="1" x14ac:dyDescent="0.25">
      <c r="A168" s="6" t="s">
        <v>123</v>
      </c>
      <c r="B168" s="30" t="s">
        <v>7</v>
      </c>
      <c r="C168" s="392"/>
      <c r="D168" s="177">
        <f t="shared" si="41"/>
        <v>0</v>
      </c>
      <c r="E168" s="177">
        <f>E169+E170</f>
        <v>0</v>
      </c>
      <c r="F168" s="177">
        <f>F169+F170</f>
        <v>0</v>
      </c>
      <c r="G168" s="177">
        <f>G169+G170</f>
        <v>0</v>
      </c>
      <c r="H168" s="178">
        <f t="shared" si="42"/>
        <v>0</v>
      </c>
      <c r="I168" s="178">
        <f>I169+I170</f>
        <v>0</v>
      </c>
      <c r="J168" s="178">
        <f>J169+J170</f>
        <v>0</v>
      </c>
      <c r="K168" s="178">
        <f>K169+K170</f>
        <v>0</v>
      </c>
      <c r="L168" s="179">
        <f t="shared" si="43"/>
        <v>0</v>
      </c>
      <c r="M168" s="179">
        <f t="shared" si="44"/>
        <v>0</v>
      </c>
      <c r="N168" s="179">
        <f t="shared" si="45"/>
        <v>0</v>
      </c>
      <c r="O168" s="179">
        <f t="shared" si="46"/>
        <v>0</v>
      </c>
      <c r="Q168" s="216"/>
      <c r="R168" s="99">
        <f>L308-R167</f>
        <v>0</v>
      </c>
    </row>
    <row r="169" spans="1:18" hidden="1" x14ac:dyDescent="0.25">
      <c r="A169" s="20"/>
      <c r="B169" s="240" t="s">
        <v>420</v>
      </c>
      <c r="C169" s="243" t="s">
        <v>30</v>
      </c>
      <c r="D169" s="174">
        <f t="shared" si="41"/>
        <v>0</v>
      </c>
      <c r="E169" s="174"/>
      <c r="F169" s="174"/>
      <c r="G169" s="226"/>
      <c r="H169" s="175">
        <f t="shared" si="42"/>
        <v>0</v>
      </c>
      <c r="I169" s="227"/>
      <c r="J169" s="175"/>
      <c r="K169" s="175"/>
      <c r="L169" s="176">
        <f t="shared" si="43"/>
        <v>0</v>
      </c>
      <c r="M169" s="176">
        <f t="shared" si="44"/>
        <v>0</v>
      </c>
      <c r="N169" s="176">
        <f t="shared" si="45"/>
        <v>0</v>
      </c>
      <c r="O169" s="176">
        <f t="shared" si="46"/>
        <v>0</v>
      </c>
      <c r="Q169" s="216"/>
      <c r="R169" s="99"/>
    </row>
    <row r="170" spans="1:18" s="38" customFormat="1" ht="25.5" hidden="1" x14ac:dyDescent="0.25">
      <c r="A170" s="156"/>
      <c r="B170" s="239" t="s">
        <v>419</v>
      </c>
      <c r="C170" s="244" t="s">
        <v>30</v>
      </c>
      <c r="D170" s="174">
        <f t="shared" si="41"/>
        <v>0</v>
      </c>
      <c r="E170" s="174"/>
      <c r="F170" s="174"/>
      <c r="G170" s="226"/>
      <c r="H170" s="175">
        <f t="shared" si="42"/>
        <v>0</v>
      </c>
      <c r="I170" s="227"/>
      <c r="J170" s="175"/>
      <c r="K170" s="175"/>
      <c r="L170" s="176">
        <f t="shared" si="43"/>
        <v>0</v>
      </c>
      <c r="M170" s="176">
        <f t="shared" si="44"/>
        <v>0</v>
      </c>
      <c r="N170" s="176">
        <f t="shared" si="45"/>
        <v>0</v>
      </c>
      <c r="O170" s="176">
        <f t="shared" si="46"/>
        <v>0</v>
      </c>
      <c r="Q170" s="231"/>
      <c r="R170" s="232"/>
    </row>
    <row r="171" spans="1:18" hidden="1" x14ac:dyDescent="0.25">
      <c r="A171" s="6" t="s">
        <v>124</v>
      </c>
      <c r="B171" s="30" t="s">
        <v>10</v>
      </c>
      <c r="C171" s="236"/>
      <c r="D171" s="68">
        <f t="shared" si="41"/>
        <v>0</v>
      </c>
      <c r="E171" s="68">
        <f>E172+E173</f>
        <v>0</v>
      </c>
      <c r="F171" s="68">
        <f>F172+F173</f>
        <v>0</v>
      </c>
      <c r="G171" s="68">
        <f>G172+G173</f>
        <v>0</v>
      </c>
      <c r="H171" s="69">
        <f t="shared" si="42"/>
        <v>0</v>
      </c>
      <c r="I171" s="69">
        <f>I172+I173</f>
        <v>0</v>
      </c>
      <c r="J171" s="69">
        <f>J172+J173</f>
        <v>0</v>
      </c>
      <c r="K171" s="69">
        <f>K172+K173</f>
        <v>0</v>
      </c>
      <c r="L171" s="70">
        <f t="shared" si="43"/>
        <v>0</v>
      </c>
      <c r="M171" s="70">
        <f t="shared" si="44"/>
        <v>0</v>
      </c>
      <c r="N171" s="70">
        <f t="shared" si="45"/>
        <v>0</v>
      </c>
      <c r="O171" s="70">
        <f t="shared" si="46"/>
        <v>0</v>
      </c>
      <c r="Q171" s="216"/>
      <c r="R171" s="99">
        <f>L311-R170</f>
        <v>0</v>
      </c>
    </row>
    <row r="172" spans="1:18" hidden="1" x14ac:dyDescent="0.25">
      <c r="A172" s="20"/>
      <c r="B172" s="240" t="s">
        <v>420</v>
      </c>
      <c r="C172" s="243" t="s">
        <v>30</v>
      </c>
      <c r="D172" s="174">
        <f t="shared" si="41"/>
        <v>0</v>
      </c>
      <c r="E172" s="245"/>
      <c r="F172" s="174"/>
      <c r="G172" s="226"/>
      <c r="H172" s="175">
        <f t="shared" si="42"/>
        <v>0</v>
      </c>
      <c r="I172" s="227"/>
      <c r="J172" s="175"/>
      <c r="K172" s="175"/>
      <c r="L172" s="176">
        <f t="shared" si="43"/>
        <v>0</v>
      </c>
      <c r="M172" s="176">
        <f t="shared" si="44"/>
        <v>0</v>
      </c>
      <c r="N172" s="176">
        <f t="shared" si="45"/>
        <v>0</v>
      </c>
      <c r="O172" s="176">
        <f t="shared" si="46"/>
        <v>0</v>
      </c>
      <c r="Q172" s="216"/>
      <c r="R172" s="99"/>
    </row>
    <row r="173" spans="1:18" s="38" customFormat="1" ht="25.5" hidden="1" x14ac:dyDescent="0.25">
      <c r="A173" s="156"/>
      <c r="B173" s="239" t="s">
        <v>419</v>
      </c>
      <c r="C173" s="244" t="s">
        <v>30</v>
      </c>
      <c r="D173" s="174">
        <f t="shared" si="41"/>
        <v>0</v>
      </c>
      <c r="E173" s="245"/>
      <c r="F173" s="174"/>
      <c r="G173" s="226"/>
      <c r="H173" s="175">
        <f t="shared" si="42"/>
        <v>0</v>
      </c>
      <c r="I173" s="227"/>
      <c r="J173" s="175"/>
      <c r="K173" s="175"/>
      <c r="L173" s="176">
        <f t="shared" si="43"/>
        <v>0</v>
      </c>
      <c r="M173" s="176">
        <f t="shared" si="44"/>
        <v>0</v>
      </c>
      <c r="N173" s="176">
        <f t="shared" si="45"/>
        <v>0</v>
      </c>
      <c r="O173" s="176">
        <f t="shared" si="46"/>
        <v>0</v>
      </c>
      <c r="Q173" s="231"/>
      <c r="R173" s="232"/>
    </row>
    <row r="174" spans="1:18" hidden="1" x14ac:dyDescent="0.25">
      <c r="A174" s="6" t="s">
        <v>125</v>
      </c>
      <c r="B174" s="30" t="s">
        <v>11</v>
      </c>
      <c r="C174" s="236"/>
      <c r="D174" s="68">
        <f t="shared" si="41"/>
        <v>0</v>
      </c>
      <c r="E174" s="68">
        <f>E175+E176</f>
        <v>0</v>
      </c>
      <c r="F174" s="68">
        <f>F175+F176</f>
        <v>0</v>
      </c>
      <c r="G174" s="68">
        <f>G175+G176</f>
        <v>0</v>
      </c>
      <c r="H174" s="69">
        <f t="shared" si="42"/>
        <v>0</v>
      </c>
      <c r="I174" s="69">
        <f>I175+I176</f>
        <v>0</v>
      </c>
      <c r="J174" s="69">
        <f>J175+J176</f>
        <v>0</v>
      </c>
      <c r="K174" s="69">
        <f>K175+K176</f>
        <v>0</v>
      </c>
      <c r="L174" s="70">
        <f t="shared" si="43"/>
        <v>0</v>
      </c>
      <c r="M174" s="70">
        <f t="shared" si="44"/>
        <v>0</v>
      </c>
      <c r="N174" s="70">
        <f t="shared" si="45"/>
        <v>0</v>
      </c>
      <c r="O174" s="70">
        <f t="shared" si="46"/>
        <v>0</v>
      </c>
      <c r="Q174" s="216"/>
      <c r="R174" s="99">
        <f>L314-R173</f>
        <v>0</v>
      </c>
    </row>
    <row r="175" spans="1:18" hidden="1" x14ac:dyDescent="0.25">
      <c r="A175" s="20"/>
      <c r="B175" s="240" t="s">
        <v>420</v>
      </c>
      <c r="C175" s="243" t="s">
        <v>30</v>
      </c>
      <c r="D175" s="174">
        <f t="shared" si="41"/>
        <v>0</v>
      </c>
      <c r="E175" s="245"/>
      <c r="F175" s="174"/>
      <c r="G175" s="226"/>
      <c r="H175" s="175">
        <f t="shared" si="42"/>
        <v>0</v>
      </c>
      <c r="I175" s="227"/>
      <c r="J175" s="175"/>
      <c r="K175" s="175"/>
      <c r="L175" s="176">
        <f t="shared" si="43"/>
        <v>0</v>
      </c>
      <c r="M175" s="176">
        <f t="shared" si="44"/>
        <v>0</v>
      </c>
      <c r="N175" s="176">
        <f t="shared" si="45"/>
        <v>0</v>
      </c>
      <c r="O175" s="176">
        <f t="shared" si="46"/>
        <v>0</v>
      </c>
      <c r="Q175" s="216"/>
      <c r="R175" s="99"/>
    </row>
    <row r="176" spans="1:18" s="38" customFormat="1" ht="25.5" hidden="1" x14ac:dyDescent="0.25">
      <c r="A176" s="156"/>
      <c r="B176" s="239" t="s">
        <v>419</v>
      </c>
      <c r="C176" s="244" t="s">
        <v>30</v>
      </c>
      <c r="D176" s="174">
        <f t="shared" si="41"/>
        <v>0</v>
      </c>
      <c r="E176" s="245"/>
      <c r="F176" s="174"/>
      <c r="G176" s="226"/>
      <c r="H176" s="175">
        <f t="shared" si="42"/>
        <v>0</v>
      </c>
      <c r="I176" s="227"/>
      <c r="J176" s="175"/>
      <c r="K176" s="175"/>
      <c r="L176" s="176">
        <f t="shared" si="43"/>
        <v>0</v>
      </c>
      <c r="M176" s="176">
        <f t="shared" si="44"/>
        <v>0</v>
      </c>
      <c r="N176" s="176">
        <f t="shared" si="45"/>
        <v>0</v>
      </c>
      <c r="O176" s="176">
        <f t="shared" si="46"/>
        <v>0</v>
      </c>
      <c r="Q176" s="231"/>
      <c r="R176" s="232"/>
    </row>
    <row r="177" spans="1:18" hidden="1" x14ac:dyDescent="0.25">
      <c r="A177" s="6" t="s">
        <v>126</v>
      </c>
      <c r="B177" s="30" t="s">
        <v>15</v>
      </c>
      <c r="C177" s="236"/>
      <c r="D177" s="68">
        <f t="shared" si="41"/>
        <v>0</v>
      </c>
      <c r="E177" s="68">
        <f>E178+E179</f>
        <v>0</v>
      </c>
      <c r="F177" s="68">
        <f>F178+F179</f>
        <v>0</v>
      </c>
      <c r="G177" s="68">
        <f>G178+G179</f>
        <v>0</v>
      </c>
      <c r="H177" s="69">
        <f t="shared" si="42"/>
        <v>0</v>
      </c>
      <c r="I177" s="69">
        <f>I178+I179</f>
        <v>0</v>
      </c>
      <c r="J177" s="69">
        <f>J178+J179</f>
        <v>0</v>
      </c>
      <c r="K177" s="69">
        <f>K178+K179</f>
        <v>0</v>
      </c>
      <c r="L177" s="70">
        <f t="shared" si="43"/>
        <v>0</v>
      </c>
      <c r="M177" s="70">
        <f t="shared" si="44"/>
        <v>0</v>
      </c>
      <c r="N177" s="70">
        <f t="shared" si="45"/>
        <v>0</v>
      </c>
      <c r="O177" s="70">
        <f t="shared" si="46"/>
        <v>0</v>
      </c>
      <c r="Q177" s="216"/>
      <c r="R177" s="99">
        <f>L317-R176</f>
        <v>0</v>
      </c>
    </row>
    <row r="178" spans="1:18" hidden="1" x14ac:dyDescent="0.25">
      <c r="A178" s="20"/>
      <c r="B178" s="240" t="s">
        <v>420</v>
      </c>
      <c r="C178" s="243" t="s">
        <v>30</v>
      </c>
      <c r="D178" s="174">
        <f t="shared" si="41"/>
        <v>0</v>
      </c>
      <c r="E178" s="245"/>
      <c r="F178" s="174"/>
      <c r="G178" s="226"/>
      <c r="H178" s="175">
        <f t="shared" si="42"/>
        <v>0</v>
      </c>
      <c r="I178" s="227"/>
      <c r="J178" s="175"/>
      <c r="K178" s="175"/>
      <c r="L178" s="176">
        <f t="shared" si="43"/>
        <v>0</v>
      </c>
      <c r="M178" s="176">
        <f t="shared" si="44"/>
        <v>0</v>
      </c>
      <c r="N178" s="176">
        <f t="shared" si="45"/>
        <v>0</v>
      </c>
      <c r="O178" s="176">
        <f t="shared" si="46"/>
        <v>0</v>
      </c>
      <c r="Q178" s="216"/>
      <c r="R178" s="99"/>
    </row>
    <row r="179" spans="1:18" s="38" customFormat="1" ht="25.5" hidden="1" x14ac:dyDescent="0.25">
      <c r="A179" s="156"/>
      <c r="B179" s="239" t="s">
        <v>419</v>
      </c>
      <c r="C179" s="244" t="s">
        <v>30</v>
      </c>
      <c r="D179" s="174">
        <f t="shared" si="41"/>
        <v>0</v>
      </c>
      <c r="E179" s="245"/>
      <c r="F179" s="174"/>
      <c r="G179" s="226"/>
      <c r="H179" s="175">
        <f t="shared" si="42"/>
        <v>0</v>
      </c>
      <c r="I179" s="227"/>
      <c r="J179" s="175"/>
      <c r="K179" s="175"/>
      <c r="L179" s="176">
        <f t="shared" si="43"/>
        <v>0</v>
      </c>
      <c r="M179" s="176">
        <f t="shared" si="44"/>
        <v>0</v>
      </c>
      <c r="N179" s="176">
        <f t="shared" si="45"/>
        <v>0</v>
      </c>
      <c r="O179" s="176">
        <f t="shared" si="46"/>
        <v>0</v>
      </c>
      <c r="Q179" s="231"/>
      <c r="R179" s="232"/>
    </row>
    <row r="180" spans="1:18" hidden="1" x14ac:dyDescent="0.25">
      <c r="A180" s="6" t="s">
        <v>127</v>
      </c>
      <c r="B180" s="30" t="s">
        <v>27</v>
      </c>
      <c r="C180" s="236"/>
      <c r="D180" s="68">
        <f t="shared" si="41"/>
        <v>0</v>
      </c>
      <c r="E180" s="68">
        <f>E181+E182</f>
        <v>0</v>
      </c>
      <c r="F180" s="68">
        <f>F181+F182</f>
        <v>0</v>
      </c>
      <c r="G180" s="68">
        <f>G181+G182</f>
        <v>0</v>
      </c>
      <c r="H180" s="69">
        <f t="shared" si="42"/>
        <v>0</v>
      </c>
      <c r="I180" s="69">
        <f>I181+I182</f>
        <v>0</v>
      </c>
      <c r="J180" s="69">
        <f>J181+J182</f>
        <v>0</v>
      </c>
      <c r="K180" s="69">
        <f>K181+K182</f>
        <v>0</v>
      </c>
      <c r="L180" s="70">
        <f t="shared" si="43"/>
        <v>0</v>
      </c>
      <c r="M180" s="70">
        <f t="shared" si="44"/>
        <v>0</v>
      </c>
      <c r="N180" s="70">
        <f t="shared" si="45"/>
        <v>0</v>
      </c>
      <c r="O180" s="70">
        <f t="shared" si="46"/>
        <v>0</v>
      </c>
      <c r="Q180" s="216"/>
      <c r="R180" s="99">
        <f>L320-R179</f>
        <v>0</v>
      </c>
    </row>
    <row r="181" spans="1:18" hidden="1" x14ac:dyDescent="0.25">
      <c r="A181" s="20"/>
      <c r="B181" s="240" t="s">
        <v>420</v>
      </c>
      <c r="C181" s="243" t="s">
        <v>30</v>
      </c>
      <c r="D181" s="174">
        <f t="shared" si="41"/>
        <v>0</v>
      </c>
      <c r="E181" s="245"/>
      <c r="F181" s="174"/>
      <c r="G181" s="226"/>
      <c r="H181" s="175">
        <f t="shared" si="42"/>
        <v>0</v>
      </c>
      <c r="I181" s="227"/>
      <c r="J181" s="175"/>
      <c r="K181" s="175"/>
      <c r="L181" s="176">
        <f t="shared" si="43"/>
        <v>0</v>
      </c>
      <c r="M181" s="176">
        <f t="shared" si="44"/>
        <v>0</v>
      </c>
      <c r="N181" s="176">
        <f t="shared" si="45"/>
        <v>0</v>
      </c>
      <c r="O181" s="176">
        <f t="shared" si="46"/>
        <v>0</v>
      </c>
      <c r="Q181" s="216"/>
      <c r="R181" s="99"/>
    </row>
    <row r="182" spans="1:18" s="38" customFormat="1" ht="25.5" hidden="1" x14ac:dyDescent="0.25">
      <c r="A182" s="156"/>
      <c r="B182" s="239" t="s">
        <v>419</v>
      </c>
      <c r="C182" s="244" t="s">
        <v>30</v>
      </c>
      <c r="D182" s="174">
        <f t="shared" si="41"/>
        <v>0</v>
      </c>
      <c r="E182" s="245"/>
      <c r="F182" s="174"/>
      <c r="G182" s="226"/>
      <c r="H182" s="175">
        <f t="shared" si="42"/>
        <v>0</v>
      </c>
      <c r="I182" s="227"/>
      <c r="J182" s="175"/>
      <c r="K182" s="175"/>
      <c r="L182" s="176">
        <f t="shared" si="43"/>
        <v>0</v>
      </c>
      <c r="M182" s="176">
        <f t="shared" si="44"/>
        <v>0</v>
      </c>
      <c r="N182" s="176">
        <f t="shared" si="45"/>
        <v>0</v>
      </c>
      <c r="O182" s="176">
        <f t="shared" si="46"/>
        <v>0</v>
      </c>
      <c r="Q182" s="231"/>
      <c r="R182" s="232"/>
    </row>
    <row r="183" spans="1:18" hidden="1" x14ac:dyDescent="0.25">
      <c r="A183" s="6" t="s">
        <v>128</v>
      </c>
      <c r="B183" s="30" t="s">
        <v>57</v>
      </c>
      <c r="C183" s="236"/>
      <c r="D183" s="68">
        <f t="shared" si="41"/>
        <v>0</v>
      </c>
      <c r="E183" s="68">
        <f>E184+E185</f>
        <v>0</v>
      </c>
      <c r="F183" s="68">
        <f>F184+F185</f>
        <v>0</v>
      </c>
      <c r="G183" s="68">
        <f>G184+G185</f>
        <v>0</v>
      </c>
      <c r="H183" s="69">
        <f t="shared" si="42"/>
        <v>0</v>
      </c>
      <c r="I183" s="69">
        <f>I184+I185</f>
        <v>0</v>
      </c>
      <c r="J183" s="69">
        <f>J184+J185</f>
        <v>0</v>
      </c>
      <c r="K183" s="69">
        <f>K184+K185</f>
        <v>0</v>
      </c>
      <c r="L183" s="70">
        <f t="shared" si="43"/>
        <v>0</v>
      </c>
      <c r="M183" s="70">
        <f t="shared" si="44"/>
        <v>0</v>
      </c>
      <c r="N183" s="70">
        <f t="shared" si="45"/>
        <v>0</v>
      </c>
      <c r="O183" s="70">
        <f t="shared" si="46"/>
        <v>0</v>
      </c>
      <c r="Q183" s="216"/>
      <c r="R183" s="99">
        <f>L323-R182</f>
        <v>0</v>
      </c>
    </row>
    <row r="184" spans="1:18" hidden="1" x14ac:dyDescent="0.25">
      <c r="A184" s="20"/>
      <c r="B184" s="240" t="s">
        <v>420</v>
      </c>
      <c r="C184" s="243" t="s">
        <v>30</v>
      </c>
      <c r="D184" s="174">
        <f t="shared" si="41"/>
        <v>0</v>
      </c>
      <c r="E184" s="245"/>
      <c r="F184" s="174"/>
      <c r="G184" s="226"/>
      <c r="H184" s="175">
        <f t="shared" si="42"/>
        <v>0</v>
      </c>
      <c r="I184" s="227"/>
      <c r="J184" s="175"/>
      <c r="K184" s="175"/>
      <c r="L184" s="176">
        <f t="shared" si="43"/>
        <v>0</v>
      </c>
      <c r="M184" s="176">
        <f t="shared" si="44"/>
        <v>0</v>
      </c>
      <c r="N184" s="176">
        <f t="shared" si="45"/>
        <v>0</v>
      </c>
      <c r="O184" s="176">
        <f t="shared" si="46"/>
        <v>0</v>
      </c>
      <c r="Q184" s="216"/>
      <c r="R184" s="99"/>
    </row>
    <row r="185" spans="1:18" s="38" customFormat="1" ht="25.5" hidden="1" x14ac:dyDescent="0.25">
      <c r="A185" s="156"/>
      <c r="B185" s="239" t="s">
        <v>419</v>
      </c>
      <c r="C185" s="244" t="s">
        <v>30</v>
      </c>
      <c r="D185" s="174">
        <f t="shared" si="41"/>
        <v>0</v>
      </c>
      <c r="E185" s="245"/>
      <c r="F185" s="174"/>
      <c r="G185" s="226"/>
      <c r="H185" s="175">
        <f t="shared" si="42"/>
        <v>0</v>
      </c>
      <c r="I185" s="227"/>
      <c r="J185" s="175"/>
      <c r="K185" s="175"/>
      <c r="L185" s="176">
        <f t="shared" si="43"/>
        <v>0</v>
      </c>
      <c r="M185" s="176">
        <f t="shared" si="44"/>
        <v>0</v>
      </c>
      <c r="N185" s="176">
        <f t="shared" si="45"/>
        <v>0</v>
      </c>
      <c r="O185" s="176">
        <f t="shared" si="46"/>
        <v>0</v>
      </c>
      <c r="Q185" s="231"/>
      <c r="R185" s="232"/>
    </row>
    <row r="186" spans="1:18" hidden="1" x14ac:dyDescent="0.25">
      <c r="A186" s="6" t="s">
        <v>129</v>
      </c>
      <c r="B186" s="30" t="s">
        <v>58</v>
      </c>
      <c r="C186" s="236"/>
      <c r="D186" s="68">
        <f t="shared" si="41"/>
        <v>0</v>
      </c>
      <c r="E186" s="68">
        <f>E187+E188</f>
        <v>0</v>
      </c>
      <c r="F186" s="68">
        <f>F187+F188</f>
        <v>0</v>
      </c>
      <c r="G186" s="68">
        <f>G187+G188</f>
        <v>0</v>
      </c>
      <c r="H186" s="69">
        <f t="shared" si="42"/>
        <v>0</v>
      </c>
      <c r="I186" s="69">
        <f>I187+I188</f>
        <v>0</v>
      </c>
      <c r="J186" s="69">
        <f>J187+J188</f>
        <v>0</v>
      </c>
      <c r="K186" s="69">
        <f>K187+K188</f>
        <v>0</v>
      </c>
      <c r="L186" s="70">
        <f t="shared" si="43"/>
        <v>0</v>
      </c>
      <c r="M186" s="70">
        <f t="shared" si="44"/>
        <v>0</v>
      </c>
      <c r="N186" s="70">
        <f t="shared" si="45"/>
        <v>0</v>
      </c>
      <c r="O186" s="70">
        <f t="shared" si="46"/>
        <v>0</v>
      </c>
      <c r="Q186" s="216"/>
      <c r="R186" s="99">
        <f>L326-R185</f>
        <v>0</v>
      </c>
    </row>
    <row r="187" spans="1:18" hidden="1" x14ac:dyDescent="0.25">
      <c r="A187" s="20"/>
      <c r="B187" s="240" t="s">
        <v>420</v>
      </c>
      <c r="C187" s="243" t="s">
        <v>30</v>
      </c>
      <c r="D187" s="174">
        <f t="shared" si="41"/>
        <v>0</v>
      </c>
      <c r="E187" s="245"/>
      <c r="F187" s="174"/>
      <c r="G187" s="226"/>
      <c r="H187" s="175">
        <f t="shared" si="42"/>
        <v>0</v>
      </c>
      <c r="I187" s="227"/>
      <c r="J187" s="175"/>
      <c r="K187" s="175"/>
      <c r="L187" s="176">
        <f t="shared" si="43"/>
        <v>0</v>
      </c>
      <c r="M187" s="176">
        <f t="shared" si="44"/>
        <v>0</v>
      </c>
      <c r="N187" s="176">
        <f t="shared" si="45"/>
        <v>0</v>
      </c>
      <c r="O187" s="176">
        <f t="shared" si="46"/>
        <v>0</v>
      </c>
      <c r="Q187" s="216"/>
      <c r="R187" s="99"/>
    </row>
    <row r="188" spans="1:18" s="38" customFormat="1" ht="25.5" hidden="1" x14ac:dyDescent="0.25">
      <c r="A188" s="156"/>
      <c r="B188" s="239" t="s">
        <v>419</v>
      </c>
      <c r="C188" s="244" t="s">
        <v>30</v>
      </c>
      <c r="D188" s="174">
        <f t="shared" si="41"/>
        <v>0</v>
      </c>
      <c r="E188" s="245"/>
      <c r="F188" s="174"/>
      <c r="G188" s="226"/>
      <c r="H188" s="175">
        <f t="shared" si="42"/>
        <v>0</v>
      </c>
      <c r="I188" s="227"/>
      <c r="J188" s="175"/>
      <c r="K188" s="175"/>
      <c r="L188" s="176">
        <f t="shared" si="43"/>
        <v>0</v>
      </c>
      <c r="M188" s="176">
        <f t="shared" si="44"/>
        <v>0</v>
      </c>
      <c r="N188" s="176">
        <f t="shared" si="45"/>
        <v>0</v>
      </c>
      <c r="O188" s="176">
        <f t="shared" si="46"/>
        <v>0</v>
      </c>
      <c r="Q188" s="231"/>
      <c r="R188" s="232"/>
    </row>
    <row r="189" spans="1:18" hidden="1" x14ac:dyDescent="0.25">
      <c r="A189" s="6" t="s">
        <v>130</v>
      </c>
      <c r="B189" s="30" t="s">
        <v>427</v>
      </c>
      <c r="C189" s="236"/>
      <c r="D189" s="68">
        <f t="shared" si="41"/>
        <v>0</v>
      </c>
      <c r="E189" s="68">
        <f>E190+E191</f>
        <v>0</v>
      </c>
      <c r="F189" s="68">
        <f>F190+F191</f>
        <v>0</v>
      </c>
      <c r="G189" s="68">
        <f>G190+G191</f>
        <v>0</v>
      </c>
      <c r="H189" s="69">
        <f t="shared" si="42"/>
        <v>0</v>
      </c>
      <c r="I189" s="69">
        <f>I190+I191</f>
        <v>0</v>
      </c>
      <c r="J189" s="69">
        <f>J190+J191</f>
        <v>0</v>
      </c>
      <c r="K189" s="69">
        <f>K190+K191</f>
        <v>0</v>
      </c>
      <c r="L189" s="70">
        <f t="shared" si="43"/>
        <v>0</v>
      </c>
      <c r="M189" s="70">
        <f t="shared" si="44"/>
        <v>0</v>
      </c>
      <c r="N189" s="70">
        <f t="shared" si="45"/>
        <v>0</v>
      </c>
      <c r="O189" s="70">
        <f t="shared" si="46"/>
        <v>0</v>
      </c>
      <c r="Q189" s="216"/>
      <c r="R189" s="99">
        <f>L329-R188</f>
        <v>0</v>
      </c>
    </row>
    <row r="190" spans="1:18" hidden="1" x14ac:dyDescent="0.25">
      <c r="A190" s="20"/>
      <c r="B190" s="240" t="s">
        <v>420</v>
      </c>
      <c r="C190" s="243" t="s">
        <v>30</v>
      </c>
      <c r="D190" s="174">
        <f t="shared" si="41"/>
        <v>0</v>
      </c>
      <c r="E190" s="245"/>
      <c r="F190" s="174"/>
      <c r="G190" s="226"/>
      <c r="H190" s="175">
        <f t="shared" si="42"/>
        <v>0</v>
      </c>
      <c r="I190" s="227"/>
      <c r="J190" s="175"/>
      <c r="K190" s="175"/>
      <c r="L190" s="176">
        <f t="shared" si="43"/>
        <v>0</v>
      </c>
      <c r="M190" s="176">
        <f t="shared" si="44"/>
        <v>0</v>
      </c>
      <c r="N190" s="176">
        <f t="shared" si="45"/>
        <v>0</v>
      </c>
      <c r="O190" s="176">
        <f t="shared" si="46"/>
        <v>0</v>
      </c>
      <c r="Q190" s="216"/>
      <c r="R190" s="99"/>
    </row>
    <row r="191" spans="1:18" s="38" customFormat="1" ht="25.5" hidden="1" x14ac:dyDescent="0.25">
      <c r="A191" s="156"/>
      <c r="B191" s="239" t="s">
        <v>419</v>
      </c>
      <c r="C191" s="244" t="s">
        <v>30</v>
      </c>
      <c r="D191" s="174">
        <f t="shared" si="41"/>
        <v>0</v>
      </c>
      <c r="E191" s="245"/>
      <c r="F191" s="174"/>
      <c r="G191" s="226"/>
      <c r="H191" s="175">
        <f t="shared" si="42"/>
        <v>0</v>
      </c>
      <c r="I191" s="227"/>
      <c r="J191" s="175"/>
      <c r="K191" s="175"/>
      <c r="L191" s="176">
        <f t="shared" si="43"/>
        <v>0</v>
      </c>
      <c r="M191" s="176">
        <f t="shared" si="44"/>
        <v>0</v>
      </c>
      <c r="N191" s="176">
        <f t="shared" si="45"/>
        <v>0</v>
      </c>
      <c r="O191" s="176">
        <f t="shared" si="46"/>
        <v>0</v>
      </c>
      <c r="Q191" s="231"/>
      <c r="R191" s="232"/>
    </row>
    <row r="192" spans="1:18" hidden="1" x14ac:dyDescent="0.25">
      <c r="A192" s="6" t="s">
        <v>131</v>
      </c>
      <c r="B192" s="30" t="s">
        <v>429</v>
      </c>
      <c r="C192" s="236"/>
      <c r="D192" s="68">
        <f t="shared" si="41"/>
        <v>0</v>
      </c>
      <c r="E192" s="68">
        <f>E193+E194</f>
        <v>0</v>
      </c>
      <c r="F192" s="68">
        <f>F193+F194</f>
        <v>0</v>
      </c>
      <c r="G192" s="68">
        <f>G193+G194</f>
        <v>0</v>
      </c>
      <c r="H192" s="69">
        <f t="shared" si="42"/>
        <v>0</v>
      </c>
      <c r="I192" s="69">
        <f>I193+I194</f>
        <v>0</v>
      </c>
      <c r="J192" s="69">
        <f>J193+J194</f>
        <v>0</v>
      </c>
      <c r="K192" s="69">
        <f>K193+K194</f>
        <v>0</v>
      </c>
      <c r="L192" s="70">
        <f t="shared" si="43"/>
        <v>0</v>
      </c>
      <c r="M192" s="70">
        <f t="shared" si="44"/>
        <v>0</v>
      </c>
      <c r="N192" s="70">
        <f t="shared" si="45"/>
        <v>0</v>
      </c>
      <c r="O192" s="70">
        <f t="shared" si="46"/>
        <v>0</v>
      </c>
      <c r="Q192" s="216"/>
      <c r="R192" s="99">
        <f>L332-R191</f>
        <v>0</v>
      </c>
    </row>
    <row r="193" spans="1:18" hidden="1" x14ac:dyDescent="0.25">
      <c r="A193" s="20"/>
      <c r="B193" s="240" t="s">
        <v>420</v>
      </c>
      <c r="C193" s="243" t="s">
        <v>30</v>
      </c>
      <c r="D193" s="174">
        <f t="shared" si="41"/>
        <v>0</v>
      </c>
      <c r="E193" s="245"/>
      <c r="F193" s="174"/>
      <c r="G193" s="226"/>
      <c r="H193" s="175">
        <f t="shared" si="42"/>
        <v>0</v>
      </c>
      <c r="I193" s="227"/>
      <c r="J193" s="175"/>
      <c r="K193" s="175"/>
      <c r="L193" s="176">
        <f t="shared" si="43"/>
        <v>0</v>
      </c>
      <c r="M193" s="176">
        <f t="shared" si="44"/>
        <v>0</v>
      </c>
      <c r="N193" s="176">
        <f t="shared" si="45"/>
        <v>0</v>
      </c>
      <c r="O193" s="176">
        <f t="shared" si="46"/>
        <v>0</v>
      </c>
      <c r="Q193" s="216"/>
      <c r="R193" s="99"/>
    </row>
    <row r="194" spans="1:18" s="38" customFormat="1" ht="25.5" hidden="1" x14ac:dyDescent="0.25">
      <c r="A194" s="156"/>
      <c r="B194" s="239" t="s">
        <v>419</v>
      </c>
      <c r="C194" s="244" t="s">
        <v>30</v>
      </c>
      <c r="D194" s="174">
        <f t="shared" si="41"/>
        <v>0</v>
      </c>
      <c r="E194" s="245"/>
      <c r="F194" s="174"/>
      <c r="G194" s="226"/>
      <c r="H194" s="175">
        <f t="shared" si="42"/>
        <v>0</v>
      </c>
      <c r="I194" s="227"/>
      <c r="J194" s="175"/>
      <c r="K194" s="175"/>
      <c r="L194" s="176">
        <f t="shared" si="43"/>
        <v>0</v>
      </c>
      <c r="M194" s="176">
        <f t="shared" si="44"/>
        <v>0</v>
      </c>
      <c r="N194" s="176">
        <f t="shared" si="45"/>
        <v>0</v>
      </c>
      <c r="O194" s="176">
        <f t="shared" si="46"/>
        <v>0</v>
      </c>
      <c r="Q194" s="231"/>
      <c r="R194" s="232"/>
    </row>
    <row r="195" spans="1:18" hidden="1" x14ac:dyDescent="0.25">
      <c r="A195" s="6" t="s">
        <v>132</v>
      </c>
      <c r="B195" s="30" t="s">
        <v>68</v>
      </c>
      <c r="C195" s="236"/>
      <c r="D195" s="68">
        <f t="shared" si="41"/>
        <v>0</v>
      </c>
      <c r="E195" s="68">
        <f>E196+E197</f>
        <v>0</v>
      </c>
      <c r="F195" s="68">
        <f>F196+F197</f>
        <v>0</v>
      </c>
      <c r="G195" s="68">
        <f>G196+G197</f>
        <v>0</v>
      </c>
      <c r="H195" s="69">
        <f t="shared" si="42"/>
        <v>0</v>
      </c>
      <c r="I195" s="69">
        <f>I196+I197</f>
        <v>0</v>
      </c>
      <c r="J195" s="69">
        <f>J196+J197</f>
        <v>0</v>
      </c>
      <c r="K195" s="69">
        <f>K196+K197</f>
        <v>0</v>
      </c>
      <c r="L195" s="70">
        <f t="shared" si="43"/>
        <v>0</v>
      </c>
      <c r="M195" s="70">
        <f t="shared" si="44"/>
        <v>0</v>
      </c>
      <c r="N195" s="70">
        <f t="shared" si="45"/>
        <v>0</v>
      </c>
      <c r="O195" s="70">
        <f t="shared" si="46"/>
        <v>0</v>
      </c>
      <c r="Q195" s="216"/>
      <c r="R195" s="99">
        <f>L335-R194</f>
        <v>0</v>
      </c>
    </row>
    <row r="196" spans="1:18" hidden="1" x14ac:dyDescent="0.25">
      <c r="A196" s="20"/>
      <c r="B196" s="240" t="s">
        <v>420</v>
      </c>
      <c r="C196" s="243" t="s">
        <v>30</v>
      </c>
      <c r="D196" s="174">
        <f t="shared" si="41"/>
        <v>0</v>
      </c>
      <c r="E196" s="245"/>
      <c r="F196" s="174"/>
      <c r="G196" s="226"/>
      <c r="H196" s="175">
        <f t="shared" si="42"/>
        <v>0</v>
      </c>
      <c r="I196" s="227"/>
      <c r="J196" s="175"/>
      <c r="K196" s="175"/>
      <c r="L196" s="176">
        <f t="shared" si="43"/>
        <v>0</v>
      </c>
      <c r="M196" s="176">
        <f t="shared" si="44"/>
        <v>0</v>
      </c>
      <c r="N196" s="176">
        <f t="shared" si="45"/>
        <v>0</v>
      </c>
      <c r="O196" s="176">
        <f t="shared" si="46"/>
        <v>0</v>
      </c>
      <c r="Q196" s="216"/>
      <c r="R196" s="99"/>
    </row>
    <row r="197" spans="1:18" s="38" customFormat="1" ht="25.5" hidden="1" x14ac:dyDescent="0.25">
      <c r="A197" s="156"/>
      <c r="B197" s="239" t="s">
        <v>419</v>
      </c>
      <c r="C197" s="244" t="s">
        <v>30</v>
      </c>
      <c r="D197" s="174">
        <f t="shared" si="41"/>
        <v>0</v>
      </c>
      <c r="E197" s="245"/>
      <c r="F197" s="174"/>
      <c r="G197" s="226"/>
      <c r="H197" s="175">
        <f t="shared" si="42"/>
        <v>0</v>
      </c>
      <c r="I197" s="227"/>
      <c r="J197" s="175"/>
      <c r="K197" s="175"/>
      <c r="L197" s="176">
        <f t="shared" si="43"/>
        <v>0</v>
      </c>
      <c r="M197" s="176">
        <f t="shared" si="44"/>
        <v>0</v>
      </c>
      <c r="N197" s="176">
        <f t="shared" si="45"/>
        <v>0</v>
      </c>
      <c r="O197" s="176">
        <f t="shared" si="46"/>
        <v>0</v>
      </c>
      <c r="Q197" s="231"/>
      <c r="R197" s="232"/>
    </row>
    <row r="198" spans="1:18" hidden="1" x14ac:dyDescent="0.25">
      <c r="A198" s="6" t="s">
        <v>133</v>
      </c>
      <c r="B198" s="30" t="s">
        <v>158</v>
      </c>
      <c r="C198" s="236"/>
      <c r="D198" s="68">
        <f t="shared" si="41"/>
        <v>0</v>
      </c>
      <c r="E198" s="68">
        <f>E199+E200</f>
        <v>0</v>
      </c>
      <c r="F198" s="68">
        <f>F199+F200</f>
        <v>0</v>
      </c>
      <c r="G198" s="68">
        <f>G199+G200</f>
        <v>0</v>
      </c>
      <c r="H198" s="69">
        <f t="shared" si="42"/>
        <v>0</v>
      </c>
      <c r="I198" s="69">
        <f>I199+I200</f>
        <v>0</v>
      </c>
      <c r="J198" s="69">
        <f>J199+J200</f>
        <v>0</v>
      </c>
      <c r="K198" s="69">
        <f>K199+K200</f>
        <v>0</v>
      </c>
      <c r="L198" s="70">
        <f t="shared" si="43"/>
        <v>0</v>
      </c>
      <c r="M198" s="70">
        <f t="shared" si="44"/>
        <v>0</v>
      </c>
      <c r="N198" s="70">
        <f t="shared" si="45"/>
        <v>0</v>
      </c>
      <c r="O198" s="70">
        <f t="shared" si="46"/>
        <v>0</v>
      </c>
      <c r="Q198" s="216"/>
      <c r="R198" s="99">
        <f>L338-R197</f>
        <v>0</v>
      </c>
    </row>
    <row r="199" spans="1:18" hidden="1" x14ac:dyDescent="0.25">
      <c r="A199" s="20"/>
      <c r="B199" s="240" t="s">
        <v>420</v>
      </c>
      <c r="C199" s="243" t="s">
        <v>30</v>
      </c>
      <c r="D199" s="174">
        <f t="shared" si="41"/>
        <v>0</v>
      </c>
      <c r="E199" s="245"/>
      <c r="F199" s="174"/>
      <c r="G199" s="226"/>
      <c r="H199" s="175">
        <f t="shared" si="42"/>
        <v>0</v>
      </c>
      <c r="I199" s="227"/>
      <c r="J199" s="175"/>
      <c r="K199" s="175"/>
      <c r="L199" s="176">
        <f t="shared" si="43"/>
        <v>0</v>
      </c>
      <c r="M199" s="176">
        <f t="shared" si="44"/>
        <v>0</v>
      </c>
      <c r="N199" s="176">
        <f t="shared" si="45"/>
        <v>0</v>
      </c>
      <c r="O199" s="176">
        <f t="shared" si="46"/>
        <v>0</v>
      </c>
      <c r="Q199" s="216"/>
      <c r="R199" s="99"/>
    </row>
    <row r="200" spans="1:18" s="38" customFormat="1" ht="25.5" hidden="1" x14ac:dyDescent="0.25">
      <c r="A200" s="156"/>
      <c r="B200" s="239" t="s">
        <v>419</v>
      </c>
      <c r="C200" s="244" t="s">
        <v>30</v>
      </c>
      <c r="D200" s="174">
        <f t="shared" si="41"/>
        <v>0</v>
      </c>
      <c r="E200" s="245"/>
      <c r="F200" s="174"/>
      <c r="G200" s="226"/>
      <c r="H200" s="175">
        <f t="shared" si="42"/>
        <v>0</v>
      </c>
      <c r="I200" s="227"/>
      <c r="J200" s="175"/>
      <c r="K200" s="175"/>
      <c r="L200" s="176">
        <f t="shared" si="43"/>
        <v>0</v>
      </c>
      <c r="M200" s="176">
        <f t="shared" si="44"/>
        <v>0</v>
      </c>
      <c r="N200" s="176">
        <f t="shared" si="45"/>
        <v>0</v>
      </c>
      <c r="O200" s="176">
        <f t="shared" si="46"/>
        <v>0</v>
      </c>
      <c r="Q200" s="231"/>
      <c r="R200" s="232"/>
    </row>
    <row r="201" spans="1:18" hidden="1" x14ac:dyDescent="0.25">
      <c r="A201" s="6" t="s">
        <v>167</v>
      </c>
      <c r="B201" s="30" t="s">
        <v>28</v>
      </c>
      <c r="C201" s="236"/>
      <c r="D201" s="68">
        <f t="shared" si="41"/>
        <v>0</v>
      </c>
      <c r="E201" s="68">
        <f>E202+E203</f>
        <v>0</v>
      </c>
      <c r="F201" s="68">
        <f>F202+F203</f>
        <v>0</v>
      </c>
      <c r="G201" s="68">
        <f>G202+G203</f>
        <v>0</v>
      </c>
      <c r="H201" s="69">
        <f t="shared" si="42"/>
        <v>0</v>
      </c>
      <c r="I201" s="69">
        <f>I202+I203</f>
        <v>0</v>
      </c>
      <c r="J201" s="69">
        <f>J202+J203</f>
        <v>0</v>
      </c>
      <c r="K201" s="69">
        <f>K202+K203</f>
        <v>0</v>
      </c>
      <c r="L201" s="70">
        <f t="shared" si="43"/>
        <v>0</v>
      </c>
      <c r="M201" s="70">
        <f t="shared" si="44"/>
        <v>0</v>
      </c>
      <c r="N201" s="70">
        <f t="shared" si="45"/>
        <v>0</v>
      </c>
      <c r="O201" s="70">
        <f t="shared" si="46"/>
        <v>0</v>
      </c>
      <c r="Q201" s="216"/>
      <c r="R201" s="99">
        <f>L341-R200</f>
        <v>0</v>
      </c>
    </row>
    <row r="202" spans="1:18" hidden="1" x14ac:dyDescent="0.25">
      <c r="A202" s="20"/>
      <c r="B202" s="240" t="s">
        <v>420</v>
      </c>
      <c r="C202" s="243" t="s">
        <v>30</v>
      </c>
      <c r="D202" s="174">
        <f t="shared" si="41"/>
        <v>0</v>
      </c>
      <c r="E202" s="245"/>
      <c r="F202" s="174"/>
      <c r="G202" s="226"/>
      <c r="H202" s="175">
        <f t="shared" si="42"/>
        <v>0</v>
      </c>
      <c r="I202" s="227"/>
      <c r="J202" s="175"/>
      <c r="K202" s="175"/>
      <c r="L202" s="176">
        <f t="shared" si="43"/>
        <v>0</v>
      </c>
      <c r="M202" s="176">
        <f t="shared" si="44"/>
        <v>0</v>
      </c>
      <c r="N202" s="176">
        <f t="shared" si="45"/>
        <v>0</v>
      </c>
      <c r="O202" s="176">
        <f t="shared" si="46"/>
        <v>0</v>
      </c>
      <c r="Q202" s="216"/>
      <c r="R202" s="99"/>
    </row>
    <row r="203" spans="1:18" s="38" customFormat="1" ht="25.5" hidden="1" x14ac:dyDescent="0.25">
      <c r="A203" s="156"/>
      <c r="B203" s="239" t="s">
        <v>419</v>
      </c>
      <c r="C203" s="244" t="s">
        <v>30</v>
      </c>
      <c r="D203" s="174">
        <f t="shared" si="41"/>
        <v>0</v>
      </c>
      <c r="E203" s="245"/>
      <c r="F203" s="174"/>
      <c r="G203" s="226"/>
      <c r="H203" s="175">
        <f t="shared" si="42"/>
        <v>0</v>
      </c>
      <c r="I203" s="227"/>
      <c r="J203" s="175"/>
      <c r="K203" s="175"/>
      <c r="L203" s="176">
        <f t="shared" si="43"/>
        <v>0</v>
      </c>
      <c r="M203" s="176">
        <f t="shared" si="44"/>
        <v>0</v>
      </c>
      <c r="N203" s="176">
        <f t="shared" si="45"/>
        <v>0</v>
      </c>
      <c r="O203" s="176">
        <f t="shared" si="46"/>
        <v>0</v>
      </c>
      <c r="Q203" s="231"/>
      <c r="R203" s="232"/>
    </row>
    <row r="204" spans="1:18" hidden="1" x14ac:dyDescent="0.25">
      <c r="A204" s="6" t="s">
        <v>134</v>
      </c>
      <c r="B204" s="30" t="s">
        <v>29</v>
      </c>
      <c r="C204" s="236"/>
      <c r="D204" s="68">
        <f t="shared" si="41"/>
        <v>0</v>
      </c>
      <c r="E204" s="68">
        <f>E205+E206</f>
        <v>0</v>
      </c>
      <c r="F204" s="68">
        <f>F205+F206</f>
        <v>0</v>
      </c>
      <c r="G204" s="68">
        <f>G205+G206</f>
        <v>0</v>
      </c>
      <c r="H204" s="69">
        <f t="shared" si="42"/>
        <v>0</v>
      </c>
      <c r="I204" s="69">
        <f>I205+I206</f>
        <v>0</v>
      </c>
      <c r="J204" s="69">
        <f>J205+J206</f>
        <v>0</v>
      </c>
      <c r="K204" s="69">
        <f>K205+K206</f>
        <v>0</v>
      </c>
      <c r="L204" s="70">
        <f t="shared" si="43"/>
        <v>0</v>
      </c>
      <c r="M204" s="70">
        <f t="shared" si="44"/>
        <v>0</v>
      </c>
      <c r="N204" s="70">
        <f t="shared" si="45"/>
        <v>0</v>
      </c>
      <c r="O204" s="70">
        <f t="shared" si="46"/>
        <v>0</v>
      </c>
      <c r="Q204" s="216"/>
      <c r="R204" s="99">
        <f>L344-R203</f>
        <v>0</v>
      </c>
    </row>
    <row r="205" spans="1:18" hidden="1" x14ac:dyDescent="0.25">
      <c r="A205" s="20"/>
      <c r="B205" s="240" t="s">
        <v>420</v>
      </c>
      <c r="C205" s="243" t="s">
        <v>30</v>
      </c>
      <c r="D205" s="174">
        <f t="shared" si="41"/>
        <v>0</v>
      </c>
      <c r="E205" s="245"/>
      <c r="F205" s="174"/>
      <c r="G205" s="226"/>
      <c r="H205" s="175">
        <f t="shared" si="42"/>
        <v>0</v>
      </c>
      <c r="I205" s="227"/>
      <c r="J205" s="175"/>
      <c r="K205" s="175"/>
      <c r="L205" s="176">
        <f t="shared" si="43"/>
        <v>0</v>
      </c>
      <c r="M205" s="176">
        <f t="shared" si="44"/>
        <v>0</v>
      </c>
      <c r="N205" s="176">
        <f t="shared" si="45"/>
        <v>0</v>
      </c>
      <c r="O205" s="176">
        <f t="shared" si="46"/>
        <v>0</v>
      </c>
      <c r="Q205" s="216"/>
      <c r="R205" s="99"/>
    </row>
    <row r="206" spans="1:18" s="38" customFormat="1" ht="25.5" hidden="1" x14ac:dyDescent="0.25">
      <c r="A206" s="156"/>
      <c r="B206" s="239" t="s">
        <v>419</v>
      </c>
      <c r="C206" s="244" t="s">
        <v>30</v>
      </c>
      <c r="D206" s="174">
        <f t="shared" si="41"/>
        <v>0</v>
      </c>
      <c r="E206" s="245"/>
      <c r="F206" s="174"/>
      <c r="G206" s="226"/>
      <c r="H206" s="175">
        <f t="shared" si="42"/>
        <v>0</v>
      </c>
      <c r="I206" s="227"/>
      <c r="J206" s="175"/>
      <c r="K206" s="175"/>
      <c r="L206" s="176">
        <f t="shared" si="43"/>
        <v>0</v>
      </c>
      <c r="M206" s="176">
        <f t="shared" si="44"/>
        <v>0</v>
      </c>
      <c r="N206" s="176">
        <f t="shared" si="45"/>
        <v>0</v>
      </c>
      <c r="O206" s="176">
        <f t="shared" si="46"/>
        <v>0</v>
      </c>
      <c r="Q206" s="231"/>
      <c r="R206" s="232"/>
    </row>
    <row r="207" spans="1:18" hidden="1" x14ac:dyDescent="0.25">
      <c r="A207" s="6" t="s">
        <v>135</v>
      </c>
      <c r="B207" s="30" t="s">
        <v>65</v>
      </c>
      <c r="C207" s="518" t="s">
        <v>30</v>
      </c>
      <c r="D207" s="174">
        <f t="shared" si="41"/>
        <v>0</v>
      </c>
      <c r="E207" s="245"/>
      <c r="F207" s="174"/>
      <c r="G207" s="226"/>
      <c r="H207" s="175">
        <f t="shared" si="42"/>
        <v>0</v>
      </c>
      <c r="I207" s="227"/>
      <c r="J207" s="175"/>
      <c r="K207" s="175"/>
      <c r="L207" s="176">
        <f t="shared" si="43"/>
        <v>0</v>
      </c>
      <c r="M207" s="176">
        <f t="shared" si="44"/>
        <v>0</v>
      </c>
      <c r="N207" s="176">
        <f t="shared" si="45"/>
        <v>0</v>
      </c>
      <c r="O207" s="176">
        <f t="shared" si="46"/>
        <v>0</v>
      </c>
      <c r="Q207" s="216"/>
      <c r="R207" s="99">
        <f>L347-R206</f>
        <v>0</v>
      </c>
    </row>
    <row r="208" spans="1:18" hidden="1" x14ac:dyDescent="0.25">
      <c r="A208" s="20"/>
      <c r="B208" s="240" t="s">
        <v>420</v>
      </c>
      <c r="C208" s="519"/>
      <c r="D208" s="177" t="s">
        <v>178</v>
      </c>
      <c r="E208" s="246"/>
      <c r="F208" s="177"/>
      <c r="G208" s="229"/>
      <c r="H208" s="178">
        <f t="shared" si="42"/>
        <v>0</v>
      </c>
      <c r="I208" s="230"/>
      <c r="J208" s="178"/>
      <c r="K208" s="178"/>
      <c r="L208" s="179"/>
      <c r="M208" s="179"/>
      <c r="N208" s="179"/>
      <c r="O208" s="179"/>
      <c r="Q208" s="216"/>
      <c r="R208" s="99"/>
    </row>
    <row r="209" spans="1:18" x14ac:dyDescent="0.25">
      <c r="A209" s="21" t="s">
        <v>87</v>
      </c>
      <c r="B209" s="22" t="s">
        <v>184</v>
      </c>
      <c r="C209" s="247"/>
      <c r="D209" s="24">
        <f>D165+D168+D171+D174+D177+D180+D183+D186+D189+D192+D195+D198+D201+D204+D207</f>
        <v>445</v>
      </c>
      <c r="E209" s="24">
        <f t="shared" ref="E209:O209" si="47">E165+E168+E171+E174+E177+E180+E183+E186+E189+E192+E195+E198+E201+E204+E207</f>
        <v>0</v>
      </c>
      <c r="F209" s="24">
        <f t="shared" si="47"/>
        <v>0</v>
      </c>
      <c r="G209" s="24">
        <f t="shared" si="47"/>
        <v>445</v>
      </c>
      <c r="H209" s="242">
        <f t="shared" si="47"/>
        <v>0</v>
      </c>
      <c r="I209" s="242">
        <f t="shared" si="47"/>
        <v>0</v>
      </c>
      <c r="J209" s="242">
        <f t="shared" si="47"/>
        <v>0</v>
      </c>
      <c r="K209" s="242">
        <f t="shared" si="47"/>
        <v>0</v>
      </c>
      <c r="L209" s="88">
        <f t="shared" si="47"/>
        <v>445</v>
      </c>
      <c r="M209" s="88">
        <f t="shared" si="47"/>
        <v>0</v>
      </c>
      <c r="N209" s="88">
        <f t="shared" si="47"/>
        <v>0</v>
      </c>
      <c r="O209" s="88">
        <f t="shared" si="47"/>
        <v>445</v>
      </c>
    </row>
    <row r="210" spans="1:18" ht="15.95" customHeight="1" x14ac:dyDescent="0.25">
      <c r="A210" s="20" t="s">
        <v>88</v>
      </c>
      <c r="B210" s="530" t="s">
        <v>69</v>
      </c>
      <c r="C210" s="530"/>
      <c r="D210" s="530"/>
      <c r="E210" s="530"/>
      <c r="F210" s="530"/>
      <c r="G210" s="530"/>
      <c r="H210" s="530"/>
      <c r="I210" s="530"/>
      <c r="J210" s="530"/>
      <c r="K210" s="530"/>
      <c r="L210" s="530"/>
      <c r="M210" s="530"/>
      <c r="N210" s="530"/>
      <c r="O210" s="530"/>
    </row>
    <row r="211" spans="1:18" ht="19.5" hidden="1" customHeight="1" x14ac:dyDescent="0.25">
      <c r="A211" s="160" t="s">
        <v>138</v>
      </c>
      <c r="B211" s="30" t="s">
        <v>20</v>
      </c>
      <c r="C211" s="248" t="s">
        <v>24</v>
      </c>
      <c r="D211" s="68">
        <f>E211+G211</f>
        <v>0</v>
      </c>
      <c r="E211" s="68">
        <f>E212+E213</f>
        <v>0</v>
      </c>
      <c r="F211" s="68">
        <f>F212+F213</f>
        <v>0</v>
      </c>
      <c r="G211" s="68">
        <f>G212+G213</f>
        <v>0</v>
      </c>
      <c r="H211" s="69">
        <f>I211+K211</f>
        <v>0</v>
      </c>
      <c r="I211" s="69">
        <f>I212+I213</f>
        <v>0</v>
      </c>
      <c r="J211" s="69">
        <f>J212+J213</f>
        <v>0</v>
      </c>
      <c r="K211" s="69">
        <f>K212+K213</f>
        <v>0</v>
      </c>
      <c r="L211" s="70">
        <f>M211+O211</f>
        <v>0</v>
      </c>
      <c r="M211" s="70">
        <f t="shared" ref="M211:O214" si="48">E211+I211</f>
        <v>0</v>
      </c>
      <c r="N211" s="70">
        <f t="shared" si="48"/>
        <v>0</v>
      </c>
      <c r="O211" s="70">
        <f t="shared" si="48"/>
        <v>0</v>
      </c>
    </row>
    <row r="212" spans="1:18" ht="26.25" hidden="1" x14ac:dyDescent="0.25">
      <c r="A212" s="164"/>
      <c r="B212" s="170" t="s">
        <v>342</v>
      </c>
      <c r="C212" s="143" t="s">
        <v>24</v>
      </c>
      <c r="D212" s="68">
        <f>E212+G212</f>
        <v>0</v>
      </c>
      <c r="E212" s="68"/>
      <c r="F212" s="68"/>
      <c r="G212" s="68"/>
      <c r="H212" s="69">
        <f>I212+K212</f>
        <v>0</v>
      </c>
      <c r="I212" s="69"/>
      <c r="J212" s="69"/>
      <c r="K212" s="69"/>
      <c r="L212" s="70">
        <f>M212+O212</f>
        <v>0</v>
      </c>
      <c r="M212" s="70">
        <f t="shared" si="48"/>
        <v>0</v>
      </c>
      <c r="N212" s="70">
        <f t="shared" si="48"/>
        <v>0</v>
      </c>
      <c r="O212" s="70">
        <f t="shared" si="48"/>
        <v>0</v>
      </c>
    </row>
    <row r="213" spans="1:18" ht="39.75" hidden="1" customHeight="1" x14ac:dyDescent="0.25">
      <c r="A213" s="172"/>
      <c r="B213" s="193" t="s">
        <v>430</v>
      </c>
      <c r="C213" s="143" t="s">
        <v>24</v>
      </c>
      <c r="D213" s="68">
        <f>E213+G213</f>
        <v>0</v>
      </c>
      <c r="E213" s="68"/>
      <c r="F213" s="68"/>
      <c r="G213" s="68"/>
      <c r="H213" s="69">
        <f>I213+K213</f>
        <v>0</v>
      </c>
      <c r="I213" s="69"/>
      <c r="J213" s="69"/>
      <c r="K213" s="69"/>
      <c r="L213" s="70">
        <f>M213+O213</f>
        <v>0</v>
      </c>
      <c r="M213" s="70">
        <f t="shared" si="48"/>
        <v>0</v>
      </c>
      <c r="N213" s="70">
        <f t="shared" si="48"/>
        <v>0</v>
      </c>
      <c r="O213" s="70">
        <f t="shared" si="48"/>
        <v>0</v>
      </c>
    </row>
    <row r="214" spans="1:18" s="38" customFormat="1" hidden="1" x14ac:dyDescent="0.25">
      <c r="A214" s="6" t="s">
        <v>139</v>
      </c>
      <c r="B214" s="27" t="s">
        <v>52</v>
      </c>
      <c r="C214" s="507" t="s">
        <v>24</v>
      </c>
      <c r="D214" s="174">
        <f>E214+G214</f>
        <v>0</v>
      </c>
      <c r="E214" s="249"/>
      <c r="F214" s="174"/>
      <c r="G214" s="249">
        <f>G215</f>
        <v>0</v>
      </c>
      <c r="H214" s="175">
        <f>I214+K214</f>
        <v>0</v>
      </c>
      <c r="I214" s="250"/>
      <c r="J214" s="175"/>
      <c r="K214" s="250"/>
      <c r="L214" s="176">
        <f>M214+O214</f>
        <v>0</v>
      </c>
      <c r="M214" s="251">
        <f t="shared" si="48"/>
        <v>0</v>
      </c>
      <c r="N214" s="176">
        <f t="shared" si="48"/>
        <v>0</v>
      </c>
      <c r="O214" s="234">
        <f t="shared" si="48"/>
        <v>0</v>
      </c>
      <c r="Q214" s="2"/>
      <c r="R214" s="2"/>
    </row>
    <row r="215" spans="1:18" s="38" customFormat="1" hidden="1" x14ac:dyDescent="0.25">
      <c r="A215" s="156"/>
      <c r="B215" s="240" t="s">
        <v>420</v>
      </c>
      <c r="C215" s="505"/>
      <c r="D215" s="182"/>
      <c r="E215" s="182"/>
      <c r="F215" s="182"/>
      <c r="G215" s="317"/>
      <c r="H215" s="183"/>
      <c r="I215" s="318"/>
      <c r="J215" s="183"/>
      <c r="K215" s="318"/>
      <c r="L215" s="184"/>
      <c r="M215" s="319"/>
      <c r="N215" s="184"/>
      <c r="O215" s="321"/>
      <c r="Q215" s="2"/>
      <c r="R215" s="2"/>
    </row>
    <row r="216" spans="1:18" s="38" customFormat="1" x14ac:dyDescent="0.25">
      <c r="A216" s="160" t="s">
        <v>89</v>
      </c>
      <c r="B216" s="36" t="s">
        <v>70</v>
      </c>
      <c r="C216" s="384" t="s">
        <v>24</v>
      </c>
      <c r="D216" s="245">
        <f>E216+G216</f>
        <v>146</v>
      </c>
      <c r="E216" s="174">
        <v>146</v>
      </c>
      <c r="F216" s="174">
        <v>106.6</v>
      </c>
      <c r="G216" s="174">
        <f>G217+G219+G218</f>
        <v>0</v>
      </c>
      <c r="H216" s="175">
        <f>I216+K216</f>
        <v>0</v>
      </c>
      <c r="I216" s="175">
        <f>I217+I219+I218</f>
        <v>0</v>
      </c>
      <c r="J216" s="175">
        <f>J217+J219+J218</f>
        <v>0</v>
      </c>
      <c r="K216" s="175">
        <f>K217+K219+K218</f>
        <v>0</v>
      </c>
      <c r="L216" s="176">
        <f>M216+O216</f>
        <v>146</v>
      </c>
      <c r="M216" s="176">
        <f t="shared" ref="M216:O219" si="49">E216+I216</f>
        <v>146</v>
      </c>
      <c r="N216" s="176">
        <f t="shared" si="49"/>
        <v>106.6</v>
      </c>
      <c r="O216" s="176">
        <f t="shared" si="49"/>
        <v>0</v>
      </c>
      <c r="Q216" s="2"/>
      <c r="R216" s="2"/>
    </row>
    <row r="217" spans="1:18" s="38" customFormat="1" hidden="1" x14ac:dyDescent="0.25">
      <c r="A217" s="164"/>
      <c r="B217" s="313" t="s">
        <v>420</v>
      </c>
      <c r="C217" s="386" t="s">
        <v>24</v>
      </c>
      <c r="D217" s="401">
        <f>E217+G217</f>
        <v>0</v>
      </c>
      <c r="E217" s="182"/>
      <c r="F217" s="182"/>
      <c r="G217" s="182"/>
      <c r="H217" s="183">
        <f>I217+K217</f>
        <v>0</v>
      </c>
      <c r="I217" s="183"/>
      <c r="J217" s="183"/>
      <c r="K217" s="183"/>
      <c r="L217" s="184">
        <f>M217+O217</f>
        <v>0</v>
      </c>
      <c r="M217" s="184">
        <f t="shared" si="49"/>
        <v>0</v>
      </c>
      <c r="N217" s="184">
        <f t="shared" si="49"/>
        <v>0</v>
      </c>
      <c r="O217" s="184">
        <f t="shared" si="49"/>
        <v>0</v>
      </c>
      <c r="Q217" s="2"/>
      <c r="R217" s="2"/>
    </row>
    <row r="218" spans="1:18" s="38" customFormat="1" ht="25.5" hidden="1" x14ac:dyDescent="0.25">
      <c r="A218" s="164"/>
      <c r="B218" s="320" t="s">
        <v>419</v>
      </c>
      <c r="C218" s="386" t="s">
        <v>24</v>
      </c>
      <c r="D218" s="401">
        <f>E218+G218</f>
        <v>0</v>
      </c>
      <c r="E218" s="182"/>
      <c r="F218" s="182"/>
      <c r="G218" s="182"/>
      <c r="H218" s="183">
        <f>I218+K218</f>
        <v>0</v>
      </c>
      <c r="I218" s="183"/>
      <c r="J218" s="183"/>
      <c r="K218" s="183"/>
      <c r="L218" s="184">
        <f>M218+O218</f>
        <v>0</v>
      </c>
      <c r="M218" s="184">
        <f t="shared" si="49"/>
        <v>0</v>
      </c>
      <c r="N218" s="184">
        <f t="shared" si="49"/>
        <v>0</v>
      </c>
      <c r="O218" s="184">
        <f t="shared" si="49"/>
        <v>0</v>
      </c>
      <c r="Q218" s="2"/>
      <c r="R218" s="2"/>
    </row>
    <row r="219" spans="1:18" s="38" customFormat="1" ht="26.25" x14ac:dyDescent="0.25">
      <c r="A219" s="172"/>
      <c r="B219" s="314" t="s">
        <v>380</v>
      </c>
      <c r="C219" s="385"/>
      <c r="D219" s="246">
        <f>E219+G219</f>
        <v>0</v>
      </c>
      <c r="E219" s="177"/>
      <c r="F219" s="177"/>
      <c r="G219" s="177"/>
      <c r="H219" s="178">
        <f>I219+K219</f>
        <v>0</v>
      </c>
      <c r="I219" s="178"/>
      <c r="J219" s="178"/>
      <c r="K219" s="178"/>
      <c r="L219" s="179">
        <f>M219+O219</f>
        <v>0</v>
      </c>
      <c r="M219" s="179">
        <f t="shared" si="49"/>
        <v>0</v>
      </c>
      <c r="N219" s="179">
        <f t="shared" si="49"/>
        <v>0</v>
      </c>
      <c r="O219" s="179">
        <f t="shared" si="49"/>
        <v>0</v>
      </c>
      <c r="Q219" s="2"/>
      <c r="R219" s="2"/>
    </row>
    <row r="220" spans="1:18" ht="18" customHeight="1" x14ac:dyDescent="0.25">
      <c r="A220" s="21" t="s">
        <v>90</v>
      </c>
      <c r="B220" s="85" t="s">
        <v>185</v>
      </c>
      <c r="C220" s="268"/>
      <c r="D220" s="87">
        <f t="shared" ref="D220:O220" si="50">D216+D211+D214</f>
        <v>146</v>
      </c>
      <c r="E220" s="87">
        <f t="shared" si="50"/>
        <v>146</v>
      </c>
      <c r="F220" s="87">
        <f t="shared" si="50"/>
        <v>106.6</v>
      </c>
      <c r="G220" s="87">
        <f t="shared" si="50"/>
        <v>0</v>
      </c>
      <c r="H220" s="242">
        <f t="shared" si="50"/>
        <v>0</v>
      </c>
      <c r="I220" s="242">
        <f t="shared" si="50"/>
        <v>0</v>
      </c>
      <c r="J220" s="242">
        <f t="shared" si="50"/>
        <v>0</v>
      </c>
      <c r="K220" s="242">
        <f t="shared" si="50"/>
        <v>0</v>
      </c>
      <c r="L220" s="88">
        <f t="shared" si="50"/>
        <v>146</v>
      </c>
      <c r="M220" s="88">
        <f t="shared" si="50"/>
        <v>146</v>
      </c>
      <c r="N220" s="88">
        <f t="shared" si="50"/>
        <v>106.6</v>
      </c>
      <c r="O220" s="88">
        <f t="shared" si="50"/>
        <v>0</v>
      </c>
    </row>
    <row r="221" spans="1:18" x14ac:dyDescent="0.25">
      <c r="A221" s="296" t="s">
        <v>91</v>
      </c>
      <c r="B221" s="108" t="s">
        <v>177</v>
      </c>
      <c r="C221" s="396"/>
      <c r="D221" s="48">
        <f>D223+D224+D225+D226+D228+D227+D229+D230+D231</f>
        <v>3348</v>
      </c>
      <c r="E221" s="48">
        <f t="shared" ref="E221:O221" si="51">E223+E224+E225+E226+E228+E227+E229+E230+E231</f>
        <v>1279.5</v>
      </c>
      <c r="F221" s="48">
        <f t="shared" si="51"/>
        <v>311.79999999999995</v>
      </c>
      <c r="G221" s="48">
        <f t="shared" si="51"/>
        <v>2068.5</v>
      </c>
      <c r="H221" s="49">
        <f t="shared" si="51"/>
        <v>777</v>
      </c>
      <c r="I221" s="49">
        <f t="shared" si="51"/>
        <v>0</v>
      </c>
      <c r="J221" s="49">
        <f t="shared" si="51"/>
        <v>0</v>
      </c>
      <c r="K221" s="49">
        <f t="shared" si="51"/>
        <v>777</v>
      </c>
      <c r="L221" s="50">
        <f t="shared" si="51"/>
        <v>4125</v>
      </c>
      <c r="M221" s="50">
        <f t="shared" si="51"/>
        <v>1279.5</v>
      </c>
      <c r="N221" s="50">
        <f t="shared" si="51"/>
        <v>311.79999999999995</v>
      </c>
      <c r="O221" s="50">
        <f t="shared" si="51"/>
        <v>2845.5</v>
      </c>
    </row>
    <row r="222" spans="1:18" x14ac:dyDescent="0.25">
      <c r="A222" s="399"/>
      <c r="B222" s="252" t="s">
        <v>210</v>
      </c>
      <c r="C222" s="397"/>
      <c r="D222" s="253"/>
      <c r="E222" s="253"/>
      <c r="F222" s="253"/>
      <c r="G222" s="253"/>
      <c r="H222" s="254"/>
      <c r="I222" s="254"/>
      <c r="J222" s="254"/>
      <c r="K222" s="254"/>
      <c r="L222" s="255"/>
      <c r="M222" s="255"/>
      <c r="N222" s="255"/>
      <c r="O222" s="255"/>
      <c r="Q222" s="38"/>
      <c r="R222" s="38"/>
    </row>
    <row r="223" spans="1:18" ht="25.5" x14ac:dyDescent="0.25">
      <c r="A223" s="399"/>
      <c r="B223" s="256" t="s">
        <v>342</v>
      </c>
      <c r="C223" s="397"/>
      <c r="D223" s="253">
        <f>D16+D71+D75+D165+D212</f>
        <v>1187</v>
      </c>
      <c r="E223" s="253">
        <f t="shared" ref="E223:O223" si="52">E16+E71+E75+E165+E212</f>
        <v>0</v>
      </c>
      <c r="F223" s="253">
        <f t="shared" si="52"/>
        <v>0</v>
      </c>
      <c r="G223" s="253">
        <f t="shared" si="52"/>
        <v>1187</v>
      </c>
      <c r="H223" s="254">
        <f t="shared" si="52"/>
        <v>0</v>
      </c>
      <c r="I223" s="254">
        <f t="shared" si="52"/>
        <v>0</v>
      </c>
      <c r="J223" s="254">
        <f t="shared" si="52"/>
        <v>0</v>
      </c>
      <c r="K223" s="254">
        <f t="shared" si="52"/>
        <v>0</v>
      </c>
      <c r="L223" s="443">
        <f t="shared" si="52"/>
        <v>1187</v>
      </c>
      <c r="M223" s="443">
        <f t="shared" si="52"/>
        <v>0</v>
      </c>
      <c r="N223" s="443">
        <f t="shared" si="52"/>
        <v>0</v>
      </c>
      <c r="O223" s="443">
        <f t="shared" si="52"/>
        <v>1187</v>
      </c>
    </row>
    <row r="224" spans="1:18" ht="38.25" customHeight="1" x14ac:dyDescent="0.25">
      <c r="A224" s="399"/>
      <c r="B224" s="256" t="s">
        <v>341</v>
      </c>
      <c r="C224" s="397"/>
      <c r="D224" s="257">
        <f>D66+D67</f>
        <v>1690.1</v>
      </c>
      <c r="E224" s="257">
        <f t="shared" ref="E224:O224" si="53">E66+E67</f>
        <v>808.6</v>
      </c>
      <c r="F224" s="257">
        <f t="shared" si="53"/>
        <v>0</v>
      </c>
      <c r="G224" s="257">
        <f t="shared" si="53"/>
        <v>881.5</v>
      </c>
      <c r="H224" s="258">
        <f t="shared" si="53"/>
        <v>777</v>
      </c>
      <c r="I224" s="258">
        <f t="shared" si="53"/>
        <v>0</v>
      </c>
      <c r="J224" s="258">
        <f t="shared" si="53"/>
        <v>0</v>
      </c>
      <c r="K224" s="258">
        <f t="shared" si="53"/>
        <v>777</v>
      </c>
      <c r="L224" s="259">
        <f t="shared" si="53"/>
        <v>2467.1</v>
      </c>
      <c r="M224" s="259">
        <f t="shared" si="53"/>
        <v>808.6</v>
      </c>
      <c r="N224" s="259">
        <f t="shared" si="53"/>
        <v>0</v>
      </c>
      <c r="O224" s="259">
        <f t="shared" si="53"/>
        <v>1658.5</v>
      </c>
    </row>
    <row r="225" spans="1:15" ht="16.5" hidden="1" customHeight="1" x14ac:dyDescent="0.25">
      <c r="A225" s="399"/>
      <c r="B225" s="109" t="s">
        <v>438</v>
      </c>
      <c r="C225" s="397"/>
      <c r="D225" s="257">
        <f>D68</f>
        <v>0</v>
      </c>
      <c r="E225" s="257">
        <f t="shared" ref="E225:O225" si="54">E68</f>
        <v>0</v>
      </c>
      <c r="F225" s="257">
        <f t="shared" si="54"/>
        <v>0</v>
      </c>
      <c r="G225" s="257">
        <f t="shared" si="54"/>
        <v>0</v>
      </c>
      <c r="H225" s="258">
        <f t="shared" si="54"/>
        <v>0</v>
      </c>
      <c r="I225" s="258">
        <f t="shared" si="54"/>
        <v>0</v>
      </c>
      <c r="J225" s="258">
        <f t="shared" si="54"/>
        <v>0</v>
      </c>
      <c r="K225" s="258">
        <f t="shared" si="54"/>
        <v>0</v>
      </c>
      <c r="L225" s="259">
        <f t="shared" si="54"/>
        <v>0</v>
      </c>
      <c r="M225" s="259">
        <f t="shared" si="54"/>
        <v>0</v>
      </c>
      <c r="N225" s="259">
        <f t="shared" si="54"/>
        <v>0</v>
      </c>
      <c r="O225" s="259">
        <f t="shared" si="54"/>
        <v>0</v>
      </c>
    </row>
    <row r="226" spans="1:15" ht="51.75" x14ac:dyDescent="0.25">
      <c r="A226" s="399"/>
      <c r="B226" s="109" t="s">
        <v>379</v>
      </c>
      <c r="C226" s="397"/>
      <c r="D226" s="257">
        <f>D154+D157</f>
        <v>324.89999999999998</v>
      </c>
      <c r="E226" s="257">
        <f>E154+E157</f>
        <v>324.89999999999998</v>
      </c>
      <c r="F226" s="257">
        <f t="shared" ref="F226:O226" si="55">F154+F157</f>
        <v>205.2</v>
      </c>
      <c r="G226" s="257">
        <f t="shared" si="55"/>
        <v>0</v>
      </c>
      <c r="H226" s="258">
        <f t="shared" si="55"/>
        <v>0</v>
      </c>
      <c r="I226" s="258">
        <f t="shared" si="55"/>
        <v>0</v>
      </c>
      <c r="J226" s="258">
        <f t="shared" si="55"/>
        <v>0</v>
      </c>
      <c r="K226" s="258">
        <f t="shared" si="55"/>
        <v>0</v>
      </c>
      <c r="L226" s="259">
        <f t="shared" si="55"/>
        <v>324.89999999999998</v>
      </c>
      <c r="M226" s="259">
        <f t="shared" si="55"/>
        <v>324.89999999999998</v>
      </c>
      <c r="N226" s="259">
        <f t="shared" si="55"/>
        <v>205.2</v>
      </c>
      <c r="O226" s="259">
        <f t="shared" si="55"/>
        <v>0</v>
      </c>
    </row>
    <row r="227" spans="1:15" ht="26.25" hidden="1" customHeight="1" x14ac:dyDescent="0.25">
      <c r="A227" s="399"/>
      <c r="B227" s="109" t="s">
        <v>378</v>
      </c>
      <c r="C227" s="397"/>
      <c r="D227" s="257">
        <f t="shared" ref="D227:O227" si="56">D80+D85+D88+D93+D98+D101+D104+D109</f>
        <v>0</v>
      </c>
      <c r="E227" s="257">
        <f t="shared" si="56"/>
        <v>0</v>
      </c>
      <c r="F227" s="257">
        <f t="shared" si="56"/>
        <v>0</v>
      </c>
      <c r="G227" s="257">
        <f t="shared" si="56"/>
        <v>0</v>
      </c>
      <c r="H227" s="258">
        <f t="shared" si="56"/>
        <v>0</v>
      </c>
      <c r="I227" s="258">
        <f t="shared" si="56"/>
        <v>0</v>
      </c>
      <c r="J227" s="258">
        <f t="shared" si="56"/>
        <v>0</v>
      </c>
      <c r="K227" s="258">
        <f t="shared" si="56"/>
        <v>0</v>
      </c>
      <c r="L227" s="259">
        <f t="shared" si="56"/>
        <v>0</v>
      </c>
      <c r="M227" s="259">
        <f t="shared" si="56"/>
        <v>0</v>
      </c>
      <c r="N227" s="259">
        <f t="shared" si="56"/>
        <v>0</v>
      </c>
      <c r="O227" s="259">
        <f t="shared" si="56"/>
        <v>0</v>
      </c>
    </row>
    <row r="228" spans="1:15" ht="26.25" x14ac:dyDescent="0.25">
      <c r="A228" s="400"/>
      <c r="B228" s="260" t="s">
        <v>380</v>
      </c>
      <c r="C228" s="398"/>
      <c r="D228" s="257">
        <f>D216</f>
        <v>146</v>
      </c>
      <c r="E228" s="257">
        <f t="shared" ref="E228:O229" si="57">E216</f>
        <v>146</v>
      </c>
      <c r="F228" s="257">
        <f t="shared" si="57"/>
        <v>106.6</v>
      </c>
      <c r="G228" s="257">
        <f t="shared" si="57"/>
        <v>0</v>
      </c>
      <c r="H228" s="258">
        <f t="shared" si="57"/>
        <v>0</v>
      </c>
      <c r="I228" s="258">
        <f t="shared" si="57"/>
        <v>0</v>
      </c>
      <c r="J228" s="258">
        <f t="shared" si="57"/>
        <v>0</v>
      </c>
      <c r="K228" s="258">
        <f t="shared" si="57"/>
        <v>0</v>
      </c>
      <c r="L228" s="259">
        <f t="shared" si="57"/>
        <v>146</v>
      </c>
      <c r="M228" s="259">
        <f t="shared" si="57"/>
        <v>146</v>
      </c>
      <c r="N228" s="259">
        <f t="shared" si="57"/>
        <v>106.6</v>
      </c>
      <c r="O228" s="259">
        <f t="shared" si="57"/>
        <v>0</v>
      </c>
    </row>
    <row r="229" spans="1:15" hidden="1" x14ac:dyDescent="0.25">
      <c r="A229" s="399"/>
      <c r="B229" s="109" t="s">
        <v>420</v>
      </c>
      <c r="C229" s="397"/>
      <c r="D229" s="257">
        <f>D217</f>
        <v>0</v>
      </c>
      <c r="E229" s="257">
        <f t="shared" si="57"/>
        <v>0</v>
      </c>
      <c r="F229" s="257">
        <f t="shared" si="57"/>
        <v>0</v>
      </c>
      <c r="G229" s="257">
        <f t="shared" si="57"/>
        <v>0</v>
      </c>
      <c r="H229" s="258">
        <f t="shared" si="57"/>
        <v>0</v>
      </c>
      <c r="I229" s="258">
        <f t="shared" si="57"/>
        <v>0</v>
      </c>
      <c r="J229" s="258">
        <f t="shared" si="57"/>
        <v>0</v>
      </c>
      <c r="K229" s="258">
        <f t="shared" si="57"/>
        <v>0</v>
      </c>
      <c r="L229" s="259">
        <f t="shared" si="57"/>
        <v>0</v>
      </c>
      <c r="M229" s="259">
        <f t="shared" si="57"/>
        <v>0</v>
      </c>
      <c r="N229" s="259">
        <f t="shared" si="57"/>
        <v>0</v>
      </c>
      <c r="O229" s="259">
        <f t="shared" si="57"/>
        <v>0</v>
      </c>
    </row>
    <row r="230" spans="1:15" ht="26.25" hidden="1" x14ac:dyDescent="0.25">
      <c r="A230" s="399"/>
      <c r="B230" s="109" t="s">
        <v>419</v>
      </c>
      <c r="C230" s="397"/>
      <c r="D230" s="257">
        <f t="shared" ref="D230:O230" si="58">D148+D151+D170+D173+D176+D179+D182+D185+D188+D191+D194+D197+D200+D203+D206+D218</f>
        <v>0</v>
      </c>
      <c r="E230" s="257">
        <f t="shared" si="58"/>
        <v>0</v>
      </c>
      <c r="F230" s="257">
        <f t="shared" si="58"/>
        <v>0</v>
      </c>
      <c r="G230" s="257">
        <f t="shared" si="58"/>
        <v>0</v>
      </c>
      <c r="H230" s="258">
        <f t="shared" si="58"/>
        <v>0</v>
      </c>
      <c r="I230" s="258">
        <f t="shared" si="58"/>
        <v>0</v>
      </c>
      <c r="J230" s="258">
        <f t="shared" si="58"/>
        <v>0</v>
      </c>
      <c r="K230" s="258">
        <f t="shared" si="58"/>
        <v>0</v>
      </c>
      <c r="L230" s="259">
        <f t="shared" si="58"/>
        <v>0</v>
      </c>
      <c r="M230" s="259">
        <f t="shared" si="58"/>
        <v>0</v>
      </c>
      <c r="N230" s="259">
        <f t="shared" si="58"/>
        <v>0</v>
      </c>
      <c r="O230" s="259">
        <f t="shared" si="58"/>
        <v>0</v>
      </c>
    </row>
    <row r="231" spans="1:15" ht="39" hidden="1" customHeight="1" x14ac:dyDescent="0.25">
      <c r="A231" s="400"/>
      <c r="B231" s="260" t="s">
        <v>430</v>
      </c>
      <c r="C231" s="398"/>
      <c r="D231" s="257">
        <f>D213</f>
        <v>0</v>
      </c>
      <c r="E231" s="257">
        <f t="shared" ref="E231:O231" si="59">E213</f>
        <v>0</v>
      </c>
      <c r="F231" s="257">
        <f t="shared" si="59"/>
        <v>0</v>
      </c>
      <c r="G231" s="257">
        <f t="shared" si="59"/>
        <v>0</v>
      </c>
      <c r="H231" s="258">
        <f t="shared" si="59"/>
        <v>0</v>
      </c>
      <c r="I231" s="258">
        <f t="shared" si="59"/>
        <v>0</v>
      </c>
      <c r="J231" s="258">
        <f t="shared" si="59"/>
        <v>0</v>
      </c>
      <c r="K231" s="258">
        <f t="shared" si="59"/>
        <v>0</v>
      </c>
      <c r="L231" s="259">
        <f t="shared" si="59"/>
        <v>0</v>
      </c>
      <c r="M231" s="259">
        <f t="shared" si="59"/>
        <v>0</v>
      </c>
      <c r="N231" s="259">
        <f t="shared" si="59"/>
        <v>0</v>
      </c>
      <c r="O231" s="259">
        <f t="shared" si="59"/>
        <v>0</v>
      </c>
    </row>
    <row r="232" spans="1:15" x14ac:dyDescent="0.25">
      <c r="A232" s="110"/>
      <c r="B232" s="127"/>
      <c r="C232" s="261"/>
      <c r="D232" s="127"/>
      <c r="E232" s="127"/>
      <c r="F232" s="262"/>
      <c r="G232" s="262"/>
      <c r="H232" s="262"/>
      <c r="I232" s="262"/>
      <c r="J232" s="262"/>
      <c r="K232" s="127"/>
      <c r="L232" s="262"/>
      <c r="M232" s="262"/>
      <c r="N232" s="262"/>
      <c r="O232" s="18"/>
    </row>
    <row r="233" spans="1:15" x14ac:dyDescent="0.25">
      <c r="A233" s="110"/>
      <c r="B233" s="7"/>
      <c r="C233" s="263"/>
      <c r="D233" s="7"/>
      <c r="E233" s="7"/>
      <c r="F233" s="114"/>
      <c r="G233" s="7"/>
      <c r="H233" s="7"/>
      <c r="I233" s="7"/>
      <c r="J233" s="7"/>
      <c r="L233" s="7"/>
      <c r="M233" s="7"/>
      <c r="N233" s="7"/>
      <c r="O233" s="7"/>
    </row>
    <row r="234" spans="1:15" x14ac:dyDescent="0.25">
      <c r="A234" s="7"/>
      <c r="B234" s="7"/>
      <c r="C234" s="264"/>
      <c r="D234" s="7"/>
      <c r="E234" s="7"/>
      <c r="F234" s="7"/>
      <c r="G234" s="7"/>
      <c r="H234" s="7"/>
      <c r="I234" s="7"/>
      <c r="J234" s="7"/>
      <c r="L234" s="7"/>
      <c r="M234" s="7"/>
      <c r="N234" s="7"/>
    </row>
    <row r="235" spans="1:15" x14ac:dyDescent="0.25">
      <c r="A235" s="7"/>
      <c r="B235" s="7"/>
      <c r="C235" s="264"/>
      <c r="D235" s="7"/>
      <c r="E235" s="7"/>
      <c r="F235" s="7"/>
      <c r="G235" s="7"/>
      <c r="H235" s="7"/>
      <c r="I235" s="7"/>
      <c r="J235" s="7"/>
      <c r="L235" s="7"/>
      <c r="M235" s="7"/>
      <c r="N235" s="7"/>
    </row>
    <row r="236" spans="1:15" x14ac:dyDescent="0.25">
      <c r="A236" s="7"/>
      <c r="B236" s="7"/>
      <c r="C236" s="264"/>
      <c r="D236" s="7"/>
      <c r="E236" s="7"/>
      <c r="F236" s="7"/>
      <c r="G236" s="7"/>
      <c r="H236" s="7"/>
      <c r="I236" s="7"/>
      <c r="J236" s="7"/>
      <c r="L236" s="7"/>
      <c r="M236" s="7"/>
      <c r="N236" s="7"/>
    </row>
    <row r="237" spans="1:15" x14ac:dyDescent="0.25">
      <c r="A237" s="7"/>
      <c r="B237" s="7"/>
      <c r="C237" s="264"/>
      <c r="D237" s="7"/>
      <c r="E237" s="7"/>
      <c r="F237" s="7"/>
      <c r="G237" s="7"/>
      <c r="H237" s="7"/>
      <c r="I237" s="7"/>
      <c r="J237" s="7"/>
      <c r="L237" s="7"/>
      <c r="M237" s="7"/>
      <c r="N237" s="7"/>
    </row>
    <row r="238" spans="1:15" x14ac:dyDescent="0.25">
      <c r="A238" s="7"/>
      <c r="B238" s="7"/>
      <c r="C238" s="264"/>
      <c r="D238" s="7"/>
      <c r="E238" s="7"/>
      <c r="F238" s="7"/>
      <c r="G238" s="7"/>
      <c r="H238" s="7"/>
      <c r="I238" s="7"/>
      <c r="J238" s="7"/>
      <c r="L238" s="7"/>
      <c r="M238" s="7"/>
      <c r="N238" s="7"/>
    </row>
    <row r="239" spans="1:15" x14ac:dyDescent="0.25">
      <c r="A239" s="7"/>
      <c r="B239" s="7"/>
      <c r="C239" s="264"/>
      <c r="D239" s="7"/>
      <c r="E239" s="7"/>
      <c r="F239" s="7"/>
      <c r="G239" s="7" t="s">
        <v>178</v>
      </c>
      <c r="H239" s="7"/>
      <c r="I239" s="7"/>
      <c r="J239" s="7"/>
      <c r="L239" s="7"/>
      <c r="M239" s="7"/>
      <c r="N239" s="7"/>
    </row>
    <row r="240" spans="1:15" x14ac:dyDescent="0.25">
      <c r="A240" s="7"/>
      <c r="B240" s="7"/>
      <c r="C240" s="264"/>
      <c r="D240" s="7"/>
      <c r="E240" s="7"/>
      <c r="F240" s="7"/>
      <c r="G240" s="7"/>
      <c r="H240" s="7"/>
      <c r="I240" s="7"/>
      <c r="J240" s="7"/>
      <c r="L240" s="7"/>
      <c r="M240" s="7"/>
      <c r="N240" s="7"/>
    </row>
    <row r="241" spans="1:14" x14ac:dyDescent="0.25">
      <c r="A241" s="7"/>
      <c r="B241" s="7"/>
      <c r="C241" s="264"/>
      <c r="D241" s="7"/>
      <c r="E241" s="7"/>
      <c r="F241" s="7"/>
      <c r="G241" s="7"/>
      <c r="H241" s="7"/>
      <c r="I241" s="7"/>
      <c r="J241" s="7"/>
      <c r="L241" s="7"/>
      <c r="M241" s="7"/>
      <c r="N241" s="7"/>
    </row>
    <row r="242" spans="1:14" x14ac:dyDescent="0.25">
      <c r="A242" s="7"/>
      <c r="B242" s="7"/>
      <c r="C242" s="264"/>
      <c r="D242" s="7"/>
      <c r="E242" s="7"/>
      <c r="F242" s="7"/>
      <c r="G242" s="7"/>
      <c r="H242" s="7"/>
      <c r="I242" s="7"/>
      <c r="J242" s="7"/>
      <c r="L242" s="7"/>
      <c r="M242" s="7"/>
      <c r="N242" s="7"/>
    </row>
    <row r="243" spans="1:14" x14ac:dyDescent="0.25">
      <c r="A243" s="7"/>
      <c r="B243" s="7"/>
      <c r="C243" s="264"/>
      <c r="D243" s="7"/>
      <c r="E243" s="7"/>
      <c r="F243" s="7"/>
      <c r="G243" s="7"/>
      <c r="H243" s="7"/>
      <c r="I243" s="7"/>
      <c r="J243" s="7"/>
      <c r="L243" s="7"/>
      <c r="M243" s="7"/>
      <c r="N243" s="7"/>
    </row>
    <row r="244" spans="1:14" x14ac:dyDescent="0.25">
      <c r="A244" s="7"/>
      <c r="B244" s="7"/>
      <c r="C244" s="264"/>
      <c r="D244" s="7"/>
      <c r="E244" s="7"/>
      <c r="F244" s="7"/>
      <c r="G244" s="7"/>
      <c r="H244" s="7"/>
      <c r="I244" s="7"/>
      <c r="J244" s="7"/>
      <c r="L244" s="7"/>
      <c r="M244" s="7"/>
      <c r="N244" s="7"/>
    </row>
    <row r="245" spans="1:14" x14ac:dyDescent="0.25">
      <c r="A245" s="7"/>
      <c r="B245" s="7"/>
      <c r="C245" s="264"/>
      <c r="D245" s="7"/>
      <c r="E245" s="7"/>
      <c r="F245" s="7"/>
      <c r="G245" s="7"/>
      <c r="H245" s="7"/>
      <c r="I245" s="7"/>
      <c r="J245" s="7"/>
      <c r="L245" s="7"/>
      <c r="M245" s="7"/>
      <c r="N245" s="7"/>
    </row>
    <row r="246" spans="1:14" x14ac:dyDescent="0.25">
      <c r="A246" s="7"/>
      <c r="B246" s="7"/>
      <c r="C246" s="264"/>
      <c r="D246" s="7"/>
      <c r="E246" s="7"/>
      <c r="F246" s="7"/>
      <c r="G246" s="7"/>
      <c r="H246" s="7"/>
      <c r="I246" s="7"/>
      <c r="J246" s="7"/>
      <c r="L246" s="7"/>
      <c r="M246" s="7"/>
      <c r="N246" s="7"/>
    </row>
    <row r="247" spans="1:14" x14ac:dyDescent="0.25">
      <c r="A247" s="7"/>
      <c r="B247" s="7"/>
      <c r="C247" s="264"/>
      <c r="D247" s="7"/>
      <c r="E247" s="7"/>
      <c r="F247" s="7"/>
      <c r="G247" s="7"/>
      <c r="H247" s="7"/>
      <c r="I247" s="7"/>
      <c r="J247" s="7"/>
      <c r="L247" s="7"/>
      <c r="M247" s="7"/>
      <c r="N247" s="7"/>
    </row>
    <row r="248" spans="1:14" x14ac:dyDescent="0.25">
      <c r="A248" s="7"/>
      <c r="B248" s="7"/>
      <c r="C248" s="264"/>
      <c r="D248" s="7"/>
      <c r="E248" s="7"/>
      <c r="F248" s="7"/>
      <c r="G248" s="7"/>
      <c r="H248" s="7"/>
      <c r="I248" s="7"/>
      <c r="J248" s="7"/>
      <c r="L248" s="7"/>
      <c r="M248" s="7"/>
      <c r="N248" s="7"/>
    </row>
    <row r="249" spans="1:14" x14ac:dyDescent="0.25">
      <c r="A249" s="7"/>
      <c r="B249" s="7"/>
      <c r="C249" s="264"/>
      <c r="D249" s="7"/>
      <c r="E249" s="7"/>
      <c r="F249" s="7"/>
      <c r="G249" s="7"/>
      <c r="H249" s="7"/>
      <c r="I249" s="7"/>
      <c r="J249" s="7"/>
      <c r="L249" s="7"/>
      <c r="M249" s="7"/>
      <c r="N249" s="7"/>
    </row>
    <row r="250" spans="1:14" x14ac:dyDescent="0.25">
      <c r="A250" s="7"/>
      <c r="B250" s="7"/>
      <c r="C250" s="264"/>
      <c r="D250" s="7"/>
      <c r="E250" s="7"/>
      <c r="F250" s="7"/>
      <c r="G250" s="7"/>
      <c r="H250" s="7"/>
      <c r="I250" s="7"/>
      <c r="J250" s="7"/>
      <c r="L250" s="7"/>
      <c r="M250" s="7"/>
      <c r="N250" s="7"/>
    </row>
    <row r="251" spans="1:14" x14ac:dyDescent="0.25">
      <c r="A251" s="7"/>
      <c r="B251" s="7"/>
      <c r="C251" s="264"/>
      <c r="D251" s="7"/>
      <c r="E251" s="7"/>
      <c r="F251" s="7"/>
      <c r="G251" s="7"/>
      <c r="H251" s="7"/>
      <c r="I251" s="7"/>
      <c r="J251" s="7"/>
      <c r="L251" s="7"/>
      <c r="M251" s="7"/>
      <c r="N251" s="7"/>
    </row>
    <row r="252" spans="1:14" x14ac:dyDescent="0.25">
      <c r="A252" s="7"/>
      <c r="B252" s="7"/>
      <c r="C252" s="264"/>
      <c r="D252" s="7"/>
      <c r="E252" s="7"/>
      <c r="F252" s="7"/>
      <c r="G252" s="7"/>
      <c r="H252" s="7"/>
      <c r="I252" s="7"/>
      <c r="J252" s="7"/>
      <c r="L252" s="7"/>
      <c r="M252" s="7"/>
      <c r="N252" s="7"/>
    </row>
    <row r="253" spans="1:14" x14ac:dyDescent="0.25">
      <c r="A253" s="7"/>
      <c r="B253" s="7"/>
      <c r="C253" s="264"/>
      <c r="D253" s="7"/>
      <c r="E253" s="7"/>
      <c r="F253" s="7"/>
      <c r="G253" s="7"/>
      <c r="H253" s="7"/>
      <c r="I253" s="7"/>
      <c r="J253" s="7"/>
      <c r="L253" s="7"/>
      <c r="M253" s="7"/>
      <c r="N253" s="7"/>
    </row>
    <row r="254" spans="1:14" x14ac:dyDescent="0.25">
      <c r="A254" s="7"/>
      <c r="B254" s="7"/>
      <c r="C254" s="264"/>
      <c r="D254" s="7"/>
      <c r="E254" s="7"/>
      <c r="F254" s="7"/>
      <c r="G254" s="7"/>
      <c r="H254" s="7"/>
      <c r="I254" s="7"/>
      <c r="J254" s="7"/>
      <c r="L254" s="7"/>
      <c r="M254" s="7"/>
      <c r="N254" s="7"/>
    </row>
    <row r="255" spans="1:14" x14ac:dyDescent="0.25">
      <c r="A255" s="7"/>
      <c r="B255" s="7"/>
      <c r="C255" s="264"/>
      <c r="D255" s="7"/>
      <c r="E255" s="7"/>
      <c r="F255" s="7"/>
      <c r="G255" s="7"/>
      <c r="H255" s="7"/>
      <c r="I255" s="7"/>
      <c r="J255" s="7"/>
      <c r="L255" s="7"/>
      <c r="M255" s="7"/>
      <c r="N255" s="7"/>
    </row>
    <row r="256" spans="1:14" x14ac:dyDescent="0.25">
      <c r="A256" s="7"/>
      <c r="B256" s="7"/>
      <c r="C256" s="264"/>
      <c r="D256" s="7"/>
      <c r="E256" s="7"/>
      <c r="F256" s="7"/>
      <c r="G256" s="7"/>
      <c r="H256" s="7"/>
      <c r="I256" s="7"/>
      <c r="J256" s="7"/>
      <c r="L256" s="7"/>
      <c r="M256" s="7"/>
      <c r="N256" s="7"/>
    </row>
    <row r="257" spans="1:14" x14ac:dyDescent="0.25">
      <c r="A257" s="7"/>
      <c r="B257" s="7"/>
      <c r="C257" s="264"/>
      <c r="D257" s="7"/>
      <c r="E257" s="7"/>
      <c r="F257" s="7"/>
      <c r="G257" s="7"/>
      <c r="H257" s="7"/>
      <c r="I257" s="7"/>
      <c r="J257" s="7"/>
      <c r="L257" s="7"/>
      <c r="M257" s="7"/>
      <c r="N257" s="7"/>
    </row>
    <row r="258" spans="1:14" x14ac:dyDescent="0.25">
      <c r="A258" s="7"/>
      <c r="B258" s="7"/>
      <c r="C258" s="264"/>
      <c r="D258" s="7"/>
      <c r="E258" s="7"/>
      <c r="F258" s="7"/>
      <c r="G258" s="7"/>
      <c r="H258" s="7"/>
      <c r="I258" s="7"/>
      <c r="J258" s="7"/>
      <c r="L258" s="7"/>
      <c r="M258" s="7"/>
      <c r="N258" s="7"/>
    </row>
    <row r="259" spans="1:14" x14ac:dyDescent="0.25">
      <c r="A259" s="7"/>
      <c r="B259" s="7"/>
      <c r="C259" s="264"/>
      <c r="D259" s="7"/>
      <c r="E259" s="7"/>
      <c r="F259" s="7"/>
      <c r="G259" s="7"/>
      <c r="H259" s="7"/>
      <c r="I259" s="7"/>
      <c r="J259" s="7"/>
      <c r="L259" s="7"/>
      <c r="M259" s="7"/>
      <c r="N259" s="7"/>
    </row>
    <row r="260" spans="1:14" x14ac:dyDescent="0.25">
      <c r="A260" s="7"/>
      <c r="B260" s="7"/>
      <c r="C260" s="264"/>
      <c r="D260" s="7"/>
      <c r="E260" s="7"/>
      <c r="F260" s="7"/>
      <c r="G260" s="7"/>
      <c r="H260" s="7"/>
      <c r="I260" s="7"/>
      <c r="J260" s="7"/>
      <c r="L260" s="7"/>
      <c r="M260" s="7"/>
      <c r="N260" s="7"/>
    </row>
    <row r="261" spans="1:14" x14ac:dyDescent="0.25">
      <c r="A261" s="7"/>
      <c r="B261" s="7"/>
      <c r="C261" s="264"/>
      <c r="D261" s="7"/>
      <c r="E261" s="7"/>
      <c r="F261" s="7"/>
      <c r="G261" s="7"/>
      <c r="H261" s="7"/>
      <c r="I261" s="7"/>
      <c r="J261" s="7"/>
      <c r="L261" s="7"/>
      <c r="M261" s="7"/>
      <c r="N261" s="7"/>
    </row>
    <row r="262" spans="1:14" x14ac:dyDescent="0.25">
      <c r="A262" s="7"/>
      <c r="B262" s="7"/>
      <c r="C262" s="264"/>
      <c r="D262" s="7"/>
      <c r="E262" s="7"/>
      <c r="F262" s="7"/>
      <c r="G262" s="7"/>
      <c r="H262" s="7"/>
      <c r="I262" s="7"/>
      <c r="J262" s="7"/>
      <c r="L262" s="7"/>
      <c r="M262" s="7"/>
      <c r="N262" s="7"/>
    </row>
    <row r="263" spans="1:14" x14ac:dyDescent="0.25">
      <c r="A263" s="7"/>
      <c r="B263" s="7"/>
      <c r="C263" s="264"/>
      <c r="D263" s="7"/>
      <c r="E263" s="7"/>
      <c r="F263" s="7"/>
      <c r="G263" s="7"/>
      <c r="H263" s="7"/>
      <c r="I263" s="7"/>
      <c r="J263" s="7"/>
      <c r="L263" s="7"/>
      <c r="M263" s="7"/>
      <c r="N263" s="7"/>
    </row>
    <row r="264" spans="1:14" x14ac:dyDescent="0.25">
      <c r="A264" s="7"/>
      <c r="B264" s="7"/>
      <c r="C264" s="264"/>
      <c r="D264" s="7"/>
      <c r="E264" s="7"/>
      <c r="F264" s="7"/>
      <c r="G264" s="7"/>
      <c r="H264" s="7"/>
      <c r="I264" s="7"/>
      <c r="J264" s="7"/>
      <c r="L264" s="7"/>
      <c r="M264" s="7"/>
      <c r="N264" s="7"/>
    </row>
    <row r="265" spans="1:14" x14ac:dyDescent="0.25">
      <c r="A265" s="7"/>
      <c r="B265" s="7"/>
      <c r="C265" s="264"/>
      <c r="D265" s="7"/>
      <c r="E265" s="7"/>
      <c r="F265" s="7"/>
      <c r="G265" s="7"/>
      <c r="H265" s="7"/>
      <c r="I265" s="7"/>
      <c r="J265" s="7"/>
      <c r="L265" s="7"/>
      <c r="M265" s="7"/>
      <c r="N265" s="7"/>
    </row>
    <row r="266" spans="1:14" x14ac:dyDescent="0.25">
      <c r="A266" s="7"/>
      <c r="B266" s="7"/>
      <c r="C266" s="264"/>
      <c r="D266" s="7"/>
      <c r="E266" s="7"/>
      <c r="F266" s="7"/>
      <c r="G266" s="7"/>
      <c r="H266" s="7"/>
      <c r="I266" s="7"/>
      <c r="J266" s="7"/>
      <c r="L266" s="7"/>
      <c r="M266" s="7"/>
      <c r="N266" s="7"/>
    </row>
    <row r="267" spans="1:14" x14ac:dyDescent="0.25">
      <c r="A267" s="7"/>
      <c r="B267" s="7"/>
      <c r="C267" s="264"/>
      <c r="D267" s="7"/>
      <c r="E267" s="7"/>
      <c r="F267" s="7"/>
      <c r="G267" s="7"/>
      <c r="H267" s="7"/>
      <c r="I267" s="7"/>
      <c r="J267" s="7"/>
      <c r="L267" s="7"/>
      <c r="M267" s="7"/>
      <c r="N267" s="7"/>
    </row>
    <row r="268" spans="1:14" x14ac:dyDescent="0.25">
      <c r="A268" s="7"/>
      <c r="B268" s="7"/>
      <c r="C268" s="264"/>
      <c r="D268" s="7"/>
      <c r="E268" s="7"/>
      <c r="F268" s="7"/>
      <c r="G268" s="7"/>
      <c r="H268" s="7"/>
      <c r="I268" s="7"/>
      <c r="J268" s="7"/>
      <c r="L268" s="7"/>
      <c r="M268" s="7"/>
      <c r="N268" s="7"/>
    </row>
    <row r="269" spans="1:14" x14ac:dyDescent="0.25">
      <c r="A269" s="7"/>
      <c r="B269" s="7"/>
      <c r="C269" s="264"/>
      <c r="D269" s="7"/>
      <c r="E269" s="7"/>
      <c r="F269" s="7"/>
      <c r="G269" s="7"/>
      <c r="H269" s="7"/>
      <c r="I269" s="7"/>
      <c r="J269" s="7"/>
      <c r="L269" s="7"/>
      <c r="M269" s="7"/>
      <c r="N269" s="7"/>
    </row>
    <row r="270" spans="1:14" x14ac:dyDescent="0.25">
      <c r="A270" s="7"/>
      <c r="B270" s="7"/>
      <c r="C270" s="264"/>
      <c r="D270" s="7"/>
      <c r="E270" s="7"/>
      <c r="F270" s="7"/>
      <c r="G270" s="7"/>
      <c r="H270" s="7"/>
      <c r="I270" s="7"/>
      <c r="J270" s="7"/>
      <c r="L270" s="7"/>
      <c r="M270" s="7"/>
      <c r="N270" s="7"/>
    </row>
    <row r="271" spans="1:14" x14ac:dyDescent="0.25">
      <c r="A271" s="7"/>
      <c r="B271" s="7"/>
      <c r="C271" s="264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4" x14ac:dyDescent="0.25">
      <c r="A272" s="7"/>
      <c r="B272" s="7"/>
      <c r="C272" s="264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x14ac:dyDescent="0.25">
      <c r="A273" s="7"/>
      <c r="B273" s="7"/>
      <c r="C273" s="264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64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64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64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64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64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64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64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64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64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64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64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64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64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64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64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64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64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64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64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64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64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64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64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64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64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64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64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64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64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64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64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64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64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64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64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64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64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64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64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64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64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64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64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64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64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64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64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64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64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64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64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64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64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64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64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64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64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64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64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64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64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64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64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64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64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64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64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64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64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64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64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C345" s="265"/>
    </row>
    <row r="346" spans="1:14" x14ac:dyDescent="0.25">
      <c r="C346" s="265"/>
    </row>
    <row r="347" spans="1:14" x14ac:dyDescent="0.25">
      <c r="C347" s="265"/>
    </row>
    <row r="348" spans="1:14" x14ac:dyDescent="0.25">
      <c r="C348" s="265"/>
    </row>
    <row r="349" spans="1:14" x14ac:dyDescent="0.25">
      <c r="C349" s="265"/>
    </row>
    <row r="350" spans="1:14" x14ac:dyDescent="0.25">
      <c r="C350" s="265"/>
    </row>
    <row r="351" spans="1:14" x14ac:dyDescent="0.25">
      <c r="C351" s="265"/>
    </row>
    <row r="352" spans="1:14" x14ac:dyDescent="0.25">
      <c r="C352" s="265"/>
    </row>
    <row r="353" spans="3:3" x14ac:dyDescent="0.25">
      <c r="C353" s="265"/>
    </row>
    <row r="354" spans="3:3" x14ac:dyDescent="0.25">
      <c r="C354" s="265"/>
    </row>
    <row r="355" spans="3:3" x14ac:dyDescent="0.25">
      <c r="C355" s="265"/>
    </row>
    <row r="356" spans="3:3" x14ac:dyDescent="0.25">
      <c r="C356" s="265"/>
    </row>
    <row r="357" spans="3:3" x14ac:dyDescent="0.25">
      <c r="C357" s="265"/>
    </row>
    <row r="358" spans="3:3" x14ac:dyDescent="0.25">
      <c r="C358" s="265"/>
    </row>
    <row r="359" spans="3:3" x14ac:dyDescent="0.25">
      <c r="C359" s="265"/>
    </row>
    <row r="360" spans="3:3" x14ac:dyDescent="0.25">
      <c r="C360" s="265"/>
    </row>
    <row r="361" spans="3:3" x14ac:dyDescent="0.25">
      <c r="C361" s="265"/>
    </row>
    <row r="362" spans="3:3" x14ac:dyDescent="0.25">
      <c r="C362" s="265"/>
    </row>
    <row r="363" spans="3:3" x14ac:dyDescent="0.25">
      <c r="C363" s="265"/>
    </row>
    <row r="364" spans="3:3" x14ac:dyDescent="0.25">
      <c r="C364" s="265"/>
    </row>
    <row r="365" spans="3:3" x14ac:dyDescent="0.25">
      <c r="C365" s="265"/>
    </row>
    <row r="366" spans="3:3" x14ac:dyDescent="0.25">
      <c r="C366" s="265"/>
    </row>
    <row r="367" spans="3:3" x14ac:dyDescent="0.25">
      <c r="C367" s="265"/>
    </row>
    <row r="368" spans="3:3" x14ac:dyDescent="0.25">
      <c r="C368" s="265"/>
    </row>
    <row r="369" spans="3:3" x14ac:dyDescent="0.25">
      <c r="C369" s="265"/>
    </row>
    <row r="370" spans="3:3" x14ac:dyDescent="0.25">
      <c r="C370" s="265"/>
    </row>
    <row r="371" spans="3:3" x14ac:dyDescent="0.25">
      <c r="C371" s="265"/>
    </row>
    <row r="372" spans="3:3" x14ac:dyDescent="0.25">
      <c r="C372" s="265"/>
    </row>
    <row r="373" spans="3:3" x14ac:dyDescent="0.25">
      <c r="C373" s="265"/>
    </row>
    <row r="374" spans="3:3" x14ac:dyDescent="0.25">
      <c r="C374" s="265"/>
    </row>
    <row r="375" spans="3:3" x14ac:dyDescent="0.25">
      <c r="C375" s="265"/>
    </row>
    <row r="376" spans="3:3" x14ac:dyDescent="0.25">
      <c r="C376" s="265"/>
    </row>
    <row r="377" spans="3:3" x14ac:dyDescent="0.25">
      <c r="C377" s="265"/>
    </row>
    <row r="378" spans="3:3" x14ac:dyDescent="0.25">
      <c r="C378" s="265"/>
    </row>
    <row r="379" spans="3:3" x14ac:dyDescent="0.25">
      <c r="C379" s="265"/>
    </row>
    <row r="380" spans="3:3" x14ac:dyDescent="0.25">
      <c r="C380" s="265"/>
    </row>
    <row r="381" spans="3:3" x14ac:dyDescent="0.25">
      <c r="C381" s="265"/>
    </row>
    <row r="382" spans="3:3" x14ac:dyDescent="0.25">
      <c r="C382" s="265"/>
    </row>
    <row r="383" spans="3:3" x14ac:dyDescent="0.25">
      <c r="C383" s="265"/>
    </row>
    <row r="384" spans="3:3" x14ac:dyDescent="0.25">
      <c r="C384" s="265"/>
    </row>
    <row r="385" spans="3:3" x14ac:dyDescent="0.25">
      <c r="C385" s="265"/>
    </row>
    <row r="386" spans="3:3" x14ac:dyDescent="0.25">
      <c r="C386" s="265"/>
    </row>
    <row r="387" spans="3:3" x14ac:dyDescent="0.25">
      <c r="C387" s="265"/>
    </row>
    <row r="388" spans="3:3" x14ac:dyDescent="0.25">
      <c r="C388" s="265"/>
    </row>
    <row r="389" spans="3:3" x14ac:dyDescent="0.25">
      <c r="C389" s="265"/>
    </row>
    <row r="390" spans="3:3" x14ac:dyDescent="0.25">
      <c r="C390" s="265"/>
    </row>
    <row r="391" spans="3:3" x14ac:dyDescent="0.25">
      <c r="C391" s="265"/>
    </row>
    <row r="392" spans="3:3" x14ac:dyDescent="0.25">
      <c r="C392" s="265"/>
    </row>
    <row r="393" spans="3:3" x14ac:dyDescent="0.25">
      <c r="C393" s="265"/>
    </row>
    <row r="394" spans="3:3" x14ac:dyDescent="0.25">
      <c r="C394" s="265"/>
    </row>
    <row r="395" spans="3:3" x14ac:dyDescent="0.25">
      <c r="C395" s="265"/>
    </row>
    <row r="396" spans="3:3" x14ac:dyDescent="0.25">
      <c r="C396" s="265"/>
    </row>
    <row r="397" spans="3:3" x14ac:dyDescent="0.25">
      <c r="C397" s="265"/>
    </row>
    <row r="398" spans="3:3" x14ac:dyDescent="0.25">
      <c r="C398" s="265"/>
    </row>
    <row r="399" spans="3:3" x14ac:dyDescent="0.25">
      <c r="C399" s="265"/>
    </row>
    <row r="400" spans="3:3" x14ac:dyDescent="0.25">
      <c r="C400" s="265"/>
    </row>
    <row r="401" spans="3:3" x14ac:dyDescent="0.25">
      <c r="C401" s="265"/>
    </row>
    <row r="402" spans="3:3" x14ac:dyDescent="0.25">
      <c r="C402" s="265"/>
    </row>
    <row r="403" spans="3:3" x14ac:dyDescent="0.25">
      <c r="C403" s="265"/>
    </row>
    <row r="404" spans="3:3" x14ac:dyDescent="0.25">
      <c r="C404" s="265"/>
    </row>
    <row r="405" spans="3:3" x14ac:dyDescent="0.25">
      <c r="C405" s="265"/>
    </row>
    <row r="406" spans="3:3" x14ac:dyDescent="0.25">
      <c r="C406" s="265"/>
    </row>
    <row r="407" spans="3:3" x14ac:dyDescent="0.25">
      <c r="C407" s="265"/>
    </row>
    <row r="408" spans="3:3" x14ac:dyDescent="0.25">
      <c r="C408" s="265"/>
    </row>
    <row r="409" spans="3:3" x14ac:dyDescent="0.25">
      <c r="C409" s="265"/>
    </row>
    <row r="410" spans="3:3" x14ac:dyDescent="0.25">
      <c r="C410" s="265"/>
    </row>
    <row r="411" spans="3:3" x14ac:dyDescent="0.25">
      <c r="C411" s="265"/>
    </row>
    <row r="412" spans="3:3" x14ac:dyDescent="0.25">
      <c r="C412" s="265"/>
    </row>
    <row r="413" spans="3:3" x14ac:dyDescent="0.25">
      <c r="C413" s="265"/>
    </row>
    <row r="414" spans="3:3" x14ac:dyDescent="0.25">
      <c r="C414" s="265"/>
    </row>
    <row r="415" spans="3:3" x14ac:dyDescent="0.25">
      <c r="C415" s="265"/>
    </row>
    <row r="416" spans="3:3" x14ac:dyDescent="0.25">
      <c r="C416" s="265"/>
    </row>
    <row r="417" spans="3:3" x14ac:dyDescent="0.25">
      <c r="C417" s="265"/>
    </row>
    <row r="418" spans="3:3" x14ac:dyDescent="0.25">
      <c r="C418" s="265"/>
    </row>
    <row r="419" spans="3:3" x14ac:dyDescent="0.25">
      <c r="C419" s="265"/>
    </row>
    <row r="420" spans="3:3" x14ac:dyDescent="0.25">
      <c r="C420" s="265"/>
    </row>
    <row r="421" spans="3:3" x14ac:dyDescent="0.25">
      <c r="C421" s="265"/>
    </row>
    <row r="422" spans="3:3" x14ac:dyDescent="0.25">
      <c r="C422" s="265"/>
    </row>
    <row r="423" spans="3:3" x14ac:dyDescent="0.25">
      <c r="C423" s="265"/>
    </row>
    <row r="424" spans="3:3" x14ac:dyDescent="0.25">
      <c r="C424" s="265"/>
    </row>
    <row r="425" spans="3:3" x14ac:dyDescent="0.25">
      <c r="C425" s="265"/>
    </row>
    <row r="426" spans="3:3" x14ac:dyDescent="0.25">
      <c r="C426" s="265"/>
    </row>
    <row r="427" spans="3:3" x14ac:dyDescent="0.25">
      <c r="C427" s="265"/>
    </row>
    <row r="428" spans="3:3" x14ac:dyDescent="0.25">
      <c r="C428" s="265"/>
    </row>
    <row r="429" spans="3:3" x14ac:dyDescent="0.25">
      <c r="C429" s="265"/>
    </row>
    <row r="430" spans="3:3" x14ac:dyDescent="0.25">
      <c r="C430" s="265"/>
    </row>
    <row r="431" spans="3:3" x14ac:dyDescent="0.25">
      <c r="C431" s="265"/>
    </row>
    <row r="432" spans="3:3" x14ac:dyDescent="0.25">
      <c r="C432" s="265"/>
    </row>
    <row r="433" spans="3:3" x14ac:dyDescent="0.25">
      <c r="C433" s="265"/>
    </row>
    <row r="434" spans="3:3" x14ac:dyDescent="0.25">
      <c r="C434" s="265"/>
    </row>
    <row r="435" spans="3:3" x14ac:dyDescent="0.25">
      <c r="C435" s="265"/>
    </row>
    <row r="436" spans="3:3" x14ac:dyDescent="0.25">
      <c r="C436" s="265"/>
    </row>
    <row r="437" spans="3:3" x14ac:dyDescent="0.25">
      <c r="C437" s="265"/>
    </row>
    <row r="438" spans="3:3" x14ac:dyDescent="0.25">
      <c r="C438" s="265"/>
    </row>
    <row r="439" spans="3:3" x14ac:dyDescent="0.25">
      <c r="C439" s="265"/>
    </row>
    <row r="440" spans="3:3" x14ac:dyDescent="0.25">
      <c r="C440" s="265"/>
    </row>
    <row r="441" spans="3:3" x14ac:dyDescent="0.25">
      <c r="C441" s="265"/>
    </row>
    <row r="442" spans="3:3" x14ac:dyDescent="0.25">
      <c r="C442" s="265"/>
    </row>
    <row r="443" spans="3:3" x14ac:dyDescent="0.25">
      <c r="C443" s="265"/>
    </row>
    <row r="444" spans="3:3" x14ac:dyDescent="0.25">
      <c r="C444" s="265"/>
    </row>
    <row r="445" spans="3:3" x14ac:dyDescent="0.25">
      <c r="C445" s="265"/>
    </row>
    <row r="446" spans="3:3" x14ac:dyDescent="0.25">
      <c r="C446" s="265"/>
    </row>
    <row r="447" spans="3:3" x14ac:dyDescent="0.25">
      <c r="C447" s="265"/>
    </row>
    <row r="448" spans="3:3" x14ac:dyDescent="0.25">
      <c r="C448" s="265"/>
    </row>
    <row r="449" spans="3:3" x14ac:dyDescent="0.25">
      <c r="C449" s="265"/>
    </row>
    <row r="450" spans="3:3" x14ac:dyDescent="0.25">
      <c r="C450" s="265"/>
    </row>
    <row r="451" spans="3:3" x14ac:dyDescent="0.25">
      <c r="C451" s="265"/>
    </row>
    <row r="452" spans="3:3" x14ac:dyDescent="0.25">
      <c r="C452" s="265"/>
    </row>
    <row r="453" spans="3:3" x14ac:dyDescent="0.25">
      <c r="C453" s="265"/>
    </row>
    <row r="454" spans="3:3" x14ac:dyDescent="0.25">
      <c r="C454" s="265"/>
    </row>
    <row r="455" spans="3:3" x14ac:dyDescent="0.25">
      <c r="C455" s="265"/>
    </row>
    <row r="456" spans="3:3" x14ac:dyDescent="0.25">
      <c r="C456" s="265"/>
    </row>
    <row r="457" spans="3:3" x14ac:dyDescent="0.25">
      <c r="C457" s="265"/>
    </row>
    <row r="458" spans="3:3" x14ac:dyDescent="0.25">
      <c r="C458" s="265"/>
    </row>
    <row r="459" spans="3:3" x14ac:dyDescent="0.25">
      <c r="C459" s="265"/>
    </row>
    <row r="460" spans="3:3" x14ac:dyDescent="0.25">
      <c r="C460" s="265"/>
    </row>
    <row r="461" spans="3:3" x14ac:dyDescent="0.25">
      <c r="C461" s="265"/>
    </row>
    <row r="462" spans="3:3" x14ac:dyDescent="0.25">
      <c r="C462" s="265"/>
    </row>
    <row r="463" spans="3:3" x14ac:dyDescent="0.25">
      <c r="C463" s="265"/>
    </row>
    <row r="464" spans="3:3" x14ac:dyDescent="0.25">
      <c r="C464" s="265"/>
    </row>
    <row r="465" spans="3:3" x14ac:dyDescent="0.25">
      <c r="C465" s="265"/>
    </row>
    <row r="466" spans="3:3" x14ac:dyDescent="0.25">
      <c r="C466" s="265"/>
    </row>
    <row r="467" spans="3:3" x14ac:dyDescent="0.25">
      <c r="C467" s="265"/>
    </row>
    <row r="468" spans="3:3" x14ac:dyDescent="0.25">
      <c r="C468" s="265"/>
    </row>
    <row r="469" spans="3:3" x14ac:dyDescent="0.25">
      <c r="C469" s="265"/>
    </row>
    <row r="470" spans="3:3" x14ac:dyDescent="0.25">
      <c r="C470" s="265"/>
    </row>
    <row r="471" spans="3:3" x14ac:dyDescent="0.25">
      <c r="C471" s="265"/>
    </row>
    <row r="472" spans="3:3" x14ac:dyDescent="0.25">
      <c r="C472" s="265"/>
    </row>
    <row r="473" spans="3:3" x14ac:dyDescent="0.25">
      <c r="C473" s="265"/>
    </row>
    <row r="474" spans="3:3" x14ac:dyDescent="0.25">
      <c r="C474" s="265"/>
    </row>
    <row r="475" spans="3:3" x14ac:dyDescent="0.25">
      <c r="C475" s="265"/>
    </row>
    <row r="476" spans="3:3" x14ac:dyDescent="0.25">
      <c r="C476" s="265"/>
    </row>
    <row r="477" spans="3:3" x14ac:dyDescent="0.25">
      <c r="C477" s="265"/>
    </row>
    <row r="478" spans="3:3" x14ac:dyDescent="0.25">
      <c r="C478" s="265"/>
    </row>
    <row r="479" spans="3:3" x14ac:dyDescent="0.25">
      <c r="C479" s="265"/>
    </row>
    <row r="480" spans="3:3" x14ac:dyDescent="0.25">
      <c r="C480" s="265"/>
    </row>
    <row r="481" spans="3:3" x14ac:dyDescent="0.25">
      <c r="C481" s="265"/>
    </row>
    <row r="482" spans="3:3" x14ac:dyDescent="0.25">
      <c r="C482" s="265"/>
    </row>
    <row r="483" spans="3:3" x14ac:dyDescent="0.25">
      <c r="C483" s="265"/>
    </row>
    <row r="484" spans="3:3" x14ac:dyDescent="0.25">
      <c r="C484" s="265"/>
    </row>
    <row r="485" spans="3:3" x14ac:dyDescent="0.25">
      <c r="C485" s="265"/>
    </row>
    <row r="486" spans="3:3" x14ac:dyDescent="0.25">
      <c r="C486" s="265"/>
    </row>
    <row r="487" spans="3:3" x14ac:dyDescent="0.25">
      <c r="C487" s="265"/>
    </row>
    <row r="488" spans="3:3" x14ac:dyDescent="0.25">
      <c r="C488" s="265"/>
    </row>
    <row r="489" spans="3:3" x14ac:dyDescent="0.25">
      <c r="C489" s="265"/>
    </row>
    <row r="490" spans="3:3" x14ac:dyDescent="0.25">
      <c r="C490" s="265"/>
    </row>
    <row r="491" spans="3:3" x14ac:dyDescent="0.25">
      <c r="C491" s="265"/>
    </row>
    <row r="492" spans="3:3" x14ac:dyDescent="0.25">
      <c r="C492" s="265"/>
    </row>
    <row r="493" spans="3:3" x14ac:dyDescent="0.25">
      <c r="C493" s="265"/>
    </row>
    <row r="494" spans="3:3" x14ac:dyDescent="0.25">
      <c r="C494" s="265"/>
    </row>
    <row r="495" spans="3:3" x14ac:dyDescent="0.25">
      <c r="C495" s="265"/>
    </row>
    <row r="496" spans="3:3" x14ac:dyDescent="0.25">
      <c r="C496" s="265"/>
    </row>
    <row r="497" spans="3:3" x14ac:dyDescent="0.25">
      <c r="C497" s="265"/>
    </row>
    <row r="498" spans="3:3" x14ac:dyDescent="0.25">
      <c r="C498" s="265"/>
    </row>
    <row r="499" spans="3:3" x14ac:dyDescent="0.25">
      <c r="C499" s="265"/>
    </row>
    <row r="500" spans="3:3" x14ac:dyDescent="0.25">
      <c r="C500" s="265"/>
    </row>
    <row r="501" spans="3:3" x14ac:dyDescent="0.25">
      <c r="C501" s="265"/>
    </row>
    <row r="502" spans="3:3" x14ac:dyDescent="0.25">
      <c r="C502" s="265"/>
    </row>
    <row r="503" spans="3:3" x14ac:dyDescent="0.25">
      <c r="C503" s="265"/>
    </row>
    <row r="504" spans="3:3" x14ac:dyDescent="0.25">
      <c r="C504" s="265"/>
    </row>
    <row r="505" spans="3:3" x14ac:dyDescent="0.25">
      <c r="C505" s="265"/>
    </row>
    <row r="506" spans="3:3" x14ac:dyDescent="0.25">
      <c r="C506" s="265"/>
    </row>
    <row r="507" spans="3:3" x14ac:dyDescent="0.25">
      <c r="C507" s="265"/>
    </row>
    <row r="508" spans="3:3" x14ac:dyDescent="0.25">
      <c r="C508" s="265"/>
    </row>
    <row r="509" spans="3:3" x14ac:dyDescent="0.25">
      <c r="C509" s="265"/>
    </row>
    <row r="510" spans="3:3" x14ac:dyDescent="0.25">
      <c r="C510" s="265"/>
    </row>
    <row r="511" spans="3:3" x14ac:dyDescent="0.25">
      <c r="C511" s="265"/>
    </row>
    <row r="512" spans="3:3" x14ac:dyDescent="0.25">
      <c r="C512" s="265"/>
    </row>
    <row r="513" spans="3:3" x14ac:dyDescent="0.25">
      <c r="C513" s="265"/>
    </row>
    <row r="514" spans="3:3" x14ac:dyDescent="0.25">
      <c r="C514" s="265"/>
    </row>
    <row r="515" spans="3:3" x14ac:dyDescent="0.25">
      <c r="C515" s="265"/>
    </row>
    <row r="516" spans="3:3" x14ac:dyDescent="0.25">
      <c r="C516" s="265"/>
    </row>
    <row r="517" spans="3:3" x14ac:dyDescent="0.25">
      <c r="C517" s="265"/>
    </row>
    <row r="518" spans="3:3" x14ac:dyDescent="0.25">
      <c r="C518" s="265"/>
    </row>
    <row r="519" spans="3:3" x14ac:dyDescent="0.25">
      <c r="C519" s="265"/>
    </row>
    <row r="520" spans="3:3" x14ac:dyDescent="0.25">
      <c r="C520" s="265"/>
    </row>
    <row r="521" spans="3:3" x14ac:dyDescent="0.25">
      <c r="C521" s="265"/>
    </row>
    <row r="522" spans="3:3" x14ac:dyDescent="0.25">
      <c r="C522" s="265"/>
    </row>
    <row r="523" spans="3:3" x14ac:dyDescent="0.25">
      <c r="C523" s="265"/>
    </row>
    <row r="524" spans="3:3" x14ac:dyDescent="0.25">
      <c r="C524" s="265"/>
    </row>
    <row r="525" spans="3:3" x14ac:dyDescent="0.25">
      <c r="C525" s="265"/>
    </row>
    <row r="526" spans="3:3" x14ac:dyDescent="0.25">
      <c r="C526" s="265"/>
    </row>
    <row r="527" spans="3:3" x14ac:dyDescent="0.25">
      <c r="C527" s="265"/>
    </row>
    <row r="528" spans="3:3" x14ac:dyDescent="0.25">
      <c r="C528" s="265"/>
    </row>
    <row r="529" spans="3:3" x14ac:dyDescent="0.25">
      <c r="C529" s="265"/>
    </row>
    <row r="530" spans="3:3" x14ac:dyDescent="0.25">
      <c r="C530" s="265"/>
    </row>
    <row r="531" spans="3:3" x14ac:dyDescent="0.25">
      <c r="C531" s="265"/>
    </row>
    <row r="532" spans="3:3" x14ac:dyDescent="0.25">
      <c r="C532" s="265"/>
    </row>
    <row r="533" spans="3:3" x14ac:dyDescent="0.25">
      <c r="C533" s="265"/>
    </row>
    <row r="534" spans="3:3" x14ac:dyDescent="0.25">
      <c r="C534" s="265"/>
    </row>
    <row r="535" spans="3:3" x14ac:dyDescent="0.25">
      <c r="C535" s="265"/>
    </row>
    <row r="536" spans="3:3" x14ac:dyDescent="0.25">
      <c r="C536" s="265"/>
    </row>
    <row r="537" spans="3:3" x14ac:dyDescent="0.25">
      <c r="C537" s="265"/>
    </row>
    <row r="538" spans="3:3" x14ac:dyDescent="0.25">
      <c r="C538" s="265"/>
    </row>
    <row r="539" spans="3:3" x14ac:dyDescent="0.25">
      <c r="C539" s="265"/>
    </row>
    <row r="540" spans="3:3" x14ac:dyDescent="0.25">
      <c r="C540" s="265"/>
    </row>
    <row r="541" spans="3:3" x14ac:dyDescent="0.25">
      <c r="C541" s="265"/>
    </row>
    <row r="542" spans="3:3" x14ac:dyDescent="0.25">
      <c r="C542" s="265"/>
    </row>
    <row r="543" spans="3:3" x14ac:dyDescent="0.25">
      <c r="C543" s="265"/>
    </row>
    <row r="544" spans="3:3" x14ac:dyDescent="0.25">
      <c r="C544" s="265"/>
    </row>
    <row r="545" spans="3:3" x14ac:dyDescent="0.25">
      <c r="C545" s="265"/>
    </row>
    <row r="546" spans="3:3" x14ac:dyDescent="0.25">
      <c r="C546" s="265"/>
    </row>
    <row r="547" spans="3:3" x14ac:dyDescent="0.25">
      <c r="C547" s="265"/>
    </row>
    <row r="548" spans="3:3" x14ac:dyDescent="0.25">
      <c r="C548" s="265"/>
    </row>
    <row r="549" spans="3:3" x14ac:dyDescent="0.25">
      <c r="C549" s="265"/>
    </row>
    <row r="550" spans="3:3" x14ac:dyDescent="0.25">
      <c r="C550" s="265"/>
    </row>
    <row r="551" spans="3:3" x14ac:dyDescent="0.25">
      <c r="C551" s="265"/>
    </row>
    <row r="552" spans="3:3" x14ac:dyDescent="0.25">
      <c r="C552" s="265"/>
    </row>
    <row r="553" spans="3:3" x14ac:dyDescent="0.25">
      <c r="C553" s="265"/>
    </row>
    <row r="554" spans="3:3" x14ac:dyDescent="0.25">
      <c r="C554" s="265"/>
    </row>
    <row r="555" spans="3:3" x14ac:dyDescent="0.25">
      <c r="C555" s="265"/>
    </row>
    <row r="556" spans="3:3" x14ac:dyDescent="0.25">
      <c r="C556" s="265"/>
    </row>
    <row r="557" spans="3:3" x14ac:dyDescent="0.25">
      <c r="C557" s="265"/>
    </row>
    <row r="558" spans="3:3" x14ac:dyDescent="0.25">
      <c r="C558" s="265"/>
    </row>
    <row r="559" spans="3:3" x14ac:dyDescent="0.25">
      <c r="C559" s="265"/>
    </row>
    <row r="560" spans="3:3" x14ac:dyDescent="0.25">
      <c r="C560" s="265"/>
    </row>
    <row r="561" spans="3:3" x14ac:dyDescent="0.25">
      <c r="C561" s="265"/>
    </row>
    <row r="562" spans="3:3" x14ac:dyDescent="0.25">
      <c r="C562" s="265"/>
    </row>
    <row r="563" spans="3:3" x14ac:dyDescent="0.25">
      <c r="C563" s="265"/>
    </row>
    <row r="564" spans="3:3" x14ac:dyDescent="0.25">
      <c r="C564" s="265"/>
    </row>
    <row r="565" spans="3:3" x14ac:dyDescent="0.25">
      <c r="C565" s="265"/>
    </row>
    <row r="566" spans="3:3" x14ac:dyDescent="0.25">
      <c r="C566" s="265"/>
    </row>
    <row r="567" spans="3:3" x14ac:dyDescent="0.25">
      <c r="C567" s="265"/>
    </row>
    <row r="568" spans="3:3" x14ac:dyDescent="0.25">
      <c r="C568" s="265"/>
    </row>
    <row r="569" spans="3:3" x14ac:dyDescent="0.25">
      <c r="C569" s="265"/>
    </row>
    <row r="570" spans="3:3" x14ac:dyDescent="0.25">
      <c r="C570" s="265"/>
    </row>
    <row r="571" spans="3:3" x14ac:dyDescent="0.25">
      <c r="C571" s="265"/>
    </row>
    <row r="572" spans="3:3" x14ac:dyDescent="0.25">
      <c r="C572" s="265"/>
    </row>
    <row r="573" spans="3:3" x14ac:dyDescent="0.25">
      <c r="C573" s="265"/>
    </row>
    <row r="574" spans="3:3" x14ac:dyDescent="0.25">
      <c r="C574" s="265"/>
    </row>
    <row r="575" spans="3:3" x14ac:dyDescent="0.25">
      <c r="C575" s="265"/>
    </row>
    <row r="576" spans="3:3" x14ac:dyDescent="0.25">
      <c r="C576" s="265"/>
    </row>
    <row r="577" spans="3:3" x14ac:dyDescent="0.25">
      <c r="C577" s="265"/>
    </row>
    <row r="578" spans="3:3" x14ac:dyDescent="0.25">
      <c r="C578" s="265"/>
    </row>
    <row r="579" spans="3:3" x14ac:dyDescent="0.25">
      <c r="C579" s="265"/>
    </row>
    <row r="580" spans="3:3" x14ac:dyDescent="0.25">
      <c r="C580" s="265"/>
    </row>
    <row r="581" spans="3:3" x14ac:dyDescent="0.25">
      <c r="C581" s="265"/>
    </row>
    <row r="582" spans="3:3" x14ac:dyDescent="0.25">
      <c r="C582" s="265"/>
    </row>
    <row r="583" spans="3:3" x14ac:dyDescent="0.25">
      <c r="C583" s="265"/>
    </row>
    <row r="584" spans="3:3" x14ac:dyDescent="0.25">
      <c r="C584" s="265"/>
    </row>
    <row r="585" spans="3:3" x14ac:dyDescent="0.25">
      <c r="C585" s="265"/>
    </row>
    <row r="586" spans="3:3" x14ac:dyDescent="0.25">
      <c r="C586" s="265"/>
    </row>
    <row r="587" spans="3:3" x14ac:dyDescent="0.25">
      <c r="C587" s="265"/>
    </row>
    <row r="588" spans="3:3" x14ac:dyDescent="0.25">
      <c r="C588" s="265"/>
    </row>
    <row r="589" spans="3:3" x14ac:dyDescent="0.25">
      <c r="C589" s="265"/>
    </row>
    <row r="590" spans="3:3" x14ac:dyDescent="0.25">
      <c r="C590" s="265"/>
    </row>
    <row r="591" spans="3:3" x14ac:dyDescent="0.25">
      <c r="C591" s="265"/>
    </row>
    <row r="592" spans="3:3" x14ac:dyDescent="0.25">
      <c r="C592" s="265"/>
    </row>
    <row r="593" spans="3:3" x14ac:dyDescent="0.25">
      <c r="C593" s="265"/>
    </row>
    <row r="594" spans="3:3" x14ac:dyDescent="0.25">
      <c r="C594" s="265"/>
    </row>
    <row r="595" spans="3:3" x14ac:dyDescent="0.25">
      <c r="C595" s="265"/>
    </row>
    <row r="596" spans="3:3" x14ac:dyDescent="0.25">
      <c r="C596" s="265"/>
    </row>
    <row r="597" spans="3:3" x14ac:dyDescent="0.25">
      <c r="C597" s="265"/>
    </row>
    <row r="598" spans="3:3" x14ac:dyDescent="0.25">
      <c r="C598" s="265"/>
    </row>
    <row r="599" spans="3:3" x14ac:dyDescent="0.25">
      <c r="C599" s="265"/>
    </row>
    <row r="600" spans="3:3" x14ac:dyDescent="0.25">
      <c r="C600" s="265"/>
    </row>
    <row r="601" spans="3:3" x14ac:dyDescent="0.25">
      <c r="C601" s="265"/>
    </row>
    <row r="602" spans="3:3" x14ac:dyDescent="0.25">
      <c r="C602" s="265"/>
    </row>
    <row r="603" spans="3:3" x14ac:dyDescent="0.25">
      <c r="C603" s="265"/>
    </row>
    <row r="604" spans="3:3" x14ac:dyDescent="0.25">
      <c r="C604" s="265"/>
    </row>
    <row r="605" spans="3:3" x14ac:dyDescent="0.25">
      <c r="C605" s="265"/>
    </row>
    <row r="606" spans="3:3" x14ac:dyDescent="0.25">
      <c r="C606" s="265"/>
    </row>
    <row r="607" spans="3:3" x14ac:dyDescent="0.25">
      <c r="C607" s="265"/>
    </row>
    <row r="608" spans="3:3" x14ac:dyDescent="0.25">
      <c r="C608" s="265"/>
    </row>
    <row r="609" spans="3:3" x14ac:dyDescent="0.25">
      <c r="C609" s="265"/>
    </row>
    <row r="610" spans="3:3" x14ac:dyDescent="0.25">
      <c r="C610" s="265"/>
    </row>
    <row r="611" spans="3:3" x14ac:dyDescent="0.25">
      <c r="C611" s="265"/>
    </row>
    <row r="612" spans="3:3" x14ac:dyDescent="0.25">
      <c r="C612" s="265"/>
    </row>
    <row r="613" spans="3:3" x14ac:dyDescent="0.25">
      <c r="C613" s="265"/>
    </row>
    <row r="614" spans="3:3" x14ac:dyDescent="0.25">
      <c r="C614" s="265"/>
    </row>
    <row r="615" spans="3:3" x14ac:dyDescent="0.25">
      <c r="C615" s="265"/>
    </row>
    <row r="616" spans="3:3" x14ac:dyDescent="0.25">
      <c r="C616" s="265"/>
    </row>
    <row r="617" spans="3:3" x14ac:dyDescent="0.25">
      <c r="C617" s="265"/>
    </row>
    <row r="618" spans="3:3" x14ac:dyDescent="0.25">
      <c r="C618" s="265"/>
    </row>
    <row r="619" spans="3:3" x14ac:dyDescent="0.25">
      <c r="C619" s="265"/>
    </row>
    <row r="620" spans="3:3" x14ac:dyDescent="0.25">
      <c r="C620" s="265"/>
    </row>
    <row r="621" spans="3:3" x14ac:dyDescent="0.25">
      <c r="C621" s="265"/>
    </row>
    <row r="622" spans="3:3" x14ac:dyDescent="0.25">
      <c r="C622" s="265"/>
    </row>
    <row r="623" spans="3:3" x14ac:dyDescent="0.25">
      <c r="C623" s="265"/>
    </row>
    <row r="624" spans="3:3" x14ac:dyDescent="0.25">
      <c r="C624" s="265"/>
    </row>
    <row r="625" spans="3:3" x14ac:dyDescent="0.25">
      <c r="C625" s="265"/>
    </row>
    <row r="626" spans="3:3" x14ac:dyDescent="0.25">
      <c r="C626" s="265"/>
    </row>
    <row r="627" spans="3:3" x14ac:dyDescent="0.25">
      <c r="C627" s="265"/>
    </row>
    <row r="628" spans="3:3" x14ac:dyDescent="0.25">
      <c r="C628" s="265"/>
    </row>
    <row r="629" spans="3:3" x14ac:dyDescent="0.25">
      <c r="C629" s="265"/>
    </row>
    <row r="630" spans="3:3" x14ac:dyDescent="0.25">
      <c r="C630" s="265"/>
    </row>
    <row r="631" spans="3:3" x14ac:dyDescent="0.25">
      <c r="C631" s="265"/>
    </row>
    <row r="632" spans="3:3" x14ac:dyDescent="0.25">
      <c r="C632" s="265"/>
    </row>
    <row r="633" spans="3:3" x14ac:dyDescent="0.25">
      <c r="C633" s="265"/>
    </row>
    <row r="634" spans="3:3" x14ac:dyDescent="0.25">
      <c r="C634" s="265"/>
    </row>
    <row r="635" spans="3:3" x14ac:dyDescent="0.25">
      <c r="C635" s="265"/>
    </row>
    <row r="636" spans="3:3" x14ac:dyDescent="0.25">
      <c r="C636" s="265"/>
    </row>
    <row r="637" spans="3:3" x14ac:dyDescent="0.25">
      <c r="C637" s="265"/>
    </row>
    <row r="638" spans="3:3" x14ac:dyDescent="0.25">
      <c r="C638" s="265"/>
    </row>
    <row r="639" spans="3:3" x14ac:dyDescent="0.25">
      <c r="C639" s="265"/>
    </row>
    <row r="640" spans="3:3" x14ac:dyDescent="0.25">
      <c r="C640" s="265"/>
    </row>
    <row r="641" spans="3:3" x14ac:dyDescent="0.25">
      <c r="C641" s="265"/>
    </row>
    <row r="642" spans="3:3" x14ac:dyDescent="0.25">
      <c r="C642" s="265"/>
    </row>
    <row r="643" spans="3:3" x14ac:dyDescent="0.25">
      <c r="C643" s="265"/>
    </row>
    <row r="644" spans="3:3" x14ac:dyDescent="0.25">
      <c r="C644" s="265"/>
    </row>
    <row r="645" spans="3:3" x14ac:dyDescent="0.25">
      <c r="C645" s="265"/>
    </row>
    <row r="646" spans="3:3" x14ac:dyDescent="0.25">
      <c r="C646" s="265"/>
    </row>
    <row r="647" spans="3:3" x14ac:dyDescent="0.25">
      <c r="C647" s="265"/>
    </row>
    <row r="648" spans="3:3" x14ac:dyDescent="0.25">
      <c r="C648" s="265"/>
    </row>
    <row r="649" spans="3:3" x14ac:dyDescent="0.25">
      <c r="C649" s="265"/>
    </row>
    <row r="650" spans="3:3" x14ac:dyDescent="0.25">
      <c r="C650" s="265"/>
    </row>
    <row r="651" spans="3:3" x14ac:dyDescent="0.25">
      <c r="C651" s="265"/>
    </row>
    <row r="652" spans="3:3" x14ac:dyDescent="0.25">
      <c r="C652" s="265"/>
    </row>
    <row r="653" spans="3:3" x14ac:dyDescent="0.25">
      <c r="C653" s="265"/>
    </row>
    <row r="654" spans="3:3" x14ac:dyDescent="0.25">
      <c r="C654" s="265"/>
    </row>
    <row r="655" spans="3:3" x14ac:dyDescent="0.25">
      <c r="C655" s="265"/>
    </row>
    <row r="656" spans="3:3" x14ac:dyDescent="0.25">
      <c r="C656" s="265"/>
    </row>
    <row r="657" spans="3:3" x14ac:dyDescent="0.25">
      <c r="C657" s="265"/>
    </row>
    <row r="658" spans="3:3" x14ac:dyDescent="0.25">
      <c r="C658" s="265"/>
    </row>
    <row r="659" spans="3:3" x14ac:dyDescent="0.25">
      <c r="C659" s="265"/>
    </row>
    <row r="660" spans="3:3" x14ac:dyDescent="0.25">
      <c r="C660" s="265"/>
    </row>
    <row r="661" spans="3:3" x14ac:dyDescent="0.25">
      <c r="C661" s="265"/>
    </row>
    <row r="662" spans="3:3" x14ac:dyDescent="0.25">
      <c r="C662" s="265"/>
    </row>
    <row r="663" spans="3:3" x14ac:dyDescent="0.25">
      <c r="C663" s="265"/>
    </row>
    <row r="664" spans="3:3" x14ac:dyDescent="0.25">
      <c r="C664" s="265"/>
    </row>
    <row r="665" spans="3:3" x14ac:dyDescent="0.25">
      <c r="C665" s="265"/>
    </row>
    <row r="666" spans="3:3" x14ac:dyDescent="0.25">
      <c r="C666" s="265"/>
    </row>
    <row r="667" spans="3:3" x14ac:dyDescent="0.25">
      <c r="C667" s="265"/>
    </row>
    <row r="668" spans="3:3" x14ac:dyDescent="0.25">
      <c r="C668" s="265"/>
    </row>
    <row r="669" spans="3:3" x14ac:dyDescent="0.25">
      <c r="C669" s="265"/>
    </row>
    <row r="670" spans="3:3" x14ac:dyDescent="0.25">
      <c r="C670" s="265"/>
    </row>
    <row r="671" spans="3:3" x14ac:dyDescent="0.25">
      <c r="C671" s="265"/>
    </row>
    <row r="672" spans="3:3" x14ac:dyDescent="0.25">
      <c r="C672" s="265"/>
    </row>
    <row r="673" spans="3:3" x14ac:dyDescent="0.25">
      <c r="C673" s="265"/>
    </row>
  </sheetData>
  <mergeCells count="71">
    <mergeCell ref="B7:O7"/>
    <mergeCell ref="B8:O8"/>
    <mergeCell ref="B5:O5"/>
    <mergeCell ref="B6:O6"/>
    <mergeCell ref="C142:C143"/>
    <mergeCell ref="B56:B58"/>
    <mergeCell ref="B60:B62"/>
    <mergeCell ref="B64:O64"/>
    <mergeCell ref="C81:C82"/>
    <mergeCell ref="C71:C72"/>
    <mergeCell ref="B74:O74"/>
    <mergeCell ref="B70:O70"/>
    <mergeCell ref="B66:B67"/>
    <mergeCell ref="C136:C137"/>
    <mergeCell ref="C128:C129"/>
    <mergeCell ref="C132:C133"/>
    <mergeCell ref="C144:C145"/>
    <mergeCell ref="C161:C162"/>
    <mergeCell ref="C126:C127"/>
    <mergeCell ref="C114:C115"/>
    <mergeCell ref="C89:C90"/>
    <mergeCell ref="C118:C119"/>
    <mergeCell ref="C122:C123"/>
    <mergeCell ref="C110:C111"/>
    <mergeCell ref="C94:C95"/>
    <mergeCell ref="C105:C106"/>
    <mergeCell ref="C112:C113"/>
    <mergeCell ref="C116:C117"/>
    <mergeCell ref="C120:C121"/>
    <mergeCell ref="C124:C125"/>
    <mergeCell ref="C140:C141"/>
    <mergeCell ref="C130:C131"/>
    <mergeCell ref="C207:C208"/>
    <mergeCell ref="C214:C215"/>
    <mergeCell ref="B164:O164"/>
    <mergeCell ref="B210:O210"/>
    <mergeCell ref="C152:C153"/>
    <mergeCell ref="B160:O160"/>
    <mergeCell ref="C157:C158"/>
    <mergeCell ref="C134:C135"/>
    <mergeCell ref="C138:C139"/>
    <mergeCell ref="B52:B54"/>
    <mergeCell ref="K13:K14"/>
    <mergeCell ref="M13:N13"/>
    <mergeCell ref="B15:O15"/>
    <mergeCell ref="B36:B38"/>
    <mergeCell ref="B28:B30"/>
    <mergeCell ref="B24:B26"/>
    <mergeCell ref="B40:B42"/>
    <mergeCell ref="H12:H14"/>
    <mergeCell ref="D12:D14"/>
    <mergeCell ref="B12:B14"/>
    <mergeCell ref="L12:L14"/>
    <mergeCell ref="B44:B46"/>
    <mergeCell ref="B48:B50"/>
    <mergeCell ref="B1:O1"/>
    <mergeCell ref="B2:O2"/>
    <mergeCell ref="B3:O3"/>
    <mergeCell ref="B4:O4"/>
    <mergeCell ref="B32:B34"/>
    <mergeCell ref="A10:O10"/>
    <mergeCell ref="E13:F13"/>
    <mergeCell ref="I12:K12"/>
    <mergeCell ref="M12:O12"/>
    <mergeCell ref="I13:J13"/>
    <mergeCell ref="G13:G14"/>
    <mergeCell ref="C12:C14"/>
    <mergeCell ref="O13:O14"/>
    <mergeCell ref="A12:A14"/>
    <mergeCell ref="B20:B22"/>
    <mergeCell ref="E12:G12"/>
  </mergeCells>
  <pageMargins left="1.1811023622047245" right="0.39370078740157483" top="0.78740157480314965" bottom="0.78740157480314965" header="0.31496062992125984" footer="0.31496062992125984"/>
  <pageSetup paperSize="9" scale="7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9"/>
  <sheetViews>
    <sheetView showZeros="0" workbookViewId="0">
      <selection activeCell="O22" sqref="O22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22"/>
      <c r="C1" s="534" t="s">
        <v>354</v>
      </c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</row>
    <row r="2" spans="1:17" x14ac:dyDescent="0.25">
      <c r="B2" s="122"/>
      <c r="C2" s="534" t="s">
        <v>445</v>
      </c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</row>
    <row r="3" spans="1:17" x14ac:dyDescent="0.25">
      <c r="B3" s="122"/>
      <c r="C3" s="534" t="s">
        <v>466</v>
      </c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</row>
    <row r="4" spans="1:17" x14ac:dyDescent="0.25">
      <c r="B4" s="122"/>
      <c r="C4" s="534" t="s">
        <v>370</v>
      </c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</row>
    <row r="5" spans="1:17" x14ac:dyDescent="0.25">
      <c r="C5" s="123"/>
      <c r="D5" s="124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4"/>
    </row>
    <row r="6" spans="1:17" ht="29.25" customHeight="1" x14ac:dyDescent="0.25">
      <c r="A6" s="477" t="s">
        <v>451</v>
      </c>
      <c r="B6" s="477"/>
      <c r="C6" s="477"/>
      <c r="D6" s="477"/>
      <c r="E6" s="477"/>
      <c r="F6" s="477"/>
      <c r="G6" s="477"/>
      <c r="H6" s="477"/>
      <c r="I6" s="477"/>
      <c r="J6" s="477"/>
      <c r="K6" s="477"/>
      <c r="L6" s="477"/>
      <c r="M6" s="477"/>
      <c r="N6" s="477"/>
      <c r="O6" s="477"/>
    </row>
    <row r="7" spans="1:17" ht="17.25" customHeight="1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456</v>
      </c>
    </row>
    <row r="8" spans="1:17" x14ac:dyDescent="0.25">
      <c r="A8" s="533" t="s">
        <v>5</v>
      </c>
      <c r="B8" s="472" t="s">
        <v>351</v>
      </c>
      <c r="C8" s="472" t="s">
        <v>54</v>
      </c>
      <c r="D8" s="467" t="s">
        <v>362</v>
      </c>
      <c r="E8" s="493" t="s">
        <v>200</v>
      </c>
      <c r="F8" s="493"/>
      <c r="G8" s="493"/>
      <c r="H8" s="480" t="s">
        <v>364</v>
      </c>
      <c r="I8" s="499" t="s">
        <v>200</v>
      </c>
      <c r="J8" s="499"/>
      <c r="K8" s="499"/>
      <c r="L8" s="460" t="s">
        <v>0</v>
      </c>
      <c r="M8" s="460" t="s">
        <v>200</v>
      </c>
      <c r="N8" s="460"/>
      <c r="O8" s="460"/>
    </row>
    <row r="9" spans="1:17" x14ac:dyDescent="0.25">
      <c r="A9" s="533"/>
      <c r="B9" s="472"/>
      <c r="C9" s="472"/>
      <c r="D9" s="467"/>
      <c r="E9" s="493" t="s">
        <v>1</v>
      </c>
      <c r="F9" s="493"/>
      <c r="G9" s="467" t="s">
        <v>2</v>
      </c>
      <c r="H9" s="480"/>
      <c r="I9" s="499" t="s">
        <v>1</v>
      </c>
      <c r="J9" s="499"/>
      <c r="K9" s="480" t="s">
        <v>2</v>
      </c>
      <c r="L9" s="460"/>
      <c r="M9" s="460" t="s">
        <v>1</v>
      </c>
      <c r="N9" s="460"/>
      <c r="O9" s="472" t="s">
        <v>2</v>
      </c>
      <c r="Q9" s="125"/>
    </row>
    <row r="10" spans="1:17" ht="29.25" customHeight="1" x14ac:dyDescent="0.25">
      <c r="A10" s="533"/>
      <c r="B10" s="472"/>
      <c r="C10" s="472"/>
      <c r="D10" s="467"/>
      <c r="E10" s="144" t="s">
        <v>3</v>
      </c>
      <c r="F10" s="142" t="s">
        <v>4</v>
      </c>
      <c r="G10" s="467"/>
      <c r="H10" s="480"/>
      <c r="I10" s="145" t="s">
        <v>3</v>
      </c>
      <c r="J10" s="139" t="s">
        <v>4</v>
      </c>
      <c r="K10" s="480"/>
      <c r="L10" s="460"/>
      <c r="M10" s="140" t="s">
        <v>3</v>
      </c>
      <c r="N10" s="138" t="s">
        <v>4</v>
      </c>
      <c r="O10" s="472"/>
      <c r="P10" s="71" t="s">
        <v>329</v>
      </c>
      <c r="Q10" s="72"/>
    </row>
    <row r="11" spans="1:17" ht="15.95" customHeight="1" x14ac:dyDescent="0.25">
      <c r="A11" s="14" t="s">
        <v>72</v>
      </c>
      <c r="B11" s="468" t="s">
        <v>59</v>
      </c>
      <c r="C11" s="468"/>
      <c r="D11" s="468"/>
      <c r="E11" s="468"/>
      <c r="F11" s="468"/>
      <c r="G11" s="468"/>
      <c r="H11" s="468"/>
      <c r="I11" s="468"/>
      <c r="J11" s="468"/>
      <c r="K11" s="468"/>
      <c r="L11" s="468"/>
      <c r="M11" s="468"/>
      <c r="N11" s="468"/>
      <c r="O11" s="468"/>
      <c r="P11" s="71" t="s">
        <v>330</v>
      </c>
      <c r="Q11" s="72"/>
    </row>
    <row r="12" spans="1:17" ht="15" customHeight="1" x14ac:dyDescent="0.25">
      <c r="A12" s="14" t="s">
        <v>187</v>
      </c>
      <c r="B12" s="13" t="s">
        <v>20</v>
      </c>
      <c r="C12" s="16" t="s">
        <v>31</v>
      </c>
      <c r="D12" s="17">
        <f>E12+G12</f>
        <v>117.89999999999999</v>
      </c>
      <c r="E12" s="17">
        <v>113.6</v>
      </c>
      <c r="F12" s="17"/>
      <c r="G12" s="17">
        <v>4.3</v>
      </c>
      <c r="H12" s="11">
        <f>I12+K12</f>
        <v>0</v>
      </c>
      <c r="I12" s="11"/>
      <c r="J12" s="11"/>
      <c r="K12" s="11"/>
      <c r="L12" s="13">
        <f>M12+O12</f>
        <v>117.89999999999999</v>
      </c>
      <c r="M12" s="13">
        <f>E12+I12</f>
        <v>113.6</v>
      </c>
      <c r="N12" s="13">
        <f>F12+J12</f>
        <v>0</v>
      </c>
      <c r="O12" s="13">
        <f>G12+K12</f>
        <v>4.3</v>
      </c>
      <c r="P12" s="71" t="s">
        <v>331</v>
      </c>
      <c r="Q12" s="72"/>
    </row>
    <row r="13" spans="1:17" ht="15.95" customHeight="1" x14ac:dyDescent="0.25">
      <c r="A13" s="21" t="s">
        <v>73</v>
      </c>
      <c r="B13" s="22" t="s">
        <v>180</v>
      </c>
      <c r="C13" s="29"/>
      <c r="D13" s="24">
        <f>D12</f>
        <v>117.89999999999999</v>
      </c>
      <c r="E13" s="24">
        <f>E12</f>
        <v>113.6</v>
      </c>
      <c r="F13" s="24">
        <f>F12</f>
        <v>0</v>
      </c>
      <c r="G13" s="24">
        <f>G12</f>
        <v>4.3</v>
      </c>
      <c r="H13" s="25">
        <f t="shared" ref="H13:O13" si="0">H12</f>
        <v>0</v>
      </c>
      <c r="I13" s="25">
        <f t="shared" si="0"/>
        <v>0</v>
      </c>
      <c r="J13" s="25">
        <f t="shared" si="0"/>
        <v>0</v>
      </c>
      <c r="K13" s="25">
        <f t="shared" si="0"/>
        <v>0</v>
      </c>
      <c r="L13" s="22">
        <f t="shared" si="0"/>
        <v>117.89999999999999</v>
      </c>
      <c r="M13" s="22">
        <f t="shared" si="0"/>
        <v>113.6</v>
      </c>
      <c r="N13" s="22">
        <f t="shared" si="0"/>
        <v>0</v>
      </c>
      <c r="O13" s="22">
        <f t="shared" si="0"/>
        <v>4.3</v>
      </c>
      <c r="P13" s="71" t="s">
        <v>332</v>
      </c>
      <c r="Q13" s="72"/>
    </row>
    <row r="14" spans="1:17" ht="15.95" customHeight="1" x14ac:dyDescent="0.25">
      <c r="A14" s="14" t="s">
        <v>74</v>
      </c>
      <c r="B14" s="468" t="s">
        <v>63</v>
      </c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71" t="s">
        <v>335</v>
      </c>
      <c r="Q14" s="72">
        <f>L12</f>
        <v>117.89999999999999</v>
      </c>
    </row>
    <row r="15" spans="1:17" ht="15" customHeight="1" x14ac:dyDescent="0.25">
      <c r="A15" s="14" t="s">
        <v>75</v>
      </c>
      <c r="B15" s="13" t="s">
        <v>20</v>
      </c>
      <c r="C15" s="16" t="s">
        <v>32</v>
      </c>
      <c r="D15" s="17">
        <f>E15+G15</f>
        <v>26.9</v>
      </c>
      <c r="E15" s="17">
        <v>26.9</v>
      </c>
      <c r="F15" s="17"/>
      <c r="G15" s="17"/>
      <c r="H15" s="11">
        <f>I15+K15</f>
        <v>0</v>
      </c>
      <c r="I15" s="11"/>
      <c r="J15" s="11"/>
      <c r="K15" s="11"/>
      <c r="L15" s="13">
        <f>M15+O15</f>
        <v>26.9</v>
      </c>
      <c r="M15" s="13">
        <f>E15+I15</f>
        <v>26.9</v>
      </c>
      <c r="N15" s="13">
        <f>F15+J15</f>
        <v>0</v>
      </c>
      <c r="O15" s="13">
        <f>G15+K15</f>
        <v>0</v>
      </c>
      <c r="P15" s="71" t="s">
        <v>333</v>
      </c>
      <c r="Q15" s="72">
        <f>SUM(I20:I30)</f>
        <v>0</v>
      </c>
    </row>
    <row r="16" spans="1:17" ht="15.95" customHeight="1" x14ac:dyDescent="0.25">
      <c r="A16" s="21" t="s">
        <v>76</v>
      </c>
      <c r="B16" s="22" t="s">
        <v>181</v>
      </c>
      <c r="C16" s="29"/>
      <c r="D16" s="24">
        <f>D15</f>
        <v>26.9</v>
      </c>
      <c r="E16" s="24">
        <f>E15</f>
        <v>26.9</v>
      </c>
      <c r="F16" s="24">
        <f>F15</f>
        <v>0</v>
      </c>
      <c r="G16" s="24">
        <f>G15</f>
        <v>0</v>
      </c>
      <c r="H16" s="25">
        <f t="shared" ref="H16:O16" si="1">H15</f>
        <v>0</v>
      </c>
      <c r="I16" s="25">
        <f t="shared" si="1"/>
        <v>0</v>
      </c>
      <c r="J16" s="25">
        <f t="shared" si="1"/>
        <v>0</v>
      </c>
      <c r="K16" s="25">
        <f t="shared" si="1"/>
        <v>0</v>
      </c>
      <c r="L16" s="22">
        <f t="shared" si="1"/>
        <v>26.9</v>
      </c>
      <c r="M16" s="22">
        <f t="shared" si="1"/>
        <v>26.9</v>
      </c>
      <c r="N16" s="22">
        <f t="shared" si="1"/>
        <v>0</v>
      </c>
      <c r="O16" s="22">
        <f t="shared" si="1"/>
        <v>0</v>
      </c>
      <c r="P16" s="71" t="s">
        <v>334</v>
      </c>
      <c r="Q16" s="72">
        <f>L15</f>
        <v>26.9</v>
      </c>
    </row>
    <row r="17" spans="1:17" ht="15.95" customHeight="1" x14ac:dyDescent="0.25">
      <c r="A17" s="126" t="s">
        <v>77</v>
      </c>
      <c r="B17" s="158" t="s">
        <v>177</v>
      </c>
      <c r="C17" s="159"/>
      <c r="D17" s="48">
        <f>D13+D16</f>
        <v>144.79999999999998</v>
      </c>
      <c r="E17" s="48">
        <f>E13+E16</f>
        <v>140.5</v>
      </c>
      <c r="F17" s="48">
        <f>F13+F16</f>
        <v>0</v>
      </c>
      <c r="G17" s="48">
        <f>G13+G16</f>
        <v>4.3</v>
      </c>
      <c r="H17" s="49">
        <f t="shared" ref="H17:O17" si="2">H13+H16</f>
        <v>0</v>
      </c>
      <c r="I17" s="49">
        <f t="shared" si="2"/>
        <v>0</v>
      </c>
      <c r="J17" s="49">
        <f t="shared" si="2"/>
        <v>0</v>
      </c>
      <c r="K17" s="49">
        <f t="shared" si="2"/>
        <v>0</v>
      </c>
      <c r="L17" s="50">
        <f t="shared" si="2"/>
        <v>144.79999999999998</v>
      </c>
      <c r="M17" s="50">
        <f t="shared" si="2"/>
        <v>140.5</v>
      </c>
      <c r="N17" s="50">
        <f t="shared" si="2"/>
        <v>0</v>
      </c>
      <c r="O17" s="50">
        <f t="shared" si="2"/>
        <v>4.3</v>
      </c>
      <c r="P17" s="71" t="s">
        <v>336</v>
      </c>
      <c r="Q17" s="72">
        <f>SUM(I66:I79)</f>
        <v>0</v>
      </c>
    </row>
    <row r="18" spans="1:17" ht="15" customHeight="1" x14ac:dyDescent="0.25">
      <c r="A18" s="110" t="s">
        <v>178</v>
      </c>
      <c r="B18" s="127"/>
      <c r="C18" s="128"/>
      <c r="D18" s="127"/>
      <c r="E18" s="127"/>
      <c r="F18" s="112"/>
      <c r="G18" s="112"/>
      <c r="H18" s="112"/>
      <c r="I18" s="112"/>
      <c r="J18" s="112"/>
      <c r="K18" s="112"/>
      <c r="L18" s="112"/>
      <c r="M18" s="112"/>
      <c r="N18" s="112"/>
      <c r="P18" s="71" t="s">
        <v>337</v>
      </c>
      <c r="Q18" s="72">
        <f>SUM(I37:I63)</f>
        <v>0</v>
      </c>
    </row>
    <row r="19" spans="1:17" x14ac:dyDescent="0.25">
      <c r="A19" s="110"/>
      <c r="B19" s="7"/>
      <c r="C19" s="113"/>
      <c r="D19" s="7"/>
      <c r="E19" s="7"/>
      <c r="F19" s="114"/>
      <c r="G19" s="7"/>
      <c r="H19" s="7"/>
      <c r="I19" s="7"/>
      <c r="J19" s="7"/>
      <c r="K19" s="7"/>
      <c r="L19" s="7"/>
      <c r="M19" s="7"/>
      <c r="N19" s="7"/>
      <c r="P19" s="71" t="s">
        <v>338</v>
      </c>
      <c r="Q19" s="72">
        <f>SUM(I82:I85)</f>
        <v>0</v>
      </c>
    </row>
    <row r="20" spans="1:17" x14ac:dyDescent="0.25">
      <c r="A20" s="7"/>
      <c r="B20" s="7"/>
      <c r="C20" s="53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P20" s="76" t="s">
        <v>177</v>
      </c>
      <c r="Q20" s="77">
        <f>SUM(Q10:Q19)</f>
        <v>144.79999999999998</v>
      </c>
    </row>
    <row r="21" spans="1:17" x14ac:dyDescent="0.25">
      <c r="A21" s="7"/>
      <c r="B21" s="7"/>
      <c r="C21" s="53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P21" s="78"/>
      <c r="Q21" s="78"/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78"/>
      <c r="Q22" s="78">
        <f>Q20-L17</f>
        <v>0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Q24" s="2">
        <f>L17-Q20</f>
        <v>0</v>
      </c>
    </row>
    <row r="25" spans="1:17" x14ac:dyDescent="0.25">
      <c r="A25" s="7"/>
      <c r="B25" s="7"/>
      <c r="C25" s="53"/>
      <c r="D25" s="7"/>
      <c r="E25" s="7"/>
      <c r="F25" s="7"/>
      <c r="G25" s="7" t="s">
        <v>178</v>
      </c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C131" s="54"/>
    </row>
    <row r="132" spans="1:14" x14ac:dyDescent="0.25">
      <c r="C132" s="54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</sheetData>
  <mergeCells count="22">
    <mergeCell ref="B14:O14"/>
    <mergeCell ref="L8:L10"/>
    <mergeCell ref="M8:O8"/>
    <mergeCell ref="E9:F9"/>
    <mergeCell ref="G9:G10"/>
    <mergeCell ref="I9:J9"/>
    <mergeCell ref="M9:N9"/>
    <mergeCell ref="O9:O10"/>
    <mergeCell ref="D8:D10"/>
    <mergeCell ref="I8:K8"/>
    <mergeCell ref="B11:O11"/>
    <mergeCell ref="K9:K10"/>
    <mergeCell ref="B8:B10"/>
    <mergeCell ref="C8:C10"/>
    <mergeCell ref="E8:G8"/>
    <mergeCell ref="H8:H10"/>
    <mergeCell ref="A8:A10"/>
    <mergeCell ref="C1:O1"/>
    <mergeCell ref="C2:O2"/>
    <mergeCell ref="C3:O3"/>
    <mergeCell ref="C4:O4"/>
    <mergeCell ref="A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3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04" t="s">
        <v>354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</row>
    <row r="2" spans="1:17" x14ac:dyDescent="0.25">
      <c r="B2" s="504" t="s">
        <v>445</v>
      </c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 s="504"/>
      <c r="O2" s="504"/>
    </row>
    <row r="3" spans="1:17" x14ac:dyDescent="0.25">
      <c r="B3" s="504" t="s">
        <v>466</v>
      </c>
      <c r="C3" s="504"/>
      <c r="D3" s="504"/>
      <c r="E3" s="504"/>
      <c r="F3" s="504"/>
      <c r="G3" s="504"/>
      <c r="H3" s="504"/>
      <c r="I3" s="504"/>
      <c r="J3" s="504"/>
      <c r="K3" s="504"/>
      <c r="L3" s="504"/>
      <c r="M3" s="504"/>
      <c r="N3" s="504"/>
      <c r="O3" s="504"/>
    </row>
    <row r="4" spans="1:17" x14ac:dyDescent="0.25">
      <c r="B4" s="504" t="s">
        <v>371</v>
      </c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</row>
    <row r="5" spans="1:17" ht="13.5" customHeight="1" x14ac:dyDescent="0.25">
      <c r="B5" s="455" t="s">
        <v>483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7" ht="15" customHeight="1" x14ac:dyDescent="0.25">
      <c r="B6" s="455" t="s">
        <v>487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7" x14ac:dyDescent="0.25">
      <c r="B7" s="450"/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O7" s="450"/>
    </row>
    <row r="8" spans="1:17" ht="15.75" x14ac:dyDescent="0.25">
      <c r="A8" s="57"/>
      <c r="B8" s="57"/>
      <c r="C8" s="57"/>
      <c r="D8" s="57"/>
      <c r="E8" s="57"/>
      <c r="F8" s="57"/>
      <c r="G8" s="57"/>
      <c r="H8" s="58"/>
      <c r="I8" s="58"/>
      <c r="J8" s="58"/>
      <c r="K8" s="58"/>
      <c r="L8" s="57"/>
      <c r="M8" s="57"/>
      <c r="N8" s="57"/>
      <c r="O8" s="57"/>
    </row>
    <row r="9" spans="1:17" ht="29.25" customHeight="1" x14ac:dyDescent="0.25">
      <c r="A9" s="477" t="s">
        <v>452</v>
      </c>
      <c r="B9" s="477"/>
      <c r="C9" s="477"/>
      <c r="D9" s="477"/>
      <c r="E9" s="477"/>
      <c r="F9" s="477"/>
      <c r="G9" s="477"/>
      <c r="H9" s="477"/>
      <c r="I9" s="477"/>
      <c r="J9" s="477"/>
      <c r="K9" s="477"/>
      <c r="L9" s="477"/>
      <c r="M9" s="477"/>
      <c r="N9" s="477"/>
      <c r="O9" s="477"/>
    </row>
    <row r="10" spans="1:17" ht="15" customHeight="1" x14ac:dyDescent="0.25">
      <c r="A10" s="59"/>
      <c r="B10" s="59"/>
      <c r="C10" s="59"/>
      <c r="D10" s="59"/>
      <c r="E10" s="59"/>
      <c r="F10" s="59"/>
      <c r="G10" s="59"/>
      <c r="H10" s="60"/>
      <c r="I10" s="60"/>
      <c r="J10" s="60"/>
      <c r="K10" s="60"/>
      <c r="L10" s="59"/>
      <c r="M10" s="59"/>
      <c r="N10" s="59"/>
      <c r="O10" s="5" t="s">
        <v>456</v>
      </c>
    </row>
    <row r="11" spans="1:17" x14ac:dyDescent="0.25">
      <c r="A11" s="481" t="s">
        <v>5</v>
      </c>
      <c r="B11" s="484" t="s">
        <v>351</v>
      </c>
      <c r="C11" s="484" t="s">
        <v>54</v>
      </c>
      <c r="D11" s="461" t="s">
        <v>362</v>
      </c>
      <c r="E11" s="465" t="s">
        <v>200</v>
      </c>
      <c r="F11" s="465"/>
      <c r="G11" s="466"/>
      <c r="H11" s="487" t="s">
        <v>364</v>
      </c>
      <c r="I11" s="490" t="s">
        <v>200</v>
      </c>
      <c r="J11" s="491"/>
      <c r="K11" s="492"/>
      <c r="L11" s="460" t="s">
        <v>0</v>
      </c>
      <c r="M11" s="469" t="s">
        <v>200</v>
      </c>
      <c r="N11" s="470"/>
      <c r="O11" s="471"/>
    </row>
    <row r="12" spans="1:17" x14ac:dyDescent="0.25">
      <c r="A12" s="482"/>
      <c r="B12" s="485"/>
      <c r="C12" s="485"/>
      <c r="D12" s="462"/>
      <c r="E12" s="466" t="s">
        <v>1</v>
      </c>
      <c r="F12" s="493"/>
      <c r="G12" s="467" t="s">
        <v>2</v>
      </c>
      <c r="H12" s="488"/>
      <c r="I12" s="499" t="s">
        <v>1</v>
      </c>
      <c r="J12" s="499"/>
      <c r="K12" s="480" t="s">
        <v>2</v>
      </c>
      <c r="L12" s="460"/>
      <c r="M12" s="460" t="s">
        <v>1</v>
      </c>
      <c r="N12" s="460"/>
      <c r="O12" s="472" t="s">
        <v>2</v>
      </c>
    </row>
    <row r="13" spans="1:17" ht="30" customHeight="1" x14ac:dyDescent="0.25">
      <c r="A13" s="483"/>
      <c r="B13" s="486"/>
      <c r="C13" s="486"/>
      <c r="D13" s="463"/>
      <c r="E13" s="61" t="s">
        <v>3</v>
      </c>
      <c r="F13" s="62" t="s">
        <v>4</v>
      </c>
      <c r="G13" s="461"/>
      <c r="H13" s="489"/>
      <c r="I13" s="63" t="s">
        <v>3</v>
      </c>
      <c r="J13" s="64" t="s">
        <v>4</v>
      </c>
      <c r="K13" s="487"/>
      <c r="L13" s="521"/>
      <c r="M13" s="65" t="s">
        <v>3</v>
      </c>
      <c r="N13" s="66" t="s">
        <v>4</v>
      </c>
      <c r="O13" s="484"/>
    </row>
    <row r="14" spans="1:17" ht="15.95" customHeight="1" x14ac:dyDescent="0.25">
      <c r="A14" s="6" t="s">
        <v>72</v>
      </c>
      <c r="B14" s="468" t="s">
        <v>6</v>
      </c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</row>
    <row r="15" spans="1:17" ht="15" customHeight="1" x14ac:dyDescent="0.25">
      <c r="A15" s="6" t="s">
        <v>187</v>
      </c>
      <c r="B15" s="27" t="s">
        <v>20</v>
      </c>
      <c r="C15" s="8" t="s">
        <v>9</v>
      </c>
      <c r="D15" s="9">
        <f>E15+G15</f>
        <v>4</v>
      </c>
      <c r="E15" s="9">
        <v>4</v>
      </c>
      <c r="F15" s="9"/>
      <c r="G15" s="9"/>
      <c r="H15" s="10">
        <f>I15+K15</f>
        <v>0</v>
      </c>
      <c r="I15" s="10"/>
      <c r="J15" s="10"/>
      <c r="K15" s="10"/>
      <c r="L15" s="12">
        <f>M15+O15</f>
        <v>4</v>
      </c>
      <c r="M15" s="12">
        <f>E15+I15</f>
        <v>4</v>
      </c>
      <c r="N15" s="12">
        <f>F15+J15</f>
        <v>0</v>
      </c>
      <c r="O15" s="12">
        <f>G15+K15</f>
        <v>0</v>
      </c>
    </row>
    <row r="16" spans="1:17" x14ac:dyDescent="0.25">
      <c r="A16" s="6" t="s">
        <v>73</v>
      </c>
      <c r="B16" s="67" t="s">
        <v>350</v>
      </c>
      <c r="C16" s="16" t="s">
        <v>9</v>
      </c>
      <c r="D16" s="68">
        <f t="shared" ref="D16:D24" si="0">E16+G16</f>
        <v>2.9</v>
      </c>
      <c r="E16" s="68">
        <v>2.9</v>
      </c>
      <c r="F16" s="68"/>
      <c r="G16" s="68"/>
      <c r="H16" s="69">
        <f t="shared" ref="H16:H24" si="1">I16+K16</f>
        <v>0</v>
      </c>
      <c r="I16" s="69"/>
      <c r="J16" s="69"/>
      <c r="K16" s="69"/>
      <c r="L16" s="70">
        <f t="shared" ref="L16:L24" si="2">M16+O16</f>
        <v>2.9</v>
      </c>
      <c r="M16" s="70">
        <f t="shared" ref="M16:M24" si="3">E16+I16</f>
        <v>2.9</v>
      </c>
      <c r="N16" s="70">
        <f t="shared" ref="N16:N24" si="4">F16+J16</f>
        <v>0</v>
      </c>
      <c r="O16" s="70">
        <f t="shared" ref="O16:O24" si="5">G16+K16</f>
        <v>0</v>
      </c>
      <c r="P16" s="535"/>
      <c r="Q16" s="535"/>
    </row>
    <row r="17" spans="1:17" ht="15" customHeight="1" x14ac:dyDescent="0.25">
      <c r="A17" s="6" t="s">
        <v>74</v>
      </c>
      <c r="B17" s="36" t="s">
        <v>10</v>
      </c>
      <c r="C17" s="16" t="s">
        <v>9</v>
      </c>
      <c r="D17" s="17">
        <f t="shared" si="0"/>
        <v>0.6</v>
      </c>
      <c r="E17" s="17">
        <v>0.6</v>
      </c>
      <c r="F17" s="17"/>
      <c r="G17" s="17"/>
      <c r="H17" s="11">
        <f t="shared" si="1"/>
        <v>0</v>
      </c>
      <c r="I17" s="11"/>
      <c r="J17" s="11"/>
      <c r="K17" s="11"/>
      <c r="L17" s="13">
        <f t="shared" si="2"/>
        <v>0.6</v>
      </c>
      <c r="M17" s="13">
        <f t="shared" si="3"/>
        <v>0.6</v>
      </c>
      <c r="N17" s="13">
        <f t="shared" si="4"/>
        <v>0</v>
      </c>
      <c r="O17" s="13">
        <f t="shared" si="5"/>
        <v>0</v>
      </c>
      <c r="P17" s="71" t="s">
        <v>329</v>
      </c>
      <c r="Q17" s="72">
        <f>SUM(L15:L24)</f>
        <v>14.299999999999999</v>
      </c>
    </row>
    <row r="18" spans="1:17" ht="15" customHeight="1" x14ac:dyDescent="0.25">
      <c r="A18" s="6" t="s">
        <v>75</v>
      </c>
      <c r="B18" s="36" t="s">
        <v>11</v>
      </c>
      <c r="C18" s="16" t="s">
        <v>9</v>
      </c>
      <c r="D18" s="17">
        <f t="shared" si="0"/>
        <v>0.5</v>
      </c>
      <c r="E18" s="17">
        <v>0.5</v>
      </c>
      <c r="F18" s="17"/>
      <c r="G18" s="17"/>
      <c r="H18" s="11">
        <f t="shared" si="1"/>
        <v>0</v>
      </c>
      <c r="I18" s="11"/>
      <c r="J18" s="11"/>
      <c r="K18" s="11"/>
      <c r="L18" s="13">
        <f t="shared" si="2"/>
        <v>0.5</v>
      </c>
      <c r="M18" s="13">
        <f t="shared" si="3"/>
        <v>0.5</v>
      </c>
      <c r="N18" s="13">
        <f t="shared" si="4"/>
        <v>0</v>
      </c>
      <c r="O18" s="13">
        <f t="shared" si="5"/>
        <v>0</v>
      </c>
      <c r="P18" s="71" t="s">
        <v>330</v>
      </c>
      <c r="Q18" s="72"/>
    </row>
    <row r="19" spans="1:17" ht="15" customHeight="1" x14ac:dyDescent="0.25">
      <c r="A19" s="6" t="s">
        <v>76</v>
      </c>
      <c r="B19" s="36" t="s">
        <v>12</v>
      </c>
      <c r="C19" s="16" t="s">
        <v>9</v>
      </c>
      <c r="D19" s="17">
        <f t="shared" si="0"/>
        <v>1.5</v>
      </c>
      <c r="E19" s="17">
        <v>1.5</v>
      </c>
      <c r="F19" s="17"/>
      <c r="G19" s="17"/>
      <c r="H19" s="11">
        <f t="shared" si="1"/>
        <v>0</v>
      </c>
      <c r="I19" s="11"/>
      <c r="J19" s="11"/>
      <c r="K19" s="11"/>
      <c r="L19" s="13">
        <f t="shared" si="2"/>
        <v>1.5</v>
      </c>
      <c r="M19" s="13">
        <f t="shared" si="3"/>
        <v>1.5</v>
      </c>
      <c r="N19" s="13">
        <f t="shared" si="4"/>
        <v>0</v>
      </c>
      <c r="O19" s="13">
        <f t="shared" si="5"/>
        <v>0</v>
      </c>
      <c r="P19" s="71" t="s">
        <v>331</v>
      </c>
      <c r="Q19" s="72"/>
    </row>
    <row r="20" spans="1:17" ht="15" customHeight="1" x14ac:dyDescent="0.25">
      <c r="A20" s="14" t="s">
        <v>77</v>
      </c>
      <c r="B20" s="13" t="s">
        <v>14</v>
      </c>
      <c r="C20" s="16" t="s">
        <v>9</v>
      </c>
      <c r="D20" s="17">
        <f t="shared" si="0"/>
        <v>1.2</v>
      </c>
      <c r="E20" s="17">
        <v>1.2</v>
      </c>
      <c r="F20" s="17"/>
      <c r="G20" s="17"/>
      <c r="H20" s="11">
        <f t="shared" si="1"/>
        <v>0</v>
      </c>
      <c r="I20" s="11"/>
      <c r="J20" s="11"/>
      <c r="K20" s="11"/>
      <c r="L20" s="13">
        <f t="shared" si="2"/>
        <v>1.2</v>
      </c>
      <c r="M20" s="13">
        <f t="shared" si="3"/>
        <v>1.2</v>
      </c>
      <c r="N20" s="13">
        <f t="shared" si="4"/>
        <v>0</v>
      </c>
      <c r="O20" s="13">
        <f t="shared" si="5"/>
        <v>0</v>
      </c>
      <c r="P20" s="71" t="s">
        <v>332</v>
      </c>
      <c r="Q20" s="72"/>
    </row>
    <row r="21" spans="1:17" ht="15" customHeight="1" x14ac:dyDescent="0.25">
      <c r="A21" s="20" t="s">
        <v>78</v>
      </c>
      <c r="B21" s="27" t="s">
        <v>15</v>
      </c>
      <c r="C21" s="16" t="s">
        <v>9</v>
      </c>
      <c r="D21" s="17">
        <f t="shared" si="0"/>
        <v>0.1</v>
      </c>
      <c r="E21" s="17">
        <v>0.1</v>
      </c>
      <c r="F21" s="17"/>
      <c r="G21" s="17"/>
      <c r="H21" s="11">
        <f t="shared" si="1"/>
        <v>0</v>
      </c>
      <c r="I21" s="11"/>
      <c r="J21" s="11"/>
      <c r="K21" s="11"/>
      <c r="L21" s="13">
        <f t="shared" si="2"/>
        <v>0.1</v>
      </c>
      <c r="M21" s="13">
        <f t="shared" si="3"/>
        <v>0.1</v>
      </c>
      <c r="N21" s="13">
        <f t="shared" si="4"/>
        <v>0</v>
      </c>
      <c r="O21" s="13">
        <f t="shared" si="5"/>
        <v>0</v>
      </c>
      <c r="P21" s="71" t="s">
        <v>335</v>
      </c>
      <c r="Q21" s="72"/>
    </row>
    <row r="22" spans="1:17" ht="15" customHeight="1" x14ac:dyDescent="0.25">
      <c r="A22" s="6" t="s">
        <v>79</v>
      </c>
      <c r="B22" s="36" t="s">
        <v>16</v>
      </c>
      <c r="C22" s="16" t="s">
        <v>9</v>
      </c>
      <c r="D22" s="17">
        <f t="shared" si="0"/>
        <v>2.2000000000000002</v>
      </c>
      <c r="E22" s="17">
        <v>2.2000000000000002</v>
      </c>
      <c r="F22" s="17"/>
      <c r="G22" s="17"/>
      <c r="H22" s="11">
        <f t="shared" si="1"/>
        <v>0</v>
      </c>
      <c r="I22" s="11"/>
      <c r="J22" s="11"/>
      <c r="K22" s="11"/>
      <c r="L22" s="13">
        <f t="shared" si="2"/>
        <v>2.2000000000000002</v>
      </c>
      <c r="M22" s="13">
        <f t="shared" si="3"/>
        <v>2.2000000000000002</v>
      </c>
      <c r="N22" s="13">
        <f t="shared" si="4"/>
        <v>0</v>
      </c>
      <c r="O22" s="13">
        <f t="shared" si="5"/>
        <v>0</v>
      </c>
      <c r="P22" s="71" t="s">
        <v>333</v>
      </c>
      <c r="Q22" s="72">
        <f>SUM(L27:L37)</f>
        <v>38.6</v>
      </c>
    </row>
    <row r="23" spans="1:17" ht="15" customHeight="1" x14ac:dyDescent="0.25">
      <c r="A23" s="6" t="s">
        <v>80</v>
      </c>
      <c r="B23" s="36" t="s">
        <v>17</v>
      </c>
      <c r="C23" s="16" t="s">
        <v>9</v>
      </c>
      <c r="D23" s="17">
        <f t="shared" si="0"/>
        <v>0.6</v>
      </c>
      <c r="E23" s="17">
        <v>0.6</v>
      </c>
      <c r="F23" s="17"/>
      <c r="G23" s="17"/>
      <c r="H23" s="11">
        <f t="shared" si="1"/>
        <v>0</v>
      </c>
      <c r="I23" s="11"/>
      <c r="J23" s="11"/>
      <c r="K23" s="11"/>
      <c r="L23" s="13">
        <f t="shared" si="2"/>
        <v>0.6</v>
      </c>
      <c r="M23" s="13">
        <f t="shared" si="3"/>
        <v>0.6</v>
      </c>
      <c r="N23" s="13">
        <f t="shared" si="4"/>
        <v>0</v>
      </c>
      <c r="O23" s="13">
        <f t="shared" si="5"/>
        <v>0</v>
      </c>
      <c r="P23" s="71" t="s">
        <v>334</v>
      </c>
      <c r="Q23" s="72">
        <f>L40</f>
        <v>98.8</v>
      </c>
    </row>
    <row r="24" spans="1:17" ht="15" customHeight="1" x14ac:dyDescent="0.25">
      <c r="A24" s="6" t="s">
        <v>81</v>
      </c>
      <c r="B24" s="36" t="s">
        <v>18</v>
      </c>
      <c r="C24" s="16" t="s">
        <v>9</v>
      </c>
      <c r="D24" s="17">
        <f t="shared" si="0"/>
        <v>0.7</v>
      </c>
      <c r="E24" s="17">
        <v>0.7</v>
      </c>
      <c r="F24" s="17"/>
      <c r="G24" s="17"/>
      <c r="H24" s="11">
        <f t="shared" si="1"/>
        <v>0</v>
      </c>
      <c r="I24" s="11"/>
      <c r="J24" s="11"/>
      <c r="K24" s="11"/>
      <c r="L24" s="13">
        <f t="shared" si="2"/>
        <v>0.7</v>
      </c>
      <c r="M24" s="13">
        <f t="shared" si="3"/>
        <v>0.7</v>
      </c>
      <c r="N24" s="13">
        <f t="shared" si="4"/>
        <v>0</v>
      </c>
      <c r="O24" s="13">
        <f t="shared" si="5"/>
        <v>0</v>
      </c>
      <c r="P24" s="71" t="s">
        <v>336</v>
      </c>
      <c r="Q24" s="72">
        <f>SUM(L74:L87)</f>
        <v>54.1</v>
      </c>
    </row>
    <row r="25" spans="1:17" ht="15.95" customHeight="1" x14ac:dyDescent="0.25">
      <c r="A25" s="21" t="s">
        <v>82</v>
      </c>
      <c r="B25" s="45" t="s">
        <v>179</v>
      </c>
      <c r="C25" s="73"/>
      <c r="D25" s="74">
        <f>SUM(D15:D24)</f>
        <v>14.299999999999999</v>
      </c>
      <c r="E25" s="74">
        <f>SUM(E15:E24)</f>
        <v>14.299999999999999</v>
      </c>
      <c r="F25" s="74">
        <f>SUM(F15:F24)</f>
        <v>0</v>
      </c>
      <c r="G25" s="74">
        <f>SUM(G15:G24)</f>
        <v>0</v>
      </c>
      <c r="H25" s="75">
        <f t="shared" ref="H25:O25" si="6">SUM(H15:H24)</f>
        <v>0</v>
      </c>
      <c r="I25" s="75">
        <f t="shared" si="6"/>
        <v>0</v>
      </c>
      <c r="J25" s="75">
        <f t="shared" si="6"/>
        <v>0</v>
      </c>
      <c r="K25" s="75">
        <f t="shared" si="6"/>
        <v>0</v>
      </c>
      <c r="L25" s="45">
        <f t="shared" si="6"/>
        <v>14.299999999999999</v>
      </c>
      <c r="M25" s="45">
        <f t="shared" si="6"/>
        <v>14.299999999999999</v>
      </c>
      <c r="N25" s="45">
        <f t="shared" si="6"/>
        <v>0</v>
      </c>
      <c r="O25" s="45">
        <f t="shared" si="6"/>
        <v>0</v>
      </c>
      <c r="P25" s="71" t="s">
        <v>337</v>
      </c>
      <c r="Q25" s="72">
        <f>SUM(L43:L71)</f>
        <v>596</v>
      </c>
    </row>
    <row r="26" spans="1:17" ht="15.95" customHeight="1" x14ac:dyDescent="0.25">
      <c r="A26" s="20" t="s">
        <v>83</v>
      </c>
      <c r="B26" s="468" t="s">
        <v>59</v>
      </c>
      <c r="C26" s="468"/>
      <c r="D26" s="468"/>
      <c r="E26" s="468"/>
      <c r="F26" s="468"/>
      <c r="G26" s="468"/>
      <c r="H26" s="468"/>
      <c r="I26" s="468"/>
      <c r="J26" s="468"/>
      <c r="K26" s="468"/>
      <c r="L26" s="468"/>
      <c r="M26" s="468"/>
      <c r="N26" s="468"/>
      <c r="O26" s="468"/>
      <c r="P26" s="71" t="s">
        <v>338</v>
      </c>
      <c r="Q26" s="72">
        <f>SUM(L90:L93)</f>
        <v>251.1</v>
      </c>
    </row>
    <row r="27" spans="1:17" ht="15" customHeight="1" x14ac:dyDescent="0.25">
      <c r="A27" s="6" t="s">
        <v>84</v>
      </c>
      <c r="B27" s="27" t="s">
        <v>7</v>
      </c>
      <c r="C27" s="8" t="s">
        <v>22</v>
      </c>
      <c r="D27" s="9">
        <f>E27+G27</f>
        <v>0.1</v>
      </c>
      <c r="E27" s="9">
        <v>0.1</v>
      </c>
      <c r="F27" s="9"/>
      <c r="G27" s="9"/>
      <c r="H27" s="10">
        <f t="shared" ref="H27:H37" si="7">I27+K27</f>
        <v>0</v>
      </c>
      <c r="I27" s="10"/>
      <c r="J27" s="10"/>
      <c r="K27" s="10"/>
      <c r="L27" s="12">
        <f t="shared" ref="L27:L37" si="8">M27+O27</f>
        <v>0.1</v>
      </c>
      <c r="M27" s="12">
        <f t="shared" ref="M27:M37" si="9">E27+I27</f>
        <v>0.1</v>
      </c>
      <c r="N27" s="12">
        <f t="shared" ref="N27:N37" si="10">F27+J27</f>
        <v>0</v>
      </c>
      <c r="O27" s="12">
        <f t="shared" ref="O27:O37" si="11">G27+K27</f>
        <v>0</v>
      </c>
      <c r="P27" s="76" t="s">
        <v>177</v>
      </c>
      <c r="Q27" s="77">
        <f>SUM(Q17:Q26)</f>
        <v>1052.8999999999999</v>
      </c>
    </row>
    <row r="28" spans="1:17" ht="15" customHeight="1" x14ac:dyDescent="0.25">
      <c r="A28" s="6" t="s">
        <v>85</v>
      </c>
      <c r="B28" s="36" t="s">
        <v>10</v>
      </c>
      <c r="C28" s="16" t="s">
        <v>22</v>
      </c>
      <c r="D28" s="17">
        <f t="shared" ref="D28:D37" si="12">E28+G28</f>
        <v>0.7</v>
      </c>
      <c r="E28" s="17">
        <v>0.7</v>
      </c>
      <c r="F28" s="17"/>
      <c r="G28" s="17"/>
      <c r="H28" s="11">
        <f t="shared" si="7"/>
        <v>0</v>
      </c>
      <c r="I28" s="11"/>
      <c r="J28" s="11"/>
      <c r="K28" s="11"/>
      <c r="L28" s="13">
        <f t="shared" si="8"/>
        <v>0.7</v>
      </c>
      <c r="M28" s="13">
        <f t="shared" si="9"/>
        <v>0.7</v>
      </c>
      <c r="N28" s="13">
        <f t="shared" si="10"/>
        <v>0</v>
      </c>
      <c r="O28" s="13">
        <f t="shared" si="11"/>
        <v>0</v>
      </c>
      <c r="P28" s="78"/>
      <c r="Q28" s="78"/>
    </row>
    <row r="29" spans="1:17" ht="15" customHeight="1" x14ac:dyDescent="0.25">
      <c r="A29" s="6" t="s">
        <v>86</v>
      </c>
      <c r="B29" s="36" t="s">
        <v>11</v>
      </c>
      <c r="C29" s="16" t="s">
        <v>22</v>
      </c>
      <c r="D29" s="17">
        <f t="shared" si="12"/>
        <v>16.3</v>
      </c>
      <c r="E29" s="17">
        <v>13.3</v>
      </c>
      <c r="F29" s="17"/>
      <c r="G29" s="17">
        <v>3</v>
      </c>
      <c r="H29" s="11">
        <f t="shared" si="7"/>
        <v>0</v>
      </c>
      <c r="I29" s="11"/>
      <c r="J29" s="11"/>
      <c r="K29" s="11"/>
      <c r="L29" s="13">
        <f t="shared" si="8"/>
        <v>16.3</v>
      </c>
      <c r="M29" s="13">
        <f t="shared" si="9"/>
        <v>13.3</v>
      </c>
      <c r="N29" s="13">
        <f t="shared" si="10"/>
        <v>0</v>
      </c>
      <c r="O29" s="13">
        <f t="shared" si="11"/>
        <v>3</v>
      </c>
      <c r="P29" s="78"/>
      <c r="Q29" s="78">
        <f>Q27-L95</f>
        <v>0</v>
      </c>
    </row>
    <row r="30" spans="1:17" ht="15" customHeight="1" x14ac:dyDescent="0.25">
      <c r="A30" s="6" t="s">
        <v>87</v>
      </c>
      <c r="B30" s="36" t="s">
        <v>12</v>
      </c>
      <c r="C30" s="16" t="s">
        <v>22</v>
      </c>
      <c r="D30" s="17">
        <f t="shared" si="12"/>
        <v>1.1000000000000001</v>
      </c>
      <c r="E30" s="17">
        <v>1.1000000000000001</v>
      </c>
      <c r="F30" s="17"/>
      <c r="G30" s="17"/>
      <c r="H30" s="11">
        <f t="shared" si="7"/>
        <v>0</v>
      </c>
      <c r="I30" s="11"/>
      <c r="J30" s="11"/>
      <c r="K30" s="11"/>
      <c r="L30" s="13">
        <f t="shared" si="8"/>
        <v>1.1000000000000001</v>
      </c>
      <c r="M30" s="13">
        <f t="shared" si="9"/>
        <v>1.1000000000000001</v>
      </c>
      <c r="N30" s="13">
        <f t="shared" si="10"/>
        <v>0</v>
      </c>
      <c r="O30" s="13">
        <f t="shared" si="11"/>
        <v>0</v>
      </c>
    </row>
    <row r="31" spans="1:17" ht="15" customHeight="1" x14ac:dyDescent="0.25">
      <c r="A31" s="6" t="s">
        <v>88</v>
      </c>
      <c r="B31" s="36" t="s">
        <v>13</v>
      </c>
      <c r="C31" s="16" t="s">
        <v>22</v>
      </c>
      <c r="D31" s="17">
        <f t="shared" si="12"/>
        <v>1.6</v>
      </c>
      <c r="E31" s="17">
        <v>1.6</v>
      </c>
      <c r="F31" s="17"/>
      <c r="G31" s="17"/>
      <c r="H31" s="11">
        <f t="shared" si="7"/>
        <v>0</v>
      </c>
      <c r="I31" s="11"/>
      <c r="J31" s="11"/>
      <c r="K31" s="11"/>
      <c r="L31" s="13">
        <f t="shared" si="8"/>
        <v>1.6</v>
      </c>
      <c r="M31" s="13">
        <f t="shared" si="9"/>
        <v>1.6</v>
      </c>
      <c r="N31" s="13">
        <f t="shared" si="10"/>
        <v>0</v>
      </c>
      <c r="O31" s="13">
        <f t="shared" si="11"/>
        <v>0</v>
      </c>
      <c r="Q31" s="2">
        <f>L95-Q27</f>
        <v>0</v>
      </c>
    </row>
    <row r="32" spans="1:17" ht="15" customHeight="1" x14ac:dyDescent="0.25">
      <c r="A32" s="14" t="s">
        <v>89</v>
      </c>
      <c r="B32" s="13" t="s">
        <v>14</v>
      </c>
      <c r="C32" s="16" t="s">
        <v>22</v>
      </c>
      <c r="D32" s="17">
        <f t="shared" si="12"/>
        <v>3.4</v>
      </c>
      <c r="E32" s="17">
        <v>3.4</v>
      </c>
      <c r="F32" s="17"/>
      <c r="G32" s="17"/>
      <c r="H32" s="11">
        <f t="shared" si="7"/>
        <v>0</v>
      </c>
      <c r="I32" s="11"/>
      <c r="J32" s="11"/>
      <c r="K32" s="11"/>
      <c r="L32" s="13">
        <f t="shared" si="8"/>
        <v>3.4</v>
      </c>
      <c r="M32" s="13">
        <f t="shared" si="9"/>
        <v>3.4</v>
      </c>
      <c r="N32" s="13">
        <f t="shared" si="10"/>
        <v>0</v>
      </c>
      <c r="O32" s="13">
        <f t="shared" si="11"/>
        <v>0</v>
      </c>
    </row>
    <row r="33" spans="1:15" x14ac:dyDescent="0.25">
      <c r="A33" s="14" t="s">
        <v>90</v>
      </c>
      <c r="B33" s="13" t="s">
        <v>15</v>
      </c>
      <c r="C33" s="16" t="s">
        <v>22</v>
      </c>
      <c r="D33" s="17">
        <f t="shared" si="12"/>
        <v>3</v>
      </c>
      <c r="E33" s="17">
        <v>3</v>
      </c>
      <c r="F33" s="17"/>
      <c r="G33" s="17"/>
      <c r="H33" s="11">
        <f t="shared" si="7"/>
        <v>0</v>
      </c>
      <c r="I33" s="11"/>
      <c r="J33" s="11"/>
      <c r="K33" s="11"/>
      <c r="L33" s="13">
        <f t="shared" si="8"/>
        <v>3</v>
      </c>
      <c r="M33" s="13">
        <f t="shared" si="9"/>
        <v>3</v>
      </c>
      <c r="N33" s="13">
        <f t="shared" si="10"/>
        <v>0</v>
      </c>
      <c r="O33" s="13">
        <f t="shared" si="11"/>
        <v>0</v>
      </c>
    </row>
    <row r="34" spans="1:15" ht="15" customHeight="1" x14ac:dyDescent="0.25">
      <c r="A34" s="6" t="s">
        <v>91</v>
      </c>
      <c r="B34" s="36" t="s">
        <v>16</v>
      </c>
      <c r="C34" s="16" t="s">
        <v>22</v>
      </c>
      <c r="D34" s="17">
        <f t="shared" si="12"/>
        <v>9.5</v>
      </c>
      <c r="E34" s="17">
        <v>9.5</v>
      </c>
      <c r="F34" s="17"/>
      <c r="G34" s="17"/>
      <c r="H34" s="11">
        <f t="shared" si="7"/>
        <v>0</v>
      </c>
      <c r="I34" s="11"/>
      <c r="J34" s="11"/>
      <c r="K34" s="11"/>
      <c r="L34" s="13">
        <f t="shared" si="8"/>
        <v>9.5</v>
      </c>
      <c r="M34" s="13">
        <f t="shared" si="9"/>
        <v>9.5</v>
      </c>
      <c r="N34" s="13">
        <f t="shared" si="10"/>
        <v>0</v>
      </c>
      <c r="O34" s="13">
        <f t="shared" si="11"/>
        <v>0</v>
      </c>
    </row>
    <row r="35" spans="1:15" ht="15" customHeight="1" x14ac:dyDescent="0.25">
      <c r="A35" s="6" t="s">
        <v>92</v>
      </c>
      <c r="B35" s="36" t="s">
        <v>17</v>
      </c>
      <c r="C35" s="16" t="s">
        <v>22</v>
      </c>
      <c r="D35" s="17">
        <f t="shared" si="12"/>
        <v>0.4</v>
      </c>
      <c r="E35" s="17">
        <v>0.4</v>
      </c>
      <c r="F35" s="17"/>
      <c r="G35" s="17"/>
      <c r="H35" s="11">
        <f t="shared" si="7"/>
        <v>0</v>
      </c>
      <c r="I35" s="11"/>
      <c r="J35" s="11"/>
      <c r="K35" s="11"/>
      <c r="L35" s="13">
        <f t="shared" si="8"/>
        <v>0.4</v>
      </c>
      <c r="M35" s="13">
        <f t="shared" si="9"/>
        <v>0.4</v>
      </c>
      <c r="N35" s="13">
        <f t="shared" si="10"/>
        <v>0</v>
      </c>
      <c r="O35" s="13">
        <f t="shared" si="11"/>
        <v>0</v>
      </c>
    </row>
    <row r="36" spans="1:15" ht="15" customHeight="1" x14ac:dyDescent="0.25">
      <c r="A36" s="6" t="s">
        <v>93</v>
      </c>
      <c r="B36" s="36" t="s">
        <v>18</v>
      </c>
      <c r="C36" s="16" t="s">
        <v>22</v>
      </c>
      <c r="D36" s="17">
        <f t="shared" si="12"/>
        <v>1.5</v>
      </c>
      <c r="E36" s="17">
        <v>1.5</v>
      </c>
      <c r="F36" s="17"/>
      <c r="G36" s="17"/>
      <c r="H36" s="11">
        <f t="shared" si="7"/>
        <v>0.1</v>
      </c>
      <c r="I36" s="11">
        <v>0.1</v>
      </c>
      <c r="J36" s="11"/>
      <c r="K36" s="11"/>
      <c r="L36" s="13">
        <f t="shared" si="8"/>
        <v>1.6</v>
      </c>
      <c r="M36" s="13">
        <f t="shared" si="9"/>
        <v>1.6</v>
      </c>
      <c r="N36" s="13">
        <f t="shared" si="10"/>
        <v>0</v>
      </c>
      <c r="O36" s="13">
        <f t="shared" si="11"/>
        <v>0</v>
      </c>
    </row>
    <row r="37" spans="1:15" ht="15" customHeight="1" x14ac:dyDescent="0.25">
      <c r="A37" s="6" t="s">
        <v>94</v>
      </c>
      <c r="B37" s="36" t="s">
        <v>19</v>
      </c>
      <c r="C37" s="16" t="s">
        <v>22</v>
      </c>
      <c r="D37" s="17">
        <f t="shared" si="12"/>
        <v>0.9</v>
      </c>
      <c r="E37" s="17">
        <v>0.9</v>
      </c>
      <c r="F37" s="17"/>
      <c r="G37" s="17"/>
      <c r="H37" s="11">
        <f t="shared" si="7"/>
        <v>0</v>
      </c>
      <c r="I37" s="11"/>
      <c r="J37" s="11"/>
      <c r="K37" s="11"/>
      <c r="L37" s="13">
        <f t="shared" si="8"/>
        <v>0.9</v>
      </c>
      <c r="M37" s="13">
        <f t="shared" si="9"/>
        <v>0.9</v>
      </c>
      <c r="N37" s="13">
        <f t="shared" si="10"/>
        <v>0</v>
      </c>
      <c r="O37" s="13">
        <f t="shared" si="11"/>
        <v>0</v>
      </c>
    </row>
    <row r="38" spans="1:15" ht="15.95" customHeight="1" x14ac:dyDescent="0.25">
      <c r="A38" s="21" t="s">
        <v>95</v>
      </c>
      <c r="B38" s="22" t="s">
        <v>180</v>
      </c>
      <c r="C38" s="26"/>
      <c r="D38" s="24">
        <f>SUM(D27:D37)</f>
        <v>38.5</v>
      </c>
      <c r="E38" s="24">
        <f>SUM(E27:E37)</f>
        <v>35.5</v>
      </c>
      <c r="F38" s="24">
        <f>SUM(F27:F37)</f>
        <v>0</v>
      </c>
      <c r="G38" s="24">
        <f t="shared" ref="G38:O38" si="13">SUM(G27:G37)</f>
        <v>3</v>
      </c>
      <c r="H38" s="25">
        <f t="shared" si="13"/>
        <v>0.1</v>
      </c>
      <c r="I38" s="25">
        <f t="shared" si="13"/>
        <v>0.1</v>
      </c>
      <c r="J38" s="25">
        <f t="shared" si="13"/>
        <v>0</v>
      </c>
      <c r="K38" s="25">
        <f t="shared" si="13"/>
        <v>0</v>
      </c>
      <c r="L38" s="22">
        <f t="shared" si="13"/>
        <v>38.6</v>
      </c>
      <c r="M38" s="22">
        <f t="shared" si="13"/>
        <v>35.6</v>
      </c>
      <c r="N38" s="22">
        <f t="shared" si="13"/>
        <v>0</v>
      </c>
      <c r="O38" s="22">
        <f t="shared" si="13"/>
        <v>3</v>
      </c>
    </row>
    <row r="39" spans="1:15" ht="15.95" customHeight="1" x14ac:dyDescent="0.25">
      <c r="A39" s="14" t="s">
        <v>96</v>
      </c>
      <c r="B39" s="536" t="s">
        <v>63</v>
      </c>
      <c r="C39" s="537"/>
      <c r="D39" s="537"/>
      <c r="E39" s="537"/>
      <c r="F39" s="537"/>
      <c r="G39" s="537"/>
      <c r="H39" s="537"/>
      <c r="I39" s="537"/>
      <c r="J39" s="537"/>
      <c r="K39" s="537"/>
      <c r="L39" s="537"/>
      <c r="M39" s="537"/>
      <c r="N39" s="537"/>
      <c r="O39" s="537"/>
    </row>
    <row r="40" spans="1:15" ht="15" customHeight="1" x14ac:dyDescent="0.25">
      <c r="A40" s="6" t="s">
        <v>97</v>
      </c>
      <c r="B40" s="36" t="s">
        <v>20</v>
      </c>
      <c r="C40" s="16" t="s">
        <v>32</v>
      </c>
      <c r="D40" s="17">
        <f>E40+G40</f>
        <v>98.8</v>
      </c>
      <c r="E40" s="17">
        <v>33</v>
      </c>
      <c r="F40" s="17"/>
      <c r="G40" s="17">
        <v>65.8</v>
      </c>
      <c r="H40" s="11">
        <f t="shared" ref="H40:H93" si="14">I40+K40</f>
        <v>0</v>
      </c>
      <c r="I40" s="11"/>
      <c r="J40" s="11"/>
      <c r="K40" s="11"/>
      <c r="L40" s="13">
        <f t="shared" ref="L40:L93" si="15">M40+O40</f>
        <v>98.8</v>
      </c>
      <c r="M40" s="13">
        <f t="shared" ref="M40:M93" si="16">E40+I40</f>
        <v>33</v>
      </c>
      <c r="N40" s="13">
        <f t="shared" ref="N40:N93" si="17">F40+J40</f>
        <v>0</v>
      </c>
      <c r="O40" s="13">
        <f t="shared" ref="O40:O93" si="18">G40+K40</f>
        <v>65.8</v>
      </c>
    </row>
    <row r="41" spans="1:15" ht="15.95" customHeight="1" x14ac:dyDescent="0.25">
      <c r="A41" s="21" t="s">
        <v>98</v>
      </c>
      <c r="B41" s="45" t="s">
        <v>181</v>
      </c>
      <c r="C41" s="79"/>
      <c r="D41" s="74">
        <f t="shared" ref="D41:O41" si="19">D40</f>
        <v>98.8</v>
      </c>
      <c r="E41" s="74">
        <f t="shared" si="19"/>
        <v>33</v>
      </c>
      <c r="F41" s="74">
        <f t="shared" si="19"/>
        <v>0</v>
      </c>
      <c r="G41" s="74">
        <f>G40</f>
        <v>65.8</v>
      </c>
      <c r="H41" s="80">
        <f t="shared" si="19"/>
        <v>0</v>
      </c>
      <c r="I41" s="80">
        <f t="shared" si="19"/>
        <v>0</v>
      </c>
      <c r="J41" s="80">
        <f t="shared" si="19"/>
        <v>0</v>
      </c>
      <c r="K41" s="80">
        <f t="shared" si="19"/>
        <v>0</v>
      </c>
      <c r="L41" s="45">
        <f t="shared" si="19"/>
        <v>98.8</v>
      </c>
      <c r="M41" s="45">
        <f t="shared" si="19"/>
        <v>33</v>
      </c>
      <c r="N41" s="45">
        <f t="shared" si="19"/>
        <v>0</v>
      </c>
      <c r="O41" s="45">
        <f t="shared" si="19"/>
        <v>65.8</v>
      </c>
    </row>
    <row r="42" spans="1:15" ht="15.95" customHeight="1" x14ac:dyDescent="0.25">
      <c r="A42" s="14" t="s">
        <v>99</v>
      </c>
      <c r="B42" s="468" t="s">
        <v>176</v>
      </c>
      <c r="C42" s="468"/>
      <c r="D42" s="468"/>
      <c r="E42" s="468"/>
      <c r="F42" s="468"/>
      <c r="G42" s="468"/>
      <c r="H42" s="468"/>
      <c r="I42" s="468"/>
      <c r="J42" s="468"/>
      <c r="K42" s="468"/>
      <c r="L42" s="468"/>
      <c r="M42" s="468"/>
      <c r="N42" s="468"/>
      <c r="O42" s="468"/>
    </row>
    <row r="43" spans="1:15" ht="15" customHeight="1" x14ac:dyDescent="0.25">
      <c r="A43" s="6" t="s">
        <v>100</v>
      </c>
      <c r="B43" s="81" t="s">
        <v>164</v>
      </c>
      <c r="C43" s="82" t="s">
        <v>51</v>
      </c>
      <c r="D43" s="9">
        <f t="shared" ref="D43:D71" si="20">E43+G43</f>
        <v>1.5</v>
      </c>
      <c r="E43" s="9">
        <v>1.5</v>
      </c>
      <c r="F43" s="9"/>
      <c r="G43" s="9"/>
      <c r="H43" s="10">
        <f t="shared" si="14"/>
        <v>0</v>
      </c>
      <c r="I43" s="10"/>
      <c r="J43" s="10"/>
      <c r="K43" s="10"/>
      <c r="L43" s="12">
        <f t="shared" si="15"/>
        <v>1.5</v>
      </c>
      <c r="M43" s="12">
        <f t="shared" si="16"/>
        <v>1.5</v>
      </c>
      <c r="N43" s="12">
        <f t="shared" si="17"/>
        <v>0</v>
      </c>
      <c r="O43" s="12">
        <f t="shared" si="18"/>
        <v>0</v>
      </c>
    </row>
    <row r="44" spans="1:15" ht="15" customHeight="1" x14ac:dyDescent="0.25">
      <c r="A44" s="6" t="s">
        <v>101</v>
      </c>
      <c r="B44" s="30" t="s">
        <v>171</v>
      </c>
      <c r="C44" s="31" t="s">
        <v>51</v>
      </c>
      <c r="D44" s="17">
        <f t="shared" si="20"/>
        <v>6.8</v>
      </c>
      <c r="E44" s="17">
        <v>6.8</v>
      </c>
      <c r="F44" s="17"/>
      <c r="G44" s="17"/>
      <c r="H44" s="11">
        <f t="shared" si="14"/>
        <v>0</v>
      </c>
      <c r="I44" s="11"/>
      <c r="J44" s="11"/>
      <c r="K44" s="11"/>
      <c r="L44" s="13">
        <f t="shared" si="15"/>
        <v>6.8</v>
      </c>
      <c r="M44" s="13">
        <f t="shared" si="16"/>
        <v>6.8</v>
      </c>
      <c r="N44" s="13">
        <f t="shared" si="17"/>
        <v>0</v>
      </c>
      <c r="O44" s="13">
        <f t="shared" si="18"/>
        <v>0</v>
      </c>
    </row>
    <row r="45" spans="1:15" ht="15" customHeight="1" x14ac:dyDescent="0.25">
      <c r="A45" s="14" t="s">
        <v>102</v>
      </c>
      <c r="B45" s="13" t="s">
        <v>153</v>
      </c>
      <c r="C45" s="31" t="s">
        <v>51</v>
      </c>
      <c r="D45" s="17">
        <f t="shared" si="20"/>
        <v>7.3</v>
      </c>
      <c r="E45" s="17">
        <v>7.3</v>
      </c>
      <c r="F45" s="17"/>
      <c r="G45" s="17"/>
      <c r="H45" s="11">
        <f t="shared" si="14"/>
        <v>0</v>
      </c>
      <c r="I45" s="11"/>
      <c r="J45" s="11"/>
      <c r="K45" s="11"/>
      <c r="L45" s="13">
        <f t="shared" si="15"/>
        <v>7.3</v>
      </c>
      <c r="M45" s="13">
        <f t="shared" si="16"/>
        <v>7.3</v>
      </c>
      <c r="N45" s="13">
        <f t="shared" si="17"/>
        <v>0</v>
      </c>
      <c r="O45" s="13">
        <f t="shared" si="18"/>
        <v>0</v>
      </c>
    </row>
    <row r="46" spans="1:15" ht="15" customHeight="1" x14ac:dyDescent="0.25">
      <c r="A46" s="20" t="s">
        <v>103</v>
      </c>
      <c r="B46" s="32" t="s">
        <v>368</v>
      </c>
      <c r="C46" s="31" t="s">
        <v>51</v>
      </c>
      <c r="D46" s="17">
        <f t="shared" si="20"/>
        <v>6.5</v>
      </c>
      <c r="E46" s="17">
        <v>6.5</v>
      </c>
      <c r="F46" s="17"/>
      <c r="G46" s="17"/>
      <c r="H46" s="11">
        <f t="shared" si="14"/>
        <v>0</v>
      </c>
      <c r="I46" s="11"/>
      <c r="J46" s="11"/>
      <c r="K46" s="11"/>
      <c r="L46" s="13">
        <f t="shared" si="15"/>
        <v>6.5</v>
      </c>
      <c r="M46" s="13">
        <f t="shared" si="16"/>
        <v>6.5</v>
      </c>
      <c r="N46" s="13">
        <f t="shared" si="17"/>
        <v>0</v>
      </c>
      <c r="O46" s="13">
        <f t="shared" si="18"/>
        <v>0</v>
      </c>
    </row>
    <row r="47" spans="1:15" ht="15" customHeight="1" x14ac:dyDescent="0.25">
      <c r="A47" s="6" t="s">
        <v>104</v>
      </c>
      <c r="B47" s="30" t="s">
        <v>156</v>
      </c>
      <c r="C47" s="16" t="s">
        <v>51</v>
      </c>
      <c r="D47" s="17">
        <f t="shared" si="20"/>
        <v>35.799999999999997</v>
      </c>
      <c r="E47" s="17">
        <v>35.799999999999997</v>
      </c>
      <c r="F47" s="17">
        <v>18.100000000000001</v>
      </c>
      <c r="G47" s="17"/>
      <c r="H47" s="11">
        <f t="shared" si="14"/>
        <v>0</v>
      </c>
      <c r="I47" s="11"/>
      <c r="J47" s="11"/>
      <c r="K47" s="11"/>
      <c r="L47" s="13">
        <f t="shared" si="15"/>
        <v>35.799999999999997</v>
      </c>
      <c r="M47" s="13">
        <f t="shared" si="16"/>
        <v>35.799999999999997</v>
      </c>
      <c r="N47" s="13">
        <f t="shared" si="17"/>
        <v>18.100000000000001</v>
      </c>
      <c r="O47" s="13">
        <f t="shared" si="18"/>
        <v>0</v>
      </c>
    </row>
    <row r="48" spans="1:15" ht="15" customHeight="1" x14ac:dyDescent="0.25">
      <c r="A48" s="6" t="s">
        <v>105</v>
      </c>
      <c r="B48" s="30" t="s">
        <v>155</v>
      </c>
      <c r="C48" s="16" t="s">
        <v>51</v>
      </c>
      <c r="D48" s="17">
        <f t="shared" si="20"/>
        <v>1.4</v>
      </c>
      <c r="E48" s="17">
        <v>1.4</v>
      </c>
      <c r="F48" s="17"/>
      <c r="G48" s="17"/>
      <c r="H48" s="11">
        <f t="shared" si="14"/>
        <v>0</v>
      </c>
      <c r="I48" s="11"/>
      <c r="J48" s="11"/>
      <c r="K48" s="11"/>
      <c r="L48" s="13">
        <f t="shared" si="15"/>
        <v>1.4</v>
      </c>
      <c r="M48" s="13">
        <f t="shared" si="16"/>
        <v>1.4</v>
      </c>
      <c r="N48" s="13">
        <f t="shared" si="17"/>
        <v>0</v>
      </c>
      <c r="O48" s="13">
        <f t="shared" si="18"/>
        <v>0</v>
      </c>
    </row>
    <row r="49" spans="1:15" ht="15" customHeight="1" x14ac:dyDescent="0.25">
      <c r="A49" s="6" t="s">
        <v>106</v>
      </c>
      <c r="B49" s="30" t="s">
        <v>424</v>
      </c>
      <c r="C49" s="16" t="s">
        <v>51</v>
      </c>
      <c r="D49" s="17">
        <f t="shared" si="20"/>
        <v>1.7</v>
      </c>
      <c r="E49" s="17">
        <v>1.7</v>
      </c>
      <c r="F49" s="17"/>
      <c r="G49" s="17"/>
      <c r="H49" s="11">
        <f t="shared" si="14"/>
        <v>0</v>
      </c>
      <c r="I49" s="11"/>
      <c r="J49" s="11"/>
      <c r="K49" s="11"/>
      <c r="L49" s="13">
        <f t="shared" si="15"/>
        <v>1.7</v>
      </c>
      <c r="M49" s="13">
        <f t="shared" si="16"/>
        <v>1.7</v>
      </c>
      <c r="N49" s="13">
        <f t="shared" si="17"/>
        <v>0</v>
      </c>
      <c r="O49" s="13">
        <f t="shared" si="18"/>
        <v>0</v>
      </c>
    </row>
    <row r="50" spans="1:15" ht="15" customHeight="1" x14ac:dyDescent="0.25">
      <c r="A50" s="33" t="s">
        <v>107</v>
      </c>
      <c r="B50" s="34" t="s">
        <v>169</v>
      </c>
      <c r="C50" s="83" t="s">
        <v>51</v>
      </c>
      <c r="D50" s="17">
        <f t="shared" si="20"/>
        <v>6.5</v>
      </c>
      <c r="E50" s="17">
        <v>6.5</v>
      </c>
      <c r="F50" s="17"/>
      <c r="G50" s="17"/>
      <c r="H50" s="11">
        <f t="shared" si="14"/>
        <v>0</v>
      </c>
      <c r="I50" s="11"/>
      <c r="J50" s="11"/>
      <c r="K50" s="11"/>
      <c r="L50" s="13">
        <f t="shared" si="15"/>
        <v>6.5</v>
      </c>
      <c r="M50" s="13">
        <f t="shared" si="16"/>
        <v>6.5</v>
      </c>
      <c r="N50" s="13">
        <f t="shared" si="17"/>
        <v>0</v>
      </c>
      <c r="O50" s="13">
        <f t="shared" si="18"/>
        <v>0</v>
      </c>
    </row>
    <row r="51" spans="1:15" ht="15" customHeight="1" x14ac:dyDescent="0.25">
      <c r="A51" s="33" t="s">
        <v>108</v>
      </c>
      <c r="B51" s="34" t="s">
        <v>44</v>
      </c>
      <c r="C51" s="83" t="s">
        <v>51</v>
      </c>
      <c r="D51" s="17">
        <f t="shared" si="20"/>
        <v>0.1</v>
      </c>
      <c r="E51" s="17">
        <v>0.1</v>
      </c>
      <c r="F51" s="17"/>
      <c r="G51" s="17"/>
      <c r="H51" s="11">
        <f t="shared" si="14"/>
        <v>0</v>
      </c>
      <c r="I51" s="11"/>
      <c r="J51" s="11"/>
      <c r="K51" s="11"/>
      <c r="L51" s="13">
        <f t="shared" ref="L51" si="21">M51+O51</f>
        <v>0.1</v>
      </c>
      <c r="M51" s="13">
        <f t="shared" ref="M51" si="22">E51+I51</f>
        <v>0.1</v>
      </c>
      <c r="N51" s="13">
        <f t="shared" ref="N51" si="23">F51+J51</f>
        <v>0</v>
      </c>
      <c r="O51" s="13">
        <f t="shared" ref="O51" si="24">G51+K51</f>
        <v>0</v>
      </c>
    </row>
    <row r="52" spans="1:15" ht="15" customHeight="1" x14ac:dyDescent="0.25">
      <c r="A52" s="33" t="s">
        <v>109</v>
      </c>
      <c r="B52" s="34" t="s">
        <v>425</v>
      </c>
      <c r="C52" s="83" t="s">
        <v>51</v>
      </c>
      <c r="D52" s="17">
        <f>E52+G52</f>
        <v>7</v>
      </c>
      <c r="E52" s="17">
        <v>7</v>
      </c>
      <c r="F52" s="17"/>
      <c r="G52" s="17"/>
      <c r="H52" s="11">
        <f>I52+K52</f>
        <v>0</v>
      </c>
      <c r="I52" s="11"/>
      <c r="J52" s="11"/>
      <c r="K52" s="11"/>
      <c r="L52" s="13">
        <f>M52+O52</f>
        <v>7</v>
      </c>
      <c r="M52" s="13">
        <f>E52+I52</f>
        <v>7</v>
      </c>
      <c r="N52" s="13">
        <f>F52+J52</f>
        <v>0</v>
      </c>
      <c r="O52" s="13">
        <f>G52+K52</f>
        <v>0</v>
      </c>
    </row>
    <row r="53" spans="1:15" ht="15" customHeight="1" x14ac:dyDescent="0.25">
      <c r="A53" s="33" t="s">
        <v>110</v>
      </c>
      <c r="B53" s="34" t="s">
        <v>64</v>
      </c>
      <c r="C53" s="83" t="s">
        <v>51</v>
      </c>
      <c r="D53" s="17">
        <f t="shared" si="20"/>
        <v>9.4</v>
      </c>
      <c r="E53" s="17">
        <v>9.4</v>
      </c>
      <c r="F53" s="17"/>
      <c r="G53" s="17"/>
      <c r="H53" s="11">
        <f t="shared" si="14"/>
        <v>0</v>
      </c>
      <c r="I53" s="11"/>
      <c r="J53" s="11"/>
      <c r="K53" s="11"/>
      <c r="L53" s="13">
        <f t="shared" si="15"/>
        <v>9.4</v>
      </c>
      <c r="M53" s="13">
        <f t="shared" si="16"/>
        <v>9.4</v>
      </c>
      <c r="N53" s="13">
        <f t="shared" si="17"/>
        <v>0</v>
      </c>
      <c r="O53" s="13">
        <f t="shared" si="18"/>
        <v>0</v>
      </c>
    </row>
    <row r="54" spans="1:15" ht="15" customHeight="1" x14ac:dyDescent="0.25">
      <c r="A54" s="33" t="s">
        <v>159</v>
      </c>
      <c r="B54" s="34" t="s">
        <v>42</v>
      </c>
      <c r="C54" s="83" t="s">
        <v>51</v>
      </c>
      <c r="D54" s="17">
        <f t="shared" si="20"/>
        <v>27</v>
      </c>
      <c r="E54" s="17">
        <v>27</v>
      </c>
      <c r="F54" s="17"/>
      <c r="G54" s="17"/>
      <c r="H54" s="11">
        <f t="shared" si="14"/>
        <v>0</v>
      </c>
      <c r="I54" s="11"/>
      <c r="J54" s="11"/>
      <c r="K54" s="11"/>
      <c r="L54" s="13">
        <f t="shared" si="15"/>
        <v>27</v>
      </c>
      <c r="M54" s="13">
        <f t="shared" si="16"/>
        <v>27</v>
      </c>
      <c r="N54" s="13">
        <f t="shared" si="17"/>
        <v>0</v>
      </c>
      <c r="O54" s="13">
        <f t="shared" si="18"/>
        <v>0</v>
      </c>
    </row>
    <row r="55" spans="1:15" ht="15" customHeight="1" x14ac:dyDescent="0.25">
      <c r="A55" s="33" t="s">
        <v>160</v>
      </c>
      <c r="B55" s="35" t="s">
        <v>426</v>
      </c>
      <c r="C55" s="83" t="s">
        <v>51</v>
      </c>
      <c r="D55" s="17">
        <f>E55+G55</f>
        <v>12</v>
      </c>
      <c r="E55" s="17">
        <v>12</v>
      </c>
      <c r="F55" s="17"/>
      <c r="G55" s="17"/>
      <c r="H55" s="11">
        <f>I55+K55</f>
        <v>0</v>
      </c>
      <c r="I55" s="11"/>
      <c r="J55" s="11"/>
      <c r="K55" s="11"/>
      <c r="L55" s="13">
        <f>M55+O55</f>
        <v>12</v>
      </c>
      <c r="M55" s="13">
        <f>E55+I55</f>
        <v>12</v>
      </c>
      <c r="N55" s="13">
        <f>F55+J55</f>
        <v>0</v>
      </c>
      <c r="O55" s="13">
        <f>G55+K55</f>
        <v>0</v>
      </c>
    </row>
    <row r="56" spans="1:15" ht="15" customHeight="1" x14ac:dyDescent="0.25">
      <c r="A56" s="33" t="s">
        <v>111</v>
      </c>
      <c r="B56" s="35" t="s">
        <v>41</v>
      </c>
      <c r="C56" s="83" t="s">
        <v>51</v>
      </c>
      <c r="D56" s="17">
        <f t="shared" si="20"/>
        <v>22.6</v>
      </c>
      <c r="E56" s="17">
        <v>22.6</v>
      </c>
      <c r="F56" s="17"/>
      <c r="G56" s="17"/>
      <c r="H56" s="11">
        <f t="shared" si="14"/>
        <v>0</v>
      </c>
      <c r="I56" s="11"/>
      <c r="J56" s="11"/>
      <c r="K56" s="11"/>
      <c r="L56" s="13">
        <f t="shared" si="15"/>
        <v>22.6</v>
      </c>
      <c r="M56" s="13">
        <f t="shared" si="16"/>
        <v>22.6</v>
      </c>
      <c r="N56" s="13">
        <f t="shared" si="17"/>
        <v>0</v>
      </c>
      <c r="O56" s="13">
        <f t="shared" si="18"/>
        <v>0</v>
      </c>
    </row>
    <row r="57" spans="1:15" ht="15" customHeight="1" x14ac:dyDescent="0.25">
      <c r="A57" s="33" t="s">
        <v>161</v>
      </c>
      <c r="B57" s="30" t="s">
        <v>165</v>
      </c>
      <c r="C57" s="31" t="s">
        <v>51</v>
      </c>
      <c r="D57" s="17">
        <f t="shared" si="20"/>
        <v>10.3</v>
      </c>
      <c r="E57" s="17">
        <v>10.3</v>
      </c>
      <c r="F57" s="17"/>
      <c r="G57" s="17"/>
      <c r="H57" s="11">
        <f t="shared" si="14"/>
        <v>0</v>
      </c>
      <c r="I57" s="11"/>
      <c r="J57" s="11"/>
      <c r="K57" s="11"/>
      <c r="L57" s="13">
        <f t="shared" si="15"/>
        <v>10.3</v>
      </c>
      <c r="M57" s="13">
        <f t="shared" si="16"/>
        <v>10.3</v>
      </c>
      <c r="N57" s="13">
        <f t="shared" si="17"/>
        <v>0</v>
      </c>
      <c r="O57" s="13">
        <f t="shared" si="18"/>
        <v>0</v>
      </c>
    </row>
    <row r="58" spans="1:15" ht="15" customHeight="1" x14ac:dyDescent="0.25">
      <c r="A58" s="6" t="s">
        <v>162</v>
      </c>
      <c r="B58" s="30" t="s">
        <v>157</v>
      </c>
      <c r="C58" s="31" t="s">
        <v>51</v>
      </c>
      <c r="D58" s="17">
        <f t="shared" si="20"/>
        <v>60.4</v>
      </c>
      <c r="E58" s="17">
        <v>60.4</v>
      </c>
      <c r="F58" s="17"/>
      <c r="G58" s="17"/>
      <c r="H58" s="11">
        <f t="shared" si="14"/>
        <v>0</v>
      </c>
      <c r="I58" s="11"/>
      <c r="J58" s="11"/>
      <c r="K58" s="11"/>
      <c r="L58" s="13">
        <f t="shared" si="15"/>
        <v>60.4</v>
      </c>
      <c r="M58" s="13">
        <f t="shared" si="16"/>
        <v>60.4</v>
      </c>
      <c r="N58" s="13">
        <f t="shared" si="17"/>
        <v>0</v>
      </c>
      <c r="O58" s="13">
        <f t="shared" si="18"/>
        <v>0</v>
      </c>
    </row>
    <row r="59" spans="1:15" ht="15" customHeight="1" x14ac:dyDescent="0.25">
      <c r="A59" s="6" t="s">
        <v>112</v>
      </c>
      <c r="B59" s="30" t="s">
        <v>34</v>
      </c>
      <c r="C59" s="31" t="s">
        <v>51</v>
      </c>
      <c r="D59" s="17">
        <f t="shared" si="20"/>
        <v>35.299999999999997</v>
      </c>
      <c r="E59" s="17">
        <v>35.299999999999997</v>
      </c>
      <c r="F59" s="17"/>
      <c r="G59" s="17"/>
      <c r="H59" s="11">
        <f t="shared" si="14"/>
        <v>0</v>
      </c>
      <c r="I59" s="11"/>
      <c r="J59" s="11"/>
      <c r="K59" s="11"/>
      <c r="L59" s="13">
        <f t="shared" si="15"/>
        <v>35.299999999999997</v>
      </c>
      <c r="M59" s="13">
        <f t="shared" si="16"/>
        <v>35.299999999999997</v>
      </c>
      <c r="N59" s="13">
        <f t="shared" si="17"/>
        <v>0</v>
      </c>
      <c r="O59" s="13">
        <f t="shared" si="18"/>
        <v>0</v>
      </c>
    </row>
    <row r="60" spans="1:15" ht="15" customHeight="1" x14ac:dyDescent="0.25">
      <c r="A60" s="6" t="s">
        <v>113</v>
      </c>
      <c r="B60" s="30" t="s">
        <v>36</v>
      </c>
      <c r="C60" s="31" t="s">
        <v>51</v>
      </c>
      <c r="D60" s="17">
        <f t="shared" si="20"/>
        <v>34.1</v>
      </c>
      <c r="E60" s="17">
        <v>34.1</v>
      </c>
      <c r="F60" s="17"/>
      <c r="G60" s="17"/>
      <c r="H60" s="11">
        <f t="shared" si="14"/>
        <v>0</v>
      </c>
      <c r="I60" s="11"/>
      <c r="J60" s="11"/>
      <c r="K60" s="11"/>
      <c r="L60" s="13">
        <f t="shared" si="15"/>
        <v>34.1</v>
      </c>
      <c r="M60" s="13">
        <f t="shared" si="16"/>
        <v>34.1</v>
      </c>
      <c r="N60" s="13">
        <f t="shared" si="17"/>
        <v>0</v>
      </c>
      <c r="O60" s="13">
        <f t="shared" si="18"/>
        <v>0</v>
      </c>
    </row>
    <row r="61" spans="1:15" ht="15" customHeight="1" x14ac:dyDescent="0.25">
      <c r="A61" s="6" t="s">
        <v>114</v>
      </c>
      <c r="B61" s="30" t="s">
        <v>38</v>
      </c>
      <c r="C61" s="31" t="s">
        <v>51</v>
      </c>
      <c r="D61" s="17">
        <f t="shared" si="20"/>
        <v>76.400000000000006</v>
      </c>
      <c r="E61" s="17">
        <v>76.400000000000006</v>
      </c>
      <c r="F61" s="17"/>
      <c r="G61" s="17"/>
      <c r="H61" s="11">
        <f t="shared" si="14"/>
        <v>0</v>
      </c>
      <c r="I61" s="11"/>
      <c r="J61" s="11"/>
      <c r="K61" s="11"/>
      <c r="L61" s="13">
        <f t="shared" si="15"/>
        <v>76.400000000000006</v>
      </c>
      <c r="M61" s="13">
        <f t="shared" si="16"/>
        <v>76.400000000000006</v>
      </c>
      <c r="N61" s="13">
        <f t="shared" si="17"/>
        <v>0</v>
      </c>
      <c r="O61" s="13">
        <f t="shared" si="18"/>
        <v>0</v>
      </c>
    </row>
    <row r="62" spans="1:15" ht="16.5" customHeight="1" x14ac:dyDescent="0.25">
      <c r="A62" s="6" t="s">
        <v>115</v>
      </c>
      <c r="B62" s="13" t="s">
        <v>37</v>
      </c>
      <c r="C62" s="31" t="s">
        <v>51</v>
      </c>
      <c r="D62" s="17">
        <f t="shared" si="20"/>
        <v>37.9</v>
      </c>
      <c r="E62" s="17">
        <v>37.9</v>
      </c>
      <c r="F62" s="17"/>
      <c r="G62" s="17"/>
      <c r="H62" s="11">
        <f t="shared" si="14"/>
        <v>0</v>
      </c>
      <c r="I62" s="11"/>
      <c r="J62" s="11"/>
      <c r="K62" s="11"/>
      <c r="L62" s="13">
        <f t="shared" si="15"/>
        <v>37.9</v>
      </c>
      <c r="M62" s="13">
        <f t="shared" si="16"/>
        <v>37.9</v>
      </c>
      <c r="N62" s="13">
        <f t="shared" si="17"/>
        <v>0</v>
      </c>
      <c r="O62" s="13">
        <f t="shared" si="18"/>
        <v>0</v>
      </c>
    </row>
    <row r="63" spans="1:15" x14ac:dyDescent="0.25">
      <c r="A63" s="6" t="s">
        <v>116</v>
      </c>
      <c r="B63" s="36" t="s">
        <v>35</v>
      </c>
      <c r="C63" s="16" t="s">
        <v>51</v>
      </c>
      <c r="D63" s="17">
        <f t="shared" si="20"/>
        <v>62</v>
      </c>
      <c r="E63" s="17">
        <v>62</v>
      </c>
      <c r="F63" s="17"/>
      <c r="G63" s="17"/>
      <c r="H63" s="11">
        <f t="shared" si="14"/>
        <v>0</v>
      </c>
      <c r="I63" s="11"/>
      <c r="J63" s="11"/>
      <c r="K63" s="11"/>
      <c r="L63" s="13">
        <f t="shared" si="15"/>
        <v>62</v>
      </c>
      <c r="M63" s="13">
        <f t="shared" si="16"/>
        <v>62</v>
      </c>
      <c r="N63" s="13">
        <f t="shared" si="17"/>
        <v>0</v>
      </c>
      <c r="O63" s="13">
        <f t="shared" si="18"/>
        <v>0</v>
      </c>
    </row>
    <row r="64" spans="1:15" ht="15" customHeight="1" x14ac:dyDescent="0.25">
      <c r="A64" s="6" t="s">
        <v>170</v>
      </c>
      <c r="B64" s="37" t="s">
        <v>39</v>
      </c>
      <c r="C64" s="16" t="s">
        <v>51</v>
      </c>
      <c r="D64" s="17">
        <f t="shared" si="20"/>
        <v>9.6</v>
      </c>
      <c r="E64" s="17">
        <v>9.6</v>
      </c>
      <c r="F64" s="17"/>
      <c r="G64" s="17"/>
      <c r="H64" s="11">
        <f t="shared" si="14"/>
        <v>0</v>
      </c>
      <c r="I64" s="11"/>
      <c r="J64" s="11"/>
      <c r="K64" s="11"/>
      <c r="L64" s="13">
        <f t="shared" si="15"/>
        <v>9.6</v>
      </c>
      <c r="M64" s="13">
        <f t="shared" si="16"/>
        <v>9.6</v>
      </c>
      <c r="N64" s="13">
        <f t="shared" si="17"/>
        <v>0</v>
      </c>
      <c r="O64" s="13">
        <f t="shared" si="18"/>
        <v>0</v>
      </c>
    </row>
    <row r="65" spans="1:15" ht="15" customHeight="1" x14ac:dyDescent="0.25">
      <c r="A65" s="6" t="s">
        <v>117</v>
      </c>
      <c r="B65" s="37" t="s">
        <v>40</v>
      </c>
      <c r="C65" s="16" t="s">
        <v>51</v>
      </c>
      <c r="D65" s="17">
        <f t="shared" si="20"/>
        <v>16.100000000000001</v>
      </c>
      <c r="E65" s="17">
        <v>16.100000000000001</v>
      </c>
      <c r="F65" s="17"/>
      <c r="G65" s="17"/>
      <c r="H65" s="11">
        <f t="shared" si="14"/>
        <v>0</v>
      </c>
      <c r="I65" s="11"/>
      <c r="J65" s="11"/>
      <c r="K65" s="11"/>
      <c r="L65" s="13">
        <f t="shared" si="15"/>
        <v>16.100000000000001</v>
      </c>
      <c r="M65" s="13">
        <f t="shared" si="16"/>
        <v>16.100000000000001</v>
      </c>
      <c r="N65" s="13">
        <f t="shared" si="17"/>
        <v>0</v>
      </c>
      <c r="O65" s="13">
        <f t="shared" si="18"/>
        <v>0</v>
      </c>
    </row>
    <row r="66" spans="1:15" ht="15" customHeight="1" x14ac:dyDescent="0.25">
      <c r="A66" s="6" t="s">
        <v>118</v>
      </c>
      <c r="B66" s="36" t="s">
        <v>49</v>
      </c>
      <c r="C66" s="16" t="s">
        <v>51</v>
      </c>
      <c r="D66" s="17">
        <f t="shared" si="20"/>
        <v>4</v>
      </c>
      <c r="E66" s="17">
        <v>4</v>
      </c>
      <c r="F66" s="17">
        <v>1.7</v>
      </c>
      <c r="G66" s="17"/>
      <c r="H66" s="11">
        <f t="shared" si="14"/>
        <v>0</v>
      </c>
      <c r="I66" s="11"/>
      <c r="J66" s="11"/>
      <c r="K66" s="11"/>
      <c r="L66" s="13">
        <f t="shared" si="15"/>
        <v>4</v>
      </c>
      <c r="M66" s="13">
        <f t="shared" si="16"/>
        <v>4</v>
      </c>
      <c r="N66" s="13">
        <f t="shared" si="17"/>
        <v>1.7</v>
      </c>
      <c r="O66" s="13">
        <f t="shared" si="18"/>
        <v>0</v>
      </c>
    </row>
    <row r="67" spans="1:15" ht="15" customHeight="1" x14ac:dyDescent="0.25">
      <c r="A67" s="6" t="s">
        <v>119</v>
      </c>
      <c r="B67" s="36" t="s">
        <v>48</v>
      </c>
      <c r="C67" s="16" t="s">
        <v>51</v>
      </c>
      <c r="D67" s="17">
        <f t="shared" si="20"/>
        <v>52.3</v>
      </c>
      <c r="E67" s="17">
        <v>52.3</v>
      </c>
      <c r="F67" s="17">
        <v>30.4</v>
      </c>
      <c r="G67" s="17"/>
      <c r="H67" s="11">
        <f t="shared" si="14"/>
        <v>0</v>
      </c>
      <c r="I67" s="11"/>
      <c r="J67" s="11"/>
      <c r="K67" s="11"/>
      <c r="L67" s="13">
        <f t="shared" si="15"/>
        <v>52.3</v>
      </c>
      <c r="M67" s="13">
        <f t="shared" si="16"/>
        <v>52.3</v>
      </c>
      <c r="N67" s="13">
        <f t="shared" si="17"/>
        <v>30.4</v>
      </c>
      <c r="O67" s="13">
        <f t="shared" si="18"/>
        <v>0</v>
      </c>
    </row>
    <row r="68" spans="1:15" ht="15" customHeight="1" x14ac:dyDescent="0.25">
      <c r="A68" s="6" t="s">
        <v>120</v>
      </c>
      <c r="B68" s="36" t="s">
        <v>66</v>
      </c>
      <c r="C68" s="16" t="s">
        <v>51</v>
      </c>
      <c r="D68" s="17">
        <f t="shared" si="20"/>
        <v>9.4</v>
      </c>
      <c r="E68" s="17">
        <v>9.4</v>
      </c>
      <c r="F68" s="17">
        <v>3.6</v>
      </c>
      <c r="G68" s="17"/>
      <c r="H68" s="11">
        <f t="shared" si="14"/>
        <v>0</v>
      </c>
      <c r="I68" s="11"/>
      <c r="J68" s="11"/>
      <c r="K68" s="11"/>
      <c r="L68" s="13">
        <f t="shared" si="15"/>
        <v>9.4</v>
      </c>
      <c r="M68" s="13">
        <f t="shared" si="16"/>
        <v>9.4</v>
      </c>
      <c r="N68" s="13">
        <f t="shared" si="17"/>
        <v>3.6</v>
      </c>
      <c r="O68" s="13">
        <f t="shared" si="18"/>
        <v>0</v>
      </c>
    </row>
    <row r="69" spans="1:15" ht="15" customHeight="1" x14ac:dyDescent="0.25">
      <c r="A69" s="6" t="s">
        <v>121</v>
      </c>
      <c r="B69" s="36" t="s">
        <v>50</v>
      </c>
      <c r="C69" s="16" t="s">
        <v>51</v>
      </c>
      <c r="D69" s="17">
        <f t="shared" si="20"/>
        <v>26.5</v>
      </c>
      <c r="E69" s="17">
        <v>26.5</v>
      </c>
      <c r="F69" s="17"/>
      <c r="G69" s="17"/>
      <c r="H69" s="11">
        <f t="shared" si="14"/>
        <v>0</v>
      </c>
      <c r="I69" s="11"/>
      <c r="J69" s="11"/>
      <c r="K69" s="11"/>
      <c r="L69" s="13">
        <f t="shared" si="15"/>
        <v>26.5</v>
      </c>
      <c r="M69" s="13">
        <f t="shared" si="16"/>
        <v>26.5</v>
      </c>
      <c r="N69" s="13">
        <f t="shared" si="17"/>
        <v>0</v>
      </c>
      <c r="O69" s="13">
        <f t="shared" si="18"/>
        <v>0</v>
      </c>
    </row>
    <row r="70" spans="1:15" ht="15" customHeight="1" x14ac:dyDescent="0.25">
      <c r="A70" s="6" t="s">
        <v>166</v>
      </c>
      <c r="B70" s="36" t="s">
        <v>172</v>
      </c>
      <c r="C70" s="16" t="s">
        <v>51</v>
      </c>
      <c r="D70" s="17">
        <f t="shared" si="20"/>
        <v>14.1</v>
      </c>
      <c r="E70" s="17">
        <v>14.1</v>
      </c>
      <c r="F70" s="17"/>
      <c r="G70" s="17"/>
      <c r="H70" s="11">
        <f t="shared" si="14"/>
        <v>0</v>
      </c>
      <c r="I70" s="11"/>
      <c r="J70" s="11"/>
      <c r="K70" s="11"/>
      <c r="L70" s="13">
        <f t="shared" si="15"/>
        <v>14.1</v>
      </c>
      <c r="M70" s="13">
        <f t="shared" si="16"/>
        <v>14.1</v>
      </c>
      <c r="N70" s="13">
        <f t="shared" si="17"/>
        <v>0</v>
      </c>
      <c r="O70" s="13">
        <f t="shared" si="18"/>
        <v>0</v>
      </c>
    </row>
    <row r="71" spans="1:15" s="38" customFormat="1" ht="15" customHeight="1" x14ac:dyDescent="0.25">
      <c r="A71" s="6" t="s">
        <v>122</v>
      </c>
      <c r="B71" s="36" t="s">
        <v>173</v>
      </c>
      <c r="C71" s="16" t="s">
        <v>51</v>
      </c>
      <c r="D71" s="17">
        <f t="shared" si="20"/>
        <v>2</v>
      </c>
      <c r="E71" s="17">
        <v>2</v>
      </c>
      <c r="F71" s="17"/>
      <c r="G71" s="17"/>
      <c r="H71" s="11">
        <f t="shared" si="14"/>
        <v>0</v>
      </c>
      <c r="I71" s="11"/>
      <c r="J71" s="11"/>
      <c r="K71" s="11"/>
      <c r="L71" s="13">
        <f t="shared" si="15"/>
        <v>2</v>
      </c>
      <c r="M71" s="13">
        <f t="shared" si="16"/>
        <v>2</v>
      </c>
      <c r="N71" s="13">
        <f t="shared" si="17"/>
        <v>0</v>
      </c>
      <c r="O71" s="13">
        <f t="shared" si="18"/>
        <v>0</v>
      </c>
    </row>
    <row r="72" spans="1:15" ht="15.95" customHeight="1" x14ac:dyDescent="0.25">
      <c r="A72" s="55" t="s">
        <v>123</v>
      </c>
      <c r="B72" s="22" t="s">
        <v>182</v>
      </c>
      <c r="C72" s="26"/>
      <c r="D72" s="24">
        <f t="shared" ref="D72:O72" si="25">SUM(D43:D71)</f>
        <v>596</v>
      </c>
      <c r="E72" s="24">
        <f t="shared" si="25"/>
        <v>596</v>
      </c>
      <c r="F72" s="24">
        <f t="shared" si="25"/>
        <v>53.800000000000004</v>
      </c>
      <c r="G72" s="24">
        <f t="shared" si="25"/>
        <v>0</v>
      </c>
      <c r="H72" s="25">
        <f t="shared" si="25"/>
        <v>0</v>
      </c>
      <c r="I72" s="25">
        <f t="shared" si="25"/>
        <v>0</v>
      </c>
      <c r="J72" s="25">
        <f t="shared" si="25"/>
        <v>0</v>
      </c>
      <c r="K72" s="25">
        <f t="shared" si="25"/>
        <v>0</v>
      </c>
      <c r="L72" s="22">
        <f t="shared" si="25"/>
        <v>596</v>
      </c>
      <c r="M72" s="22">
        <f t="shared" si="25"/>
        <v>596</v>
      </c>
      <c r="N72" s="22">
        <f t="shared" si="25"/>
        <v>53.800000000000004</v>
      </c>
      <c r="O72" s="22">
        <f t="shared" si="25"/>
        <v>0</v>
      </c>
    </row>
    <row r="73" spans="1:15" ht="15.95" customHeight="1" x14ac:dyDescent="0.25">
      <c r="A73" s="39" t="s">
        <v>124</v>
      </c>
      <c r="B73" s="536" t="s">
        <v>67</v>
      </c>
      <c r="C73" s="537"/>
      <c r="D73" s="537"/>
      <c r="E73" s="537"/>
      <c r="F73" s="537"/>
      <c r="G73" s="537"/>
      <c r="H73" s="537"/>
      <c r="I73" s="537"/>
      <c r="J73" s="537"/>
      <c r="K73" s="537"/>
      <c r="L73" s="537"/>
      <c r="M73" s="537"/>
      <c r="N73" s="537"/>
      <c r="O73" s="537"/>
    </row>
    <row r="74" spans="1:15" ht="15" customHeight="1" x14ac:dyDescent="0.25">
      <c r="A74" s="20" t="s">
        <v>125</v>
      </c>
      <c r="B74" s="30" t="s">
        <v>7</v>
      </c>
      <c r="C74" s="40" t="s">
        <v>30</v>
      </c>
      <c r="D74" s="17">
        <f t="shared" ref="D74:D87" si="26">E74+G74</f>
        <v>0.7</v>
      </c>
      <c r="E74" s="17">
        <v>0.7</v>
      </c>
      <c r="F74" s="17"/>
      <c r="G74" s="17"/>
      <c r="H74" s="11">
        <f t="shared" si="14"/>
        <v>0</v>
      </c>
      <c r="I74" s="11"/>
      <c r="J74" s="11"/>
      <c r="K74" s="11"/>
      <c r="L74" s="13">
        <f t="shared" si="15"/>
        <v>0.7</v>
      </c>
      <c r="M74" s="13">
        <f t="shared" si="16"/>
        <v>0.7</v>
      </c>
      <c r="N74" s="13">
        <f t="shared" si="17"/>
        <v>0</v>
      </c>
      <c r="O74" s="13">
        <f t="shared" si="18"/>
        <v>0</v>
      </c>
    </row>
    <row r="75" spans="1:15" ht="15" customHeight="1" x14ac:dyDescent="0.25">
      <c r="A75" s="39" t="s">
        <v>126</v>
      </c>
      <c r="B75" s="30" t="s">
        <v>10</v>
      </c>
      <c r="C75" s="40" t="s">
        <v>30</v>
      </c>
      <c r="D75" s="17">
        <f t="shared" si="26"/>
        <v>0.8</v>
      </c>
      <c r="E75" s="17">
        <v>0.8</v>
      </c>
      <c r="F75" s="17"/>
      <c r="G75" s="17"/>
      <c r="H75" s="11">
        <f t="shared" si="14"/>
        <v>0</v>
      </c>
      <c r="I75" s="11"/>
      <c r="J75" s="11"/>
      <c r="K75" s="11"/>
      <c r="L75" s="13">
        <f t="shared" si="15"/>
        <v>0.8</v>
      </c>
      <c r="M75" s="13">
        <f t="shared" si="16"/>
        <v>0.8</v>
      </c>
      <c r="N75" s="13">
        <f t="shared" si="17"/>
        <v>0</v>
      </c>
      <c r="O75" s="13">
        <f t="shared" si="18"/>
        <v>0</v>
      </c>
    </row>
    <row r="76" spans="1:15" ht="15" customHeight="1" x14ac:dyDescent="0.25">
      <c r="A76" s="41" t="s">
        <v>127</v>
      </c>
      <c r="B76" s="30" t="s">
        <v>11</v>
      </c>
      <c r="C76" s="40" t="s">
        <v>30</v>
      </c>
      <c r="D76" s="17">
        <f t="shared" si="26"/>
        <v>2</v>
      </c>
      <c r="E76" s="17">
        <v>2</v>
      </c>
      <c r="F76" s="17"/>
      <c r="G76" s="17"/>
      <c r="H76" s="11">
        <f t="shared" si="14"/>
        <v>0</v>
      </c>
      <c r="I76" s="11"/>
      <c r="J76" s="11"/>
      <c r="K76" s="11"/>
      <c r="L76" s="13">
        <f t="shared" si="15"/>
        <v>2</v>
      </c>
      <c r="M76" s="13">
        <f t="shared" si="16"/>
        <v>2</v>
      </c>
      <c r="N76" s="13">
        <f t="shared" si="17"/>
        <v>0</v>
      </c>
      <c r="O76" s="13">
        <f t="shared" si="18"/>
        <v>0</v>
      </c>
    </row>
    <row r="77" spans="1:15" ht="15" customHeight="1" x14ac:dyDescent="0.25">
      <c r="A77" s="33" t="s">
        <v>128</v>
      </c>
      <c r="B77" s="30" t="s">
        <v>15</v>
      </c>
      <c r="C77" s="40" t="s">
        <v>30</v>
      </c>
      <c r="D77" s="17">
        <f t="shared" si="26"/>
        <v>1</v>
      </c>
      <c r="E77" s="17">
        <v>1</v>
      </c>
      <c r="F77" s="17"/>
      <c r="G77" s="17"/>
      <c r="H77" s="11">
        <f t="shared" si="14"/>
        <v>0</v>
      </c>
      <c r="I77" s="11"/>
      <c r="J77" s="11"/>
      <c r="K77" s="11"/>
      <c r="L77" s="13">
        <f t="shared" si="15"/>
        <v>1</v>
      </c>
      <c r="M77" s="13">
        <f t="shared" si="16"/>
        <v>1</v>
      </c>
      <c r="N77" s="13">
        <f t="shared" si="17"/>
        <v>0</v>
      </c>
      <c r="O77" s="13">
        <f t="shared" si="18"/>
        <v>0</v>
      </c>
    </row>
    <row r="78" spans="1:15" ht="15" customHeight="1" x14ac:dyDescent="0.25">
      <c r="A78" s="33" t="s">
        <v>129</v>
      </c>
      <c r="B78" s="30" t="s">
        <v>27</v>
      </c>
      <c r="C78" s="40" t="s">
        <v>30</v>
      </c>
      <c r="D78" s="17">
        <f t="shared" si="26"/>
        <v>12.799999999999999</v>
      </c>
      <c r="E78" s="17">
        <v>12.1</v>
      </c>
      <c r="F78" s="17"/>
      <c r="G78" s="17">
        <v>0.7</v>
      </c>
      <c r="H78" s="11">
        <f t="shared" si="14"/>
        <v>0</v>
      </c>
      <c r="I78" s="11"/>
      <c r="J78" s="11"/>
      <c r="K78" s="11"/>
      <c r="L78" s="13">
        <f t="shared" si="15"/>
        <v>12.799999999999999</v>
      </c>
      <c r="M78" s="13">
        <f t="shared" si="16"/>
        <v>12.1</v>
      </c>
      <c r="N78" s="13">
        <f t="shared" si="17"/>
        <v>0</v>
      </c>
      <c r="O78" s="13">
        <f t="shared" si="18"/>
        <v>0.7</v>
      </c>
    </row>
    <row r="79" spans="1:15" ht="15" customHeight="1" x14ac:dyDescent="0.25">
      <c r="A79" s="33" t="s">
        <v>130</v>
      </c>
      <c r="B79" s="30" t="s">
        <v>57</v>
      </c>
      <c r="C79" s="40" t="s">
        <v>30</v>
      </c>
      <c r="D79" s="17">
        <f t="shared" si="26"/>
        <v>2.8</v>
      </c>
      <c r="E79" s="17">
        <v>2.8</v>
      </c>
      <c r="F79" s="17"/>
      <c r="G79" s="17"/>
      <c r="H79" s="11">
        <f t="shared" si="14"/>
        <v>0</v>
      </c>
      <c r="I79" s="11"/>
      <c r="J79" s="11"/>
      <c r="K79" s="11"/>
      <c r="L79" s="13">
        <f t="shared" si="15"/>
        <v>2.8</v>
      </c>
      <c r="M79" s="13">
        <f t="shared" si="16"/>
        <v>2.8</v>
      </c>
      <c r="N79" s="13">
        <f t="shared" si="17"/>
        <v>0</v>
      </c>
      <c r="O79" s="13">
        <f t="shared" si="18"/>
        <v>0</v>
      </c>
    </row>
    <row r="80" spans="1:15" ht="15" customHeight="1" x14ac:dyDescent="0.25">
      <c r="A80" s="33" t="s">
        <v>131</v>
      </c>
      <c r="B80" s="30" t="s">
        <v>58</v>
      </c>
      <c r="C80" s="40" t="s">
        <v>30</v>
      </c>
      <c r="D80" s="17">
        <f t="shared" si="26"/>
        <v>2.1</v>
      </c>
      <c r="E80" s="17">
        <v>2.1</v>
      </c>
      <c r="F80" s="17"/>
      <c r="G80" s="17"/>
      <c r="H80" s="11">
        <f t="shared" si="14"/>
        <v>0</v>
      </c>
      <c r="I80" s="11"/>
      <c r="J80" s="11"/>
      <c r="K80" s="11"/>
      <c r="L80" s="13">
        <f t="shared" si="15"/>
        <v>2.1</v>
      </c>
      <c r="M80" s="13">
        <f t="shared" si="16"/>
        <v>2.1</v>
      </c>
      <c r="N80" s="13">
        <f t="shared" si="17"/>
        <v>0</v>
      </c>
      <c r="O80" s="13">
        <f t="shared" si="18"/>
        <v>0</v>
      </c>
    </row>
    <row r="81" spans="1:15" ht="15" customHeight="1" x14ac:dyDescent="0.25">
      <c r="A81" s="33" t="s">
        <v>132</v>
      </c>
      <c r="B81" s="30" t="s">
        <v>427</v>
      </c>
      <c r="C81" s="40" t="s">
        <v>30</v>
      </c>
      <c r="D81" s="17">
        <f t="shared" si="26"/>
        <v>2.6</v>
      </c>
      <c r="E81" s="17">
        <v>2.6</v>
      </c>
      <c r="F81" s="17"/>
      <c r="G81" s="17"/>
      <c r="H81" s="11">
        <f t="shared" si="14"/>
        <v>0</v>
      </c>
      <c r="I81" s="11"/>
      <c r="J81" s="11"/>
      <c r="K81" s="11"/>
      <c r="L81" s="13">
        <f t="shared" si="15"/>
        <v>2.6</v>
      </c>
      <c r="M81" s="13">
        <f t="shared" si="16"/>
        <v>2.6</v>
      </c>
      <c r="N81" s="13">
        <f t="shared" si="17"/>
        <v>0</v>
      </c>
      <c r="O81" s="13">
        <f t="shared" si="18"/>
        <v>0</v>
      </c>
    </row>
    <row r="82" spans="1:15" ht="15" customHeight="1" x14ac:dyDescent="0.25">
      <c r="A82" s="33" t="s">
        <v>133</v>
      </c>
      <c r="B82" s="30" t="s">
        <v>429</v>
      </c>
      <c r="C82" s="40" t="s">
        <v>30</v>
      </c>
      <c r="D82" s="17">
        <f t="shared" si="26"/>
        <v>0.8</v>
      </c>
      <c r="E82" s="17">
        <v>0.8</v>
      </c>
      <c r="F82" s="17"/>
      <c r="G82" s="17"/>
      <c r="H82" s="11">
        <f t="shared" si="14"/>
        <v>0</v>
      </c>
      <c r="I82" s="11"/>
      <c r="J82" s="11"/>
      <c r="K82" s="11"/>
      <c r="L82" s="13">
        <f t="shared" si="15"/>
        <v>0.8</v>
      </c>
      <c r="M82" s="13">
        <f t="shared" si="16"/>
        <v>0.8</v>
      </c>
      <c r="N82" s="13">
        <f t="shared" si="17"/>
        <v>0</v>
      </c>
      <c r="O82" s="13">
        <f t="shared" si="18"/>
        <v>0</v>
      </c>
    </row>
    <row r="83" spans="1:15" ht="15" customHeight="1" x14ac:dyDescent="0.25">
      <c r="A83" s="33" t="s">
        <v>167</v>
      </c>
      <c r="B83" s="30" t="s">
        <v>68</v>
      </c>
      <c r="C83" s="40" t="s">
        <v>30</v>
      </c>
      <c r="D83" s="17">
        <f t="shared" si="26"/>
        <v>1.5</v>
      </c>
      <c r="E83" s="17">
        <v>1.5</v>
      </c>
      <c r="F83" s="17"/>
      <c r="G83" s="17"/>
      <c r="H83" s="11">
        <f t="shared" si="14"/>
        <v>0</v>
      </c>
      <c r="I83" s="11"/>
      <c r="J83" s="11"/>
      <c r="K83" s="11"/>
      <c r="L83" s="13">
        <f t="shared" si="15"/>
        <v>1.5</v>
      </c>
      <c r="M83" s="13">
        <f t="shared" si="16"/>
        <v>1.5</v>
      </c>
      <c r="N83" s="13">
        <f t="shared" si="17"/>
        <v>0</v>
      </c>
      <c r="O83" s="13">
        <f t="shared" si="18"/>
        <v>0</v>
      </c>
    </row>
    <row r="84" spans="1:15" ht="15" customHeight="1" x14ac:dyDescent="0.25">
      <c r="A84" s="33" t="s">
        <v>134</v>
      </c>
      <c r="B84" s="30" t="s">
        <v>158</v>
      </c>
      <c r="C84" s="40" t="s">
        <v>30</v>
      </c>
      <c r="D84" s="17">
        <f t="shared" si="26"/>
        <v>1.1000000000000001</v>
      </c>
      <c r="E84" s="17">
        <v>1.1000000000000001</v>
      </c>
      <c r="F84" s="17"/>
      <c r="G84" s="17"/>
      <c r="H84" s="11">
        <f t="shared" si="14"/>
        <v>0</v>
      </c>
      <c r="I84" s="11"/>
      <c r="J84" s="11"/>
      <c r="K84" s="11"/>
      <c r="L84" s="13">
        <f t="shared" si="15"/>
        <v>1.1000000000000001</v>
      </c>
      <c r="M84" s="13">
        <f t="shared" si="16"/>
        <v>1.1000000000000001</v>
      </c>
      <c r="N84" s="13">
        <f t="shared" si="17"/>
        <v>0</v>
      </c>
      <c r="O84" s="13">
        <f t="shared" si="18"/>
        <v>0</v>
      </c>
    </row>
    <row r="85" spans="1:15" ht="15" customHeight="1" x14ac:dyDescent="0.25">
      <c r="A85" s="33" t="s">
        <v>135</v>
      </c>
      <c r="B85" s="30" t="s">
        <v>28</v>
      </c>
      <c r="C85" s="40" t="s">
        <v>30</v>
      </c>
      <c r="D85" s="17">
        <f t="shared" si="26"/>
        <v>1.3</v>
      </c>
      <c r="E85" s="17">
        <v>1.3</v>
      </c>
      <c r="F85" s="17"/>
      <c r="G85" s="17"/>
      <c r="H85" s="11">
        <f t="shared" si="14"/>
        <v>0</v>
      </c>
      <c r="I85" s="11"/>
      <c r="J85" s="11"/>
      <c r="K85" s="11"/>
      <c r="L85" s="13">
        <f t="shared" si="15"/>
        <v>1.3</v>
      </c>
      <c r="M85" s="13">
        <f t="shared" si="16"/>
        <v>1.3</v>
      </c>
      <c r="N85" s="13">
        <f t="shared" si="17"/>
        <v>0</v>
      </c>
      <c r="O85" s="13">
        <f t="shared" si="18"/>
        <v>0</v>
      </c>
    </row>
    <row r="86" spans="1:15" ht="15" customHeight="1" x14ac:dyDescent="0.25">
      <c r="A86" s="33" t="s">
        <v>136</v>
      </c>
      <c r="B86" s="13" t="s">
        <v>29</v>
      </c>
      <c r="C86" s="40" t="s">
        <v>30</v>
      </c>
      <c r="D86" s="17">
        <f t="shared" si="26"/>
        <v>11.6</v>
      </c>
      <c r="E86" s="17">
        <v>11.6</v>
      </c>
      <c r="F86" s="17"/>
      <c r="G86" s="17"/>
      <c r="H86" s="11">
        <f t="shared" si="14"/>
        <v>0</v>
      </c>
      <c r="I86" s="11"/>
      <c r="J86" s="11"/>
      <c r="K86" s="11"/>
      <c r="L86" s="13">
        <f t="shared" si="15"/>
        <v>11.6</v>
      </c>
      <c r="M86" s="13">
        <f t="shared" si="16"/>
        <v>11.6</v>
      </c>
      <c r="N86" s="13">
        <f t="shared" si="17"/>
        <v>0</v>
      </c>
      <c r="O86" s="13">
        <f t="shared" si="18"/>
        <v>0</v>
      </c>
    </row>
    <row r="87" spans="1:15" ht="15" customHeight="1" x14ac:dyDescent="0.25">
      <c r="A87" s="33" t="s">
        <v>137</v>
      </c>
      <c r="B87" s="42" t="s">
        <v>65</v>
      </c>
      <c r="C87" s="40" t="s">
        <v>30</v>
      </c>
      <c r="D87" s="17">
        <f t="shared" si="26"/>
        <v>13</v>
      </c>
      <c r="E87" s="17">
        <v>13</v>
      </c>
      <c r="F87" s="17"/>
      <c r="G87" s="17"/>
      <c r="H87" s="11">
        <f t="shared" si="14"/>
        <v>0</v>
      </c>
      <c r="I87" s="11"/>
      <c r="J87" s="11"/>
      <c r="K87" s="11"/>
      <c r="L87" s="13">
        <f t="shared" si="15"/>
        <v>13</v>
      </c>
      <c r="M87" s="13">
        <f t="shared" si="16"/>
        <v>13</v>
      </c>
      <c r="N87" s="13">
        <f t="shared" si="17"/>
        <v>0</v>
      </c>
      <c r="O87" s="13">
        <f t="shared" si="18"/>
        <v>0</v>
      </c>
    </row>
    <row r="88" spans="1:15" ht="15.95" customHeight="1" x14ac:dyDescent="0.25">
      <c r="A88" s="55" t="s">
        <v>138</v>
      </c>
      <c r="B88" s="45" t="s">
        <v>184</v>
      </c>
      <c r="C88" s="84"/>
      <c r="D88" s="74">
        <f>SUM(D74:D87)</f>
        <v>54.1</v>
      </c>
      <c r="E88" s="74">
        <f>SUM(E74:E87)</f>
        <v>53.400000000000006</v>
      </c>
      <c r="F88" s="74">
        <f>SUM(F74:F87)</f>
        <v>0</v>
      </c>
      <c r="G88" s="74">
        <f>SUM(G74:G87)</f>
        <v>0.7</v>
      </c>
      <c r="H88" s="75">
        <f t="shared" ref="H88:O88" si="27">SUM(H74:H87)</f>
        <v>0</v>
      </c>
      <c r="I88" s="75">
        <f t="shared" si="27"/>
        <v>0</v>
      </c>
      <c r="J88" s="75">
        <f t="shared" si="27"/>
        <v>0</v>
      </c>
      <c r="K88" s="75">
        <f t="shared" si="27"/>
        <v>0</v>
      </c>
      <c r="L88" s="45">
        <f t="shared" si="27"/>
        <v>54.1</v>
      </c>
      <c r="M88" s="45">
        <f t="shared" si="27"/>
        <v>53.400000000000006</v>
      </c>
      <c r="N88" s="45">
        <f t="shared" si="27"/>
        <v>0</v>
      </c>
      <c r="O88" s="45">
        <f t="shared" si="27"/>
        <v>0.7</v>
      </c>
    </row>
    <row r="89" spans="1:15" ht="15.95" customHeight="1" x14ac:dyDescent="0.25">
      <c r="A89" s="39" t="s">
        <v>139</v>
      </c>
      <c r="B89" s="468" t="s">
        <v>69</v>
      </c>
      <c r="C89" s="468"/>
      <c r="D89" s="468"/>
      <c r="E89" s="468"/>
      <c r="F89" s="468"/>
      <c r="G89" s="468"/>
      <c r="H89" s="468"/>
      <c r="I89" s="468"/>
      <c r="J89" s="468"/>
      <c r="K89" s="468"/>
      <c r="L89" s="468"/>
      <c r="M89" s="468"/>
      <c r="N89" s="468"/>
      <c r="O89" s="468"/>
    </row>
    <row r="90" spans="1:15" ht="15" customHeight="1" x14ac:dyDescent="0.25">
      <c r="A90" s="14" t="s">
        <v>140</v>
      </c>
      <c r="B90" s="12" t="s">
        <v>52</v>
      </c>
      <c r="C90" s="8" t="s">
        <v>24</v>
      </c>
      <c r="D90" s="9">
        <f>E90+G90</f>
        <v>218.5</v>
      </c>
      <c r="E90" s="43">
        <v>218.5</v>
      </c>
      <c r="F90" s="43">
        <v>85.3</v>
      </c>
      <c r="G90" s="43"/>
      <c r="H90" s="10">
        <f t="shared" si="14"/>
        <v>0</v>
      </c>
      <c r="I90" s="10"/>
      <c r="J90" s="10"/>
      <c r="K90" s="10"/>
      <c r="L90" s="12">
        <f t="shared" si="15"/>
        <v>218.5</v>
      </c>
      <c r="M90" s="12">
        <f t="shared" si="16"/>
        <v>218.5</v>
      </c>
      <c r="N90" s="12">
        <f t="shared" si="17"/>
        <v>85.3</v>
      </c>
      <c r="O90" s="12">
        <f t="shared" si="18"/>
        <v>0</v>
      </c>
    </row>
    <row r="91" spans="1:15" ht="15" customHeight="1" x14ac:dyDescent="0.25">
      <c r="A91" s="14" t="s">
        <v>168</v>
      </c>
      <c r="B91" s="13" t="s">
        <v>53</v>
      </c>
      <c r="C91" s="16" t="s">
        <v>24</v>
      </c>
      <c r="D91" s="17">
        <f>E91+G91</f>
        <v>23</v>
      </c>
      <c r="E91" s="17">
        <v>23</v>
      </c>
      <c r="F91" s="17"/>
      <c r="G91" s="17"/>
      <c r="H91" s="11">
        <f t="shared" si="14"/>
        <v>0</v>
      </c>
      <c r="I91" s="11"/>
      <c r="J91" s="11"/>
      <c r="K91" s="11"/>
      <c r="L91" s="13">
        <f t="shared" si="15"/>
        <v>23</v>
      </c>
      <c r="M91" s="13">
        <f t="shared" si="16"/>
        <v>23</v>
      </c>
      <c r="N91" s="13">
        <f t="shared" si="17"/>
        <v>0</v>
      </c>
      <c r="O91" s="13">
        <f t="shared" si="18"/>
        <v>0</v>
      </c>
    </row>
    <row r="92" spans="1:15" ht="15" customHeight="1" x14ac:dyDescent="0.25">
      <c r="A92" s="14" t="s">
        <v>141</v>
      </c>
      <c r="B92" s="13" t="s">
        <v>172</v>
      </c>
      <c r="C92" s="16" t="s">
        <v>24</v>
      </c>
      <c r="D92" s="17">
        <f>E92+G92</f>
        <v>7.6</v>
      </c>
      <c r="E92" s="44">
        <v>7.6</v>
      </c>
      <c r="F92" s="44"/>
      <c r="G92" s="44"/>
      <c r="H92" s="11">
        <f t="shared" si="14"/>
        <v>0</v>
      </c>
      <c r="I92" s="11"/>
      <c r="J92" s="11"/>
      <c r="K92" s="11"/>
      <c r="L92" s="13">
        <f t="shared" si="15"/>
        <v>7.6</v>
      </c>
      <c r="M92" s="13">
        <f t="shared" si="16"/>
        <v>7.6</v>
      </c>
      <c r="N92" s="13">
        <f t="shared" si="17"/>
        <v>0</v>
      </c>
      <c r="O92" s="13">
        <f t="shared" si="18"/>
        <v>0</v>
      </c>
    </row>
    <row r="93" spans="1:15" s="38" customFormat="1" ht="16.5" customHeight="1" x14ac:dyDescent="0.25">
      <c r="A93" s="14" t="s">
        <v>188</v>
      </c>
      <c r="B93" s="13" t="s">
        <v>70</v>
      </c>
      <c r="C93" s="31" t="s">
        <v>24</v>
      </c>
      <c r="D93" s="17">
        <f>E93+G93</f>
        <v>2</v>
      </c>
      <c r="E93" s="17">
        <v>2</v>
      </c>
      <c r="F93" s="17"/>
      <c r="G93" s="17"/>
      <c r="H93" s="11">
        <f t="shared" si="14"/>
        <v>0</v>
      </c>
      <c r="I93" s="11"/>
      <c r="J93" s="11"/>
      <c r="K93" s="11"/>
      <c r="L93" s="13">
        <f t="shared" si="15"/>
        <v>2</v>
      </c>
      <c r="M93" s="13">
        <f t="shared" si="16"/>
        <v>2</v>
      </c>
      <c r="N93" s="13">
        <f t="shared" si="17"/>
        <v>0</v>
      </c>
      <c r="O93" s="13">
        <f t="shared" si="18"/>
        <v>0</v>
      </c>
    </row>
    <row r="94" spans="1:15" ht="15.95" customHeight="1" x14ac:dyDescent="0.25">
      <c r="A94" s="21" t="s">
        <v>189</v>
      </c>
      <c r="B94" s="85" t="s">
        <v>185</v>
      </c>
      <c r="C94" s="86"/>
      <c r="D94" s="87">
        <f>SUM(D90:D93)</f>
        <v>251.1</v>
      </c>
      <c r="E94" s="87">
        <f>SUM(E90:E93)</f>
        <v>251.1</v>
      </c>
      <c r="F94" s="87">
        <f>SUM(F90:F93)</f>
        <v>85.3</v>
      </c>
      <c r="G94" s="87">
        <f>SUM(G90:G93)</f>
        <v>0</v>
      </c>
      <c r="H94" s="10">
        <f t="shared" ref="H94:O94" si="28">SUM(H90:H93)</f>
        <v>0</v>
      </c>
      <c r="I94" s="10">
        <f t="shared" si="28"/>
        <v>0</v>
      </c>
      <c r="J94" s="10">
        <f t="shared" si="28"/>
        <v>0</v>
      </c>
      <c r="K94" s="10">
        <f t="shared" si="28"/>
        <v>0</v>
      </c>
      <c r="L94" s="88">
        <f t="shared" si="28"/>
        <v>251.1</v>
      </c>
      <c r="M94" s="88">
        <f t="shared" si="28"/>
        <v>251.1</v>
      </c>
      <c r="N94" s="88">
        <f t="shared" si="28"/>
        <v>85.3</v>
      </c>
      <c r="O94" s="88">
        <f t="shared" si="28"/>
        <v>0</v>
      </c>
    </row>
    <row r="95" spans="1:15" ht="15.95" customHeight="1" x14ac:dyDescent="0.25">
      <c r="A95" s="21" t="s">
        <v>190</v>
      </c>
      <c r="B95" s="46" t="s">
        <v>177</v>
      </c>
      <c r="C95" s="47"/>
      <c r="D95" s="48">
        <f t="shared" ref="D95:O95" si="29">D25+D38+D41+D72+D88+D94</f>
        <v>1052.8</v>
      </c>
      <c r="E95" s="48">
        <f t="shared" si="29"/>
        <v>983.3</v>
      </c>
      <c r="F95" s="48">
        <f t="shared" si="29"/>
        <v>139.1</v>
      </c>
      <c r="G95" s="48">
        <f t="shared" si="29"/>
        <v>69.5</v>
      </c>
      <c r="H95" s="49">
        <f t="shared" si="29"/>
        <v>0.1</v>
      </c>
      <c r="I95" s="49">
        <f t="shared" si="29"/>
        <v>0.1</v>
      </c>
      <c r="J95" s="49">
        <f t="shared" si="29"/>
        <v>0</v>
      </c>
      <c r="K95" s="49">
        <f t="shared" si="29"/>
        <v>0</v>
      </c>
      <c r="L95" s="50">
        <f t="shared" si="29"/>
        <v>1052.9000000000001</v>
      </c>
      <c r="M95" s="50">
        <f t="shared" si="29"/>
        <v>983.4</v>
      </c>
      <c r="N95" s="50">
        <f t="shared" si="29"/>
        <v>139.1</v>
      </c>
      <c r="O95" s="50">
        <f t="shared" si="29"/>
        <v>69.5</v>
      </c>
    </row>
    <row r="96" spans="1:15" x14ac:dyDescent="0.25">
      <c r="A96" s="7"/>
      <c r="B96" s="51"/>
      <c r="C96" s="52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C195" s="54"/>
    </row>
    <row r="196" spans="1:14" x14ac:dyDescent="0.25">
      <c r="C196" s="54"/>
    </row>
    <row r="197" spans="1:14" x14ac:dyDescent="0.25">
      <c r="C197" s="54"/>
    </row>
    <row r="198" spans="1:14" x14ac:dyDescent="0.25">
      <c r="C198" s="54"/>
    </row>
    <row r="199" spans="1:14" x14ac:dyDescent="0.25">
      <c r="C199" s="54"/>
    </row>
    <row r="200" spans="1:14" x14ac:dyDescent="0.25">
      <c r="C200" s="54"/>
    </row>
    <row r="201" spans="1:14" x14ac:dyDescent="0.25">
      <c r="C201" s="54"/>
    </row>
    <row r="202" spans="1:14" x14ac:dyDescent="0.25">
      <c r="C202" s="54"/>
    </row>
    <row r="203" spans="1:14" x14ac:dyDescent="0.25">
      <c r="C203" s="54"/>
    </row>
    <row r="204" spans="1:14" x14ac:dyDescent="0.25">
      <c r="C204" s="54"/>
    </row>
    <row r="205" spans="1:14" x14ac:dyDescent="0.25">
      <c r="C205" s="54"/>
    </row>
    <row r="206" spans="1:14" x14ac:dyDescent="0.25">
      <c r="C206" s="54"/>
    </row>
    <row r="207" spans="1:14" x14ac:dyDescent="0.25">
      <c r="C207" s="54"/>
    </row>
    <row r="208" spans="1:14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</sheetData>
  <mergeCells count="29">
    <mergeCell ref="B1:O1"/>
    <mergeCell ref="B2:O2"/>
    <mergeCell ref="B3:O3"/>
    <mergeCell ref="B4:O4"/>
    <mergeCell ref="A11:A13"/>
    <mergeCell ref="B11:B13"/>
    <mergeCell ref="A9:O9"/>
    <mergeCell ref="C11:C13"/>
    <mergeCell ref="B5:O5"/>
    <mergeCell ref="B6:O6"/>
    <mergeCell ref="B89:O89"/>
    <mergeCell ref="B39:O39"/>
    <mergeCell ref="B42:O42"/>
    <mergeCell ref="B73:O73"/>
    <mergeCell ref="E11:G11"/>
    <mergeCell ref="K12:K13"/>
    <mergeCell ref="M12:N12"/>
    <mergeCell ref="I12:J12"/>
    <mergeCell ref="P16:Q16"/>
    <mergeCell ref="B14:O14"/>
    <mergeCell ref="B26:O26"/>
    <mergeCell ref="E12:F12"/>
    <mergeCell ref="O12:O13"/>
    <mergeCell ref="H11:H13"/>
    <mergeCell ref="D11:D13"/>
    <mergeCell ref="G12:G13"/>
    <mergeCell ref="I11:K11"/>
    <mergeCell ref="L11:L13"/>
    <mergeCell ref="M11:O11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2016-04-13T11:26:48Z</cp:lastPrinted>
  <dcterms:created xsi:type="dcterms:W3CDTF">2007-01-10T08:42:24Z</dcterms:created>
  <dcterms:modified xsi:type="dcterms:W3CDTF">2016-04-29T08:19:51Z</dcterms:modified>
</cp:coreProperties>
</file>