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11175" activeTab="5"/>
  </bookViews>
  <sheets>
    <sheet name="1_programa" sheetId="11" r:id="rId1"/>
    <sheet name="2_programa" sheetId="6" r:id="rId2"/>
    <sheet name="3_programa" sheetId="7" r:id="rId3"/>
    <sheet name="4_programa" sheetId="8" r:id="rId4"/>
    <sheet name="5_programa" sheetId="9" r:id="rId5"/>
    <sheet name="6_programa" sheetId="10" r:id="rId6"/>
  </sheets>
  <definedNames>
    <definedName name="_xlnm.Print_Area" localSheetId="3">'4_programa'!$A$1:$U$504</definedName>
    <definedName name="_xlnm.Print_Area" localSheetId="4">'5_programa'!$A$1:$W$206</definedName>
  </definedNames>
  <calcPr calcId="152511"/>
</workbook>
</file>

<file path=xl/calcChain.xml><?xml version="1.0" encoding="utf-8"?>
<calcChain xmlns="http://schemas.openxmlformats.org/spreadsheetml/2006/main">
  <c r="V378" i="8"/>
  <c r="V160" s="1"/>
  <c r="K372"/>
  <c r="H372"/>
  <c r="K348"/>
  <c r="H348"/>
  <c r="O332"/>
  <c r="L332"/>
  <c r="K332"/>
  <c r="H332"/>
  <c r="I473" l="1"/>
  <c r="I471"/>
  <c r="H451"/>
  <c r="M205" i="6" l="1"/>
  <c r="M206"/>
  <c r="U203"/>
  <c r="T203"/>
  <c r="R203"/>
  <c r="Q203"/>
  <c r="P203"/>
  <c r="O203"/>
  <c r="N203"/>
  <c r="L203"/>
  <c r="K203"/>
  <c r="J203"/>
  <c r="M202"/>
  <c r="M203" s="1"/>
  <c r="I202"/>
  <c r="I203" s="1"/>
  <c r="U201"/>
  <c r="T201"/>
  <c r="R201"/>
  <c r="Q201"/>
  <c r="P201"/>
  <c r="O201"/>
  <c r="N201"/>
  <c r="L201"/>
  <c r="K201"/>
  <c r="J201"/>
  <c r="M200"/>
  <c r="M201" s="1"/>
  <c r="I200"/>
  <c r="I201" s="1"/>
  <c r="V199"/>
  <c r="U199"/>
  <c r="T199"/>
  <c r="R199"/>
  <c r="Q199"/>
  <c r="P199"/>
  <c r="O199"/>
  <c r="N199"/>
  <c r="L199"/>
  <c r="K199"/>
  <c r="J199"/>
  <c r="M198"/>
  <c r="I198"/>
  <c r="M197"/>
  <c r="I197"/>
  <c r="I199" s="1"/>
  <c r="V196"/>
  <c r="U196"/>
  <c r="T196"/>
  <c r="R196"/>
  <c r="Q196"/>
  <c r="P196"/>
  <c r="O196"/>
  <c r="N196"/>
  <c r="L196"/>
  <c r="K196"/>
  <c r="J196"/>
  <c r="M195"/>
  <c r="M196" s="1"/>
  <c r="I195"/>
  <c r="M194"/>
  <c r="I194"/>
  <c r="I196" s="1"/>
  <c r="V193"/>
  <c r="U193"/>
  <c r="T193"/>
  <c r="R193"/>
  <c r="Q193"/>
  <c r="P193"/>
  <c r="O193"/>
  <c r="N193"/>
  <c r="L193"/>
  <c r="K193"/>
  <c r="J193"/>
  <c r="M192"/>
  <c r="I192"/>
  <c r="M191"/>
  <c r="I191"/>
  <c r="V190"/>
  <c r="U190"/>
  <c r="T190"/>
  <c r="R190"/>
  <c r="Q190"/>
  <c r="P190"/>
  <c r="O190"/>
  <c r="N190"/>
  <c r="L190"/>
  <c r="K190"/>
  <c r="J190"/>
  <c r="M189"/>
  <c r="I189"/>
  <c r="M188"/>
  <c r="M190" s="1"/>
  <c r="I188"/>
  <c r="U187"/>
  <c r="T187"/>
  <c r="Q187"/>
  <c r="O187"/>
  <c r="K187"/>
  <c r="J187"/>
  <c r="R186"/>
  <c r="P186"/>
  <c r="O186"/>
  <c r="N186"/>
  <c r="M186" s="1"/>
  <c r="L186"/>
  <c r="I186" s="1"/>
  <c r="R185"/>
  <c r="P185"/>
  <c r="N185"/>
  <c r="L185"/>
  <c r="U184"/>
  <c r="T184"/>
  <c r="R184"/>
  <c r="Q184"/>
  <c r="P184"/>
  <c r="O184"/>
  <c r="N184"/>
  <c r="L184"/>
  <c r="K184"/>
  <c r="J184"/>
  <c r="M183"/>
  <c r="I183"/>
  <c r="M182"/>
  <c r="I182"/>
  <c r="I184" s="1"/>
  <c r="U181"/>
  <c r="T181"/>
  <c r="R181"/>
  <c r="Q181"/>
  <c r="P181"/>
  <c r="O181"/>
  <c r="N181"/>
  <c r="L181"/>
  <c r="K181"/>
  <c r="J181"/>
  <c r="M180"/>
  <c r="I180"/>
  <c r="M179"/>
  <c r="M181" s="1"/>
  <c r="I179"/>
  <c r="I181" s="1"/>
  <c r="U178"/>
  <c r="T178"/>
  <c r="R178"/>
  <c r="Q178"/>
  <c r="P178"/>
  <c r="O178"/>
  <c r="N178"/>
  <c r="L178"/>
  <c r="K178"/>
  <c r="J178"/>
  <c r="M177"/>
  <c r="I177"/>
  <c r="M176"/>
  <c r="I176"/>
  <c r="U175"/>
  <c r="T175"/>
  <c r="R175"/>
  <c r="Q175"/>
  <c r="P175"/>
  <c r="O175"/>
  <c r="N175"/>
  <c r="L175"/>
  <c r="K175"/>
  <c r="J175"/>
  <c r="M174"/>
  <c r="I174"/>
  <c r="M173"/>
  <c r="M175" s="1"/>
  <c r="I173"/>
  <c r="I175" s="1"/>
  <c r="U172"/>
  <c r="T172"/>
  <c r="R172"/>
  <c r="Q172"/>
  <c r="K172"/>
  <c r="J172"/>
  <c r="R171"/>
  <c r="P171"/>
  <c r="O171"/>
  <c r="O172" s="1"/>
  <c r="N171"/>
  <c r="M171" s="1"/>
  <c r="L171"/>
  <c r="I171"/>
  <c r="R170"/>
  <c r="P170"/>
  <c r="N170"/>
  <c r="N172" s="1"/>
  <c r="L170"/>
  <c r="L172" s="1"/>
  <c r="U169"/>
  <c r="T169"/>
  <c r="R169"/>
  <c r="Q169"/>
  <c r="P169"/>
  <c r="O169"/>
  <c r="N169"/>
  <c r="L169"/>
  <c r="K169"/>
  <c r="J169"/>
  <c r="M168"/>
  <c r="I168"/>
  <c r="M167"/>
  <c r="I167"/>
  <c r="M166"/>
  <c r="I166"/>
  <c r="M165"/>
  <c r="M169" s="1"/>
  <c r="I165"/>
  <c r="I169" s="1"/>
  <c r="U164"/>
  <c r="T164"/>
  <c r="R164"/>
  <c r="Q164"/>
  <c r="P164"/>
  <c r="O164"/>
  <c r="N164"/>
  <c r="M164"/>
  <c r="L164"/>
  <c r="K164"/>
  <c r="J164"/>
  <c r="I164"/>
  <c r="M163"/>
  <c r="I163"/>
  <c r="U162"/>
  <c r="T162"/>
  <c r="R162"/>
  <c r="Q162"/>
  <c r="P162"/>
  <c r="O162"/>
  <c r="N162"/>
  <c r="M162"/>
  <c r="L162"/>
  <c r="K162"/>
  <c r="J162"/>
  <c r="I162"/>
  <c r="M161"/>
  <c r="I161"/>
  <c r="U160"/>
  <c r="T160"/>
  <c r="R160"/>
  <c r="Q160"/>
  <c r="P160"/>
  <c r="O160"/>
  <c r="N160"/>
  <c r="M160"/>
  <c r="L160"/>
  <c r="K160"/>
  <c r="J160"/>
  <c r="I160"/>
  <c r="M159"/>
  <c r="I159"/>
  <c r="U158"/>
  <c r="T158"/>
  <c r="R158"/>
  <c r="Q158"/>
  <c r="P158"/>
  <c r="O158"/>
  <c r="N158"/>
  <c r="L158"/>
  <c r="K158"/>
  <c r="J158"/>
  <c r="M157"/>
  <c r="M158" s="1"/>
  <c r="I157"/>
  <c r="I158" s="1"/>
  <c r="U156"/>
  <c r="T156"/>
  <c r="R156"/>
  <c r="Q156"/>
  <c r="P156"/>
  <c r="O156"/>
  <c r="N156"/>
  <c r="L156"/>
  <c r="K156"/>
  <c r="J156"/>
  <c r="I156"/>
  <c r="M155"/>
  <c r="M156" s="1"/>
  <c r="I155"/>
  <c r="U154"/>
  <c r="T154"/>
  <c r="R154"/>
  <c r="Q154"/>
  <c r="P154"/>
  <c r="O154"/>
  <c r="N154"/>
  <c r="L154"/>
  <c r="K154"/>
  <c r="J154"/>
  <c r="I154" s="1"/>
  <c r="M153"/>
  <c r="M154" s="1"/>
  <c r="I153"/>
  <c r="U152"/>
  <c r="T152"/>
  <c r="R152"/>
  <c r="Q152"/>
  <c r="P152"/>
  <c r="O152"/>
  <c r="N152"/>
  <c r="L152"/>
  <c r="K152"/>
  <c r="J152"/>
  <c r="M151"/>
  <c r="M152" s="1"/>
  <c r="I151"/>
  <c r="I152" s="1"/>
  <c r="U150"/>
  <c r="T150"/>
  <c r="R150"/>
  <c r="Q150"/>
  <c r="P150"/>
  <c r="O150"/>
  <c r="N150"/>
  <c r="M150"/>
  <c r="L150"/>
  <c r="K150"/>
  <c r="J150"/>
  <c r="I149"/>
  <c r="I150" s="1"/>
  <c r="U148"/>
  <c r="T148"/>
  <c r="R148"/>
  <c r="Q148"/>
  <c r="P148"/>
  <c r="O148"/>
  <c r="N148"/>
  <c r="L148"/>
  <c r="K148"/>
  <c r="J148"/>
  <c r="M147"/>
  <c r="M148" s="1"/>
  <c r="I147"/>
  <c r="I148" s="1"/>
  <c r="U146"/>
  <c r="T146"/>
  <c r="R146"/>
  <c r="Q146"/>
  <c r="P146"/>
  <c r="O146"/>
  <c r="N146"/>
  <c r="L146"/>
  <c r="K146"/>
  <c r="J146"/>
  <c r="M145"/>
  <c r="M146" s="1"/>
  <c r="I145"/>
  <c r="I146" s="1"/>
  <c r="U144"/>
  <c r="T144"/>
  <c r="R144"/>
  <c r="Q144"/>
  <c r="P144"/>
  <c r="O144"/>
  <c r="N144"/>
  <c r="L144"/>
  <c r="K144"/>
  <c r="J144"/>
  <c r="M143"/>
  <c r="M144" s="1"/>
  <c r="I143"/>
  <c r="I144" s="1"/>
  <c r="U142"/>
  <c r="T142"/>
  <c r="R142"/>
  <c r="Q142"/>
  <c r="P142"/>
  <c r="O142"/>
  <c r="N142"/>
  <c r="L142"/>
  <c r="K142"/>
  <c r="J142"/>
  <c r="M141"/>
  <c r="I141"/>
  <c r="I142" s="1"/>
  <c r="U139"/>
  <c r="U140" s="1"/>
  <c r="T139"/>
  <c r="T140" s="1"/>
  <c r="R139"/>
  <c r="R140" s="1"/>
  <c r="Q139"/>
  <c r="P139"/>
  <c r="P140" s="1"/>
  <c r="O139"/>
  <c r="O140" s="1"/>
  <c r="N139"/>
  <c r="N140" s="1"/>
  <c r="L139"/>
  <c r="L140" s="1"/>
  <c r="K139"/>
  <c r="K140" s="1"/>
  <c r="J139"/>
  <c r="J140" s="1"/>
  <c r="V138"/>
  <c r="U138"/>
  <c r="T138"/>
  <c r="R138"/>
  <c r="Q138"/>
  <c r="P138"/>
  <c r="O138"/>
  <c r="N138"/>
  <c r="L138"/>
  <c r="K138"/>
  <c r="J138"/>
  <c r="M137"/>
  <c r="M129" s="1"/>
  <c r="I137"/>
  <c r="M136"/>
  <c r="I136"/>
  <c r="I138" s="1"/>
  <c r="M135"/>
  <c r="M138" s="1"/>
  <c r="I135"/>
  <c r="U134"/>
  <c r="T134"/>
  <c r="R134"/>
  <c r="Q134"/>
  <c r="P134"/>
  <c r="O134"/>
  <c r="N134"/>
  <c r="L134"/>
  <c r="K134"/>
  <c r="J134"/>
  <c r="M133"/>
  <c r="I133"/>
  <c r="M132"/>
  <c r="I132"/>
  <c r="I128" s="1"/>
  <c r="M131"/>
  <c r="M134" s="1"/>
  <c r="I131"/>
  <c r="U130"/>
  <c r="T130"/>
  <c r="R129"/>
  <c r="Q129"/>
  <c r="P129"/>
  <c r="O129"/>
  <c r="N129"/>
  <c r="L129"/>
  <c r="K129"/>
  <c r="J129"/>
  <c r="I129"/>
  <c r="U128"/>
  <c r="T128"/>
  <c r="R128"/>
  <c r="Q128"/>
  <c r="P128"/>
  <c r="O128"/>
  <c r="N128"/>
  <c r="M128"/>
  <c r="L128"/>
  <c r="K128"/>
  <c r="J128"/>
  <c r="R127"/>
  <c r="R130" s="1"/>
  <c r="Q127"/>
  <c r="Q130" s="1"/>
  <c r="P127"/>
  <c r="P130" s="1"/>
  <c r="O127"/>
  <c r="N127"/>
  <c r="N130" s="1"/>
  <c r="M127"/>
  <c r="L127"/>
  <c r="L130" s="1"/>
  <c r="K127"/>
  <c r="J127"/>
  <c r="J130" s="1"/>
  <c r="U124"/>
  <c r="T124"/>
  <c r="R124"/>
  <c r="Q124"/>
  <c r="P124"/>
  <c r="O124"/>
  <c r="N124"/>
  <c r="L124"/>
  <c r="K124"/>
  <c r="J124"/>
  <c r="M123"/>
  <c r="I123"/>
  <c r="M122"/>
  <c r="I122"/>
  <c r="M121"/>
  <c r="M124" s="1"/>
  <c r="I121"/>
  <c r="U120"/>
  <c r="T120"/>
  <c r="R120"/>
  <c r="Q120"/>
  <c r="P120"/>
  <c r="O120"/>
  <c r="N120"/>
  <c r="L120"/>
  <c r="K120"/>
  <c r="J120"/>
  <c r="M119"/>
  <c r="M120" s="1"/>
  <c r="I119"/>
  <c r="M118"/>
  <c r="I118"/>
  <c r="I120" s="1"/>
  <c r="U117"/>
  <c r="T117"/>
  <c r="R117"/>
  <c r="Q117"/>
  <c r="P117"/>
  <c r="O117"/>
  <c r="N117"/>
  <c r="L117"/>
  <c r="K117"/>
  <c r="J117"/>
  <c r="M116"/>
  <c r="I116"/>
  <c r="M115"/>
  <c r="M117" s="1"/>
  <c r="I115"/>
  <c r="U114"/>
  <c r="T114"/>
  <c r="R114"/>
  <c r="Q114"/>
  <c r="P114"/>
  <c r="O114"/>
  <c r="N114"/>
  <c r="L114"/>
  <c r="K114"/>
  <c r="J114"/>
  <c r="M113"/>
  <c r="I113"/>
  <c r="M112"/>
  <c r="I112"/>
  <c r="M111"/>
  <c r="I111"/>
  <c r="M110"/>
  <c r="M114" s="1"/>
  <c r="I110"/>
  <c r="I114" s="1"/>
  <c r="U109"/>
  <c r="T109"/>
  <c r="R109"/>
  <c r="Q109"/>
  <c r="P109"/>
  <c r="O109"/>
  <c r="N109"/>
  <c r="L109"/>
  <c r="K109"/>
  <c r="J109"/>
  <c r="M108"/>
  <c r="I108"/>
  <c r="M107"/>
  <c r="I107"/>
  <c r="M106"/>
  <c r="I106"/>
  <c r="M105"/>
  <c r="M109" s="1"/>
  <c r="I105"/>
  <c r="I109" s="1"/>
  <c r="U104"/>
  <c r="T104"/>
  <c r="R104"/>
  <c r="Q104"/>
  <c r="P104"/>
  <c r="O104"/>
  <c r="N104"/>
  <c r="L104"/>
  <c r="K104"/>
  <c r="J104"/>
  <c r="M103"/>
  <c r="I103"/>
  <c r="M102"/>
  <c r="I102"/>
  <c r="M101"/>
  <c r="M68" s="1"/>
  <c r="I101"/>
  <c r="M100"/>
  <c r="I100"/>
  <c r="U99"/>
  <c r="T99"/>
  <c r="R99"/>
  <c r="Q99"/>
  <c r="P99"/>
  <c r="O99"/>
  <c r="N99"/>
  <c r="L99"/>
  <c r="K99"/>
  <c r="J99"/>
  <c r="M98"/>
  <c r="I98"/>
  <c r="M97"/>
  <c r="I97"/>
  <c r="M96"/>
  <c r="I96"/>
  <c r="M95"/>
  <c r="M99" s="1"/>
  <c r="I95"/>
  <c r="U94"/>
  <c r="T94"/>
  <c r="R94"/>
  <c r="Q94"/>
  <c r="P94"/>
  <c r="O94"/>
  <c r="N94"/>
  <c r="L94"/>
  <c r="K94"/>
  <c r="J94"/>
  <c r="M93"/>
  <c r="I93"/>
  <c r="M92"/>
  <c r="I92"/>
  <c r="M91"/>
  <c r="I91"/>
  <c r="M90"/>
  <c r="M94" s="1"/>
  <c r="I90"/>
  <c r="I94" s="1"/>
  <c r="U89"/>
  <c r="T89"/>
  <c r="R89"/>
  <c r="Q89"/>
  <c r="P89"/>
  <c r="O89"/>
  <c r="N89"/>
  <c r="L89"/>
  <c r="K89"/>
  <c r="J89"/>
  <c r="M88"/>
  <c r="I88"/>
  <c r="M87"/>
  <c r="I87"/>
  <c r="M86"/>
  <c r="I86"/>
  <c r="M85"/>
  <c r="I85"/>
  <c r="M84"/>
  <c r="M89" s="1"/>
  <c r="I84"/>
  <c r="U83"/>
  <c r="T83"/>
  <c r="R83"/>
  <c r="Q83"/>
  <c r="P83"/>
  <c r="O83"/>
  <c r="N83"/>
  <c r="L83"/>
  <c r="K83"/>
  <c r="J83"/>
  <c r="M82"/>
  <c r="I82"/>
  <c r="M81"/>
  <c r="M69" s="1"/>
  <c r="I81"/>
  <c r="M80"/>
  <c r="I80"/>
  <c r="M79"/>
  <c r="M83" s="1"/>
  <c r="I79"/>
  <c r="I83" s="1"/>
  <c r="U78"/>
  <c r="T78"/>
  <c r="R78"/>
  <c r="Q78"/>
  <c r="P78"/>
  <c r="O78"/>
  <c r="N78"/>
  <c r="L78"/>
  <c r="K78"/>
  <c r="J78"/>
  <c r="M77"/>
  <c r="I77"/>
  <c r="M76"/>
  <c r="I76"/>
  <c r="I70" s="1"/>
  <c r="M75"/>
  <c r="I75"/>
  <c r="M74"/>
  <c r="I74"/>
  <c r="I78" s="1"/>
  <c r="M73"/>
  <c r="M78" s="1"/>
  <c r="I73"/>
  <c r="R71"/>
  <c r="Q71"/>
  <c r="P71"/>
  <c r="O71"/>
  <c r="N71"/>
  <c r="M71"/>
  <c r="L71"/>
  <c r="K71"/>
  <c r="J71"/>
  <c r="I71"/>
  <c r="R70"/>
  <c r="Q70"/>
  <c r="P70"/>
  <c r="O70"/>
  <c r="N70"/>
  <c r="M70"/>
  <c r="L70"/>
  <c r="K70"/>
  <c r="J70"/>
  <c r="R69"/>
  <c r="Q69"/>
  <c r="P69"/>
  <c r="O69"/>
  <c r="N69"/>
  <c r="L69"/>
  <c r="K69"/>
  <c r="J69"/>
  <c r="R68"/>
  <c r="Q68"/>
  <c r="P68"/>
  <c r="O68"/>
  <c r="N68"/>
  <c r="L68"/>
  <c r="K68"/>
  <c r="J68"/>
  <c r="U67"/>
  <c r="U72" s="1"/>
  <c r="T67"/>
  <c r="T72" s="1"/>
  <c r="R67"/>
  <c r="Q67"/>
  <c r="Q72" s="1"/>
  <c r="P67"/>
  <c r="O67"/>
  <c r="O72" s="1"/>
  <c r="N67"/>
  <c r="L67"/>
  <c r="K67"/>
  <c r="K72" s="1"/>
  <c r="J67"/>
  <c r="U66"/>
  <c r="T66"/>
  <c r="R66"/>
  <c r="Q66"/>
  <c r="P66"/>
  <c r="O66"/>
  <c r="N66"/>
  <c r="L66"/>
  <c r="K66"/>
  <c r="J66"/>
  <c r="M65"/>
  <c r="I65"/>
  <c r="M64"/>
  <c r="I64"/>
  <c r="M63"/>
  <c r="I63"/>
  <c r="M62"/>
  <c r="I62"/>
  <c r="I66" s="1"/>
  <c r="M61"/>
  <c r="M66" s="1"/>
  <c r="I61"/>
  <c r="U60"/>
  <c r="T60"/>
  <c r="R60"/>
  <c r="Q60"/>
  <c r="P60"/>
  <c r="O60"/>
  <c r="N60"/>
  <c r="L60"/>
  <c r="K60"/>
  <c r="J60"/>
  <c r="M59"/>
  <c r="I59"/>
  <c r="M58"/>
  <c r="I58"/>
  <c r="M57"/>
  <c r="I57"/>
  <c r="M56"/>
  <c r="M60" s="1"/>
  <c r="I56"/>
  <c r="U55"/>
  <c r="T55"/>
  <c r="R55"/>
  <c r="Q55"/>
  <c r="P55"/>
  <c r="O55"/>
  <c r="N55"/>
  <c r="L55"/>
  <c r="K55"/>
  <c r="J55"/>
  <c r="M54"/>
  <c r="I54"/>
  <c r="M53"/>
  <c r="I53"/>
  <c r="M52"/>
  <c r="I52"/>
  <c r="M51"/>
  <c r="I51"/>
  <c r="M50"/>
  <c r="M55" s="1"/>
  <c r="I50"/>
  <c r="I55" s="1"/>
  <c r="U49"/>
  <c r="T49"/>
  <c r="R49"/>
  <c r="Q49"/>
  <c r="P49"/>
  <c r="O49"/>
  <c r="N49"/>
  <c r="L49"/>
  <c r="K49"/>
  <c r="J49"/>
  <c r="M48"/>
  <c r="I48"/>
  <c r="M47"/>
  <c r="I47"/>
  <c r="M46"/>
  <c r="M49" s="1"/>
  <c r="I46"/>
  <c r="M45"/>
  <c r="I45"/>
  <c r="U44"/>
  <c r="T44"/>
  <c r="R44"/>
  <c r="Q44"/>
  <c r="P44"/>
  <c r="O44"/>
  <c r="N44"/>
  <c r="L44"/>
  <c r="K44"/>
  <c r="J44"/>
  <c r="M43"/>
  <c r="I43"/>
  <c r="M42"/>
  <c r="I42"/>
  <c r="M41"/>
  <c r="I41"/>
  <c r="M40"/>
  <c r="M44" s="1"/>
  <c r="I40"/>
  <c r="I44" s="1"/>
  <c r="U39"/>
  <c r="T39"/>
  <c r="R39"/>
  <c r="Q39"/>
  <c r="P39"/>
  <c r="O39"/>
  <c r="N39"/>
  <c r="L39"/>
  <c r="K39"/>
  <c r="J39"/>
  <c r="M38"/>
  <c r="I38"/>
  <c r="M37"/>
  <c r="I37"/>
  <c r="M36"/>
  <c r="I36"/>
  <c r="M35"/>
  <c r="I35"/>
  <c r="I39" s="1"/>
  <c r="M34"/>
  <c r="M39" s="1"/>
  <c r="I34"/>
  <c r="U33"/>
  <c r="T33"/>
  <c r="R33"/>
  <c r="Q33"/>
  <c r="P33"/>
  <c r="O33"/>
  <c r="N33"/>
  <c r="L33"/>
  <c r="K33"/>
  <c r="J33"/>
  <c r="M32"/>
  <c r="I32"/>
  <c r="M31"/>
  <c r="I31"/>
  <c r="M30"/>
  <c r="I30"/>
  <c r="M29"/>
  <c r="M13" s="1"/>
  <c r="I29"/>
  <c r="M28"/>
  <c r="M33" s="1"/>
  <c r="I28"/>
  <c r="I33" s="1"/>
  <c r="U27"/>
  <c r="T27"/>
  <c r="R27"/>
  <c r="Q27"/>
  <c r="P27"/>
  <c r="O27"/>
  <c r="N27"/>
  <c r="L27"/>
  <c r="K27"/>
  <c r="J27"/>
  <c r="M26"/>
  <c r="I26"/>
  <c r="M25"/>
  <c r="I25"/>
  <c r="M24"/>
  <c r="I24"/>
  <c r="I13" s="1"/>
  <c r="M23"/>
  <c r="M27" s="1"/>
  <c r="I23"/>
  <c r="U22"/>
  <c r="T22"/>
  <c r="R22"/>
  <c r="Q22"/>
  <c r="P22"/>
  <c r="O22"/>
  <c r="N22"/>
  <c r="L22"/>
  <c r="K22"/>
  <c r="J22"/>
  <c r="M21"/>
  <c r="I21"/>
  <c r="M20"/>
  <c r="I20"/>
  <c r="M19"/>
  <c r="I19"/>
  <c r="M18"/>
  <c r="M22" s="1"/>
  <c r="I18"/>
  <c r="I22" s="1"/>
  <c r="P16"/>
  <c r="O16"/>
  <c r="N16"/>
  <c r="M16"/>
  <c r="L16"/>
  <c r="K16"/>
  <c r="J16"/>
  <c r="R15"/>
  <c r="Q15"/>
  <c r="P15"/>
  <c r="O15"/>
  <c r="N15"/>
  <c r="M15"/>
  <c r="L15"/>
  <c r="K15"/>
  <c r="J15"/>
  <c r="I15"/>
  <c r="R14"/>
  <c r="Q14"/>
  <c r="P14"/>
  <c r="O14"/>
  <c r="N14"/>
  <c r="M14"/>
  <c r="L14"/>
  <c r="K14"/>
  <c r="J14"/>
  <c r="R13"/>
  <c r="Q13"/>
  <c r="P13"/>
  <c r="O13"/>
  <c r="N13"/>
  <c r="L13"/>
  <c r="K13"/>
  <c r="J13"/>
  <c r="U12"/>
  <c r="U17" s="1"/>
  <c r="T12"/>
  <c r="T17" s="1"/>
  <c r="R12"/>
  <c r="Q12"/>
  <c r="P12"/>
  <c r="P17" s="1"/>
  <c r="O12"/>
  <c r="N12"/>
  <c r="L12"/>
  <c r="L17" s="1"/>
  <c r="K12"/>
  <c r="K17" s="1"/>
  <c r="J12"/>
  <c r="I12"/>
  <c r="P125" l="1"/>
  <c r="M104"/>
  <c r="J72"/>
  <c r="N72"/>
  <c r="R72"/>
  <c r="I69"/>
  <c r="I170"/>
  <c r="I172" s="1"/>
  <c r="L125"/>
  <c r="M12"/>
  <c r="Q17"/>
  <c r="Q125" s="1"/>
  <c r="I16"/>
  <c r="I14"/>
  <c r="I17" s="1"/>
  <c r="L72"/>
  <c r="P72"/>
  <c r="I104"/>
  <c r="I178"/>
  <c r="I27"/>
  <c r="I49"/>
  <c r="I60"/>
  <c r="I67"/>
  <c r="M67"/>
  <c r="M72" s="1"/>
  <c r="I68"/>
  <c r="I89"/>
  <c r="I99"/>
  <c r="I117"/>
  <c r="K130"/>
  <c r="K204" s="1"/>
  <c r="O130"/>
  <c r="O204" s="1"/>
  <c r="M130"/>
  <c r="I134"/>
  <c r="I190"/>
  <c r="I193"/>
  <c r="K125"/>
  <c r="K205" s="1"/>
  <c r="K206" s="1"/>
  <c r="N187"/>
  <c r="N204" s="1"/>
  <c r="M185"/>
  <c r="M17"/>
  <c r="M125" s="1"/>
  <c r="I124"/>
  <c r="L204"/>
  <c r="L205" s="1"/>
  <c r="L206" s="1"/>
  <c r="O17"/>
  <c r="O125" s="1"/>
  <c r="I127"/>
  <c r="P172"/>
  <c r="M178"/>
  <c r="M184"/>
  <c r="R187"/>
  <c r="R204" s="1"/>
  <c r="M193"/>
  <c r="M199"/>
  <c r="J204"/>
  <c r="M142"/>
  <c r="M139"/>
  <c r="M140" s="1"/>
  <c r="Q140"/>
  <c r="Q204" s="1"/>
  <c r="Q205" s="1"/>
  <c r="Q206" s="1"/>
  <c r="I139"/>
  <c r="I140" s="1"/>
  <c r="M170"/>
  <c r="L187"/>
  <c r="I185"/>
  <c r="J17"/>
  <c r="J125" s="1"/>
  <c r="J205" s="1"/>
  <c r="J206" s="1"/>
  <c r="N17"/>
  <c r="R17"/>
  <c r="R125" s="1"/>
  <c r="P187"/>
  <c r="N218" i="11"/>
  <c r="L218"/>
  <c r="J218"/>
  <c r="H218"/>
  <c r="T212"/>
  <c r="S212"/>
  <c r="Q212"/>
  <c r="P212"/>
  <c r="O212"/>
  <c r="N212"/>
  <c r="M212"/>
  <c r="L212"/>
  <c r="K212"/>
  <c r="J212"/>
  <c r="I212"/>
  <c r="H212"/>
  <c r="T210"/>
  <c r="S210"/>
  <c r="Q210"/>
  <c r="Q213" s="1"/>
  <c r="P210"/>
  <c r="P213" s="1"/>
  <c r="O210"/>
  <c r="O213" s="1"/>
  <c r="N210"/>
  <c r="N213" s="1"/>
  <c r="M210"/>
  <c r="M213" s="1"/>
  <c r="L210"/>
  <c r="L213" s="1"/>
  <c r="K210"/>
  <c r="K213" s="1"/>
  <c r="J210"/>
  <c r="J213" s="1"/>
  <c r="I210"/>
  <c r="I213" s="1"/>
  <c r="H210"/>
  <c r="H213" s="1"/>
  <c r="T207"/>
  <c r="S207"/>
  <c r="Q207"/>
  <c r="P207"/>
  <c r="O207"/>
  <c r="N207"/>
  <c r="M207"/>
  <c r="L207"/>
  <c r="K207"/>
  <c r="J207"/>
  <c r="I207"/>
  <c r="H207"/>
  <c r="AI206"/>
  <c r="AH206"/>
  <c r="AG206"/>
  <c r="AF206"/>
  <c r="T203"/>
  <c r="S203"/>
  <c r="Q203"/>
  <c r="P203"/>
  <c r="O203"/>
  <c r="N203"/>
  <c r="M203"/>
  <c r="L203"/>
  <c r="K203"/>
  <c r="J203"/>
  <c r="J204" s="1"/>
  <c r="I203"/>
  <c r="H203"/>
  <c r="H204" s="1"/>
  <c r="T201"/>
  <c r="S201"/>
  <c r="Q201"/>
  <c r="P201"/>
  <c r="O201"/>
  <c r="N201"/>
  <c r="M201"/>
  <c r="L201"/>
  <c r="K201"/>
  <c r="J201"/>
  <c r="I201"/>
  <c r="H201"/>
  <c r="T199"/>
  <c r="S199"/>
  <c r="Q199"/>
  <c r="P199"/>
  <c r="O199"/>
  <c r="N199"/>
  <c r="M199"/>
  <c r="L199"/>
  <c r="K199"/>
  <c r="J199"/>
  <c r="I199"/>
  <c r="H199"/>
  <c r="T197"/>
  <c r="S197"/>
  <c r="Q197"/>
  <c r="P197"/>
  <c r="O197"/>
  <c r="N197"/>
  <c r="M197"/>
  <c r="L197"/>
  <c r="K197"/>
  <c r="J197"/>
  <c r="I197"/>
  <c r="H197"/>
  <c r="T195"/>
  <c r="S195"/>
  <c r="Q195"/>
  <c r="P195"/>
  <c r="O195"/>
  <c r="N195"/>
  <c r="M195"/>
  <c r="L195"/>
  <c r="K195"/>
  <c r="J195"/>
  <c r="I195"/>
  <c r="H195"/>
  <c r="S193"/>
  <c r="Q193"/>
  <c r="P193"/>
  <c r="O193"/>
  <c r="N193"/>
  <c r="M193"/>
  <c r="L193"/>
  <c r="K193"/>
  <c r="J193"/>
  <c r="I193"/>
  <c r="H193"/>
  <c r="T192"/>
  <c r="T193" s="1"/>
  <c r="T191"/>
  <c r="S191"/>
  <c r="Q191"/>
  <c r="P191"/>
  <c r="O191"/>
  <c r="N191"/>
  <c r="M191"/>
  <c r="L191"/>
  <c r="K191"/>
  <c r="J191"/>
  <c r="I191"/>
  <c r="H191"/>
  <c r="T189"/>
  <c r="S189"/>
  <c r="Q189"/>
  <c r="P189"/>
  <c r="O189"/>
  <c r="N189"/>
  <c r="M189"/>
  <c r="L189"/>
  <c r="K189"/>
  <c r="J189"/>
  <c r="I189"/>
  <c r="H189"/>
  <c r="T186"/>
  <c r="S186"/>
  <c r="Q186"/>
  <c r="P186"/>
  <c r="O186"/>
  <c r="N186"/>
  <c r="M186"/>
  <c r="L186"/>
  <c r="K186"/>
  <c r="J186"/>
  <c r="I186"/>
  <c r="H186"/>
  <c r="T182"/>
  <c r="S182"/>
  <c r="Q182"/>
  <c r="P182"/>
  <c r="O182"/>
  <c r="N182"/>
  <c r="M182"/>
  <c r="L182"/>
  <c r="K182"/>
  <c r="J182"/>
  <c r="I182"/>
  <c r="H182"/>
  <c r="T178"/>
  <c r="S178"/>
  <c r="Q178"/>
  <c r="P178"/>
  <c r="O178"/>
  <c r="N178"/>
  <c r="M178"/>
  <c r="L178"/>
  <c r="K178"/>
  <c r="J178"/>
  <c r="I178"/>
  <c r="H178"/>
  <c r="Q174"/>
  <c r="P174"/>
  <c r="O174"/>
  <c r="N174"/>
  <c r="M174"/>
  <c r="L174"/>
  <c r="K174"/>
  <c r="J174"/>
  <c r="I174"/>
  <c r="H174"/>
  <c r="T170"/>
  <c r="S170"/>
  <c r="Q170"/>
  <c r="P170"/>
  <c r="O170"/>
  <c r="N170"/>
  <c r="M170"/>
  <c r="L170"/>
  <c r="K170"/>
  <c r="Z150" s="1"/>
  <c r="J170"/>
  <c r="I170"/>
  <c r="H170"/>
  <c r="U166"/>
  <c r="T166"/>
  <c r="S166"/>
  <c r="Q166"/>
  <c r="P166"/>
  <c r="O166"/>
  <c r="N166"/>
  <c r="M166"/>
  <c r="L166"/>
  <c r="K166"/>
  <c r="J166"/>
  <c r="I166"/>
  <c r="H166"/>
  <c r="T162"/>
  <c r="S162"/>
  <c r="Q162"/>
  <c r="P162"/>
  <c r="O162"/>
  <c r="N162"/>
  <c r="M162"/>
  <c r="L162"/>
  <c r="K162"/>
  <c r="J162"/>
  <c r="I162"/>
  <c r="H162"/>
  <c r="T158"/>
  <c r="S158"/>
  <c r="Q158"/>
  <c r="P158"/>
  <c r="O158"/>
  <c r="N158"/>
  <c r="M158"/>
  <c r="L158"/>
  <c r="K158"/>
  <c r="J158"/>
  <c r="I158"/>
  <c r="H158"/>
  <c r="T154"/>
  <c r="S154"/>
  <c r="Q154"/>
  <c r="AC150" s="1"/>
  <c r="P154"/>
  <c r="AB150" s="1"/>
  <c r="O154"/>
  <c r="N154"/>
  <c r="M154"/>
  <c r="L154"/>
  <c r="K154"/>
  <c r="J154"/>
  <c r="I154"/>
  <c r="X150" s="1"/>
  <c r="H154"/>
  <c r="W150" s="1"/>
  <c r="AH150"/>
  <c r="AG150"/>
  <c r="AF150"/>
  <c r="Y150"/>
  <c r="T150"/>
  <c r="S150"/>
  <c r="AC149"/>
  <c r="AB149"/>
  <c r="Z149"/>
  <c r="Y149"/>
  <c r="X149"/>
  <c r="W149"/>
  <c r="Q149"/>
  <c r="P149"/>
  <c r="O149"/>
  <c r="N149"/>
  <c r="M149"/>
  <c r="L149"/>
  <c r="K149"/>
  <c r="J149"/>
  <c r="I149"/>
  <c r="H149"/>
  <c r="AC148"/>
  <c r="AB148"/>
  <c r="Z148"/>
  <c r="Y148"/>
  <c r="X148"/>
  <c r="W148"/>
  <c r="Q148"/>
  <c r="P148"/>
  <c r="O148"/>
  <c r="N148"/>
  <c r="M148"/>
  <c r="L148"/>
  <c r="K148"/>
  <c r="J148"/>
  <c r="I148"/>
  <c r="H148"/>
  <c r="AC147"/>
  <c r="AB147"/>
  <c r="Z147"/>
  <c r="Y147"/>
  <c r="X147"/>
  <c r="W147"/>
  <c r="Q147"/>
  <c r="Q150" s="1"/>
  <c r="P147"/>
  <c r="P150" s="1"/>
  <c r="O147"/>
  <c r="O150" s="1"/>
  <c r="N147"/>
  <c r="N150" s="1"/>
  <c r="M147"/>
  <c r="M150" s="1"/>
  <c r="L147"/>
  <c r="AF151" s="1"/>
  <c r="K147"/>
  <c r="K150" s="1"/>
  <c r="J147"/>
  <c r="J150" s="1"/>
  <c r="I147"/>
  <c r="I150" s="1"/>
  <c r="H147"/>
  <c r="H150" s="1"/>
  <c r="T146"/>
  <c r="S146"/>
  <c r="Q146"/>
  <c r="P146"/>
  <c r="O146"/>
  <c r="N146"/>
  <c r="M146"/>
  <c r="L146"/>
  <c r="K146"/>
  <c r="J146"/>
  <c r="I146"/>
  <c r="H146"/>
  <c r="T144"/>
  <c r="S144"/>
  <c r="Q144"/>
  <c r="P144"/>
  <c r="O144"/>
  <c r="N144"/>
  <c r="M144"/>
  <c r="L144"/>
  <c r="K144"/>
  <c r="J144"/>
  <c r="I144"/>
  <c r="H144"/>
  <c r="Q142"/>
  <c r="P142"/>
  <c r="O142"/>
  <c r="N142"/>
  <c r="M142"/>
  <c r="L142"/>
  <c r="K142"/>
  <c r="J142"/>
  <c r="I142"/>
  <c r="H142"/>
  <c r="T141"/>
  <c r="T142" s="1"/>
  <c r="S141"/>
  <c r="S142" s="1"/>
  <c r="Q140"/>
  <c r="P140"/>
  <c r="O140"/>
  <c r="N140"/>
  <c r="M140"/>
  <c r="L140"/>
  <c r="K140"/>
  <c r="J140"/>
  <c r="I140"/>
  <c r="H140"/>
  <c r="T139"/>
  <c r="T140" s="1"/>
  <c r="S139"/>
  <c r="S140" s="1"/>
  <c r="Q138"/>
  <c r="P138"/>
  <c r="O138"/>
  <c r="N138"/>
  <c r="M138"/>
  <c r="L138"/>
  <c r="K138"/>
  <c r="J138"/>
  <c r="I138"/>
  <c r="H138"/>
  <c r="T137"/>
  <c r="T138" s="1"/>
  <c r="S137"/>
  <c r="S138" s="1"/>
  <c r="Q136"/>
  <c r="P136"/>
  <c r="O136"/>
  <c r="N136"/>
  <c r="M136"/>
  <c r="L136"/>
  <c r="K136"/>
  <c r="J136"/>
  <c r="I136"/>
  <c r="H136"/>
  <c r="T135"/>
  <c r="T136" s="1"/>
  <c r="S135"/>
  <c r="S136" s="1"/>
  <c r="Q134"/>
  <c r="P134"/>
  <c r="O134"/>
  <c r="N134"/>
  <c r="M134"/>
  <c r="L134"/>
  <c r="K134"/>
  <c r="J134"/>
  <c r="I134"/>
  <c r="H134"/>
  <c r="T133"/>
  <c r="T134" s="1"/>
  <c r="S133"/>
  <c r="S134" s="1"/>
  <c r="Q132"/>
  <c r="P132"/>
  <c r="O132"/>
  <c r="N132"/>
  <c r="M132"/>
  <c r="L132"/>
  <c r="K132"/>
  <c r="J132"/>
  <c r="I132"/>
  <c r="H132"/>
  <c r="T131"/>
  <c r="T132" s="1"/>
  <c r="S131"/>
  <c r="S132" s="1"/>
  <c r="Q130"/>
  <c r="P130"/>
  <c r="O130"/>
  <c r="N130"/>
  <c r="M130"/>
  <c r="L130"/>
  <c r="K130"/>
  <c r="J130"/>
  <c r="I130"/>
  <c r="H130"/>
  <c r="T129"/>
  <c r="T130" s="1"/>
  <c r="S129"/>
  <c r="S130" s="1"/>
  <c r="Q128"/>
  <c r="P128"/>
  <c r="O128"/>
  <c r="N128"/>
  <c r="M128"/>
  <c r="L128"/>
  <c r="K128"/>
  <c r="J128"/>
  <c r="I128"/>
  <c r="H128"/>
  <c r="T127"/>
  <c r="T128" s="1"/>
  <c r="S127"/>
  <c r="S128" s="1"/>
  <c r="S126"/>
  <c r="Q126"/>
  <c r="P126"/>
  <c r="O126"/>
  <c r="N126"/>
  <c r="M126"/>
  <c r="L126"/>
  <c r="K126"/>
  <c r="J126"/>
  <c r="I126"/>
  <c r="H126"/>
  <c r="T125"/>
  <c r="T126" s="1"/>
  <c r="Q124"/>
  <c r="P124"/>
  <c r="O124"/>
  <c r="N124"/>
  <c r="M124"/>
  <c r="L124"/>
  <c r="K124"/>
  <c r="J124"/>
  <c r="I124"/>
  <c r="H124"/>
  <c r="T122"/>
  <c r="S122"/>
  <c r="Q122"/>
  <c r="P122"/>
  <c r="O122"/>
  <c r="N122"/>
  <c r="M122"/>
  <c r="L122"/>
  <c r="K122"/>
  <c r="J122"/>
  <c r="I122"/>
  <c r="H122"/>
  <c r="Q120"/>
  <c r="P120"/>
  <c r="O120"/>
  <c r="N120"/>
  <c r="M120"/>
  <c r="L120"/>
  <c r="K120"/>
  <c r="J120"/>
  <c r="I120"/>
  <c r="H120"/>
  <c r="T119"/>
  <c r="T120" s="1"/>
  <c r="S119"/>
  <c r="S120" s="1"/>
  <c r="Q118"/>
  <c r="P118"/>
  <c r="O118"/>
  <c r="N118"/>
  <c r="M118"/>
  <c r="L118"/>
  <c r="K118"/>
  <c r="J118"/>
  <c r="I118"/>
  <c r="H118"/>
  <c r="T117"/>
  <c r="T118" s="1"/>
  <c r="S117"/>
  <c r="S118" s="1"/>
  <c r="Q116"/>
  <c r="P116"/>
  <c r="O116"/>
  <c r="N116"/>
  <c r="M116"/>
  <c r="L116"/>
  <c r="K116"/>
  <c r="J116"/>
  <c r="I116"/>
  <c r="H116"/>
  <c r="T115"/>
  <c r="T116" s="1"/>
  <c r="S115"/>
  <c r="S116" s="1"/>
  <c r="T114"/>
  <c r="S114"/>
  <c r="Q114"/>
  <c r="P114"/>
  <c r="O114"/>
  <c r="N114"/>
  <c r="M114"/>
  <c r="L114"/>
  <c r="K114"/>
  <c r="J114"/>
  <c r="I114"/>
  <c r="H114"/>
  <c r="Q112"/>
  <c r="P112"/>
  <c r="O112"/>
  <c r="N112"/>
  <c r="M112"/>
  <c r="L112"/>
  <c r="K112"/>
  <c r="J112"/>
  <c r="I112"/>
  <c r="H112"/>
  <c r="T111"/>
  <c r="T112" s="1"/>
  <c r="S111"/>
  <c r="S112" s="1"/>
  <c r="Q110"/>
  <c r="P110"/>
  <c r="O110"/>
  <c r="N110"/>
  <c r="M110"/>
  <c r="L110"/>
  <c r="K110"/>
  <c r="J110"/>
  <c r="I110"/>
  <c r="H110"/>
  <c r="T109"/>
  <c r="T110" s="1"/>
  <c r="S109"/>
  <c r="S110" s="1"/>
  <c r="T108"/>
  <c r="S108"/>
  <c r="Q108"/>
  <c r="P108"/>
  <c r="O108"/>
  <c r="N108"/>
  <c r="M108"/>
  <c r="L108"/>
  <c r="K108"/>
  <c r="J108"/>
  <c r="I108"/>
  <c r="H108"/>
  <c r="T106"/>
  <c r="Q106"/>
  <c r="P106"/>
  <c r="O106"/>
  <c r="N106"/>
  <c r="M106"/>
  <c r="L106"/>
  <c r="K106"/>
  <c r="J106"/>
  <c r="I106"/>
  <c r="H106"/>
  <c r="AF105"/>
  <c r="T105"/>
  <c r="S105"/>
  <c r="S106" s="1"/>
  <c r="AF104"/>
  <c r="T104"/>
  <c r="S104"/>
  <c r="Q104"/>
  <c r="P104"/>
  <c r="AB101" s="1"/>
  <c r="O104"/>
  <c r="N104"/>
  <c r="M104"/>
  <c r="L104"/>
  <c r="K104"/>
  <c r="Z101" s="1"/>
  <c r="J104"/>
  <c r="I104"/>
  <c r="H104"/>
  <c r="W101" s="1"/>
  <c r="T102"/>
  <c r="S102"/>
  <c r="O102"/>
  <c r="M102"/>
  <c r="K102"/>
  <c r="H102"/>
  <c r="AC101"/>
  <c r="Y101"/>
  <c r="X101"/>
  <c r="Q101"/>
  <c r="Q102" s="1"/>
  <c r="P101"/>
  <c r="P102" s="1"/>
  <c r="N101"/>
  <c r="N102" s="1"/>
  <c r="M101"/>
  <c r="L101"/>
  <c r="L102" s="1"/>
  <c r="J101"/>
  <c r="J102" s="1"/>
  <c r="I101"/>
  <c r="I102" s="1"/>
  <c r="H101"/>
  <c r="T100"/>
  <c r="S100"/>
  <c r="Q100"/>
  <c r="P100"/>
  <c r="O100"/>
  <c r="N100"/>
  <c r="M100"/>
  <c r="L100"/>
  <c r="K100"/>
  <c r="J100"/>
  <c r="I100"/>
  <c r="H100"/>
  <c r="T98"/>
  <c r="S98"/>
  <c r="Q98"/>
  <c r="P98"/>
  <c r="O98"/>
  <c r="N98"/>
  <c r="M98"/>
  <c r="L98"/>
  <c r="K98"/>
  <c r="J98"/>
  <c r="I98"/>
  <c r="H98"/>
  <c r="T96"/>
  <c r="S96"/>
  <c r="Q96"/>
  <c r="P96"/>
  <c r="O96"/>
  <c r="N96"/>
  <c r="M96"/>
  <c r="L96"/>
  <c r="K96"/>
  <c r="J96"/>
  <c r="I96"/>
  <c r="H96"/>
  <c r="T94"/>
  <c r="S94"/>
  <c r="Q94"/>
  <c r="P94"/>
  <c r="O94"/>
  <c r="N94"/>
  <c r="M94"/>
  <c r="L94"/>
  <c r="K94"/>
  <c r="J94"/>
  <c r="I94"/>
  <c r="H94"/>
  <c r="T92"/>
  <c r="S92"/>
  <c r="Q92"/>
  <c r="P92"/>
  <c r="O92"/>
  <c r="N92"/>
  <c r="M92"/>
  <c r="L92"/>
  <c r="K92"/>
  <c r="J92"/>
  <c r="I92"/>
  <c r="H92"/>
  <c r="T90"/>
  <c r="S90"/>
  <c r="Q90"/>
  <c r="P90"/>
  <c r="O90"/>
  <c r="N90"/>
  <c r="M90"/>
  <c r="L90"/>
  <c r="K90"/>
  <c r="J90"/>
  <c r="I90"/>
  <c r="H90"/>
  <c r="T86"/>
  <c r="S86"/>
  <c r="Q86"/>
  <c r="P86"/>
  <c r="O86"/>
  <c r="N86"/>
  <c r="M86"/>
  <c r="L86"/>
  <c r="K86"/>
  <c r="J86"/>
  <c r="I86"/>
  <c r="H86"/>
  <c r="T84"/>
  <c r="S84"/>
  <c r="Q84"/>
  <c r="P84"/>
  <c r="O84"/>
  <c r="N84"/>
  <c r="M84"/>
  <c r="L84"/>
  <c r="K84"/>
  <c r="J84"/>
  <c r="I84"/>
  <c r="H84"/>
  <c r="T82"/>
  <c r="S82"/>
  <c r="Q82"/>
  <c r="P82"/>
  <c r="O82"/>
  <c r="N82"/>
  <c r="M82"/>
  <c r="L82"/>
  <c r="K82"/>
  <c r="J82"/>
  <c r="I82"/>
  <c r="H82"/>
  <c r="T80"/>
  <c r="S80"/>
  <c r="Q80"/>
  <c r="P80"/>
  <c r="O80"/>
  <c r="N80"/>
  <c r="M80"/>
  <c r="L80"/>
  <c r="K80"/>
  <c r="J80"/>
  <c r="I80"/>
  <c r="H80"/>
  <c r="T78"/>
  <c r="S78"/>
  <c r="Q78"/>
  <c r="P78"/>
  <c r="O78"/>
  <c r="N78"/>
  <c r="M78"/>
  <c r="L78"/>
  <c r="K78"/>
  <c r="J78"/>
  <c r="I78"/>
  <c r="H78"/>
  <c r="U76"/>
  <c r="T76"/>
  <c r="S76"/>
  <c r="Q76"/>
  <c r="P76"/>
  <c r="O76"/>
  <c r="N76"/>
  <c r="M76"/>
  <c r="L76"/>
  <c r="K76"/>
  <c r="J76"/>
  <c r="I76"/>
  <c r="H76"/>
  <c r="U74"/>
  <c r="T74"/>
  <c r="S74"/>
  <c r="Q74"/>
  <c r="P74"/>
  <c r="O74"/>
  <c r="N74"/>
  <c r="M74"/>
  <c r="L74"/>
  <c r="K74"/>
  <c r="J74"/>
  <c r="I74"/>
  <c r="H74"/>
  <c r="U72"/>
  <c r="T72"/>
  <c r="S72"/>
  <c r="Q72"/>
  <c r="P72"/>
  <c r="O72"/>
  <c r="N72"/>
  <c r="M72"/>
  <c r="L72"/>
  <c r="K72"/>
  <c r="J72"/>
  <c r="I72"/>
  <c r="H72"/>
  <c r="U70"/>
  <c r="T70"/>
  <c r="S70"/>
  <c r="Q70"/>
  <c r="P70"/>
  <c r="O70"/>
  <c r="N70"/>
  <c r="M70"/>
  <c r="L70"/>
  <c r="K70"/>
  <c r="J70"/>
  <c r="I70"/>
  <c r="H70"/>
  <c r="U68"/>
  <c r="T68"/>
  <c r="S68"/>
  <c r="Q68"/>
  <c r="P68"/>
  <c r="O68"/>
  <c r="N68"/>
  <c r="M68"/>
  <c r="L68"/>
  <c r="K68"/>
  <c r="J68"/>
  <c r="I68"/>
  <c r="H68"/>
  <c r="U66"/>
  <c r="T66"/>
  <c r="S66"/>
  <c r="Q66"/>
  <c r="P66"/>
  <c r="O66"/>
  <c r="N66"/>
  <c r="M66"/>
  <c r="L66"/>
  <c r="K66"/>
  <c r="J66"/>
  <c r="I66"/>
  <c r="H66"/>
  <c r="U64"/>
  <c r="T64"/>
  <c r="S64"/>
  <c r="Q64"/>
  <c r="P64"/>
  <c r="O64"/>
  <c r="N64"/>
  <c r="M64"/>
  <c r="L64"/>
  <c r="K64"/>
  <c r="J64"/>
  <c r="I64"/>
  <c r="H64"/>
  <c r="U62"/>
  <c r="T62"/>
  <c r="S62"/>
  <c r="Q62"/>
  <c r="P62"/>
  <c r="O62"/>
  <c r="N62"/>
  <c r="M62"/>
  <c r="L62"/>
  <c r="K62"/>
  <c r="J62"/>
  <c r="I62"/>
  <c r="H62"/>
  <c r="T60"/>
  <c r="S60"/>
  <c r="Q60"/>
  <c r="O60"/>
  <c r="N60"/>
  <c r="M60"/>
  <c r="L60"/>
  <c r="K60"/>
  <c r="J60"/>
  <c r="Q59"/>
  <c r="P59"/>
  <c r="P60" s="1"/>
  <c r="I59"/>
  <c r="I60" s="1"/>
  <c r="H59"/>
  <c r="H60" s="1"/>
  <c r="T58"/>
  <c r="S58"/>
  <c r="Q58"/>
  <c r="P58"/>
  <c r="O58"/>
  <c r="N58"/>
  <c r="M58"/>
  <c r="L58"/>
  <c r="K58"/>
  <c r="J58"/>
  <c r="I58"/>
  <c r="H58"/>
  <c r="T54"/>
  <c r="S54"/>
  <c r="Q54"/>
  <c r="P54"/>
  <c r="O54"/>
  <c r="N54"/>
  <c r="M54"/>
  <c r="L54"/>
  <c r="K54"/>
  <c r="J54"/>
  <c r="I54"/>
  <c r="H54"/>
  <c r="T50"/>
  <c r="S50"/>
  <c r="Q50"/>
  <c r="P50"/>
  <c r="O50"/>
  <c r="N50"/>
  <c r="M50"/>
  <c r="L50"/>
  <c r="K50"/>
  <c r="J50"/>
  <c r="I50"/>
  <c r="H50"/>
  <c r="T46"/>
  <c r="S46"/>
  <c r="Q46"/>
  <c r="P46"/>
  <c r="O46"/>
  <c r="N46"/>
  <c r="M46"/>
  <c r="L46"/>
  <c r="K46"/>
  <c r="J46"/>
  <c r="I46"/>
  <c r="H46"/>
  <c r="T42"/>
  <c r="S42"/>
  <c r="Q42"/>
  <c r="P42"/>
  <c r="O42"/>
  <c r="N42"/>
  <c r="M42"/>
  <c r="L42"/>
  <c r="K42"/>
  <c r="J42"/>
  <c r="I42"/>
  <c r="H42"/>
  <c r="T38"/>
  <c r="S38"/>
  <c r="Q38"/>
  <c r="P38"/>
  <c r="O38"/>
  <c r="N38"/>
  <c r="M38"/>
  <c r="L38"/>
  <c r="K38"/>
  <c r="J38"/>
  <c r="I38"/>
  <c r="H38"/>
  <c r="AA34"/>
  <c r="Z34"/>
  <c r="Y34"/>
  <c r="T34"/>
  <c r="S34"/>
  <c r="Q34"/>
  <c r="P34"/>
  <c r="O34"/>
  <c r="N34"/>
  <c r="M34"/>
  <c r="L34"/>
  <c r="K34"/>
  <c r="J34"/>
  <c r="I34"/>
  <c r="H34"/>
  <c r="AD30"/>
  <c r="AB30"/>
  <c r="AA30"/>
  <c r="Z30"/>
  <c r="Y30"/>
  <c r="T30"/>
  <c r="S30"/>
  <c r="Q30"/>
  <c r="P30"/>
  <c r="O30"/>
  <c r="N30"/>
  <c r="M30"/>
  <c r="L30"/>
  <c r="K30"/>
  <c r="J30"/>
  <c r="I30"/>
  <c r="H30"/>
  <c r="Q25"/>
  <c r="P25"/>
  <c r="O25"/>
  <c r="N25"/>
  <c r="M25"/>
  <c r="L25"/>
  <c r="K25"/>
  <c r="J25"/>
  <c r="I25"/>
  <c r="H25"/>
  <c r="Q24"/>
  <c r="P24"/>
  <c r="O24"/>
  <c r="N24"/>
  <c r="M24"/>
  <c r="L24"/>
  <c r="K24"/>
  <c r="J24"/>
  <c r="I24"/>
  <c r="H24"/>
  <c r="T23"/>
  <c r="T26" s="1"/>
  <c r="S23"/>
  <c r="S26" s="1"/>
  <c r="Q23"/>
  <c r="Q26" s="1"/>
  <c r="P23"/>
  <c r="P26" s="1"/>
  <c r="O23"/>
  <c r="O26" s="1"/>
  <c r="N23"/>
  <c r="N26" s="1"/>
  <c r="M23"/>
  <c r="M26" s="1"/>
  <c r="L23"/>
  <c r="L26" s="1"/>
  <c r="K23"/>
  <c r="K26" s="1"/>
  <c r="J23"/>
  <c r="J26" s="1"/>
  <c r="I23"/>
  <c r="I26" s="1"/>
  <c r="H23"/>
  <c r="H26" s="1"/>
  <c r="T22"/>
  <c r="S22"/>
  <c r="Q22"/>
  <c r="P22"/>
  <c r="O22"/>
  <c r="N22"/>
  <c r="M22"/>
  <c r="L22"/>
  <c r="K22"/>
  <c r="J22"/>
  <c r="I22"/>
  <c r="H22"/>
  <c r="T20"/>
  <c r="S20"/>
  <c r="Q20"/>
  <c r="P20"/>
  <c r="O20"/>
  <c r="N20"/>
  <c r="M20"/>
  <c r="L20"/>
  <c r="K20"/>
  <c r="J20"/>
  <c r="I20"/>
  <c r="H20"/>
  <c r="T18"/>
  <c r="S18"/>
  <c r="Q18"/>
  <c r="Q87" s="1"/>
  <c r="P18"/>
  <c r="P87" s="1"/>
  <c r="O18"/>
  <c r="N18"/>
  <c r="N87" s="1"/>
  <c r="M18"/>
  <c r="M87" s="1"/>
  <c r="L18"/>
  <c r="L87" s="1"/>
  <c r="K18"/>
  <c r="W18" s="1"/>
  <c r="J18"/>
  <c r="J87" s="1"/>
  <c r="I18"/>
  <c r="I87" s="1"/>
  <c r="H18"/>
  <c r="H87" s="1"/>
  <c r="H214" s="1"/>
  <c r="H215" s="1"/>
  <c r="AI16"/>
  <c r="AH16"/>
  <c r="AG16"/>
  <c r="AF16"/>
  <c r="AH21" s="1"/>
  <c r="O87" l="1"/>
  <c r="P204" i="6"/>
  <c r="P205" s="1"/>
  <c r="P206" s="1"/>
  <c r="N125"/>
  <c r="O205"/>
  <c r="O206" s="1"/>
  <c r="I72"/>
  <c r="I125" s="1"/>
  <c r="M172"/>
  <c r="R205"/>
  <c r="R206" s="1"/>
  <c r="I187"/>
  <c r="I130"/>
  <c r="I204" s="1"/>
  <c r="N205"/>
  <c r="N206" s="1"/>
  <c r="M187"/>
  <c r="J214" i="11"/>
  <c r="J215" s="1"/>
  <c r="N214"/>
  <c r="N215" s="1"/>
  <c r="L204"/>
  <c r="L214" s="1"/>
  <c r="L215" s="1"/>
  <c r="I204"/>
  <c r="M204"/>
  <c r="Q204"/>
  <c r="Q214" s="1"/>
  <c r="Q215" s="1"/>
  <c r="N204"/>
  <c r="I214"/>
  <c r="I215" s="1"/>
  <c r="M214"/>
  <c r="M215" s="1"/>
  <c r="P204"/>
  <c r="P214" s="1"/>
  <c r="P215" s="1"/>
  <c r="K204"/>
  <c r="O204"/>
  <c r="K87"/>
  <c r="L150"/>
  <c r="H130" i="10"/>
  <c r="I39"/>
  <c r="M101"/>
  <c r="M100"/>
  <c r="M94"/>
  <c r="M39"/>
  <c r="M34"/>
  <c r="I101"/>
  <c r="I100"/>
  <c r="I94"/>
  <c r="O214" i="11" l="1"/>
  <c r="O215" s="1"/>
  <c r="I205" i="6"/>
  <c r="I206" s="1"/>
  <c r="M204"/>
  <c r="K214" i="11"/>
  <c r="K215" s="1"/>
  <c r="U85" i="7" l="1"/>
  <c r="T85"/>
  <c r="S85"/>
  <c r="Q85"/>
  <c r="P85"/>
  <c r="O85"/>
  <c r="N85"/>
  <c r="M85"/>
  <c r="L85"/>
  <c r="K85"/>
  <c r="J85"/>
  <c r="I85"/>
  <c r="H85"/>
  <c r="U83"/>
  <c r="T83"/>
  <c r="S83"/>
  <c r="Q83"/>
  <c r="P83"/>
  <c r="O83"/>
  <c r="N83"/>
  <c r="M83"/>
  <c r="L83"/>
  <c r="K83"/>
  <c r="J83"/>
  <c r="I83"/>
  <c r="H83"/>
  <c r="U81"/>
  <c r="T81"/>
  <c r="S81"/>
  <c r="Q81"/>
  <c r="P81"/>
  <c r="O81"/>
  <c r="N81"/>
  <c r="M81"/>
  <c r="L81"/>
  <c r="K81"/>
  <c r="J81"/>
  <c r="I81"/>
  <c r="H81"/>
  <c r="U79"/>
  <c r="T79"/>
  <c r="S79"/>
  <c r="Q79"/>
  <c r="P79"/>
  <c r="O79"/>
  <c r="N79"/>
  <c r="M79"/>
  <c r="L79"/>
  <c r="K79"/>
  <c r="J79"/>
  <c r="I79"/>
  <c r="H79"/>
  <c r="U77"/>
  <c r="T77"/>
  <c r="S77"/>
  <c r="Q77"/>
  <c r="P77"/>
  <c r="O77"/>
  <c r="N77"/>
  <c r="M77"/>
  <c r="L77"/>
  <c r="K77"/>
  <c r="J77"/>
  <c r="I77"/>
  <c r="H77"/>
  <c r="U75"/>
  <c r="T75"/>
  <c r="S75"/>
  <c r="Q75"/>
  <c r="P75"/>
  <c r="O75"/>
  <c r="N75"/>
  <c r="M75"/>
  <c r="L75"/>
  <c r="K75"/>
  <c r="J75"/>
  <c r="I75"/>
  <c r="H75"/>
  <c r="U73"/>
  <c r="T73"/>
  <c r="S73"/>
  <c r="Q73"/>
  <c r="P73"/>
  <c r="O73"/>
  <c r="N73"/>
  <c r="M73"/>
  <c r="L73"/>
  <c r="K73"/>
  <c r="J73"/>
  <c r="I73"/>
  <c r="H73"/>
  <c r="Q71"/>
  <c r="P71"/>
  <c r="O71"/>
  <c r="N71"/>
  <c r="M71"/>
  <c r="L71"/>
  <c r="K71"/>
  <c r="J71"/>
  <c r="I71"/>
  <c r="H71"/>
  <c r="S68"/>
  <c r="Q68"/>
  <c r="O68"/>
  <c r="M68"/>
  <c r="L68"/>
  <c r="K68"/>
  <c r="J68"/>
  <c r="I68"/>
  <c r="H68"/>
  <c r="S66"/>
  <c r="Q66"/>
  <c r="P66"/>
  <c r="O66"/>
  <c r="N66"/>
  <c r="M66"/>
  <c r="L66"/>
  <c r="K66"/>
  <c r="J66"/>
  <c r="I66"/>
  <c r="H66"/>
  <c r="Q64"/>
  <c r="O64"/>
  <c r="N64"/>
  <c r="M64"/>
  <c r="L64"/>
  <c r="K64"/>
  <c r="J64"/>
  <c r="I64"/>
  <c r="H64"/>
  <c r="Q62"/>
  <c r="P62"/>
  <c r="O62"/>
  <c r="N62"/>
  <c r="M62"/>
  <c r="L62"/>
  <c r="K62"/>
  <c r="J62"/>
  <c r="I62"/>
  <c r="H62"/>
  <c r="Q58"/>
  <c r="P58"/>
  <c r="O58"/>
  <c r="N58"/>
  <c r="M58"/>
  <c r="L58"/>
  <c r="K58"/>
  <c r="J58"/>
  <c r="I58"/>
  <c r="H58"/>
  <c r="Q56"/>
  <c r="P56"/>
  <c r="P59" s="1"/>
  <c r="O56"/>
  <c r="N56"/>
  <c r="M56"/>
  <c r="L56"/>
  <c r="L59" s="1"/>
  <c r="K56"/>
  <c r="J56"/>
  <c r="I56"/>
  <c r="H56"/>
  <c r="H59" s="1"/>
  <c r="O50"/>
  <c r="N50"/>
  <c r="M50"/>
  <c r="L50"/>
  <c r="K50"/>
  <c r="J50"/>
  <c r="I50"/>
  <c r="H50"/>
  <c r="N48"/>
  <c r="M48"/>
  <c r="L48"/>
  <c r="K48"/>
  <c r="J48"/>
  <c r="I48"/>
  <c r="H48"/>
  <c r="Q46"/>
  <c r="O46"/>
  <c r="N46"/>
  <c r="M46"/>
  <c r="L46"/>
  <c r="K46"/>
  <c r="J46"/>
  <c r="I46"/>
  <c r="H46"/>
  <c r="Q44"/>
  <c r="P44"/>
  <c r="O44"/>
  <c r="N44"/>
  <c r="M44"/>
  <c r="L44"/>
  <c r="K44"/>
  <c r="J44"/>
  <c r="I44"/>
  <c r="Q42"/>
  <c r="O42"/>
  <c r="M42"/>
  <c r="L42"/>
  <c r="K42"/>
  <c r="J42"/>
  <c r="I42"/>
  <c r="H42"/>
  <c r="Q40"/>
  <c r="O40"/>
  <c r="N40"/>
  <c r="M40"/>
  <c r="L40"/>
  <c r="K40"/>
  <c r="J40"/>
  <c r="I40"/>
  <c r="H40"/>
  <c r="S38"/>
  <c r="S35"/>
  <c r="Q32"/>
  <c r="P32"/>
  <c r="O32"/>
  <c r="N32"/>
  <c r="M32"/>
  <c r="L32"/>
  <c r="K32"/>
  <c r="J32"/>
  <c r="I32"/>
  <c r="H32"/>
  <c r="AC29"/>
  <c r="AB29"/>
  <c r="Z29"/>
  <c r="Y29"/>
  <c r="X29"/>
  <c r="W29"/>
  <c r="Q28"/>
  <c r="P28"/>
  <c r="O28"/>
  <c r="N28"/>
  <c r="M28"/>
  <c r="L28"/>
  <c r="K28"/>
  <c r="J28"/>
  <c r="H28"/>
  <c r="I25"/>
  <c r="I28" s="1"/>
  <c r="S24"/>
  <c r="S21"/>
  <c r="P18"/>
  <c r="O18"/>
  <c r="N18"/>
  <c r="M18"/>
  <c r="K18"/>
  <c r="J18"/>
  <c r="I18"/>
  <c r="H18"/>
  <c r="AC16"/>
  <c r="AB16"/>
  <c r="Z16"/>
  <c r="Y16"/>
  <c r="X16"/>
  <c r="W16"/>
  <c r="AC15"/>
  <c r="AB15"/>
  <c r="Z15"/>
  <c r="Y15"/>
  <c r="X15"/>
  <c r="W15"/>
  <c r="I59" l="1"/>
  <c r="M59"/>
  <c r="Q59"/>
  <c r="I86"/>
  <c r="M86"/>
  <c r="Q86"/>
  <c r="K86"/>
  <c r="O86"/>
  <c r="P51"/>
  <c r="N51"/>
  <c r="K51"/>
  <c r="O51"/>
  <c r="J59"/>
  <c r="N59"/>
  <c r="N87" s="1"/>
  <c r="N88" s="1"/>
  <c r="J86"/>
  <c r="N86"/>
  <c r="J51"/>
  <c r="J87" s="1"/>
  <c r="J88" s="1"/>
  <c r="L51"/>
  <c r="L87" s="1"/>
  <c r="L88" s="1"/>
  <c r="K59"/>
  <c r="H51"/>
  <c r="H87" s="1"/>
  <c r="H88" s="1"/>
  <c r="O59"/>
  <c r="M51"/>
  <c r="M87" s="1"/>
  <c r="M88" s="1"/>
  <c r="H86"/>
  <c r="L86"/>
  <c r="P86"/>
  <c r="P87" s="1"/>
  <c r="P88" s="1"/>
  <c r="I51"/>
  <c r="I87" s="1"/>
  <c r="I88" s="1"/>
  <c r="T125" i="10"/>
  <c r="S125"/>
  <c r="Q125"/>
  <c r="O125"/>
  <c r="M125"/>
  <c r="L125"/>
  <c r="K125"/>
  <c r="I125"/>
  <c r="H125"/>
  <c r="T123"/>
  <c r="S123"/>
  <c r="Q123"/>
  <c r="P123"/>
  <c r="O123"/>
  <c r="N123"/>
  <c r="M123"/>
  <c r="L123"/>
  <c r="K123"/>
  <c r="J123"/>
  <c r="I123"/>
  <c r="H123"/>
  <c r="U121"/>
  <c r="T121"/>
  <c r="S121"/>
  <c r="Q121"/>
  <c r="P121"/>
  <c r="O121"/>
  <c r="N121"/>
  <c r="M121"/>
  <c r="L121"/>
  <c r="K121"/>
  <c r="J121"/>
  <c r="I121"/>
  <c r="H121"/>
  <c r="U119"/>
  <c r="T119"/>
  <c r="S119"/>
  <c r="Q119"/>
  <c r="P119"/>
  <c r="O119"/>
  <c r="N119"/>
  <c r="M119"/>
  <c r="L119"/>
  <c r="K119"/>
  <c r="J119"/>
  <c r="I119"/>
  <c r="H119"/>
  <c r="U117"/>
  <c r="T117"/>
  <c r="S117"/>
  <c r="Q117"/>
  <c r="P117"/>
  <c r="O117"/>
  <c r="N117"/>
  <c r="M117"/>
  <c r="L117"/>
  <c r="K117"/>
  <c r="J117"/>
  <c r="I117"/>
  <c r="H117"/>
  <c r="U115"/>
  <c r="T115"/>
  <c r="S115"/>
  <c r="Q115"/>
  <c r="P115"/>
  <c r="O115"/>
  <c r="N115"/>
  <c r="M115"/>
  <c r="L115"/>
  <c r="K115"/>
  <c r="J115"/>
  <c r="I115"/>
  <c r="H115"/>
  <c r="U113"/>
  <c r="T113"/>
  <c r="S113"/>
  <c r="Q113"/>
  <c r="P113"/>
  <c r="O113"/>
  <c r="N113"/>
  <c r="M113"/>
  <c r="L113"/>
  <c r="K113"/>
  <c r="J113"/>
  <c r="I113"/>
  <c r="H113"/>
  <c r="U111"/>
  <c r="T111"/>
  <c r="S111"/>
  <c r="Q111"/>
  <c r="P111"/>
  <c r="O111"/>
  <c r="N111"/>
  <c r="M111"/>
  <c r="L111"/>
  <c r="K111"/>
  <c r="J111"/>
  <c r="I111"/>
  <c r="H111"/>
  <c r="U109"/>
  <c r="T109"/>
  <c r="S109"/>
  <c r="Q109"/>
  <c r="P109"/>
  <c r="O109"/>
  <c r="N109"/>
  <c r="M109"/>
  <c r="L109"/>
  <c r="K109"/>
  <c r="J109"/>
  <c r="I109"/>
  <c r="H109"/>
  <c r="U107"/>
  <c r="T107"/>
  <c r="S107"/>
  <c r="Q107"/>
  <c r="AC103" s="1"/>
  <c r="P107"/>
  <c r="O107"/>
  <c r="N107"/>
  <c r="M107"/>
  <c r="L107"/>
  <c r="K107"/>
  <c r="Z103" s="1"/>
  <c r="J107"/>
  <c r="I107"/>
  <c r="X103" s="1"/>
  <c r="H107"/>
  <c r="U105"/>
  <c r="T105"/>
  <c r="S105"/>
  <c r="Q105"/>
  <c r="P105"/>
  <c r="AB103" s="1"/>
  <c r="O105"/>
  <c r="N105"/>
  <c r="M105"/>
  <c r="L105"/>
  <c r="K105"/>
  <c r="J105"/>
  <c r="I105"/>
  <c r="H105"/>
  <c r="W103" s="1"/>
  <c r="Y103"/>
  <c r="T103"/>
  <c r="S103"/>
  <c r="Q103"/>
  <c r="P103"/>
  <c r="O103"/>
  <c r="N103"/>
  <c r="M103"/>
  <c r="L103"/>
  <c r="K103"/>
  <c r="J103"/>
  <c r="I103"/>
  <c r="H103"/>
  <c r="T99"/>
  <c r="S99"/>
  <c r="Q99"/>
  <c r="Q126" s="1"/>
  <c r="Q127" s="1"/>
  <c r="P99"/>
  <c r="P126" s="1"/>
  <c r="O99"/>
  <c r="O126" s="1"/>
  <c r="O127" s="1"/>
  <c r="N99"/>
  <c r="N126" s="1"/>
  <c r="M99"/>
  <c r="M126" s="1"/>
  <c r="L99"/>
  <c r="L126" s="1"/>
  <c r="K99"/>
  <c r="K126" s="1"/>
  <c r="K127" s="1"/>
  <c r="J99"/>
  <c r="J126" s="1"/>
  <c r="I99"/>
  <c r="I126" s="1"/>
  <c r="H99"/>
  <c r="H126" s="1"/>
  <c r="Q95"/>
  <c r="P95"/>
  <c r="O95"/>
  <c r="N95"/>
  <c r="M95"/>
  <c r="L95"/>
  <c r="K95"/>
  <c r="J95"/>
  <c r="I95"/>
  <c r="H95"/>
  <c r="U93"/>
  <c r="S93"/>
  <c r="Q93"/>
  <c r="P93"/>
  <c r="O93"/>
  <c r="N93"/>
  <c r="M93"/>
  <c r="L93"/>
  <c r="K93"/>
  <c r="J93"/>
  <c r="I93"/>
  <c r="H93"/>
  <c r="U91"/>
  <c r="S91"/>
  <c r="U89"/>
  <c r="S89"/>
  <c r="Q89"/>
  <c r="P89"/>
  <c r="O89"/>
  <c r="N89"/>
  <c r="M89"/>
  <c r="L89"/>
  <c r="K89"/>
  <c r="J89"/>
  <c r="I89"/>
  <c r="H89"/>
  <c r="U87"/>
  <c r="S87"/>
  <c r="U85"/>
  <c r="S85"/>
  <c r="Q85"/>
  <c r="P85"/>
  <c r="O85"/>
  <c r="N85"/>
  <c r="M85"/>
  <c r="L85"/>
  <c r="K85"/>
  <c r="J85"/>
  <c r="I85"/>
  <c r="H85"/>
  <c r="U83"/>
  <c r="S83"/>
  <c r="U81"/>
  <c r="S81"/>
  <c r="Q81"/>
  <c r="P81"/>
  <c r="O81"/>
  <c r="N81"/>
  <c r="M81"/>
  <c r="L81"/>
  <c r="K81"/>
  <c r="J81"/>
  <c r="I81"/>
  <c r="H81"/>
  <c r="U79"/>
  <c r="S79"/>
  <c r="U77"/>
  <c r="S77"/>
  <c r="Q77"/>
  <c r="P77"/>
  <c r="O77"/>
  <c r="N77"/>
  <c r="M77"/>
  <c r="L77"/>
  <c r="K77"/>
  <c r="J77"/>
  <c r="I77"/>
  <c r="H77"/>
  <c r="U75"/>
  <c r="S75"/>
  <c r="U73"/>
  <c r="S73"/>
  <c r="Q73"/>
  <c r="P73"/>
  <c r="O73"/>
  <c r="N73"/>
  <c r="M73"/>
  <c r="L73"/>
  <c r="K73"/>
  <c r="J73"/>
  <c r="I73"/>
  <c r="H73"/>
  <c r="U71"/>
  <c r="S71"/>
  <c r="U69"/>
  <c r="S69"/>
  <c r="Q69"/>
  <c r="P69"/>
  <c r="O69"/>
  <c r="N69"/>
  <c r="M69"/>
  <c r="L69"/>
  <c r="K69"/>
  <c r="J69"/>
  <c r="Z60" s="1"/>
  <c r="I69"/>
  <c r="H69"/>
  <c r="U67"/>
  <c r="S67"/>
  <c r="U65"/>
  <c r="S65"/>
  <c r="Q65"/>
  <c r="P65"/>
  <c r="AC60" s="1"/>
  <c r="O65"/>
  <c r="N65"/>
  <c r="M65"/>
  <c r="L65"/>
  <c r="K65"/>
  <c r="J65"/>
  <c r="I65"/>
  <c r="H65"/>
  <c r="X60" s="1"/>
  <c r="U63"/>
  <c r="S63"/>
  <c r="Z62"/>
  <c r="Y62"/>
  <c r="X62"/>
  <c r="Z61"/>
  <c r="Y61"/>
  <c r="X61"/>
  <c r="S61"/>
  <c r="Q61"/>
  <c r="P61"/>
  <c r="O61"/>
  <c r="N61"/>
  <c r="M61"/>
  <c r="L61"/>
  <c r="K61"/>
  <c r="J61"/>
  <c r="I61"/>
  <c r="H61"/>
  <c r="AD60"/>
  <c r="AA60"/>
  <c r="Y60"/>
  <c r="AD59"/>
  <c r="AC59"/>
  <c r="AA59"/>
  <c r="Z59"/>
  <c r="Y59"/>
  <c r="X59"/>
  <c r="S59"/>
  <c r="AD58"/>
  <c r="AC58"/>
  <c r="AA58"/>
  <c r="Z58"/>
  <c r="Y58"/>
  <c r="X58"/>
  <c r="U57"/>
  <c r="S57"/>
  <c r="Q57"/>
  <c r="P57"/>
  <c r="O57"/>
  <c r="N57"/>
  <c r="M57"/>
  <c r="L57"/>
  <c r="K57"/>
  <c r="J57"/>
  <c r="I57"/>
  <c r="H57"/>
  <c r="U55"/>
  <c r="S55"/>
  <c r="Q55"/>
  <c r="P55"/>
  <c r="O55"/>
  <c r="N55"/>
  <c r="M55"/>
  <c r="L55"/>
  <c r="K55"/>
  <c r="J55"/>
  <c r="I55"/>
  <c r="H55"/>
  <c r="U53"/>
  <c r="S53"/>
  <c r="Q53"/>
  <c r="P53"/>
  <c r="O53"/>
  <c r="N53"/>
  <c r="M53"/>
  <c r="L53"/>
  <c r="K53"/>
  <c r="J53"/>
  <c r="I53"/>
  <c r="H53"/>
  <c r="U51"/>
  <c r="S51"/>
  <c r="Q51"/>
  <c r="P51"/>
  <c r="O51"/>
  <c r="N51"/>
  <c r="M51"/>
  <c r="L51"/>
  <c r="K51"/>
  <c r="J51"/>
  <c r="I51"/>
  <c r="H51"/>
  <c r="U49"/>
  <c r="S49"/>
  <c r="Q49"/>
  <c r="P49"/>
  <c r="O49"/>
  <c r="N49"/>
  <c r="M49"/>
  <c r="L49"/>
  <c r="K49"/>
  <c r="J49"/>
  <c r="I49"/>
  <c r="H49"/>
  <c r="U47"/>
  <c r="S47"/>
  <c r="Q47"/>
  <c r="P47"/>
  <c r="O47"/>
  <c r="N47"/>
  <c r="M47"/>
  <c r="L47"/>
  <c r="K47"/>
  <c r="J47"/>
  <c r="I47"/>
  <c r="H47"/>
  <c r="U45"/>
  <c r="S45"/>
  <c r="Q45"/>
  <c r="P45"/>
  <c r="O45"/>
  <c r="N45"/>
  <c r="M45"/>
  <c r="L45"/>
  <c r="K45"/>
  <c r="J45"/>
  <c r="I45"/>
  <c r="H45"/>
  <c r="U43"/>
  <c r="S43"/>
  <c r="Q43"/>
  <c r="P43"/>
  <c r="O43"/>
  <c r="N43"/>
  <c r="M43"/>
  <c r="L43"/>
  <c r="K43"/>
  <c r="J43"/>
  <c r="I43"/>
  <c r="H43"/>
  <c r="Y41"/>
  <c r="X41"/>
  <c r="W41"/>
  <c r="S41"/>
  <c r="Q41"/>
  <c r="Q96" s="1"/>
  <c r="P41"/>
  <c r="P96" s="1"/>
  <c r="O41"/>
  <c r="O96" s="1"/>
  <c r="N41"/>
  <c r="N96" s="1"/>
  <c r="M41"/>
  <c r="L41"/>
  <c r="L96" s="1"/>
  <c r="K41"/>
  <c r="K96" s="1"/>
  <c r="J41"/>
  <c r="J96" s="1"/>
  <c r="I41"/>
  <c r="H41"/>
  <c r="H96" s="1"/>
  <c r="H127" s="1"/>
  <c r="AC39"/>
  <c r="AB39"/>
  <c r="Z39"/>
  <c r="Y39"/>
  <c r="X39"/>
  <c r="W39"/>
  <c r="T34"/>
  <c r="S34"/>
  <c r="Q34"/>
  <c r="P34"/>
  <c r="O34"/>
  <c r="O35" s="1"/>
  <c r="N34"/>
  <c r="N35" s="1"/>
  <c r="L34"/>
  <c r="K34"/>
  <c r="K35" s="1"/>
  <c r="J34"/>
  <c r="J35" s="1"/>
  <c r="I34"/>
  <c r="I35" s="1"/>
  <c r="H34"/>
  <c r="H35" s="1"/>
  <c r="T32"/>
  <c r="S32"/>
  <c r="Q32"/>
  <c r="Q35" s="1"/>
  <c r="P32"/>
  <c r="P35" s="1"/>
  <c r="O32"/>
  <c r="N32"/>
  <c r="M32"/>
  <c r="L32"/>
  <c r="L35" s="1"/>
  <c r="K32"/>
  <c r="J32"/>
  <c r="I32"/>
  <c r="H32"/>
  <c r="Q28"/>
  <c r="P28"/>
  <c r="M28"/>
  <c r="L28"/>
  <c r="K28"/>
  <c r="J28"/>
  <c r="I28"/>
  <c r="I29" s="1"/>
  <c r="I36" s="1"/>
  <c r="H28"/>
  <c r="H29" s="1"/>
  <c r="H36" s="1"/>
  <c r="H128" s="1"/>
  <c r="T26"/>
  <c r="S26"/>
  <c r="Q26"/>
  <c r="P26"/>
  <c r="O26"/>
  <c r="N26"/>
  <c r="M26"/>
  <c r="L26"/>
  <c r="K26"/>
  <c r="J26"/>
  <c r="I26"/>
  <c r="H26"/>
  <c r="T24"/>
  <c r="S24"/>
  <c r="Q24"/>
  <c r="P24"/>
  <c r="O24"/>
  <c r="N24"/>
  <c r="M24"/>
  <c r="L24"/>
  <c r="K24"/>
  <c r="J24"/>
  <c r="I24"/>
  <c r="H24"/>
  <c r="T22"/>
  <c r="S22"/>
  <c r="Q22"/>
  <c r="Q29" s="1"/>
  <c r="Q36" s="1"/>
  <c r="P22"/>
  <c r="P29" s="1"/>
  <c r="P36" s="1"/>
  <c r="O22"/>
  <c r="O29" s="1"/>
  <c r="N22"/>
  <c r="N29" s="1"/>
  <c r="M22"/>
  <c r="M29" s="1"/>
  <c r="L22"/>
  <c r="L29" s="1"/>
  <c r="L36" s="1"/>
  <c r="K22"/>
  <c r="K29" s="1"/>
  <c r="J22"/>
  <c r="J29" s="1"/>
  <c r="I22"/>
  <c r="H22"/>
  <c r="T20"/>
  <c r="S20"/>
  <c r="T18"/>
  <c r="S18"/>
  <c r="T16"/>
  <c r="S16"/>
  <c r="M96" l="1"/>
  <c r="M127" s="1"/>
  <c r="M128" s="1"/>
  <c r="M36"/>
  <c r="I96"/>
  <c r="I127"/>
  <c r="I128" s="1"/>
  <c r="Q87" i="7"/>
  <c r="Q88" s="1"/>
  <c r="O87"/>
  <c r="O88" s="1"/>
  <c r="K87"/>
  <c r="K88" s="1"/>
  <c r="J36" i="10"/>
  <c r="J128" s="1"/>
  <c r="N36"/>
  <c r="K36"/>
  <c r="K128" s="1"/>
  <c r="O36"/>
  <c r="O128" s="1"/>
  <c r="L127"/>
  <c r="L128" s="1"/>
  <c r="P127"/>
  <c r="P128" s="1"/>
  <c r="Q128"/>
  <c r="J127"/>
  <c r="N127"/>
  <c r="T197" i="9"/>
  <c r="S197"/>
  <c r="Q197"/>
  <c r="P197"/>
  <c r="O197"/>
  <c r="N197"/>
  <c r="M197"/>
  <c r="L197"/>
  <c r="K197"/>
  <c r="J197"/>
  <c r="I197"/>
  <c r="H197"/>
  <c r="S195"/>
  <c r="Q195"/>
  <c r="P195"/>
  <c r="O195"/>
  <c r="N195"/>
  <c r="M195"/>
  <c r="L195"/>
  <c r="J195"/>
  <c r="I195"/>
  <c r="H195"/>
  <c r="T192"/>
  <c r="T195" s="1"/>
  <c r="S192"/>
  <c r="Q192"/>
  <c r="P192"/>
  <c r="O192"/>
  <c r="N192"/>
  <c r="M192"/>
  <c r="L192"/>
  <c r="K192"/>
  <c r="K195" s="1"/>
  <c r="J192"/>
  <c r="I192"/>
  <c r="H192"/>
  <c r="T190"/>
  <c r="S190"/>
  <c r="Q190"/>
  <c r="P190"/>
  <c r="O190"/>
  <c r="N190"/>
  <c r="M190"/>
  <c r="L190"/>
  <c r="K190"/>
  <c r="J190"/>
  <c r="I190"/>
  <c r="H190"/>
  <c r="T186"/>
  <c r="S186"/>
  <c r="Q186"/>
  <c r="Q198" s="1"/>
  <c r="P186"/>
  <c r="P198" s="1"/>
  <c r="O186"/>
  <c r="O198" s="1"/>
  <c r="N186"/>
  <c r="N198" s="1"/>
  <c r="M186"/>
  <c r="M198" s="1"/>
  <c r="L186"/>
  <c r="L198" s="1"/>
  <c r="K186"/>
  <c r="K198" s="1"/>
  <c r="J186"/>
  <c r="J198" s="1"/>
  <c r="I186"/>
  <c r="I198" s="1"/>
  <c r="H186"/>
  <c r="H198" s="1"/>
  <c r="T181"/>
  <c r="S181"/>
  <c r="Q181"/>
  <c r="P181"/>
  <c r="O181"/>
  <c r="N181"/>
  <c r="M181"/>
  <c r="L181"/>
  <c r="K181"/>
  <c r="J181"/>
  <c r="I181"/>
  <c r="U181" s="1"/>
  <c r="H181"/>
  <c r="U180"/>
  <c r="T176"/>
  <c r="S176"/>
  <c r="Q176"/>
  <c r="P176"/>
  <c r="O176"/>
  <c r="N176"/>
  <c r="M176"/>
  <c r="L176"/>
  <c r="K176"/>
  <c r="J176"/>
  <c r="I176"/>
  <c r="U175" s="1"/>
  <c r="H176"/>
  <c r="T171"/>
  <c r="S171"/>
  <c r="Q171"/>
  <c r="P171"/>
  <c r="O171"/>
  <c r="N171"/>
  <c r="M171"/>
  <c r="L171"/>
  <c r="K171"/>
  <c r="J171"/>
  <c r="I171"/>
  <c r="H171"/>
  <c r="U170"/>
  <c r="T166"/>
  <c r="S166"/>
  <c r="Q166"/>
  <c r="P166"/>
  <c r="O166"/>
  <c r="N166"/>
  <c r="M166"/>
  <c r="L166"/>
  <c r="K166"/>
  <c r="J166"/>
  <c r="I166"/>
  <c r="H166"/>
  <c r="T161"/>
  <c r="S161"/>
  <c r="Q161"/>
  <c r="P161"/>
  <c r="O161"/>
  <c r="N161"/>
  <c r="M161"/>
  <c r="L161"/>
  <c r="K161"/>
  <c r="J161"/>
  <c r="I161"/>
  <c r="H161"/>
  <c r="T159"/>
  <c r="S159"/>
  <c r="Q159"/>
  <c r="P159"/>
  <c r="O159"/>
  <c r="N159"/>
  <c r="M159"/>
  <c r="L159"/>
  <c r="K159"/>
  <c r="J159"/>
  <c r="I159"/>
  <c r="H159"/>
  <c r="T157"/>
  <c r="S157"/>
  <c r="Q157"/>
  <c r="P157"/>
  <c r="O157"/>
  <c r="N157"/>
  <c r="M157"/>
  <c r="L157"/>
  <c r="K157"/>
  <c r="J157"/>
  <c r="I157"/>
  <c r="H157"/>
  <c r="T155"/>
  <c r="S155"/>
  <c r="Q155"/>
  <c r="P155"/>
  <c r="P182" s="1"/>
  <c r="O155"/>
  <c r="N155"/>
  <c r="M155"/>
  <c r="L155"/>
  <c r="L182" s="1"/>
  <c r="K155"/>
  <c r="J155"/>
  <c r="I155"/>
  <c r="H155"/>
  <c r="H182" s="1"/>
  <c r="Q153"/>
  <c r="P153"/>
  <c r="O153"/>
  <c r="N153"/>
  <c r="M153"/>
  <c r="L153"/>
  <c r="K153"/>
  <c r="K182" s="1"/>
  <c r="J153"/>
  <c r="I153"/>
  <c r="H153"/>
  <c r="T151"/>
  <c r="S151"/>
  <c r="Q151"/>
  <c r="Q182" s="1"/>
  <c r="P151"/>
  <c r="O151"/>
  <c r="O182" s="1"/>
  <c r="N151"/>
  <c r="N182" s="1"/>
  <c r="M151"/>
  <c r="M182" s="1"/>
  <c r="L151"/>
  <c r="K151"/>
  <c r="J151"/>
  <c r="J182" s="1"/>
  <c r="I151"/>
  <c r="I182" s="1"/>
  <c r="H151"/>
  <c r="T149"/>
  <c r="S149"/>
  <c r="Q149"/>
  <c r="P149"/>
  <c r="O149"/>
  <c r="N149"/>
  <c r="M149"/>
  <c r="L149"/>
  <c r="K149"/>
  <c r="J149"/>
  <c r="I149"/>
  <c r="H149"/>
  <c r="T146"/>
  <c r="S146"/>
  <c r="Q146"/>
  <c r="P146"/>
  <c r="O146"/>
  <c r="N146"/>
  <c r="M146"/>
  <c r="L146"/>
  <c r="K146"/>
  <c r="J146"/>
  <c r="I146"/>
  <c r="H146"/>
  <c r="T142"/>
  <c r="S142"/>
  <c r="Q142"/>
  <c r="P142"/>
  <c r="O142"/>
  <c r="N142"/>
  <c r="M142"/>
  <c r="L142"/>
  <c r="K142"/>
  <c r="J142"/>
  <c r="I142"/>
  <c r="H142"/>
  <c r="T139"/>
  <c r="S139"/>
  <c r="Q139"/>
  <c r="P139"/>
  <c r="O139"/>
  <c r="N139"/>
  <c r="M139"/>
  <c r="L139"/>
  <c r="K139"/>
  <c r="J139"/>
  <c r="I139"/>
  <c r="H139"/>
  <c r="H136"/>
  <c r="T135"/>
  <c r="S135"/>
  <c r="Q135"/>
  <c r="P135"/>
  <c r="P136" s="1"/>
  <c r="O135"/>
  <c r="N135"/>
  <c r="M135"/>
  <c r="L135"/>
  <c r="J135"/>
  <c r="I135"/>
  <c r="H135"/>
  <c r="T133"/>
  <c r="S133"/>
  <c r="Q133"/>
  <c r="P133"/>
  <c r="O133"/>
  <c r="N133"/>
  <c r="M133"/>
  <c r="L133"/>
  <c r="K133"/>
  <c r="J133"/>
  <c r="I133"/>
  <c r="H133"/>
  <c r="S131"/>
  <c r="Q131"/>
  <c r="P131"/>
  <c r="O131"/>
  <c r="N131"/>
  <c r="M131"/>
  <c r="L131"/>
  <c r="K131"/>
  <c r="J131"/>
  <c r="I131"/>
  <c r="H131"/>
  <c r="T127"/>
  <c r="S127"/>
  <c r="Q127"/>
  <c r="P127"/>
  <c r="O127"/>
  <c r="N127"/>
  <c r="M127"/>
  <c r="L127"/>
  <c r="K127"/>
  <c r="J127"/>
  <c r="I127"/>
  <c r="H127"/>
  <c r="T123"/>
  <c r="S123"/>
  <c r="Q123"/>
  <c r="P123"/>
  <c r="O123"/>
  <c r="N123"/>
  <c r="M123"/>
  <c r="L123"/>
  <c r="K123"/>
  <c r="J123"/>
  <c r="I123"/>
  <c r="H123"/>
  <c r="T121"/>
  <c r="S121"/>
  <c r="Q121"/>
  <c r="P121"/>
  <c r="O121"/>
  <c r="N121"/>
  <c r="M121"/>
  <c r="L121"/>
  <c r="K121"/>
  <c r="J121"/>
  <c r="I121"/>
  <c r="H121"/>
  <c r="T119"/>
  <c r="S119"/>
  <c r="Q119"/>
  <c r="P119"/>
  <c r="O119"/>
  <c r="N119"/>
  <c r="M119"/>
  <c r="L119"/>
  <c r="K119"/>
  <c r="J119"/>
  <c r="I119"/>
  <c r="H119"/>
  <c r="T117"/>
  <c r="S117"/>
  <c r="Q117"/>
  <c r="P117"/>
  <c r="O117"/>
  <c r="N117"/>
  <c r="M117"/>
  <c r="L117"/>
  <c r="K117"/>
  <c r="J117"/>
  <c r="I117"/>
  <c r="H117"/>
  <c r="T115"/>
  <c r="S115"/>
  <c r="Q115"/>
  <c r="P115"/>
  <c r="O115"/>
  <c r="N115"/>
  <c r="M115"/>
  <c r="L115"/>
  <c r="K115"/>
  <c r="J115"/>
  <c r="I115"/>
  <c r="H115"/>
  <c r="T113"/>
  <c r="S113"/>
  <c r="Q113"/>
  <c r="P113"/>
  <c r="O113"/>
  <c r="N113"/>
  <c r="M113"/>
  <c r="L113"/>
  <c r="K113"/>
  <c r="J113"/>
  <c r="I113"/>
  <c r="H113"/>
  <c r="T111"/>
  <c r="S111"/>
  <c r="Q111"/>
  <c r="P111"/>
  <c r="O111"/>
  <c r="N111"/>
  <c r="M111"/>
  <c r="L111"/>
  <c r="K111"/>
  <c r="J111"/>
  <c r="I111"/>
  <c r="H111"/>
  <c r="T109"/>
  <c r="S109"/>
  <c r="Q109"/>
  <c r="P109"/>
  <c r="O109"/>
  <c r="N109"/>
  <c r="M109"/>
  <c r="L109"/>
  <c r="K109"/>
  <c r="J109"/>
  <c r="I109"/>
  <c r="H109"/>
  <c r="T107"/>
  <c r="S107"/>
  <c r="Q107"/>
  <c r="P107"/>
  <c r="O107"/>
  <c r="N107"/>
  <c r="M107"/>
  <c r="L107"/>
  <c r="K107"/>
  <c r="J107"/>
  <c r="I107"/>
  <c r="H107"/>
  <c r="T105"/>
  <c r="S105"/>
  <c r="Q105"/>
  <c r="P105"/>
  <c r="O105"/>
  <c r="N105"/>
  <c r="M105"/>
  <c r="L105"/>
  <c r="K105"/>
  <c r="J105"/>
  <c r="I105"/>
  <c r="H105"/>
  <c r="T103"/>
  <c r="S103"/>
  <c r="Q103"/>
  <c r="P103"/>
  <c r="O103"/>
  <c r="N103"/>
  <c r="M103"/>
  <c r="L103"/>
  <c r="K103"/>
  <c r="J103"/>
  <c r="I103"/>
  <c r="H103"/>
  <c r="T101"/>
  <c r="S101"/>
  <c r="Q101"/>
  <c r="P101"/>
  <c r="O101"/>
  <c r="N101"/>
  <c r="M101"/>
  <c r="L101"/>
  <c r="K101"/>
  <c r="J101"/>
  <c r="I101"/>
  <c r="H101"/>
  <c r="T99"/>
  <c r="S99"/>
  <c r="Q99"/>
  <c r="P99"/>
  <c r="O99"/>
  <c r="N99"/>
  <c r="M99"/>
  <c r="L99"/>
  <c r="K99"/>
  <c r="J99"/>
  <c r="I99"/>
  <c r="H99"/>
  <c r="T97"/>
  <c r="S97"/>
  <c r="Q97"/>
  <c r="P97"/>
  <c r="O97"/>
  <c r="N97"/>
  <c r="M97"/>
  <c r="L97"/>
  <c r="K97"/>
  <c r="J97"/>
  <c r="I97"/>
  <c r="H97"/>
  <c r="T95"/>
  <c r="S95"/>
  <c r="Q95"/>
  <c r="P95"/>
  <c r="O95"/>
  <c r="N95"/>
  <c r="M95"/>
  <c r="L95"/>
  <c r="K95"/>
  <c r="J95"/>
  <c r="I95"/>
  <c r="H95"/>
  <c r="T93"/>
  <c r="S93"/>
  <c r="Q93"/>
  <c r="P93"/>
  <c r="O93"/>
  <c r="N93"/>
  <c r="M93"/>
  <c r="L93"/>
  <c r="K93"/>
  <c r="J93"/>
  <c r="I93"/>
  <c r="H93"/>
  <c r="T91"/>
  <c r="S91"/>
  <c r="Q91"/>
  <c r="P91"/>
  <c r="O91"/>
  <c r="N91"/>
  <c r="M91"/>
  <c r="L91"/>
  <c r="K91"/>
  <c r="J91"/>
  <c r="I91"/>
  <c r="H91"/>
  <c r="T89"/>
  <c r="S89"/>
  <c r="Q89"/>
  <c r="P89"/>
  <c r="O89"/>
  <c r="N89"/>
  <c r="M89"/>
  <c r="L89"/>
  <c r="K89"/>
  <c r="J89"/>
  <c r="I89"/>
  <c r="H89"/>
  <c r="T87"/>
  <c r="S87"/>
  <c r="Q87"/>
  <c r="P87"/>
  <c r="O87"/>
  <c r="N87"/>
  <c r="M87"/>
  <c r="L87"/>
  <c r="K87"/>
  <c r="J87"/>
  <c r="I87"/>
  <c r="H87"/>
  <c r="T85"/>
  <c r="S85"/>
  <c r="Q85"/>
  <c r="Q136" s="1"/>
  <c r="P85"/>
  <c r="O85"/>
  <c r="O136" s="1"/>
  <c r="N85"/>
  <c r="N136" s="1"/>
  <c r="M85"/>
  <c r="M136" s="1"/>
  <c r="L85"/>
  <c r="K85"/>
  <c r="K136" s="1"/>
  <c r="J85"/>
  <c r="J136" s="1"/>
  <c r="I85"/>
  <c r="I136" s="1"/>
  <c r="H85"/>
  <c r="T81"/>
  <c r="S81"/>
  <c r="Q81"/>
  <c r="P81"/>
  <c r="O81"/>
  <c r="N81"/>
  <c r="M81"/>
  <c r="L81"/>
  <c r="K81"/>
  <c r="J81"/>
  <c r="I81"/>
  <c r="H81"/>
  <c r="T79"/>
  <c r="S79"/>
  <c r="Q79"/>
  <c r="P79"/>
  <c r="O79"/>
  <c r="N79"/>
  <c r="M79"/>
  <c r="L79"/>
  <c r="K79"/>
  <c r="J79"/>
  <c r="I79"/>
  <c r="H79"/>
  <c r="T77"/>
  <c r="S77"/>
  <c r="Q77"/>
  <c r="P77"/>
  <c r="O77"/>
  <c r="N77"/>
  <c r="M77"/>
  <c r="L77"/>
  <c r="K77"/>
  <c r="J77"/>
  <c r="I77"/>
  <c r="H77"/>
  <c r="T75"/>
  <c r="S75"/>
  <c r="Q75"/>
  <c r="P75"/>
  <c r="O75"/>
  <c r="N75"/>
  <c r="M75"/>
  <c r="L75"/>
  <c r="K75"/>
  <c r="J75"/>
  <c r="I75"/>
  <c r="H75"/>
  <c r="T73"/>
  <c r="S73"/>
  <c r="Q73"/>
  <c r="P73"/>
  <c r="O73"/>
  <c r="N73"/>
  <c r="M73"/>
  <c r="L73"/>
  <c r="K73"/>
  <c r="J73"/>
  <c r="I73"/>
  <c r="H73"/>
  <c r="T71"/>
  <c r="S71"/>
  <c r="Q71"/>
  <c r="P71"/>
  <c r="O71"/>
  <c r="N71"/>
  <c r="M71"/>
  <c r="L71"/>
  <c r="K71"/>
  <c r="J71"/>
  <c r="I71"/>
  <c r="H71"/>
  <c r="T69"/>
  <c r="S69"/>
  <c r="Q69"/>
  <c r="P69"/>
  <c r="O69"/>
  <c r="N69"/>
  <c r="M69"/>
  <c r="L69"/>
  <c r="K69"/>
  <c r="J69"/>
  <c r="I69"/>
  <c r="H69"/>
  <c r="T67"/>
  <c r="S67"/>
  <c r="Q67"/>
  <c r="P67"/>
  <c r="O67"/>
  <c r="N67"/>
  <c r="M67"/>
  <c r="L67"/>
  <c r="K67"/>
  <c r="J67"/>
  <c r="I67"/>
  <c r="H67"/>
  <c r="T65"/>
  <c r="S65"/>
  <c r="Q65"/>
  <c r="P65"/>
  <c r="O65"/>
  <c r="N65"/>
  <c r="M65"/>
  <c r="L65"/>
  <c r="K65"/>
  <c r="J65"/>
  <c r="I65"/>
  <c r="H65"/>
  <c r="T63"/>
  <c r="S63"/>
  <c r="Q63"/>
  <c r="P63"/>
  <c r="O63"/>
  <c r="N63"/>
  <c r="M63"/>
  <c r="L63"/>
  <c r="K63"/>
  <c r="J63"/>
  <c r="I63"/>
  <c r="H63"/>
  <c r="T61"/>
  <c r="S61"/>
  <c r="Q61"/>
  <c r="P61"/>
  <c r="O61"/>
  <c r="N61"/>
  <c r="M61"/>
  <c r="L61"/>
  <c r="K61"/>
  <c r="J61"/>
  <c r="I61"/>
  <c r="H61"/>
  <c r="T58"/>
  <c r="S58"/>
  <c r="Q58"/>
  <c r="P58"/>
  <c r="O58"/>
  <c r="N58"/>
  <c r="M58"/>
  <c r="L58"/>
  <c r="K58"/>
  <c r="J58"/>
  <c r="I58"/>
  <c r="H58"/>
  <c r="T55"/>
  <c r="S55"/>
  <c r="Q55"/>
  <c r="P55"/>
  <c r="O55"/>
  <c r="N55"/>
  <c r="M55"/>
  <c r="L55"/>
  <c r="K55"/>
  <c r="J55"/>
  <c r="I55"/>
  <c r="H55"/>
  <c r="T53"/>
  <c r="S53"/>
  <c r="Q53"/>
  <c r="P53"/>
  <c r="O53"/>
  <c r="N53"/>
  <c r="M53"/>
  <c r="L53"/>
  <c r="K53"/>
  <c r="J53"/>
  <c r="I53"/>
  <c r="H53"/>
  <c r="T51"/>
  <c r="S51"/>
  <c r="Q51"/>
  <c r="P51"/>
  <c r="O51"/>
  <c r="N51"/>
  <c r="M51"/>
  <c r="L51"/>
  <c r="K51"/>
  <c r="J51"/>
  <c r="I51"/>
  <c r="H51"/>
  <c r="T49"/>
  <c r="S49"/>
  <c r="Q49"/>
  <c r="P49"/>
  <c r="O49"/>
  <c r="N49"/>
  <c r="M49"/>
  <c r="L49"/>
  <c r="K49"/>
  <c r="J49"/>
  <c r="I49"/>
  <c r="H49"/>
  <c r="T46"/>
  <c r="S46"/>
  <c r="Q46"/>
  <c r="P46"/>
  <c r="O46"/>
  <c r="N46"/>
  <c r="M46"/>
  <c r="L46"/>
  <c r="K46"/>
  <c r="J46"/>
  <c r="I46"/>
  <c r="H46"/>
  <c r="T44"/>
  <c r="S44"/>
  <c r="Q44"/>
  <c r="P44"/>
  <c r="P82" s="1"/>
  <c r="O44"/>
  <c r="N44"/>
  <c r="M44"/>
  <c r="L44"/>
  <c r="L82" s="1"/>
  <c r="K44"/>
  <c r="J44"/>
  <c r="I44"/>
  <c r="H44"/>
  <c r="H82" s="1"/>
  <c r="H199" s="1"/>
  <c r="H200" s="1"/>
  <c r="T42"/>
  <c r="S42"/>
  <c r="Q42"/>
  <c r="P42"/>
  <c r="O42"/>
  <c r="N42"/>
  <c r="M42"/>
  <c r="L42"/>
  <c r="K42"/>
  <c r="J42"/>
  <c r="I42"/>
  <c r="H42"/>
  <c r="U41"/>
  <c r="T40"/>
  <c r="S40"/>
  <c r="Q40"/>
  <c r="P40"/>
  <c r="O40"/>
  <c r="N40"/>
  <c r="M40"/>
  <c r="L40"/>
  <c r="K40"/>
  <c r="J40"/>
  <c r="I40"/>
  <c r="H40"/>
  <c r="U39"/>
  <c r="T38"/>
  <c r="S38"/>
  <c r="Q38"/>
  <c r="P38"/>
  <c r="O38"/>
  <c r="N38"/>
  <c r="M38"/>
  <c r="L38"/>
  <c r="K38"/>
  <c r="J38"/>
  <c r="I38"/>
  <c r="H38"/>
  <c r="U37"/>
  <c r="T36"/>
  <c r="S36"/>
  <c r="Q36"/>
  <c r="P36"/>
  <c r="O36"/>
  <c r="N36"/>
  <c r="M36"/>
  <c r="L36"/>
  <c r="K36"/>
  <c r="J36"/>
  <c r="I36"/>
  <c r="H36"/>
  <c r="U35"/>
  <c r="T34"/>
  <c r="S34"/>
  <c r="Q34"/>
  <c r="P34"/>
  <c r="O34"/>
  <c r="N34"/>
  <c r="M34"/>
  <c r="L34"/>
  <c r="K34"/>
  <c r="J34"/>
  <c r="I34"/>
  <c r="H34"/>
  <c r="U33"/>
  <c r="T32"/>
  <c r="S32"/>
  <c r="Q32"/>
  <c r="P32"/>
  <c r="O32"/>
  <c r="N32"/>
  <c r="M32"/>
  <c r="L32"/>
  <c r="K32"/>
  <c r="J32"/>
  <c r="I32"/>
  <c r="H32"/>
  <c r="U31"/>
  <c r="T30"/>
  <c r="S30"/>
  <c r="Q30"/>
  <c r="P30"/>
  <c r="O30"/>
  <c r="N30"/>
  <c r="M30"/>
  <c r="L30"/>
  <c r="K30"/>
  <c r="J30"/>
  <c r="I30"/>
  <c r="H30"/>
  <c r="U29"/>
  <c r="T28"/>
  <c r="S28"/>
  <c r="Q28"/>
  <c r="P28"/>
  <c r="O28"/>
  <c r="N28"/>
  <c r="M28"/>
  <c r="L28"/>
  <c r="K28"/>
  <c r="J28"/>
  <c r="I28"/>
  <c r="H28"/>
  <c r="U27"/>
  <c r="T26"/>
  <c r="S26"/>
  <c r="Q26"/>
  <c r="P26"/>
  <c r="O26"/>
  <c r="N26"/>
  <c r="M26"/>
  <c r="L26"/>
  <c r="K26"/>
  <c r="J26"/>
  <c r="I26"/>
  <c r="H26"/>
  <c r="U25"/>
  <c r="T24"/>
  <c r="S24"/>
  <c r="Q24"/>
  <c r="P24"/>
  <c r="O24"/>
  <c r="N24"/>
  <c r="M24"/>
  <c r="L24"/>
  <c r="K24"/>
  <c r="J24"/>
  <c r="I24"/>
  <c r="H24"/>
  <c r="T22"/>
  <c r="S22"/>
  <c r="Q22"/>
  <c r="P22"/>
  <c r="O22"/>
  <c r="N22"/>
  <c r="M22"/>
  <c r="L22"/>
  <c r="K22"/>
  <c r="J22"/>
  <c r="I22"/>
  <c r="H22"/>
  <c r="T20"/>
  <c r="S20"/>
  <c r="Q20"/>
  <c r="P20"/>
  <c r="O20"/>
  <c r="N20"/>
  <c r="M20"/>
  <c r="L20"/>
  <c r="K20"/>
  <c r="J20"/>
  <c r="I20"/>
  <c r="H20"/>
  <c r="T18"/>
  <c r="S18"/>
  <c r="Q18"/>
  <c r="P18"/>
  <c r="O18"/>
  <c r="N18"/>
  <c r="M18"/>
  <c r="L18"/>
  <c r="K18"/>
  <c r="J18"/>
  <c r="I18"/>
  <c r="H18"/>
  <c r="T16"/>
  <c r="S16"/>
  <c r="Q16"/>
  <c r="Q82" s="1"/>
  <c r="P16"/>
  <c r="O16"/>
  <c r="O82" s="1"/>
  <c r="O199" s="1"/>
  <c r="O200" s="1"/>
  <c r="N16"/>
  <c r="N82" s="1"/>
  <c r="N199" s="1"/>
  <c r="N200" s="1"/>
  <c r="M16"/>
  <c r="M82" s="1"/>
  <c r="M199" s="1"/>
  <c r="M200" s="1"/>
  <c r="L16"/>
  <c r="K16"/>
  <c r="K82" s="1"/>
  <c r="K199" s="1"/>
  <c r="K200" s="1"/>
  <c r="J16"/>
  <c r="J82" s="1"/>
  <c r="J199" s="1"/>
  <c r="J200" s="1"/>
  <c r="I16"/>
  <c r="I82" s="1"/>
  <c r="I199" s="1"/>
  <c r="I200" s="1"/>
  <c r="H16"/>
  <c r="L136" l="1"/>
  <c r="L199" s="1"/>
  <c r="L200" s="1"/>
  <c r="N128" i="10"/>
  <c r="Q199" i="9"/>
  <c r="Q200" s="1"/>
  <c r="P199"/>
  <c r="P200" s="1"/>
  <c r="J468" i="8"/>
  <c r="M468"/>
  <c r="N468"/>
  <c r="P468"/>
  <c r="Q468"/>
  <c r="I378"/>
  <c r="J378"/>
  <c r="M378"/>
  <c r="N378"/>
  <c r="P378"/>
  <c r="Q378"/>
  <c r="I340"/>
  <c r="J340"/>
  <c r="K340"/>
  <c r="L340"/>
  <c r="M340"/>
  <c r="N340"/>
  <c r="O340"/>
  <c r="H340"/>
  <c r="I82"/>
  <c r="J82"/>
  <c r="K82"/>
  <c r="H82"/>
  <c r="M160"/>
  <c r="N160"/>
  <c r="P160"/>
  <c r="Q160"/>
  <c r="Q459" l="1"/>
  <c r="P459"/>
  <c r="M459"/>
  <c r="Q454"/>
  <c r="P454"/>
  <c r="O454"/>
  <c r="O459" s="1"/>
  <c r="N454"/>
  <c r="N459" s="1"/>
  <c r="M454"/>
  <c r="L454"/>
  <c r="L459" s="1"/>
  <c r="K454"/>
  <c r="K459" s="1"/>
  <c r="J454"/>
  <c r="J459" s="1"/>
  <c r="I454"/>
  <c r="I459" s="1"/>
  <c r="H454"/>
  <c r="H459" s="1"/>
  <c r="O364"/>
  <c r="N364"/>
  <c r="M364"/>
  <c r="L364"/>
  <c r="K364"/>
  <c r="J364"/>
  <c r="I364"/>
  <c r="H366"/>
  <c r="H364" s="1"/>
  <c r="O356"/>
  <c r="L356"/>
  <c r="K356"/>
  <c r="H356"/>
  <c r="O353" l="1"/>
  <c r="N353"/>
  <c r="M353"/>
  <c r="L353"/>
  <c r="K353"/>
  <c r="J353"/>
  <c r="I353"/>
  <c r="H353"/>
  <c r="Q348"/>
  <c r="Q353" s="1"/>
  <c r="P348"/>
  <c r="P353" s="1"/>
  <c r="O361"/>
  <c r="N361"/>
  <c r="M361"/>
  <c r="L361"/>
  <c r="K361"/>
  <c r="J361"/>
  <c r="I361"/>
  <c r="H361"/>
  <c r="Q356"/>
  <c r="Q361" s="1"/>
  <c r="P356"/>
  <c r="P361" s="1"/>
  <c r="O369"/>
  <c r="N369"/>
  <c r="M369"/>
  <c r="L369"/>
  <c r="K369"/>
  <c r="J369"/>
  <c r="I369"/>
  <c r="H369"/>
  <c r="Q364"/>
  <c r="Q369" s="1"/>
  <c r="P364"/>
  <c r="P369" s="1"/>
  <c r="K324" l="1"/>
  <c r="H324"/>
  <c r="K316"/>
  <c r="H316"/>
  <c r="K213" l="1"/>
  <c r="K211"/>
  <c r="K210"/>
  <c r="P147"/>
  <c r="P144"/>
  <c r="Q144"/>
  <c r="I446" l="1"/>
  <c r="J446"/>
  <c r="I462"/>
  <c r="J462"/>
  <c r="K462"/>
  <c r="H462"/>
  <c r="Q490" l="1"/>
  <c r="Q495" s="1"/>
  <c r="P490"/>
  <c r="P495" s="1"/>
  <c r="O490"/>
  <c r="O495" s="1"/>
  <c r="N490"/>
  <c r="N495" s="1"/>
  <c r="M490"/>
  <c r="M495" s="1"/>
  <c r="L490"/>
  <c r="L495" s="1"/>
  <c r="K490"/>
  <c r="K495" s="1"/>
  <c r="J490"/>
  <c r="J495" s="1"/>
  <c r="I490"/>
  <c r="I495" s="1"/>
  <c r="H490"/>
  <c r="H495" s="1"/>
  <c r="Q482"/>
  <c r="P482"/>
  <c r="O482"/>
  <c r="O487" s="1"/>
  <c r="N482"/>
  <c r="N487" s="1"/>
  <c r="M482"/>
  <c r="M487" s="1"/>
  <c r="L482"/>
  <c r="L487" s="1"/>
  <c r="K482"/>
  <c r="K487" s="1"/>
  <c r="J482"/>
  <c r="J487" s="1"/>
  <c r="I482"/>
  <c r="I487" s="1"/>
  <c r="H482"/>
  <c r="H487" s="1"/>
  <c r="T477"/>
  <c r="S477"/>
  <c r="Q472"/>
  <c r="Q477" s="1"/>
  <c r="Q478" s="1"/>
  <c r="P472"/>
  <c r="P477" s="1"/>
  <c r="P478" s="1"/>
  <c r="O472"/>
  <c r="O477" s="1"/>
  <c r="O478" s="1"/>
  <c r="N472"/>
  <c r="N477" s="1"/>
  <c r="N478" s="1"/>
  <c r="M472"/>
  <c r="M477" s="1"/>
  <c r="M478" s="1"/>
  <c r="L472"/>
  <c r="L477" s="1"/>
  <c r="L478" s="1"/>
  <c r="K472"/>
  <c r="K477" s="1"/>
  <c r="K478" s="1"/>
  <c r="J472"/>
  <c r="J477" s="1"/>
  <c r="J478" s="1"/>
  <c r="I472"/>
  <c r="I477" s="1"/>
  <c r="I478" s="1"/>
  <c r="H472"/>
  <c r="H477" s="1"/>
  <c r="H478" s="1"/>
  <c r="K467"/>
  <c r="J467"/>
  <c r="I467"/>
  <c r="H467"/>
  <c r="Q462"/>
  <c r="Q467" s="1"/>
  <c r="P462"/>
  <c r="P467" s="1"/>
  <c r="O462"/>
  <c r="O467" s="1"/>
  <c r="N462"/>
  <c r="N467" s="1"/>
  <c r="M462"/>
  <c r="M467" s="1"/>
  <c r="L462"/>
  <c r="L467" s="1"/>
  <c r="K451"/>
  <c r="J451"/>
  <c r="I451"/>
  <c r="Q451"/>
  <c r="P451"/>
  <c r="O446"/>
  <c r="O451" s="1"/>
  <c r="N446"/>
  <c r="N451" s="1"/>
  <c r="M446"/>
  <c r="M451" s="1"/>
  <c r="L446"/>
  <c r="L451" s="1"/>
  <c r="Q443"/>
  <c r="P438"/>
  <c r="P443" s="1"/>
  <c r="O438"/>
  <c r="O443" s="1"/>
  <c r="N438"/>
  <c r="N443" s="1"/>
  <c r="M438"/>
  <c r="M443" s="1"/>
  <c r="L438"/>
  <c r="L443" s="1"/>
  <c r="K438"/>
  <c r="K443" s="1"/>
  <c r="J438"/>
  <c r="J443" s="1"/>
  <c r="I438"/>
  <c r="I443" s="1"/>
  <c r="H438"/>
  <c r="H443" s="1"/>
  <c r="T435"/>
  <c r="S435"/>
  <c r="K435"/>
  <c r="J435"/>
  <c r="I435"/>
  <c r="H435"/>
  <c r="Q430"/>
  <c r="Q435" s="1"/>
  <c r="P430"/>
  <c r="P435" s="1"/>
  <c r="O430"/>
  <c r="O435" s="1"/>
  <c r="N430"/>
  <c r="N435" s="1"/>
  <c r="M430"/>
  <c r="M435" s="1"/>
  <c r="L430"/>
  <c r="L435" s="1"/>
  <c r="T427"/>
  <c r="S427"/>
  <c r="K427"/>
  <c r="J427"/>
  <c r="I427"/>
  <c r="H427"/>
  <c r="Q422"/>
  <c r="Q427" s="1"/>
  <c r="P422"/>
  <c r="P427" s="1"/>
  <c r="O422"/>
  <c r="O427" s="1"/>
  <c r="N422"/>
  <c r="N427" s="1"/>
  <c r="M422"/>
  <c r="M427" s="1"/>
  <c r="L422"/>
  <c r="L427" s="1"/>
  <c r="K419"/>
  <c r="J419"/>
  <c r="I419"/>
  <c r="H419"/>
  <c r="Q414"/>
  <c r="Q419" s="1"/>
  <c r="P414"/>
  <c r="P419" s="1"/>
  <c r="O414"/>
  <c r="O419" s="1"/>
  <c r="N414"/>
  <c r="N419" s="1"/>
  <c r="M414"/>
  <c r="M419" s="1"/>
  <c r="L414"/>
  <c r="L419" s="1"/>
  <c r="K411"/>
  <c r="J411"/>
  <c r="I411"/>
  <c r="H411"/>
  <c r="Q406"/>
  <c r="P406"/>
  <c r="O406"/>
  <c r="O411" s="1"/>
  <c r="N406"/>
  <c r="N411" s="1"/>
  <c r="M406"/>
  <c r="M411" s="1"/>
  <c r="L406"/>
  <c r="L411" s="1"/>
  <c r="Q398"/>
  <c r="Q403" s="1"/>
  <c r="P398"/>
  <c r="P403" s="1"/>
  <c r="O398"/>
  <c r="O403" s="1"/>
  <c r="N398"/>
  <c r="N403" s="1"/>
  <c r="M398"/>
  <c r="M403" s="1"/>
  <c r="L398"/>
  <c r="L403" s="1"/>
  <c r="K398"/>
  <c r="K403" s="1"/>
  <c r="J398"/>
  <c r="J403" s="1"/>
  <c r="I398"/>
  <c r="I403" s="1"/>
  <c r="H398"/>
  <c r="H403" s="1"/>
  <c r="T395"/>
  <c r="S395"/>
  <c r="K395"/>
  <c r="J395"/>
  <c r="I395"/>
  <c r="I468" s="1"/>
  <c r="H395"/>
  <c r="Q390"/>
  <c r="Q395" s="1"/>
  <c r="P390"/>
  <c r="P395" s="1"/>
  <c r="O390"/>
  <c r="O395" s="1"/>
  <c r="N390"/>
  <c r="N395" s="1"/>
  <c r="M390"/>
  <c r="M395" s="1"/>
  <c r="L390"/>
  <c r="L395" s="1"/>
  <c r="T387"/>
  <c r="S387"/>
  <c r="K387"/>
  <c r="J387"/>
  <c r="I387"/>
  <c r="H387"/>
  <c r="H468" s="1"/>
  <c r="Q382"/>
  <c r="Q387" s="1"/>
  <c r="P382"/>
  <c r="P387" s="1"/>
  <c r="O382"/>
  <c r="O387" s="1"/>
  <c r="O468" s="1"/>
  <c r="N382"/>
  <c r="N387" s="1"/>
  <c r="M382"/>
  <c r="M387" s="1"/>
  <c r="L382"/>
  <c r="L387" s="1"/>
  <c r="L468" s="1"/>
  <c r="O377"/>
  <c r="N377"/>
  <c r="M377"/>
  <c r="L377"/>
  <c r="K377"/>
  <c r="J377"/>
  <c r="I377"/>
  <c r="H377"/>
  <c r="Q372"/>
  <c r="Q377" s="1"/>
  <c r="P372"/>
  <c r="P377" s="1"/>
  <c r="O345"/>
  <c r="N345"/>
  <c r="M345"/>
  <c r="L345"/>
  <c r="K345"/>
  <c r="J345"/>
  <c r="I345"/>
  <c r="H345"/>
  <c r="Q340"/>
  <c r="Q345" s="1"/>
  <c r="P340"/>
  <c r="P345" s="1"/>
  <c r="O337"/>
  <c r="N337"/>
  <c r="M337"/>
  <c r="L337"/>
  <c r="K337"/>
  <c r="J337"/>
  <c r="I337"/>
  <c r="H337"/>
  <c r="Q332"/>
  <c r="Q337" s="1"/>
  <c r="P332"/>
  <c r="P337" s="1"/>
  <c r="K329"/>
  <c r="J329"/>
  <c r="I329"/>
  <c r="H329"/>
  <c r="Q324"/>
  <c r="Q329" s="1"/>
  <c r="P324"/>
  <c r="P329" s="1"/>
  <c r="O324"/>
  <c r="O329" s="1"/>
  <c r="N324"/>
  <c r="N329" s="1"/>
  <c r="M324"/>
  <c r="M329" s="1"/>
  <c r="L324"/>
  <c r="L329" s="1"/>
  <c r="K321"/>
  <c r="J321"/>
  <c r="I321"/>
  <c r="H321"/>
  <c r="Q316"/>
  <c r="Q321" s="1"/>
  <c r="P316"/>
  <c r="P321" s="1"/>
  <c r="O316"/>
  <c r="O321" s="1"/>
  <c r="N316"/>
  <c r="N321" s="1"/>
  <c r="M316"/>
  <c r="M321" s="1"/>
  <c r="L316"/>
  <c r="L321" s="1"/>
  <c r="U313"/>
  <c r="T313"/>
  <c r="Q308"/>
  <c r="Q313" s="1"/>
  <c r="P308"/>
  <c r="P313" s="1"/>
  <c r="O308"/>
  <c r="O313" s="1"/>
  <c r="N308"/>
  <c r="N313" s="1"/>
  <c r="M308"/>
  <c r="M313" s="1"/>
  <c r="L308"/>
  <c r="L313" s="1"/>
  <c r="K308"/>
  <c r="K313" s="1"/>
  <c r="J308"/>
  <c r="J313" s="1"/>
  <c r="I308"/>
  <c r="I313" s="1"/>
  <c r="H308"/>
  <c r="H313" s="1"/>
  <c r="Q300"/>
  <c r="Q305" s="1"/>
  <c r="P300"/>
  <c r="P305" s="1"/>
  <c r="O300"/>
  <c r="O305" s="1"/>
  <c r="N300"/>
  <c r="N305" s="1"/>
  <c r="M300"/>
  <c r="M305" s="1"/>
  <c r="L300"/>
  <c r="L305" s="1"/>
  <c r="K300"/>
  <c r="K305" s="1"/>
  <c r="J300"/>
  <c r="J305" s="1"/>
  <c r="I300"/>
  <c r="I305" s="1"/>
  <c r="H300"/>
  <c r="H305" s="1"/>
  <c r="Q292"/>
  <c r="Q297" s="1"/>
  <c r="P292"/>
  <c r="P297" s="1"/>
  <c r="O292"/>
  <c r="O297" s="1"/>
  <c r="N292"/>
  <c r="N297" s="1"/>
  <c r="M292"/>
  <c r="M297" s="1"/>
  <c r="L292"/>
  <c r="L297" s="1"/>
  <c r="K292"/>
  <c r="K297" s="1"/>
  <c r="J292"/>
  <c r="J297" s="1"/>
  <c r="I292"/>
  <c r="I297" s="1"/>
  <c r="H292"/>
  <c r="H297" s="1"/>
  <c r="Q284"/>
  <c r="Q289" s="1"/>
  <c r="P284"/>
  <c r="P289" s="1"/>
  <c r="O284"/>
  <c r="O289" s="1"/>
  <c r="N284"/>
  <c r="N289" s="1"/>
  <c r="M284"/>
  <c r="M289" s="1"/>
  <c r="L284"/>
  <c r="L289" s="1"/>
  <c r="K284"/>
  <c r="K289" s="1"/>
  <c r="J284"/>
  <c r="J289" s="1"/>
  <c r="I284"/>
  <c r="I289" s="1"/>
  <c r="H284"/>
  <c r="H289" s="1"/>
  <c r="Q276"/>
  <c r="Q281" s="1"/>
  <c r="P276"/>
  <c r="P281" s="1"/>
  <c r="O276"/>
  <c r="O281" s="1"/>
  <c r="N276"/>
  <c r="N281" s="1"/>
  <c r="M276"/>
  <c r="M281" s="1"/>
  <c r="L276"/>
  <c r="L281" s="1"/>
  <c r="K276"/>
  <c r="K281" s="1"/>
  <c r="J276"/>
  <c r="J281" s="1"/>
  <c r="I276"/>
  <c r="I281" s="1"/>
  <c r="H276"/>
  <c r="H281" s="1"/>
  <c r="Q268"/>
  <c r="Q273" s="1"/>
  <c r="P268"/>
  <c r="P273" s="1"/>
  <c r="O268"/>
  <c r="O273" s="1"/>
  <c r="N268"/>
  <c r="N273" s="1"/>
  <c r="M268"/>
  <c r="M273" s="1"/>
  <c r="L268"/>
  <c r="L273" s="1"/>
  <c r="K268"/>
  <c r="K273" s="1"/>
  <c r="J268"/>
  <c r="J273" s="1"/>
  <c r="I268"/>
  <c r="I273" s="1"/>
  <c r="H268"/>
  <c r="H273" s="1"/>
  <c r="Q260"/>
  <c r="Q265" s="1"/>
  <c r="P260"/>
  <c r="P265" s="1"/>
  <c r="O260"/>
  <c r="O265" s="1"/>
  <c r="N260"/>
  <c r="N265" s="1"/>
  <c r="M260"/>
  <c r="M265" s="1"/>
  <c r="L260"/>
  <c r="L265" s="1"/>
  <c r="K260"/>
  <c r="K265" s="1"/>
  <c r="J260"/>
  <c r="J265" s="1"/>
  <c r="I260"/>
  <c r="I265" s="1"/>
  <c r="H260"/>
  <c r="H265" s="1"/>
  <c r="Q257"/>
  <c r="P257"/>
  <c r="O252"/>
  <c r="O257" s="1"/>
  <c r="N252"/>
  <c r="N257" s="1"/>
  <c r="M252"/>
  <c r="M257" s="1"/>
  <c r="L252"/>
  <c r="L257" s="1"/>
  <c r="K252"/>
  <c r="K257" s="1"/>
  <c r="J252"/>
  <c r="J257" s="1"/>
  <c r="I252"/>
  <c r="I257" s="1"/>
  <c r="H252"/>
  <c r="H257" s="1"/>
  <c r="Q244"/>
  <c r="P244"/>
  <c r="P249" s="1"/>
  <c r="O244"/>
  <c r="O249" s="1"/>
  <c r="N244"/>
  <c r="N249" s="1"/>
  <c r="M244"/>
  <c r="M249" s="1"/>
  <c r="L244"/>
  <c r="L249" s="1"/>
  <c r="K244"/>
  <c r="K249" s="1"/>
  <c r="J244"/>
  <c r="J249" s="1"/>
  <c r="I244"/>
  <c r="I249" s="1"/>
  <c r="H244"/>
  <c r="H249" s="1"/>
  <c r="T241"/>
  <c r="K236"/>
  <c r="K241" s="1"/>
  <c r="H236"/>
  <c r="Q241"/>
  <c r="P236"/>
  <c r="P241" s="1"/>
  <c r="O236"/>
  <c r="O241" s="1"/>
  <c r="N236"/>
  <c r="N241" s="1"/>
  <c r="M236"/>
  <c r="M241" s="1"/>
  <c r="L236"/>
  <c r="L241" s="1"/>
  <c r="J236"/>
  <c r="J241" s="1"/>
  <c r="I236"/>
  <c r="I241" s="1"/>
  <c r="T233"/>
  <c r="S233"/>
  <c r="P228"/>
  <c r="Q228"/>
  <c r="Q233" s="1"/>
  <c r="O228"/>
  <c r="O233" s="1"/>
  <c r="N228"/>
  <c r="N233" s="1"/>
  <c r="M228"/>
  <c r="M233" s="1"/>
  <c r="L228"/>
  <c r="L233" s="1"/>
  <c r="K228"/>
  <c r="K233" s="1"/>
  <c r="J228"/>
  <c r="J233" s="1"/>
  <c r="I228"/>
  <c r="I233" s="1"/>
  <c r="H228"/>
  <c r="H233" s="1"/>
  <c r="T225"/>
  <c r="S225"/>
  <c r="O225"/>
  <c r="N225"/>
  <c r="M225"/>
  <c r="L225"/>
  <c r="Q220"/>
  <c r="Q225" s="1"/>
  <c r="P220"/>
  <c r="P225" s="1"/>
  <c r="K220"/>
  <c r="K225" s="1"/>
  <c r="J220"/>
  <c r="J225" s="1"/>
  <c r="I220"/>
  <c r="I225" s="1"/>
  <c r="H220"/>
  <c r="H225" s="1"/>
  <c r="T217"/>
  <c r="S217"/>
  <c r="Q212"/>
  <c r="Q217" s="1"/>
  <c r="P212"/>
  <c r="P217" s="1"/>
  <c r="N212"/>
  <c r="N217" s="1"/>
  <c r="M212"/>
  <c r="M217" s="1"/>
  <c r="L212"/>
  <c r="K212"/>
  <c r="K217" s="1"/>
  <c r="J212"/>
  <c r="J217" s="1"/>
  <c r="I212"/>
  <c r="I217" s="1"/>
  <c r="H212"/>
  <c r="H217" s="1"/>
  <c r="O211"/>
  <c r="O210"/>
  <c r="U209"/>
  <c r="T209"/>
  <c r="S209"/>
  <c r="K209"/>
  <c r="J209"/>
  <c r="I209"/>
  <c r="H209"/>
  <c r="Q204"/>
  <c r="Q209" s="1"/>
  <c r="P204"/>
  <c r="P209" s="1"/>
  <c r="O204"/>
  <c r="O209" s="1"/>
  <c r="N204"/>
  <c r="N209" s="1"/>
  <c r="M204"/>
  <c r="M209" s="1"/>
  <c r="L204"/>
  <c r="L209" s="1"/>
  <c r="U201"/>
  <c r="T201"/>
  <c r="S201"/>
  <c r="Q196"/>
  <c r="Q201" s="1"/>
  <c r="P196"/>
  <c r="P201" s="1"/>
  <c r="O196"/>
  <c r="O201" s="1"/>
  <c r="N196"/>
  <c r="N201" s="1"/>
  <c r="M196"/>
  <c r="M201" s="1"/>
  <c r="L196"/>
  <c r="L201" s="1"/>
  <c r="K196"/>
  <c r="K201" s="1"/>
  <c r="J196"/>
  <c r="J201" s="1"/>
  <c r="I196"/>
  <c r="I201" s="1"/>
  <c r="H196"/>
  <c r="H201" s="1"/>
  <c r="U193"/>
  <c r="T193"/>
  <c r="S193"/>
  <c r="Q188"/>
  <c r="Q193" s="1"/>
  <c r="P188"/>
  <c r="P193" s="1"/>
  <c r="O188"/>
  <c r="O193" s="1"/>
  <c r="N188"/>
  <c r="N193" s="1"/>
  <c r="M188"/>
  <c r="M193" s="1"/>
  <c r="L188"/>
  <c r="L193" s="1"/>
  <c r="K188"/>
  <c r="K193" s="1"/>
  <c r="J188"/>
  <c r="J193" s="1"/>
  <c r="I188"/>
  <c r="I193" s="1"/>
  <c r="H188"/>
  <c r="H193" s="1"/>
  <c r="U185"/>
  <c r="T185"/>
  <c r="S185"/>
  <c r="Q180"/>
  <c r="Q185" s="1"/>
  <c r="P180"/>
  <c r="P185" s="1"/>
  <c r="O180"/>
  <c r="O185" s="1"/>
  <c r="N180"/>
  <c r="N185" s="1"/>
  <c r="M180"/>
  <c r="M185" s="1"/>
  <c r="L180"/>
  <c r="L185" s="1"/>
  <c r="K180"/>
  <c r="K185" s="1"/>
  <c r="J180"/>
  <c r="J185" s="1"/>
  <c r="I180"/>
  <c r="I185" s="1"/>
  <c r="H180"/>
  <c r="H185" s="1"/>
  <c r="U177"/>
  <c r="T177"/>
  <c r="S177"/>
  <c r="Q172"/>
  <c r="Q177" s="1"/>
  <c r="P172"/>
  <c r="P177" s="1"/>
  <c r="O172"/>
  <c r="O177" s="1"/>
  <c r="N172"/>
  <c r="N177" s="1"/>
  <c r="M172"/>
  <c r="M177" s="1"/>
  <c r="L172"/>
  <c r="L177" s="1"/>
  <c r="K172"/>
  <c r="K177" s="1"/>
  <c r="J172"/>
  <c r="J177" s="1"/>
  <c r="I172"/>
  <c r="I177" s="1"/>
  <c r="H172"/>
  <c r="H177" s="1"/>
  <c r="T169"/>
  <c r="S169"/>
  <c r="Q164"/>
  <c r="Q169" s="1"/>
  <c r="P164"/>
  <c r="P169" s="1"/>
  <c r="O164"/>
  <c r="O169" s="1"/>
  <c r="N164"/>
  <c r="N169" s="1"/>
  <c r="M164"/>
  <c r="M169" s="1"/>
  <c r="L164"/>
  <c r="L169" s="1"/>
  <c r="K164"/>
  <c r="K169" s="1"/>
  <c r="J164"/>
  <c r="J169" s="1"/>
  <c r="I164"/>
  <c r="I169" s="1"/>
  <c r="H164"/>
  <c r="H169" s="1"/>
  <c r="T159"/>
  <c r="S159"/>
  <c r="Q154"/>
  <c r="Q159" s="1"/>
  <c r="P154"/>
  <c r="P159" s="1"/>
  <c r="O154"/>
  <c r="O159" s="1"/>
  <c r="N154"/>
  <c r="N159" s="1"/>
  <c r="M154"/>
  <c r="M159" s="1"/>
  <c r="L154"/>
  <c r="L159" s="1"/>
  <c r="K154"/>
  <c r="K159" s="1"/>
  <c r="J154"/>
  <c r="J159" s="1"/>
  <c r="I154"/>
  <c r="I159" s="1"/>
  <c r="H154"/>
  <c r="H159" s="1"/>
  <c r="T151"/>
  <c r="S151"/>
  <c r="P146"/>
  <c r="Q146"/>
  <c r="Q151" s="1"/>
  <c r="O146"/>
  <c r="O151" s="1"/>
  <c r="N146"/>
  <c r="N151" s="1"/>
  <c r="M146"/>
  <c r="M151" s="1"/>
  <c r="L146"/>
  <c r="L151" s="1"/>
  <c r="K146"/>
  <c r="K151" s="1"/>
  <c r="J146"/>
  <c r="J151" s="1"/>
  <c r="I146"/>
  <c r="I151" s="1"/>
  <c r="H146"/>
  <c r="H151" s="1"/>
  <c r="T143"/>
  <c r="S143"/>
  <c r="Q138"/>
  <c r="Q143" s="1"/>
  <c r="P138"/>
  <c r="P143" s="1"/>
  <c r="O138"/>
  <c r="O143" s="1"/>
  <c r="N138"/>
  <c r="N143" s="1"/>
  <c r="M138"/>
  <c r="M143" s="1"/>
  <c r="L138"/>
  <c r="L143" s="1"/>
  <c r="K138"/>
  <c r="K143" s="1"/>
  <c r="J138"/>
  <c r="J143" s="1"/>
  <c r="I138"/>
  <c r="I143" s="1"/>
  <c r="H138"/>
  <c r="H143" s="1"/>
  <c r="T135"/>
  <c r="S135"/>
  <c r="Q130"/>
  <c r="P130"/>
  <c r="O130"/>
  <c r="O135" s="1"/>
  <c r="N130"/>
  <c r="N135" s="1"/>
  <c r="M130"/>
  <c r="M135" s="1"/>
  <c r="L130"/>
  <c r="L135" s="1"/>
  <c r="K130"/>
  <c r="K135" s="1"/>
  <c r="J130"/>
  <c r="J135" s="1"/>
  <c r="I130"/>
  <c r="I135" s="1"/>
  <c r="H130"/>
  <c r="H135" s="1"/>
  <c r="Q129"/>
  <c r="T127"/>
  <c r="S127"/>
  <c r="Q122"/>
  <c r="P122"/>
  <c r="O122"/>
  <c r="O127" s="1"/>
  <c r="N122"/>
  <c r="N127" s="1"/>
  <c r="M122"/>
  <c r="M127" s="1"/>
  <c r="L122"/>
  <c r="L127" s="1"/>
  <c r="K122"/>
  <c r="K127" s="1"/>
  <c r="J122"/>
  <c r="J127" s="1"/>
  <c r="I122"/>
  <c r="I127" s="1"/>
  <c r="H122"/>
  <c r="H127" s="1"/>
  <c r="T119"/>
  <c r="S119"/>
  <c r="Q114"/>
  <c r="Q119" s="1"/>
  <c r="P114"/>
  <c r="P119" s="1"/>
  <c r="O114"/>
  <c r="O119" s="1"/>
  <c r="N114"/>
  <c r="N119" s="1"/>
  <c r="M114"/>
  <c r="M119" s="1"/>
  <c r="L114"/>
  <c r="L119" s="1"/>
  <c r="K114"/>
  <c r="K119" s="1"/>
  <c r="J114"/>
  <c r="J119" s="1"/>
  <c r="I114"/>
  <c r="I119" s="1"/>
  <c r="H114"/>
  <c r="H119" s="1"/>
  <c r="T111"/>
  <c r="S111"/>
  <c r="Q109"/>
  <c r="P109"/>
  <c r="Q108"/>
  <c r="Q106" s="1"/>
  <c r="P108"/>
  <c r="P106" s="1"/>
  <c r="O106"/>
  <c r="O111" s="1"/>
  <c r="N106"/>
  <c r="N111" s="1"/>
  <c r="M106"/>
  <c r="M111" s="1"/>
  <c r="L106"/>
  <c r="L111" s="1"/>
  <c r="K106"/>
  <c r="K111" s="1"/>
  <c r="J106"/>
  <c r="J111" s="1"/>
  <c r="I106"/>
  <c r="I111" s="1"/>
  <c r="H106"/>
  <c r="H111" s="1"/>
  <c r="T103"/>
  <c r="S103"/>
  <c r="P98"/>
  <c r="O98"/>
  <c r="O103" s="1"/>
  <c r="N98"/>
  <c r="N103" s="1"/>
  <c r="M98"/>
  <c r="M103" s="1"/>
  <c r="L98"/>
  <c r="L103" s="1"/>
  <c r="K98"/>
  <c r="K103" s="1"/>
  <c r="J98"/>
  <c r="J103" s="1"/>
  <c r="I98"/>
  <c r="I103" s="1"/>
  <c r="H98"/>
  <c r="H103" s="1"/>
  <c r="T95"/>
  <c r="S95"/>
  <c r="Q90"/>
  <c r="Q95" s="1"/>
  <c r="P90"/>
  <c r="O90"/>
  <c r="O95" s="1"/>
  <c r="O160" s="1"/>
  <c r="N90"/>
  <c r="N95" s="1"/>
  <c r="M90"/>
  <c r="M95" s="1"/>
  <c r="L90"/>
  <c r="L95" s="1"/>
  <c r="K90"/>
  <c r="K95" s="1"/>
  <c r="J90"/>
  <c r="J95" s="1"/>
  <c r="I90"/>
  <c r="I95" s="1"/>
  <c r="H90"/>
  <c r="H95" s="1"/>
  <c r="T87"/>
  <c r="S87"/>
  <c r="K87"/>
  <c r="J87"/>
  <c r="J160" s="1"/>
  <c r="I87"/>
  <c r="I160" s="1"/>
  <c r="H87"/>
  <c r="Q82"/>
  <c r="Q87" s="1"/>
  <c r="P82"/>
  <c r="P87" s="1"/>
  <c r="O82"/>
  <c r="O87" s="1"/>
  <c r="N82"/>
  <c r="N87" s="1"/>
  <c r="M82"/>
  <c r="M87" s="1"/>
  <c r="L82"/>
  <c r="L87" s="1"/>
  <c r="T79"/>
  <c r="S79"/>
  <c r="Q74"/>
  <c r="P74"/>
  <c r="P79" s="1"/>
  <c r="O74"/>
  <c r="O79" s="1"/>
  <c r="N74"/>
  <c r="N79" s="1"/>
  <c r="M74"/>
  <c r="M79" s="1"/>
  <c r="L74"/>
  <c r="L79" s="1"/>
  <c r="K74"/>
  <c r="K79" s="1"/>
  <c r="J74"/>
  <c r="J79" s="1"/>
  <c r="I74"/>
  <c r="I79" s="1"/>
  <c r="H74"/>
  <c r="H79" s="1"/>
  <c r="T71"/>
  <c r="S71"/>
  <c r="Q66"/>
  <c r="Q71" s="1"/>
  <c r="P66"/>
  <c r="O66"/>
  <c r="O71" s="1"/>
  <c r="N66"/>
  <c r="N71" s="1"/>
  <c r="M66"/>
  <c r="M71" s="1"/>
  <c r="L66"/>
  <c r="L71" s="1"/>
  <c r="K66"/>
  <c r="K71" s="1"/>
  <c r="J66"/>
  <c r="J71" s="1"/>
  <c r="I66"/>
  <c r="I71" s="1"/>
  <c r="H66"/>
  <c r="H71" s="1"/>
  <c r="T63"/>
  <c r="S63"/>
  <c r="O63"/>
  <c r="N63"/>
  <c r="M63"/>
  <c r="L63"/>
  <c r="Q58"/>
  <c r="Q63" s="1"/>
  <c r="P58"/>
  <c r="P63" s="1"/>
  <c r="K58"/>
  <c r="K63" s="1"/>
  <c r="J58"/>
  <c r="J63" s="1"/>
  <c r="I58"/>
  <c r="I63" s="1"/>
  <c r="H58"/>
  <c r="H63" s="1"/>
  <c r="T53"/>
  <c r="S53"/>
  <c r="Q48"/>
  <c r="Q53" s="1"/>
  <c r="P48"/>
  <c r="P53" s="1"/>
  <c r="O48"/>
  <c r="O53" s="1"/>
  <c r="N48"/>
  <c r="N53" s="1"/>
  <c r="M48"/>
  <c r="M53" s="1"/>
  <c r="L48"/>
  <c r="L53" s="1"/>
  <c r="K48"/>
  <c r="K53" s="1"/>
  <c r="J48"/>
  <c r="J53" s="1"/>
  <c r="I48"/>
  <c r="I53" s="1"/>
  <c r="H48"/>
  <c r="H53" s="1"/>
  <c r="T45"/>
  <c r="S45"/>
  <c r="Q45"/>
  <c r="P45"/>
  <c r="O40"/>
  <c r="O45" s="1"/>
  <c r="N40"/>
  <c r="N45" s="1"/>
  <c r="M40"/>
  <c r="M45" s="1"/>
  <c r="L40"/>
  <c r="L45" s="1"/>
  <c r="K40"/>
  <c r="K45" s="1"/>
  <c r="J40"/>
  <c r="J45" s="1"/>
  <c r="I40"/>
  <c r="I45" s="1"/>
  <c r="H40"/>
  <c r="H45" s="1"/>
  <c r="T37"/>
  <c r="S37"/>
  <c r="Q37"/>
  <c r="P37"/>
  <c r="L32"/>
  <c r="L37" s="1"/>
  <c r="H32"/>
  <c r="H37" s="1"/>
  <c r="O32"/>
  <c r="O37" s="1"/>
  <c r="N32"/>
  <c r="N37" s="1"/>
  <c r="M32"/>
  <c r="M37" s="1"/>
  <c r="K32"/>
  <c r="K37" s="1"/>
  <c r="J32"/>
  <c r="J37" s="1"/>
  <c r="I32"/>
  <c r="I37" s="1"/>
  <c r="T29"/>
  <c r="S29"/>
  <c r="Q29"/>
  <c r="P29"/>
  <c r="O24"/>
  <c r="O29" s="1"/>
  <c r="N24"/>
  <c r="M24"/>
  <c r="L24"/>
  <c r="K24"/>
  <c r="K29" s="1"/>
  <c r="J24"/>
  <c r="J29" s="1"/>
  <c r="I24"/>
  <c r="I29" s="1"/>
  <c r="H24"/>
  <c r="H29" s="1"/>
  <c r="T21"/>
  <c r="S21"/>
  <c r="O21"/>
  <c r="N21"/>
  <c r="M21"/>
  <c r="L21"/>
  <c r="Q17"/>
  <c r="Q16" s="1"/>
  <c r="P17"/>
  <c r="P16" s="1"/>
  <c r="K16"/>
  <c r="J16"/>
  <c r="I16"/>
  <c r="H16"/>
  <c r="L160" l="1"/>
  <c r="O378"/>
  <c r="L378"/>
  <c r="K468"/>
  <c r="K378"/>
  <c r="H378"/>
  <c r="K160"/>
  <c r="H160"/>
  <c r="I496"/>
  <c r="P111"/>
  <c r="K496"/>
  <c r="O496"/>
  <c r="Q111"/>
  <c r="O212"/>
  <c r="O217" s="1"/>
  <c r="P135"/>
  <c r="Q249"/>
  <c r="Q411"/>
  <c r="H496"/>
  <c r="L496"/>
  <c r="Q487"/>
  <c r="Q496" s="1"/>
  <c r="O54"/>
  <c r="P233"/>
  <c r="P95"/>
  <c r="P103"/>
  <c r="P127"/>
  <c r="P411"/>
  <c r="J496"/>
  <c r="N496"/>
  <c r="M496"/>
  <c r="L29"/>
  <c r="L54" s="1"/>
  <c r="L217"/>
  <c r="I21"/>
  <c r="I54" s="1"/>
  <c r="Q21"/>
  <c r="Q54" s="1"/>
  <c r="M29"/>
  <c r="M54" s="1"/>
  <c r="Q135"/>
  <c r="H241"/>
  <c r="H21"/>
  <c r="H54" s="1"/>
  <c r="P21"/>
  <c r="P54" s="1"/>
  <c r="P71"/>
  <c r="J21"/>
  <c r="J54" s="1"/>
  <c r="N29"/>
  <c r="N54" s="1"/>
  <c r="K21"/>
  <c r="K54" s="1"/>
  <c r="Q79"/>
  <c r="Q98"/>
  <c r="Q103" s="1"/>
  <c r="Q127"/>
  <c r="P151"/>
  <c r="P487"/>
  <c r="P496" s="1"/>
  <c r="M497" l="1"/>
  <c r="M498" s="1"/>
  <c r="P497"/>
  <c r="P498" s="1"/>
  <c r="N497"/>
  <c r="N498" s="1"/>
  <c r="O497"/>
  <c r="O498" s="1"/>
  <c r="L497"/>
  <c r="L498" s="1"/>
  <c r="K497"/>
  <c r="K498" s="1"/>
  <c r="Q497"/>
  <c r="Q498" s="1"/>
  <c r="H497"/>
  <c r="H498" s="1"/>
  <c r="J497"/>
  <c r="J498" s="1"/>
  <c r="I497"/>
  <c r="I498" s="1"/>
</calcChain>
</file>

<file path=xl/sharedStrings.xml><?xml version="1.0" encoding="utf-8"?>
<sst xmlns="http://schemas.openxmlformats.org/spreadsheetml/2006/main" count="3859" uniqueCount="770">
  <si>
    <t>Programos tikslo kodas</t>
  </si>
  <si>
    <t>Uždavinio kodas</t>
  </si>
  <si>
    <t>Priemonės kodas</t>
  </si>
  <si>
    <t>Priemonės pavadinimas</t>
  </si>
  <si>
    <t>Funkcinės klasifikacijos kodas</t>
  </si>
  <si>
    <t>Priemonės vykdytojo kodas</t>
  </si>
  <si>
    <t>Finansavimo šaltinis</t>
  </si>
  <si>
    <t>Uždavinio vertinimo kriterijaus</t>
  </si>
  <si>
    <t>Iš viso</t>
  </si>
  <si>
    <t>Išlaidoms</t>
  </si>
  <si>
    <t>turtui įsigyti ir finansiniams įsipareigojimams vykdyti</t>
  </si>
  <si>
    <t>planas</t>
  </si>
  <si>
    <t>Iš jų darbo užmokesčiui</t>
  </si>
  <si>
    <t>iš viso:</t>
  </si>
  <si>
    <t>Iš viso uždaviniui:</t>
  </si>
  <si>
    <t>Iš viso tikslui:</t>
  </si>
  <si>
    <t>Iš viso programai:</t>
  </si>
  <si>
    <t>1</t>
  </si>
  <si>
    <t>2</t>
  </si>
  <si>
    <t>3</t>
  </si>
  <si>
    <t>4</t>
  </si>
  <si>
    <t>5</t>
  </si>
  <si>
    <t>6</t>
  </si>
  <si>
    <t>-</t>
  </si>
  <si>
    <t>Pavadinimas</t>
  </si>
  <si>
    <t>PF</t>
  </si>
  <si>
    <t>4 Programa. Modernios rajono infrastruktūros plėtojimo programa</t>
  </si>
  <si>
    <t>3 Strateginis tikslas. Sukurti augimui ir konkurencingumui palankias aplinkos sąlygas</t>
  </si>
  <si>
    <t>Kurti modernią, visuomenės ir verslo poreikius atitinkančią infrastruktūrą ir viešąsias erdves</t>
  </si>
  <si>
    <t>Vykdyti veiklas, susijusias su rajono viešosios infrastruktūros ir teritorijų atnaujinimu ir plėtra</t>
  </si>
  <si>
    <t>ES</t>
  </si>
  <si>
    <t>10</t>
  </si>
  <si>
    <t>11</t>
  </si>
  <si>
    <t>Vietinės reikšmės kelių (gatvių) priežiūra</t>
  </si>
  <si>
    <t>Vykdyti teritorijų planavimą, siekiant valdyti ūkinę veiklą rajone</t>
  </si>
  <si>
    <t>Parengtų (patikslintų) teritorijų planavimo dokumentų skaičius</t>
  </si>
  <si>
    <t>VIP</t>
  </si>
  <si>
    <t>Miestų ir gyvenviečių gatvių apšvietimo modernizavimas ir plėtra</t>
  </si>
  <si>
    <t>VšĮ Pakruojo pirminės sveikatos priežiūros centro infrastruktūros atnaujinimas ir teikiamų paslaugų gerinimas</t>
  </si>
  <si>
    <t>13</t>
  </si>
  <si>
    <t>14</t>
  </si>
  <si>
    <t>15</t>
  </si>
  <si>
    <t>Lėšos skirtos apmokėti už techninių projektų parengimą, ekspertizės paslaugų suteikimą, turto draudimą, statybą leidžiančius dokumentus</t>
  </si>
  <si>
    <t>Modernizuotų viešosios paskirties pastatų skaičius</t>
  </si>
  <si>
    <t>Atliktų viešosios paskirties pastatų modernizacijos darbų dalis (proc.)</t>
  </si>
  <si>
    <t>Sutvarkytų viešųjų erdvių skaičius</t>
  </si>
  <si>
    <t xml:space="preserve">Iš viso uždaviniui </t>
  </si>
  <si>
    <t>Parengtų  techninių projektų, suteiktų ekspertizės paslaugų, apdraustų pastatų ir gautų statybą leidžiančių dokumentų skaičius</t>
  </si>
  <si>
    <t>Modernizuotų viešosios paskirties statinių skaičius</t>
  </si>
  <si>
    <t>Prižiūrimų kelių ir gatvių ilgis (km)</t>
  </si>
  <si>
    <t>Rekonstruotos gatvės ilgis (km)</t>
  </si>
  <si>
    <t>04.04.03.01</t>
  </si>
  <si>
    <t>09.08.01.02</t>
  </si>
  <si>
    <t>04.07.04.01</t>
  </si>
  <si>
    <t>06.04.01.01</t>
  </si>
  <si>
    <t>04.05.01.02</t>
  </si>
  <si>
    <t>SB iš viso:</t>
  </si>
  <si>
    <t>Didinti savivaldybės valdymo efektyvumą ir žmogiškųjų išteklių kompetencijas</t>
  </si>
  <si>
    <t>01.03.01.01</t>
  </si>
  <si>
    <t>Projektų kofinansavimas</t>
  </si>
  <si>
    <t>Projektų kofinansavimo lėšų panaudojimas (proc.)</t>
  </si>
  <si>
    <t>Teritorijų planavimo dokumentų rengimas ir tikslinimas (ne projektinėmis lėšomis)</t>
  </si>
  <si>
    <t>Modernizuoti rajono viešuosius statinius, gerinant jų techninę būklę ir energetinį efektyvumą</t>
  </si>
  <si>
    <t>Centro infrastruktūros atnaujinimui ir paslaugų gerinimui panaudotų lėšų dalis (proc.)</t>
  </si>
  <si>
    <t>Modernizuotų ir įrengtų gatvių apšvietimo tinklų ilgis (km)</t>
  </si>
  <si>
    <t>P</t>
  </si>
  <si>
    <t>KD</t>
  </si>
  <si>
    <t>V</t>
  </si>
  <si>
    <t>Tinkamai prižiūrėti, sistemingai gerinti ir plėtoti rajono susisiekimo infrastruktūrą</t>
  </si>
  <si>
    <t>Kitų kultūros ir sporto įstaigų statinių modernizavimas</t>
  </si>
  <si>
    <t>04.07.04.01; 04.04.03.01</t>
  </si>
  <si>
    <t>05.03.01.01</t>
  </si>
  <si>
    <t>08.01.01.03</t>
  </si>
  <si>
    <t>09.08.01.01</t>
  </si>
  <si>
    <t>Pakruojo kultūros centro pritaikymas bendruomenės reikmėms</t>
  </si>
  <si>
    <t>Pakruojo m. Kęstučio gatvės modernizavimas</t>
  </si>
  <si>
    <t>Pakruojo miesto sporto bazės atnaujinimas ir plėtra</t>
  </si>
  <si>
    <t>Pakruojo m. Kruojos upės pakrančių sutvarkymas</t>
  </si>
  <si>
    <t>Išsaugotų, sutvarkytų ar atkurtų įvairaus teritorinio lygmens kraštovaizdžio arealų skaičius</t>
  </si>
  <si>
    <t>04.07.04.01; 07.06.01.02</t>
  </si>
  <si>
    <t>04.07.04.01  01.03.02.01</t>
  </si>
  <si>
    <t>Panaudotų lėšų dalis (proc.)</t>
  </si>
  <si>
    <t>Paskolos planuojamiems ES projektams įgyvendinti</t>
  </si>
  <si>
    <t>22</t>
  </si>
  <si>
    <t>16</t>
  </si>
  <si>
    <t>17</t>
  </si>
  <si>
    <t>19</t>
  </si>
  <si>
    <t>20</t>
  </si>
  <si>
    <t>21</t>
  </si>
  <si>
    <t>23</t>
  </si>
  <si>
    <t>24</t>
  </si>
  <si>
    <t>25</t>
  </si>
  <si>
    <t>Pėsčiųjų ir dviračių takų plėtra Pakruojo rajone</t>
  </si>
  <si>
    <t>Linkuvos m. kompleksiškas atnaujinimas ir plėtra</t>
  </si>
  <si>
    <t>Linkuvos vaikų lopšelio darželio „Šaltinėlis“ pastato modernizavimas</t>
  </si>
  <si>
    <t>Bendrojo lavinimo ugdymo įstaigų, mokymosi ir ugdymo aplinkų atnaujinimas ir plėtra Pakruojo rajono savivaldybės teritorijoje</t>
  </si>
  <si>
    <t>Pakruojo gaisrinės pastato (unikalus kodas 30734) tvarkyba ir pritaikymas viešosioms ir kultūros reikmėms</t>
  </si>
  <si>
    <t>Socialinio būsto fondo plėtra Pakruojo rajono savivaldybės teritorijoje</t>
  </si>
  <si>
    <t>Linkuvos socialinių paslaugų centro infrastruktūros atnaujinimas ir paslaugų plėtra</t>
  </si>
  <si>
    <t>Pakruojo rajono savivaldybės teikiamų paslaugų ir gyventojų aptarnavimo kokybės gerinimas</t>
  </si>
  <si>
    <t>26</t>
  </si>
  <si>
    <t>27</t>
  </si>
  <si>
    <t>28</t>
  </si>
  <si>
    <t>Naujai įrengtų ar įsigytų socialinių būstų skaičius</t>
  </si>
  <si>
    <t>18</t>
  </si>
  <si>
    <t>Naujos atviros erdvės vietovėse nuo 1 iki 6 tūkst. gyventojų (išskyrus savivaldybių centrus) (kv. m)</t>
  </si>
  <si>
    <t>Sukurtos arba atnaujintos atviros erdvės miestų vietovėse (kv. m)</t>
  </si>
  <si>
    <t>Sukurti / pagerinti atskiro komunalinių atliekų surinkimo pajėgumai (tonos / metai)</t>
  </si>
  <si>
    <t>Sutvarkyti, įrengti ir pritaikyti lankymui kultūros paveldo objektai ir teritorijos (skaičius)</t>
  </si>
  <si>
    <t>Investicijas gavę socialinių paslaugų infrastruktūros objektai (skaičius)</t>
  </si>
  <si>
    <t>29</t>
  </si>
  <si>
    <t>Sveikatos netolygumų mažinimas ir sveiko senėjimo skatinimas Pakruojo rajone</t>
  </si>
  <si>
    <t>Parengtų metodikų, tvarkų ir kitų dokumentų skaičius (3)</t>
  </si>
  <si>
    <t>Apmokytų sveikatos ir kitų specialistų skaičius (50)</t>
  </si>
  <si>
    <t>Atnaujinti / sutvarkyti viešieji pastatai kaimo vietovėse (skaičius)</t>
  </si>
  <si>
    <t>Neformaliojo švietimo infrastruktūros, esančios L. Giros g. 4, Pakruojis, tobulinimas</t>
  </si>
  <si>
    <t xml:space="preserve">Pakruojo m. P. Cvirkos gatvės rekonstrukcija </t>
  </si>
  <si>
    <t xml:space="preserve">Pakruojo m. Vilniaus gatvės rekonstrukcija </t>
  </si>
  <si>
    <t xml:space="preserve">B </t>
  </si>
  <si>
    <t>Pagal veiksmų programą ERPF lėšomis atnaujintos bendrojo ugdymo mokyklos (skaičius)</t>
  </si>
  <si>
    <t>Pagal veiksmų programą ERPF lėšomis atnaujintos ikimokyklinio  ir priešmokyklinio ugdymo mokyklos (skaičius)</t>
  </si>
  <si>
    <t xml:space="preserve">04.07.04.01; </t>
  </si>
  <si>
    <t xml:space="preserve">Viešojo valdymo institucijų darbuotojai, kurie dalyvavo pagal veiksmų programą ESF lėšomis vykdytose veiklose, skirtose stiprinti teikiamų paslaugų ir (ar) aptarnavimo kokybės gerinimui reikalingas kompetencijas (skaičius) </t>
  </si>
  <si>
    <t xml:space="preserve">Pagal veiksmų programą ERPF lėšomis atnaujintos neformaliojo ugdymo įstaigos (skaičius) </t>
  </si>
  <si>
    <t>04.07.04.01 05.03.01.03</t>
  </si>
  <si>
    <t>Panaudota lėšų dalis (proc)</t>
  </si>
  <si>
    <t>Viešąsias sveikatos priežiūros paslaugas teikiančių asmens sveikatos priežiūros įstaigų, kuriose modernizuota paslaugų teikimo infrastruktūra (skaičius)</t>
  </si>
  <si>
    <t xml:space="preserve">Projektų  pagal Latvijos ir Lietuvos bendradarbiavimo per sieną 2014–2020 metų programą įgyvendinimas </t>
  </si>
  <si>
    <t>Įgyvendintų projektų skaičius (2)</t>
  </si>
  <si>
    <t xml:space="preserve">Pakruojo m. Pašilio gatvės rekonstrukcija </t>
  </si>
  <si>
    <t>Pakruojo "Žemynos" pagrindinės mokyklos pastato Pakruojyje, P. Mašioto g. 45 rekonstravimas</t>
  </si>
  <si>
    <t>(tūkst. eurų)</t>
  </si>
  <si>
    <t>Viešosios infrastruktūros plėtra Pakruojo rajono Lygumų miestelyje</t>
  </si>
  <si>
    <t>Viešosios infrastruktūros plėtra Pakruojo rajono Žeimelio miestelyje</t>
  </si>
  <si>
    <t>Pakruojo rajono kaimo gyvenamųjų vietovių infrastruktūros kompleksiška plėtra (II etapas)</t>
  </si>
  <si>
    <t>04.05.01.02; 04.07.04.01</t>
  </si>
  <si>
    <t>Projektas įgyvendintas 2015 m.</t>
  </si>
  <si>
    <t>Viešosios infrastruktūros plėtra Pakruojo rajono Klovainių miestelyje</t>
  </si>
  <si>
    <t>Sporto aikštyno L. Giros g. 4, Pakruojo m., plėtra</t>
  </si>
  <si>
    <t xml:space="preserve">04.07.04.01 </t>
  </si>
  <si>
    <t>Pakruojo "Atžalyno" gimnazijos modernizavimas</t>
  </si>
  <si>
    <t>Kraštovaizdžio būklės gerinimas Pakruojo rajono savivaldybės teritorijoje (II etapas)</t>
  </si>
  <si>
    <t xml:space="preserve"> Pakruojo m. Vienybės aikštės, prieigų prie jos sutvarkymas ir pritaikymas bendruomeniniams ir verslo poreikiams</t>
  </si>
  <si>
    <t>Pakruojo m. Laisvės aikštės sutvarkymas ir pritaikymas bendruomeniniams ir verslo poreikiams</t>
  </si>
  <si>
    <t>Pakruojo m. turgavietės sutvarkymas ir pritaikymas verslo poreikiams</t>
  </si>
  <si>
    <t>Savivaldybes jungiančios turizmo informacinės infrastruktūros plėtra Šiaulių regione</t>
  </si>
  <si>
    <t>Įrengti ženklinimo infrastruktūros objektai</t>
  </si>
  <si>
    <t>Viešosios infrastruktūros sutvarkymas Pakruojo rajono Dvariškių kaime</t>
  </si>
  <si>
    <t>Viešosios infrastruktūros sutvarkymas Pakruojo rajono Pašvitinio seniūnijos Pamūšio kaime</t>
  </si>
  <si>
    <t>Viešosios infrastruktūros sutvarkymas Pakruojo rajono Žeimelio miestelyje</t>
  </si>
  <si>
    <t>Pakruojo rajono Mikniūnų kaimo vandens gerinimo įrenginių statyba ir vandentiekio tinklų rekonstrukcija</t>
  </si>
  <si>
    <t>Pakruojo rajono Draudelių kaimo vandens gerinimo įrenginių statyba ir vandentiekio tinklų rekonstrukcija</t>
  </si>
  <si>
    <t>Sukurtos/atnaujintos vietinės vandens tiekimo/gerinimo sistemos kaimo vietovėse (skaičius)</t>
  </si>
  <si>
    <t>Pakruojo rajono Medikonių kaimo vandens gerinimo įrenginių statyba ir vandentiekio tinklų rekonstrukcija</t>
  </si>
  <si>
    <t>Pakruojo rajono Rimšonių kaimo vandentiekio tinklų plėtra</t>
  </si>
  <si>
    <t>Investicijos į ilgalaikį turtą</t>
  </si>
  <si>
    <t>Komunalinių atliekų rūšiuojamojo surinkimo infrastruktūros plėtra Šiaulių regione</t>
  </si>
  <si>
    <t>04.09.01.01</t>
  </si>
  <si>
    <t>Vykdyti rajono teritorijų, viešosios ir inžinerinės infrastruktūros, komunalinio ūkio ir socialinio būsto fondo plėtrą</t>
  </si>
  <si>
    <t>Vietinės reikšmės kelių ir gatvių modernizavimas ir plėtra (pagal sąrašą)</t>
  </si>
  <si>
    <t>Viešosios paskirties pastatų energetiniai auditai, galimybių studijos, investicijų projektai, projektiniai pasiūlymai, paraiškos, tyrimai, apklausos</t>
  </si>
  <si>
    <t>Įrengtų naujų dviračių ir / ar pėsčiųjų takų ir / ar trasų ilgis (km) (5,6)</t>
  </si>
  <si>
    <t>30</t>
  </si>
  <si>
    <t>Viešosios paskirties pastato, esančio L. Giros g. 4, Pakruojis, modernizavimas</t>
  </si>
  <si>
    <t>Įgyvendintų projektų skaičius (1)</t>
  </si>
  <si>
    <t>Pėsčiųjų ir dviračių takų įrengimas Pakruojo miesto L. Giros g.</t>
  </si>
  <si>
    <t>Įrengto pėsčiųjų ir dviračio tako ilgis (km)</t>
  </si>
  <si>
    <t>Pakruojo rajono savivaldybės vietinės reikšmės kelių ir gatvių inventorizacija, įregistruojant Nekilnojamojo turto registre</t>
  </si>
  <si>
    <t>Pakruojo "Atžalyno" gimnazijos sporto aikštyno atnaujinimas</t>
  </si>
  <si>
    <t xml:space="preserve"> MODERNIOS RAJONO INFRASTRUKTŪROS PLĖTOJIMO PROGRAMOS NR. 4</t>
  </si>
  <si>
    <t>faktas</t>
  </si>
  <si>
    <t>Pastabos (paaiškinimai dėl nukrypimo nuo vertinimo kriterijaus plano)</t>
  </si>
  <si>
    <t>Atliktų energetinių auditų, parengtų galimybių studijų, investicijų projektų, projektinių pasiūlymų, paraiškų, tyrimų, apklausų skaičius</t>
  </si>
  <si>
    <t xml:space="preserve">2019 m. asignavimų projektas </t>
  </si>
  <si>
    <t xml:space="preserve">Iš viso </t>
  </si>
  <si>
    <t>1 Strateginis tikslas. Skatinti kiekvieną gyventoją realizuoti savo galimybes mokantis, kuriant, tiriant, tikslinga veikla prisiimant atsakomybę už save, valstybę ir aplinką</t>
  </si>
  <si>
    <t>2 programa. Aukštos ugdymo kokybės ir mokymosi visą gyvenimą skatinimo programa</t>
  </si>
  <si>
    <t>Teikti kokybiškas, prieinamas ir gyventojų poreikius atitinkančias švietimo paslaugas</t>
  </si>
  <si>
    <t>Įgyvendinti formaliojo ir neformaliojo  ugdymo (si) programas bei formuoti saugią ugdymo aplinką</t>
  </si>
  <si>
    <t>Formaliojo ugdymo programų įgyvendinimas savivaldybės bendrojo ugdymo  mokyklose</t>
  </si>
  <si>
    <t>09.01.02.01;  09.02.01.01; 09.02.02.01</t>
  </si>
  <si>
    <t>Mokyklų skaičius, kuriose įgyvendinamas formalusis ugdymas</t>
  </si>
  <si>
    <t>B</t>
  </si>
  <si>
    <t>E</t>
  </si>
  <si>
    <t>S</t>
  </si>
  <si>
    <t>1.1</t>
  </si>
  <si>
    <t>09.02.02.01</t>
  </si>
  <si>
    <t>9.1</t>
  </si>
  <si>
    <t>Atžalyno</t>
  </si>
  <si>
    <t>gimnazija</t>
  </si>
  <si>
    <t>1.2</t>
  </si>
  <si>
    <t>9.2</t>
  </si>
  <si>
    <t>1.3</t>
  </si>
  <si>
    <t>09.02.01.01</t>
  </si>
  <si>
    <t>9.3</t>
  </si>
  <si>
    <t>Lygumų</t>
  </si>
  <si>
    <t>pagrindinė</t>
  </si>
  <si>
    <t>1.4</t>
  </si>
  <si>
    <t>9.4</t>
  </si>
  <si>
    <t xml:space="preserve">Rozalimo </t>
  </si>
  <si>
    <t>1.5</t>
  </si>
  <si>
    <t>9.5</t>
  </si>
  <si>
    <t>1.6</t>
  </si>
  <si>
    <t xml:space="preserve"> 09.02.01.01</t>
  </si>
  <si>
    <t>9.6</t>
  </si>
  <si>
    <t>Balsių</t>
  </si>
  <si>
    <t>1.7</t>
  </si>
  <si>
    <t>1.8</t>
  </si>
  <si>
    <t>9.8</t>
  </si>
  <si>
    <t xml:space="preserve">Klovainių </t>
  </si>
  <si>
    <t>1.9</t>
  </si>
  <si>
    <t>9.9</t>
  </si>
  <si>
    <t>Žemynos</t>
  </si>
  <si>
    <t>1.10</t>
  </si>
  <si>
    <t>9.10</t>
  </si>
  <si>
    <t>Pašvitinio</t>
  </si>
  <si>
    <t>9.24</t>
  </si>
  <si>
    <t>Stačiūnų</t>
  </si>
  <si>
    <t>UDC</t>
  </si>
  <si>
    <t>Neformaliojo švietimo  programų įgyvendinimas neformalųjį švietimą  teikiančiose įstaigose</t>
  </si>
  <si>
    <t>09.01.01.01; 09.01.02.01; 09.05.01.01</t>
  </si>
  <si>
    <t>Neformaliojo švietimo įstaigų skaičius, kuriose įgyvendinamos neformaliojo švietimo programos</t>
  </si>
  <si>
    <t>2.1</t>
  </si>
  <si>
    <t>09.05.01.01</t>
  </si>
  <si>
    <t>9.15</t>
  </si>
  <si>
    <t>Muzikos</t>
  </si>
  <si>
    <t>mokykla</t>
  </si>
  <si>
    <t>2.2</t>
  </si>
  <si>
    <t>09.01.01.01; 09.01.02.01</t>
  </si>
  <si>
    <t>9.16</t>
  </si>
  <si>
    <t>Saulutė</t>
  </si>
  <si>
    <t>2.3</t>
  </si>
  <si>
    <t>9.17</t>
  </si>
  <si>
    <t>Vyturėlis</t>
  </si>
  <si>
    <t>2.4</t>
  </si>
  <si>
    <t>9.18</t>
  </si>
  <si>
    <t>Šaltinėlis</t>
  </si>
  <si>
    <t>2.6</t>
  </si>
  <si>
    <t>darželis</t>
  </si>
  <si>
    <t>2.7</t>
  </si>
  <si>
    <t>9.21</t>
  </si>
  <si>
    <t>2.8</t>
  </si>
  <si>
    <t>9.22</t>
  </si>
  <si>
    <t>2.9</t>
  </si>
  <si>
    <t>9.23</t>
  </si>
  <si>
    <t>Žvirblonių</t>
  </si>
  <si>
    <t>Ugdymo proceso organizavimo ir prieinamumo užtikrinimas švietimo įstaigose</t>
  </si>
  <si>
    <t>09.05.01.03</t>
  </si>
  <si>
    <t>1;9</t>
  </si>
  <si>
    <t>skyrius</t>
  </si>
  <si>
    <t>Ugdymo užtikrinimas VšĮ nevalstybinins katalikų lopšelis-darželis "Varpelis"</t>
  </si>
  <si>
    <t xml:space="preserve"> 09.01.01.01;  09.01.02.01 </t>
  </si>
  <si>
    <t>Finansuojamų nevalstybinių ugdymo įstaigų skaičius</t>
  </si>
  <si>
    <t>Neformalus vaikų švietimas</t>
  </si>
  <si>
    <t>NVŠ</t>
  </si>
  <si>
    <t>9</t>
  </si>
  <si>
    <t>Neformaliajame vaikų švietime dalyvaujančių vaikų skaičiaus procentas</t>
  </si>
  <si>
    <t>Teikti pagalbą mokiniui, mokytojui, mokyklai bei didinti ugdymo paslaugų prieinamumą</t>
  </si>
  <si>
    <t>Švietimo ir pedagoginės psichologinės pagalbos teikimas savivaldybės švietimo įstaigų mokiniams ir mokytojams</t>
  </si>
  <si>
    <t>09.05.01.03;  09.08.01.01.</t>
  </si>
  <si>
    <t>Pagalbą gavusių mokytojų ir kitų rajono gyventojų skaičius</t>
  </si>
  <si>
    <t>Švietimo</t>
  </si>
  <si>
    <t>centras</t>
  </si>
  <si>
    <t>Pagalbą gavusių mokinių skaičius</t>
  </si>
  <si>
    <t>Mokinių pavėžėjimas</t>
  </si>
  <si>
    <t>09.06.01.01</t>
  </si>
  <si>
    <t>Pavėžėtų mokinių skaičius</t>
  </si>
  <si>
    <t>2.5</t>
  </si>
  <si>
    <t>Žemyna</t>
  </si>
  <si>
    <t>2.10</t>
  </si>
  <si>
    <t>9.13</t>
  </si>
  <si>
    <t>spec mok</t>
  </si>
  <si>
    <t>2.12</t>
  </si>
  <si>
    <t>ŽŪM</t>
  </si>
  <si>
    <t xml:space="preserve">Linkuvos spec. mokyklos išlaikymas </t>
  </si>
  <si>
    <t>Z</t>
  </si>
  <si>
    <t>Mokinių skaitymo gebėjimo gerinimas Pakruojo rajono Balsių, Klovainių, Rozalimo ir "Žemynos" pagrindinėse mokyklose</t>
  </si>
  <si>
    <t>Įgyvendintų projektų skaičius</t>
  </si>
  <si>
    <t>Specialiojo ugdymo paslaugų suteikimas</t>
  </si>
  <si>
    <t>9.12</t>
  </si>
  <si>
    <t>Įgyvendintų programų skaičius</t>
  </si>
  <si>
    <t>SOCIALIAI SAUGIOS IR SVEIKOS VISUOMENĖS FORMAVIMO PROGRAMOS NR. 5</t>
  </si>
  <si>
    <t>Pastabos                    (paaiškinimai dėl nukrypimo nuo vertinimo kriterijaus plano)</t>
  </si>
  <si>
    <t>2019-ųjų m. asignavimų projektas</t>
  </si>
  <si>
    <t>2 Strateginis tikslas. Gerinti gyvenimo kokybę, stiprinti socialinę sanglaudą ir užtikrinti visiems lygias galimybes</t>
  </si>
  <si>
    <t>5 Programa. Socialiai saugios ir sveikos visuomenės formavimo programa</t>
  </si>
  <si>
    <t>Gerinti gyvenimo kokybę, stiprinti socialinę sanglaudą ir užtikrinti visiems lygias galimybes</t>
  </si>
  <si>
    <t>Užtikrinti socialinių išmokų ir kompensacijų mokėjimą rajono gyventojams</t>
  </si>
  <si>
    <t>Šalpos išmokų skyrimas ir mokėjimas</t>
  </si>
  <si>
    <t>10.01.02.04</t>
  </si>
  <si>
    <t>7</t>
  </si>
  <si>
    <t>Šalpos išmokų gavėjų skaičius</t>
  </si>
  <si>
    <t>Transporto išlaidų bei specialiųjų lengvųjų automobilių įsigijimo išlaidų kompensacijų skyrimas ir mokėjimas</t>
  </si>
  <si>
    <t>10.01.02.40</t>
  </si>
  <si>
    <t>Transporto išlaidų kompensacijų gavėjų skaičius</t>
  </si>
  <si>
    <t>Sumažėjo gavėjų skaičius.</t>
  </si>
  <si>
    <t>Kitos socialinės paramos išmokų skyrimas ir mokėjimas</t>
  </si>
  <si>
    <t>10.02.01.40</t>
  </si>
  <si>
    <t>Ginkluoto pasipriešinimo dalyvių išmokų gavėjų skaičius</t>
  </si>
  <si>
    <t>Gavėjų nebuvo</t>
  </si>
  <si>
    <t>Išmokų vaikams skyrimas ir mokėjimas</t>
  </si>
  <si>
    <t>10.04.01.40</t>
  </si>
  <si>
    <t>Išmokų vaikams gavėjų skaičius</t>
  </si>
  <si>
    <t xml:space="preserve">Socialinių pašalpų skyrimas ir mokėjimas  </t>
  </si>
  <si>
    <t>10.07.01.01</t>
  </si>
  <si>
    <t>7,14,19,16,21,20,15,17</t>
  </si>
  <si>
    <t>Socialinių pašalpų gavėjų skaičius</t>
  </si>
  <si>
    <t>Sumažejo socialinių pašalpų gavėjų skaičius</t>
  </si>
  <si>
    <t>5.1</t>
  </si>
  <si>
    <t>5.2</t>
  </si>
  <si>
    <t>5.3</t>
  </si>
  <si>
    <t>5.4</t>
  </si>
  <si>
    <t>5.5</t>
  </si>
  <si>
    <t>5.6</t>
  </si>
  <si>
    <t>5.7</t>
  </si>
  <si>
    <t>5.8</t>
  </si>
  <si>
    <t>5.9</t>
  </si>
  <si>
    <t xml:space="preserve">Kompensacijų už būsto šildymą, kietą kurą, šaltą ir karštą vandenį ir kompensacijų nepriklausomybės gynėjams, nukentėjusiems nuo 1991 m. sausio 11-13 d. agresijos skyrimas ir mokėjimas  </t>
  </si>
  <si>
    <t>10.06.01.01</t>
  </si>
  <si>
    <t>Kompensacijų  gavėjų skaičius</t>
  </si>
  <si>
    <t>Sumažėjo gavėjų skaičius</t>
  </si>
  <si>
    <t>Laidojimo pašalpų skyrimas ir mokėjimas</t>
  </si>
  <si>
    <t>10.03.01.01</t>
  </si>
  <si>
    <t>D</t>
  </si>
  <si>
    <t>Laidojimo pašalpų gavėjų skaičius</t>
  </si>
  <si>
    <t>8</t>
  </si>
  <si>
    <t>Piniginės socialinė paramos mokiniams skyrimas ir užtikrinimas</t>
  </si>
  <si>
    <t>Mokinių, gaunančių nemokamą maitinimą ir paramą mokinio reikmenims įsigyti, skaičius</t>
  </si>
  <si>
    <t>Kitos socialinės paramos išmokos (vienišų asmenų laidojimo išlaidos, lengvatos dėl vietinės rinkliavos už šiukšlių išvežimą, sociakultūrinė programa ir kitos)</t>
  </si>
  <si>
    <t>10.07.01.02</t>
  </si>
  <si>
    <t>Kitos socialinės paramos gavėjų skaičius</t>
  </si>
  <si>
    <t xml:space="preserve">Transporto lengvatų taikymo kompensavimas </t>
  </si>
  <si>
    <t>Kompensuotų lengvatinių vežėjimų skaičius</t>
  </si>
  <si>
    <t xml:space="preserve">Kredito, paimto daugiabučiam namui atnaujinti (modernizuoti) ir palūkanų apmokėjimas už asmenis, turinčius teisę į būsto šildymo išlaidų kompensaciją </t>
  </si>
  <si>
    <t>Asmenų, turinčių teisę į būsto šildymo išlaidų kompensaciją, skaičius</t>
  </si>
  <si>
    <t>12</t>
  </si>
  <si>
    <t>Kitos socialinės apsaugos ir rūpybos funkcijos</t>
  </si>
  <si>
    <t>10.06.01.40</t>
  </si>
  <si>
    <t>Savivaldybės biudžeto socialinės apsaugos funkcijų administravimas (proc.)</t>
  </si>
  <si>
    <t>Kitos socialinės paramos išmokos</t>
  </si>
  <si>
    <t>14-21</t>
  </si>
  <si>
    <t>Vyr. specialistų  skaičius</t>
  </si>
  <si>
    <t>13.1</t>
  </si>
  <si>
    <t>13.2</t>
  </si>
  <si>
    <t>13.3</t>
  </si>
  <si>
    <t>13.4</t>
  </si>
  <si>
    <t>13.5</t>
  </si>
  <si>
    <t>13.6</t>
  </si>
  <si>
    <t>13.7</t>
  </si>
  <si>
    <t>13.8</t>
  </si>
  <si>
    <t>Studijų rėmimas</t>
  </si>
  <si>
    <t>Gavėjų skaičius</t>
  </si>
  <si>
    <t xml:space="preserve"> -</t>
  </si>
  <si>
    <t>Gerinti gyvenimo sąlygas bei mažinti socialinę atskirtį rajone</t>
  </si>
  <si>
    <t>01.06.01.02.</t>
  </si>
  <si>
    <t>Valstybės dotacijų, skirtų vykdyti valstybinėms (valstybės perduotoms savivaldybėms) funkcijoms, įsisavinimas (proc.)</t>
  </si>
  <si>
    <t>Socialinė priežiūra socialinės rizikos šeimoms teikti</t>
  </si>
  <si>
    <t>10.04.01.01</t>
  </si>
  <si>
    <t>14-21-7.1</t>
  </si>
  <si>
    <t>Valstybės biudžeto lėšų,  soc. rizikos funkcijoms vykdyti, įsisavinimas (proc.)</t>
  </si>
  <si>
    <t>Viešųjų darbų programos įgyvendinimas</t>
  </si>
  <si>
    <t>10.05.01.01.</t>
  </si>
  <si>
    <t>Pagal Viešųjų darbų programą įdarbintų asmenų skaičius</t>
  </si>
  <si>
    <t>3.1</t>
  </si>
  <si>
    <t>3.2</t>
  </si>
  <si>
    <t>3.3</t>
  </si>
  <si>
    <t>3.4</t>
  </si>
  <si>
    <t>3.5</t>
  </si>
  <si>
    <t>3.6</t>
  </si>
  <si>
    <t>3.7</t>
  </si>
  <si>
    <t>3.8</t>
  </si>
  <si>
    <t>3.9</t>
  </si>
  <si>
    <t>Socialinio būsto atnaujinimas,soc.busto fondo plėtra</t>
  </si>
  <si>
    <t>06.01.01.01</t>
  </si>
  <si>
    <t>Suremontuotų socialinių butų skaičius</t>
  </si>
  <si>
    <t>AA</t>
  </si>
  <si>
    <t>Daugiabučių namų atnaujinimo (modernizavimas) administravimas</t>
  </si>
  <si>
    <t>06.06.01.01.</t>
  </si>
  <si>
    <t>Daugiabučių namų, prie kurių atnaujinimo prisidėta, skaičius</t>
  </si>
  <si>
    <t>Būsto nuomos ar išperkamosios būsto nuomos mokesčių dalies kompensavimas</t>
  </si>
  <si>
    <t>Efektyviai organizuoti socialinių paslaugų teikimą ir skatinti neįgaliųjų socialinę integraciją</t>
  </si>
  <si>
    <t>Socialinės globos paslaugų teikimas asmenims su sunkia negalia įstaigose, kurių savininkė/ dalininkė yra valstybė ar savivaldybė arba nevyriausybinė organizacija</t>
  </si>
  <si>
    <t>10.01.02.02</t>
  </si>
  <si>
    <t>Socialinės globos paslaugas gavusių asmenų skaičius</t>
  </si>
  <si>
    <t>Socialinis paslaugų teikimas, įstaigose, kurių savininkė/dalininkė yra valstybė ar savivaldybė arba nevyriausybinė organizacija</t>
  </si>
  <si>
    <t xml:space="preserve">Būsto pritaikymas žmonėms su negalia </t>
  </si>
  <si>
    <t>10.01.02.01  06.06.01.01</t>
  </si>
  <si>
    <t>Žmonėms su negalia pritaikytų būstų skaičius</t>
  </si>
  <si>
    <t>Socialinės reabilitacijos neįgaliesiems bendruomenėje projektų finansavimas ir įgyvendinimas</t>
  </si>
  <si>
    <t>10.01.02.01</t>
  </si>
  <si>
    <t>Socialinės reabilitacijos projektuose dalyvavusių asmenų skaičius</t>
  </si>
  <si>
    <t>Kompleksinių paslaugų teikimo šeimai programos įgyvendinimas</t>
  </si>
  <si>
    <t>Iš viso:</t>
  </si>
  <si>
    <t>Neįgaliųjų socialinė integracija</t>
  </si>
  <si>
    <t>Integralios pagalbos į namus programos įgyvendinimas</t>
  </si>
  <si>
    <t>Socialinių įstaigų, kuriose atlikti remonto darbai, skaičius</t>
  </si>
  <si>
    <t>Socialinių įstaigų remontas</t>
  </si>
  <si>
    <t>10.02.01.02;       10.07.01.01</t>
  </si>
  <si>
    <t>7.1</t>
  </si>
  <si>
    <t>7.2</t>
  </si>
  <si>
    <t>7.3</t>
  </si>
  <si>
    <t>Savivaldybės socialinių paslaugų įstaigų veiklos organizavimas</t>
  </si>
  <si>
    <t>10.02.01.02       10.07.01.01 10.01.02.01</t>
  </si>
  <si>
    <t>7.1, 7.2, 7.3</t>
  </si>
  <si>
    <t>Socialines paslaugas gavusių asmenų skaičius</t>
  </si>
  <si>
    <t>6.1</t>
  </si>
  <si>
    <t>6.2</t>
  </si>
  <si>
    <t>6.3</t>
  </si>
  <si>
    <t>Siekti gyventojų sveikatingumo rodiklių gerėjimo, efektyviai organizuojant sveikatos priežiūros įstaigų darbą</t>
  </si>
  <si>
    <t>Visuomenės sveikatos biuro veiklos užtikrinimas</t>
  </si>
  <si>
    <t>07.04.01.02</t>
  </si>
  <si>
    <t>7.4</t>
  </si>
  <si>
    <t xml:space="preserve">Sveikatos priežiūros specialistų etatų skaičius </t>
  </si>
  <si>
    <t>Sveikatos priežiūros rėmimas įgyvendinant Visuomenės sveikatos rėmimo specialiąją programą</t>
  </si>
  <si>
    <t>07.06.01.02 07.04.01.02</t>
  </si>
  <si>
    <t>Įgyvendintų sveikatos projektų skaičius</t>
  </si>
  <si>
    <t>Sveikatos priežiūros įstaigų pastatų remontas</t>
  </si>
  <si>
    <t>07.04.01.02.</t>
  </si>
  <si>
    <t>Sveikatos priežiūros įstaigų, kuriose atlikti remonto darbai, skaičius</t>
  </si>
  <si>
    <t>Mokinių visuomenės sveikatos priežiūra</t>
  </si>
  <si>
    <t>Sveikatos priežiūros specialistų etatų skaičius mokyklose</t>
  </si>
  <si>
    <t>Sveikatinimo veiklos priemonių įgyvendinimas VšĮ Pakruojo ligoninė</t>
  </si>
  <si>
    <t>07.03.01.01</t>
  </si>
  <si>
    <t>Panaudota lėšų dalis (proc.)</t>
  </si>
  <si>
    <t>Programos koordinatorė: Pakruojo rajono savivaldybės administracijos Socialinės rupybos skyriaus vedėja Daiva Rutkevičienė</t>
  </si>
  <si>
    <t>SAUGIOS APLINKOS KŪRIMO, KŪRYBIŠKUMO, SPORTIŠKUMO IR PILIETIŠKUMO SKATINIMO, TURIZMO PLĖTOJIMO PROGRAMOS NR. 3</t>
  </si>
  <si>
    <t>Planas</t>
  </si>
  <si>
    <t>Faktas</t>
  </si>
  <si>
    <t>3 Programa. Saugios aplinkos kūrimo, kūrybiškumo, sportiškumo ir pilietiškumo skatinimo, turizmo plėtojimo programa</t>
  </si>
  <si>
    <t>Efektyviai organizuoti kultūros ir sporto įstaigų veiklą, skatinti turizmo plėtrą ir remti bendruomenines iniciatyvas</t>
  </si>
  <si>
    <t>Skatinti kultūrinės veiklos ir turizmo plėtrą rajone</t>
  </si>
  <si>
    <t>Kultūros centrų veiklos organizavimas ir administravimas</t>
  </si>
  <si>
    <t>08.02.01.08</t>
  </si>
  <si>
    <t>6.2,6.3</t>
  </si>
  <si>
    <t>Kultūros centrų paslaugų gavėjų skaičius (tūkst.)</t>
  </si>
  <si>
    <t>Pakruojo Juozo Paukštelio viešosios bibliotekos darbo organizavimas ir administravimas</t>
  </si>
  <si>
    <t>08.02.01.01.</t>
  </si>
  <si>
    <t>Apsilankymų bibliotekose skaičius (tūkst.)</t>
  </si>
  <si>
    <t>Sumažėjo rajono gyentojų skaičius</t>
  </si>
  <si>
    <t>Daugiafunkcių centrų kultūrinės veiklos organizavimas ir administravimas</t>
  </si>
  <si>
    <t>9.22,9.24</t>
  </si>
  <si>
    <t>Daugiafunkcių centrų kultūros paslaugų gavėjų skaičius (tūkst.)</t>
  </si>
  <si>
    <t>4.1</t>
  </si>
  <si>
    <t>4.2</t>
  </si>
  <si>
    <t>Kultūros paveldo objektų tvarkymas</t>
  </si>
  <si>
    <t>08.02.01.07.</t>
  </si>
  <si>
    <t>Sutvarkytų kultūros paveldo objektų skaičius</t>
  </si>
  <si>
    <t>Paslaugų įsigijimas iš VšĮ Pakruojo poilsio ir turizmo centro</t>
  </si>
  <si>
    <t>04.07.03.01</t>
  </si>
  <si>
    <t>Apsilankiusių lankytojų skaičius (tūkst.)</t>
  </si>
  <si>
    <t>Kultūros įstaigų pastatų remonto darbai</t>
  </si>
  <si>
    <t>08.02.01.01; 08.02.01.08</t>
  </si>
  <si>
    <t>Dainų švenčių tradicijų tęstinumas</t>
  </si>
  <si>
    <t>08.02.01.06.</t>
  </si>
  <si>
    <t>Respublikinėse dainų šventėse dalyvaujančių kolektyvų skaičius</t>
  </si>
  <si>
    <t>Kultūros įstaigų, kuriose atlikti remonto darbai, skaičius</t>
  </si>
  <si>
    <t>Skatinti mėgėjiško ir profesionalaus sporto plėtrą</t>
  </si>
  <si>
    <t>Pakruojo rajono sporto centro veiklos organizavimas ir administravimas</t>
  </si>
  <si>
    <t>08.01.01.02;0 09.06.01.01;  08.06.01.03</t>
  </si>
  <si>
    <t>6.4</t>
  </si>
  <si>
    <t>Sporto centrą lankančių mokinių skaičius</t>
  </si>
  <si>
    <t>Sporto infrastruktūros objektų remonto darbai</t>
  </si>
  <si>
    <t>08.01.01.02</t>
  </si>
  <si>
    <t>Suremontuotų sporto infrastruktūros objektų skaičius</t>
  </si>
  <si>
    <t>Remti nevyriausybinių, jaunimo ir kitų organizacijų iniciatyvas, kuriant patrauklią gyventi ir saugią rajono aplinką</t>
  </si>
  <si>
    <t>Jaunimo organizacijų veiklos skatinimas</t>
  </si>
  <si>
    <t>08.04.01.01</t>
  </si>
  <si>
    <t>Paremtų jaunimo organizacijų skaičius</t>
  </si>
  <si>
    <t>Nevyriausybinių organizacijų veiklos skatinimas</t>
  </si>
  <si>
    <t>Paremtų nevyriausybinių organizacijų skaičius</t>
  </si>
  <si>
    <t>Bendruomenių veiklos skatinimas</t>
  </si>
  <si>
    <t>Paremtų bendruomenių skaičius</t>
  </si>
  <si>
    <t>Viešosios tvarkos užtikrinimas ir prevencija</t>
  </si>
  <si>
    <t>03.06.01.01</t>
  </si>
  <si>
    <t>1,14-21</t>
  </si>
  <si>
    <t>Įgyvendintų viešosios tvarkos užtikrinimo priemonių skaičius</t>
  </si>
  <si>
    <t>4.3</t>
  </si>
  <si>
    <t>4.4</t>
  </si>
  <si>
    <t>4.5</t>
  </si>
  <si>
    <t>4.6</t>
  </si>
  <si>
    <t>4.7</t>
  </si>
  <si>
    <t>4.8</t>
  </si>
  <si>
    <t>Programos koordinatorius: Pakruojo rajono savivaldybės administracijos Strateginės plėtros ir statybos skyriaus vedėjas Gintaras Makauskas</t>
  </si>
  <si>
    <t>PAŽANGAUS VERSLO IR ŽEMĖS ŪKIO KŪRIMO, ŠVARIOS IR SAUGIOS APLINKOS IŠSAUGOJIMO  PROGRAMOS NR. 6</t>
  </si>
  <si>
    <t>(tūkst.eurų)</t>
  </si>
  <si>
    <t>6 Programa. Pažangaus verslo ir žemės ūkio kūrimo, švarios ir saugios aplinkos išsaugojimo programa</t>
  </si>
  <si>
    <t>Gerinti verslo ir žemės ūkio veiklos sąlygas rajone</t>
  </si>
  <si>
    <t>Gerinti melioracijos statinių būklę ir žemės ūkio veiklos sąlygas rajone</t>
  </si>
  <si>
    <t>Žemės melioravimo darbai</t>
  </si>
  <si>
    <t>04.02.01.01</t>
  </si>
  <si>
    <t>Rekonstruotų griovių ilgis (km)</t>
  </si>
  <si>
    <t xml:space="preserve"> </t>
  </si>
  <si>
    <t>Kaimo vietovių, kuriose vykdyta melioracijos statinių priežiūra ir remontas, skaičius</t>
  </si>
  <si>
    <t>Apskaitomas melioruotos žemės plotas (tūkst. ha)</t>
  </si>
  <si>
    <t>Vektorizuotos žemės plotas (tūkst. ha)</t>
  </si>
  <si>
    <t>Polderių priežiūra</t>
  </si>
  <si>
    <t>Prižiūrimų polderių skaičius</t>
  </si>
  <si>
    <t>Rajono gyvenviečių lietaus drenažo ir meliooracijos įrenginių remontas</t>
  </si>
  <si>
    <t>Lėšų panaudojimas (proc.)</t>
  </si>
  <si>
    <t xml:space="preserve">Parama melioracijos statinių naudotojų asociacijoms                                                                                                                                                                                                         </t>
  </si>
  <si>
    <t>13;1</t>
  </si>
  <si>
    <t>Įvykdyti MSNA projektai</t>
  </si>
  <si>
    <t>Skatinti verslo plėtrą rajone, remti verslo ir žemės ūkio subjektus</t>
  </si>
  <si>
    <t>Savivaldybės smulkaus ir vidutinio verslo rėmimo programos įgyvendinimas</t>
  </si>
  <si>
    <t>04.01.01.04</t>
  </si>
  <si>
    <t>Paremtų SVV įmonių skaičius</t>
  </si>
  <si>
    <t>iš viso</t>
  </si>
  <si>
    <t>Pakruojo verslo informacijos centro  veiklos organizavimas</t>
  </si>
  <si>
    <t>08.03.01.01</t>
  </si>
  <si>
    <t>Pakruojo verslo informacijos centre konsultuotų asmenų skaičius</t>
  </si>
  <si>
    <t>Gerinti rajono aplinkos kokybę, prižiūrėti viešąsias teritorijas ir inžinerinę infrastruktūrą</t>
  </si>
  <si>
    <t>Vykdyti rajono teritorijų, inžinerinės infrastruktūros ir komunalinio ūkio  priežiūros ir remonto darbus</t>
  </si>
  <si>
    <t>Miestų ir gyvenviečių gatvių apšvietimo tinklų eksploatacija ir remontas</t>
  </si>
  <si>
    <t>06.04.01.01.</t>
  </si>
  <si>
    <t>Eksploatuojamų gatvių apšvietimo tinklų ilgis (km)</t>
  </si>
  <si>
    <t>Seniūnijų komunalinio ūkio, inžinerinių tinklų ir teritorijos tvarkymas</t>
  </si>
  <si>
    <t>06.02.01.01</t>
  </si>
  <si>
    <t>Prižiūrimų inžinerinių tinklų sistemų skaičius</t>
  </si>
  <si>
    <t>Atnaujintų ar naujai įrengtų komunalinio ūkio objektų skaičius (tvarkomos teritorijos plotas, ha)</t>
  </si>
  <si>
    <t>Vandentvarkos plėtros programai įgyvendinti UAB „Pakruojo vandentiekis“</t>
  </si>
  <si>
    <t>06.03.01.01</t>
  </si>
  <si>
    <t>Palūkanų dengimas (proc.)</t>
  </si>
  <si>
    <t>Vykdyti priemones, nukreiptas į aplinkos išsaugojimą</t>
  </si>
  <si>
    <t>Komunalinių atliekų surinkimas ir tvarkymas</t>
  </si>
  <si>
    <t>05.01.01.01.</t>
  </si>
  <si>
    <t>Surinktų atliekų kiekis (t)</t>
  </si>
  <si>
    <t>Savivaldybės aplinkos apsaugos specialiosios rėmimo programos įgyvendinimas</t>
  </si>
  <si>
    <t>05.04.01.01</t>
  </si>
  <si>
    <t>1, 14-21</t>
  </si>
  <si>
    <t>Aplinkos apsaugos rėmimo specialiosios programos įgyvendinimas (proc.)</t>
  </si>
  <si>
    <t>Beglobių gyvūnų gaudymo, karantinavimo, eutanazijos ir utilizavimo paslaugų vykdymas</t>
  </si>
  <si>
    <t>05.01.01.02.</t>
  </si>
  <si>
    <t>Iškvietimų, gaudyti beglobius gyvūnus, skaičius</t>
  </si>
  <si>
    <t>Ekstremalių situacijų likvidavimo administravimas</t>
  </si>
  <si>
    <t>05.0.01.01.</t>
  </si>
  <si>
    <t>Iš viso programai</t>
  </si>
  <si>
    <t>Programos koordinatorius: Pakruojo rajono savivaldybės administracijos Žemės ūkio skyriaus vedėjas Juozas Pupinis</t>
  </si>
  <si>
    <t>EFEKTYVAUS, Į GYVENTOJŲ IR VERSLO POREIKIUS ORIENTUOTO VALDYMO PROGRAMOS NR. 1</t>
  </si>
  <si>
    <t>4 Strateginis tikslas. Siekti visuomenės poreikius atitinkančių ir į šalies pažangą orientuotų viešojo valdymo rezultatų</t>
  </si>
  <si>
    <t>1 Programa. Efektyvaus, į gyventojų ir verslo poreikius orientuoto valdymo programa</t>
  </si>
  <si>
    <t>Didinti savivaldybės valdymo ir priskirtų funkcijų vykdymo efektyvumą</t>
  </si>
  <si>
    <t>Užtikrinti efektyvų savivaldybės darbo organizavimą</t>
  </si>
  <si>
    <t>Savivaldybės administracijos darbo organizavimas ir ir administracinės naštos mažinimo priemonių įgyvendinimas</t>
  </si>
  <si>
    <t>01.03.02.09.</t>
  </si>
  <si>
    <t>Savivaldybės administracijos darbuotojų skaičius</t>
  </si>
  <si>
    <t>Savivaldybės Tarybos darbo organizavimas</t>
  </si>
  <si>
    <t>01.01.01.09.</t>
  </si>
  <si>
    <t>Savivaldybės tarybos narių ir politinio (asmeninio) pasitikėjimo valstybės tarnautojų skaičius</t>
  </si>
  <si>
    <t>Savivaldybės Kontrolės ir audito tarnybos darbo organizavimas</t>
  </si>
  <si>
    <t>01.01.01.04.</t>
  </si>
  <si>
    <t>Savivaldybės Kontrolės ir audito tarnybos darbuotojų skaičius</t>
  </si>
  <si>
    <t>Savivaldybės padalinių (seniūnijų) darbo organizavimas</t>
  </si>
  <si>
    <t>01.03.02.09</t>
  </si>
  <si>
    <t>Savivaldybės padalinių (seniūnijų) darbuotojų skaičius</t>
  </si>
  <si>
    <t>Savivaldybės administracinių pastatų remonto darbai</t>
  </si>
  <si>
    <t>01.03.02.02</t>
  </si>
  <si>
    <t>Administracinių pastatų, kuriuose atlikti remonto darbai, skaičius</t>
  </si>
  <si>
    <t>Korupcijos prevencija</t>
  </si>
  <si>
    <t>03.01.01.04</t>
  </si>
  <si>
    <t>Korupcijos prevencijos patikrinimų skaičius</t>
  </si>
  <si>
    <t>Savivaldybių asociacijos nario mokestis</t>
  </si>
  <si>
    <t>01.06.01.11</t>
  </si>
  <si>
    <t>Asociacijos nario mokesčio panaudojimas (proc.)</t>
  </si>
  <si>
    <t>Mero fondas</t>
  </si>
  <si>
    <t>01.03.02.01</t>
  </si>
  <si>
    <t>Mero fondo panaudojimas (proc.)</t>
  </si>
  <si>
    <t>Administracijos direktoriaus rezervas</t>
  </si>
  <si>
    <t>Administracijos direktoriaus rezervo panaudojimas (proc.)</t>
  </si>
  <si>
    <t>Ekstremalių situacijų likvidavimo išlaidų dengimas</t>
  </si>
  <si>
    <t>Tenkinti gyventojų viešuosius interesus, užtikrinant savivaldybei priskirtų funkcijų vykdymą</t>
  </si>
  <si>
    <t xml:space="preserve">Gyventojų registro tvarkymas ir duomenų valstybės registrui teikimas </t>
  </si>
  <si>
    <t>01.03.03.02.</t>
  </si>
  <si>
    <t xml:space="preserve">Archyvinių dokumentų tvarkymas </t>
  </si>
  <si>
    <t xml:space="preserve">Duomenų teikimas valstybinės pagalbos suteikimo registrui </t>
  </si>
  <si>
    <t>Jaunimo teisių apsauga</t>
  </si>
  <si>
    <t>Valstybinės kalbos vartojimo ir taisyklingumo kontrolė</t>
  </si>
  <si>
    <t>01.06.01.03.</t>
  </si>
  <si>
    <t>Civilinės būklės aktų registravimas</t>
  </si>
  <si>
    <t>01.06.01.05.</t>
  </si>
  <si>
    <t>Gyvenamosios vietos deklaravimas</t>
  </si>
  <si>
    <t>01.06.01.11.</t>
  </si>
  <si>
    <t>7.5</t>
  </si>
  <si>
    <t>7.6</t>
  </si>
  <si>
    <t>7.7</t>
  </si>
  <si>
    <t>7.8</t>
  </si>
  <si>
    <t>7.9</t>
  </si>
  <si>
    <t>Pirminė teisinė pagalba</t>
  </si>
  <si>
    <t>01.06.01.12.</t>
  </si>
  <si>
    <t>Mobilizacijos administravimas</t>
  </si>
  <si>
    <t>02.01.01.05.</t>
  </si>
  <si>
    <t>Turto disponavimas ir naudojimas</t>
  </si>
  <si>
    <t>01.06.01.07.</t>
  </si>
  <si>
    <t>Grąžintos nepanaudotos lėšos</t>
  </si>
  <si>
    <t>10.1</t>
  </si>
  <si>
    <t>10.2</t>
  </si>
  <si>
    <t>10.3</t>
  </si>
  <si>
    <t>10.4</t>
  </si>
  <si>
    <t>10.5</t>
  </si>
  <si>
    <t>10.6</t>
  </si>
  <si>
    <t>10.7</t>
  </si>
  <si>
    <t>10.8</t>
  </si>
  <si>
    <t>Turto vertinimas, inventorizacija, teisinė registracija, ekspertų paslaugos ir kt. turto valdymo išlaidos</t>
  </si>
  <si>
    <t>06.06.01.01</t>
  </si>
  <si>
    <t>Atliktų turto valdymo procedūrų skaičius</t>
  </si>
  <si>
    <t>Civilinės saugos administravimas</t>
  </si>
  <si>
    <t>02.02.01.01.</t>
  </si>
  <si>
    <t>Žemės ūkio funkcijų vykdymas</t>
  </si>
  <si>
    <t>04.02.01.04.      04.02.01.09</t>
  </si>
  <si>
    <t>1-21</t>
  </si>
  <si>
    <t>04.02.01.05.      04,02,01,09</t>
  </si>
  <si>
    <t>13.9</t>
  </si>
  <si>
    <t xml:space="preserve">Priešgaisrinės tarnybos veiklos organizavimas </t>
  </si>
  <si>
    <t>03.02.01.01</t>
  </si>
  <si>
    <t>Keleivių vežimo vietiniais susisiekimo maršrutais nuostolių kompensavimas</t>
  </si>
  <si>
    <t>04.09.01.04</t>
  </si>
  <si>
    <t>Keleivių vežėjų, kuriems kompensuojami nuostoliai, skaičius</t>
  </si>
  <si>
    <t>Piliečių prašymams atkurti nuosavybės teises į išlikusį nekilnojamąjį turtą nagrinėti ir sprendimams dėl nuosavybės atkūrimo priimti</t>
  </si>
  <si>
    <t>01.06.01.08</t>
  </si>
  <si>
    <t>Vaikų teisių apsauga</t>
  </si>
  <si>
    <t>01.06.01.02</t>
  </si>
  <si>
    <t>Laidojimo pašalpų mokėjimo administravimas</t>
  </si>
  <si>
    <t>Socialinės paramos mokiniams administravimas</t>
  </si>
  <si>
    <t>Socialinių paslaugų administravimas</t>
  </si>
  <si>
    <t>Neveiksnių asmenų būklės peržiūrejimas</t>
  </si>
  <si>
    <t>07.06.01.02</t>
  </si>
  <si>
    <t>Vykdyti savivaldybės prisiimtus ilgalaikius  ir trumpalaikius finansinius įsipareigojimus</t>
  </si>
  <si>
    <t>Palūkanos ir išlaidos, susijusios su finansinių įsipareigojimų vykdymu</t>
  </si>
  <si>
    <t>01.07.01.01</t>
  </si>
  <si>
    <t>Finansinių įsipareigojimų vykdymo savalaikiškumas (proc.)</t>
  </si>
  <si>
    <t xml:space="preserve">1 </t>
  </si>
  <si>
    <t>Ilgalaikės paskolos</t>
  </si>
  <si>
    <t>L</t>
  </si>
  <si>
    <t>Trumpalaikės paskolos</t>
  </si>
  <si>
    <t>Programos koordinatorė:  Pakruojo rajono savivaldybės administracijos  Apskaitos skyriaus vedėja  Rasa Bagdonienė</t>
  </si>
  <si>
    <t>2018 METŲ ĮGYVENDINIMO ATASKAITA</t>
  </si>
  <si>
    <t>2018 m. asignavimų projektas patvirtintas taryboje</t>
  </si>
  <si>
    <t>2018 m. asignavimų vykdymas</t>
  </si>
  <si>
    <t>2020- ųjų m. asignavimų projektas</t>
  </si>
  <si>
    <t>2018 m.</t>
  </si>
  <si>
    <t>2018 m. buvo sutvarkyta vidaus kiemo lietaus nuotekų nuvedimo sistema.</t>
  </si>
  <si>
    <t>Buvusios Pakruojo m. spaustuvės pastato konversija</t>
  </si>
  <si>
    <t>2018 m. kovo 19 d. pasirašyta projekto finansavimo sutartis Nr. 09.1.3-CPVA-R-705-61-0004. Pradėtas rengti techninis projektas dėl vidaus patalpų kapitalinio remonto.</t>
  </si>
  <si>
    <t>Projektas tęstinis. Projektas perkeltas į Pakruojo rajono savivaldybės 2019-2021 m. strateginį veiklos planą.</t>
  </si>
  <si>
    <t>????</t>
  </si>
  <si>
    <t>2018 m. pateikta paraiška dėl projekto įgyvendinimo.</t>
  </si>
  <si>
    <t>Pakruojo rajono savivaldybės tarybos 2018-06-16 sprendimu Nr. T-173 atsisakyta įgyvendinti projektą (parengus techninį projektą paaiškėjo, kad projekto įgyvendinimui reikės daugiau kaip 350 000,00 eurų papildomai iš savivaldybės biudžeto).</t>
  </si>
  <si>
    <t xml:space="preserve">Pakruojo ligoninės pastato, esančio L. Giros g. 3, Pakruojis, dalies patalpų pertvarkymas </t>
  </si>
  <si>
    <t>Įspūdinga kelionė dvarų parkais visus metus (Four Seasons Exciting Journey in Manor Parks)</t>
  </si>
  <si>
    <t>Vandens tiekimo ir nuotekų sistemos infrastruktūros atnaujinimas ir plėtra Pakruojo rajono savivaldybės teritorijoje</t>
  </si>
  <si>
    <t>Gyventojai, kuriems teikiamos vandens  tiekimo paslaugos iš naujai pastatytų ir  (arba) rekonstruotų geriamojo vandens gerinimo įrenginių</t>
  </si>
  <si>
    <t xml:space="preserve">Socialinė partnerystė – socialiai pažeidžiamų asmenų integracija į visuomenės gyvenimą (Social partnership-integration of socially vulnerable people into community life ) </t>
  </si>
  <si>
    <t>Projektas tęstinis. Projektas perkeltas į Pakruojo rajono savivaldybės 2019-2021 m. strateginį veiklos planą. Patirtos išlaidos apmokėtos iš 1.4.1. eilutės.</t>
  </si>
  <si>
    <t>Pakruojo m. J. Basanavičiaus gatvės rekonstravimas</t>
  </si>
  <si>
    <t xml:space="preserve">  2018 METŲ ĮGYVENDYNIMO ATASKAITA</t>
  </si>
  <si>
    <t>2020-ųjų m. asignavimų projektas</t>
  </si>
  <si>
    <t>Sumažėjo  gavėjo skaičius</t>
  </si>
  <si>
    <t>Smurtas  artimoje aplinkoje</t>
  </si>
  <si>
    <t>Užimtumo didinimo,rėmimo programa</t>
  </si>
  <si>
    <t>04.01.02.01</t>
  </si>
  <si>
    <t>1,5</t>
  </si>
  <si>
    <t>Pagalbos labiausiai skurstantiems rajono gyventojams programos įgyvendinimas</t>
  </si>
  <si>
    <t>7,7.1</t>
  </si>
  <si>
    <t>2018-ųjų m. asignavimai patvirtinti taryboje</t>
  </si>
  <si>
    <t>2018-ųjų m. asignavimų vykdymas</t>
  </si>
  <si>
    <t>2018-iesiems m.</t>
  </si>
  <si>
    <t xml:space="preserve">2018-ųjų m. </t>
  </si>
  <si>
    <t>Pateikta 17 paraiškų.</t>
  </si>
  <si>
    <t xml:space="preserve"> Konsultacijos kriepėsi 430 asmenų.</t>
  </si>
  <si>
    <t xml:space="preserve"> Gauti 63 iškvietimai.</t>
  </si>
  <si>
    <t>Nebuvo ekstremalaus įvykio.</t>
  </si>
  <si>
    <t>2018 M. ĮGYVENDINIMO ATASKAITA</t>
  </si>
  <si>
    <t>2019-ųjų m. asig1navimų projektas</t>
  </si>
  <si>
    <t>2018-ųjų m.</t>
  </si>
  <si>
    <t>Sumažėjo moksleivių skaičius rajone ir moksleivių skaičius grupėse</t>
  </si>
  <si>
    <t>Pateikta 21 paraiška</t>
  </si>
  <si>
    <t>Jaunimo savanoriškos veiklos skatinimas</t>
  </si>
  <si>
    <t>Įtrauktų savanorių skaičius</t>
  </si>
  <si>
    <t>Paremtų savanorių skaičius</t>
  </si>
  <si>
    <t>Akredituotų, savanorių priimančių įstaigų ir organizacijų skaičius</t>
  </si>
  <si>
    <t xml:space="preserve"> PAKRUOJO RAJONO SAVIVALDYBĖS   2018–2020 METŲ STRATEGINIO VEIKLOS PLANO 2018 METŲ ĮGYVENDINIMO ATASKAITA</t>
  </si>
  <si>
    <t>Planuota priimti vyriausiąjį specialistą Teisės ir civilinės metrikacijos skyriuje</t>
  </si>
  <si>
    <t>Buvo skelbtas konkursas, bet nebuvo tinkamo kandidato.</t>
  </si>
  <si>
    <t>Laisvas etatas Žeimelio seniūno pavaduotojo etatas</t>
  </si>
  <si>
    <t>Laisvas etatas seniūno pavaduotojo etatas</t>
  </si>
  <si>
    <t>Panaudota mažiau, nei buvo planuota.</t>
  </si>
  <si>
    <t>1;18</t>
  </si>
  <si>
    <t xml:space="preserve">Nebuvo pateikta piliečių prašymų atkurti nuosavybės teises į išlikusį nekilnojamąjį turtą </t>
  </si>
  <si>
    <t>Grąžintos nepanaudotos lėšos, kadangi pašalpų išmokėta mažiau nei planuota.</t>
  </si>
  <si>
    <t xml:space="preserve">Socialinių pašalpų gavėjų skaičius buvo mažesnis, nei planuota. </t>
  </si>
  <si>
    <t xml:space="preserve">Socialinių pašalpų išmokėta mažiau, nei planuota. </t>
  </si>
  <si>
    <t>Neveiksnių asmenų būklės peržiūrejimo komisijos posėdžių vyko mažiau, nei buvo planuota.</t>
  </si>
  <si>
    <t>Panaudota ne visa paskola, todėl palūkanų priskaičiuota mažiau</t>
  </si>
  <si>
    <t xml:space="preserve"> AUKŠTOS UGDYMO KOKYBĖS IR MOKYMOSI VISĄ GYVENIMĄ SKATINIMO PROGRAMOS NR. 2</t>
  </si>
  <si>
    <t xml:space="preserve">2020 m. asignavimų projektas </t>
  </si>
  <si>
    <t>Pastabos (paaiškinimai dėl nukrypimo nuio vertinimo kriterijaus plano</t>
  </si>
  <si>
    <t xml:space="preserve">2018 m. </t>
  </si>
  <si>
    <t>9.1-9.6; 9.8-9.10;   9.24</t>
  </si>
  <si>
    <t>ML</t>
  </si>
  <si>
    <t>Atžalynas</t>
  </si>
  <si>
    <t>Linkuvos</t>
  </si>
  <si>
    <t xml:space="preserve">Žeimelio </t>
  </si>
  <si>
    <t>Klovainių</t>
  </si>
  <si>
    <t xml:space="preserve">9.15-9.18; 9.21-9.24     </t>
  </si>
  <si>
    <t>Rozalimo vaikų darželis pertvarkytas į Rozalimo pagrindinės mokyklos ikimokyklinio ugdymo skyrių</t>
  </si>
  <si>
    <t>Pertvarkytas į Rozalimo pagrindinės mokyklos ikimokyklinio ugdumo skyrių</t>
  </si>
  <si>
    <t>Ąžuoliukas</t>
  </si>
  <si>
    <t>DC</t>
  </si>
  <si>
    <t>Finnasuojamų bendrojo ugdymo įstaigų skaičius</t>
  </si>
  <si>
    <t>09.05.01.03;  09.08.01.01.; 09.05.01.02.</t>
  </si>
  <si>
    <t xml:space="preserve">9.12  </t>
  </si>
  <si>
    <t xml:space="preserve"> 09.05.01.02  </t>
  </si>
  <si>
    <r>
      <t xml:space="preserve">Pagalbą gavusių gyventojų </t>
    </r>
    <r>
      <rPr>
        <strike/>
        <sz val="8"/>
        <color indexed="10"/>
        <rFont val="Times New Roman"/>
        <family val="1"/>
        <charset val="186"/>
      </rPr>
      <t xml:space="preserve"> </t>
    </r>
    <r>
      <rPr>
        <sz val="8"/>
        <color indexed="10"/>
        <rFont val="Times New Roman"/>
        <family val="1"/>
        <charset val="186"/>
      </rPr>
      <t>skaičius</t>
    </r>
  </si>
  <si>
    <t>9.1-9.6; 9.8-9.10;   9.13;          5</t>
  </si>
  <si>
    <t>gimn</t>
  </si>
  <si>
    <t>pagr</t>
  </si>
  <si>
    <t xml:space="preserve"> gimn</t>
  </si>
  <si>
    <t>2.13</t>
  </si>
  <si>
    <t>2.14</t>
  </si>
  <si>
    <t xml:space="preserve">Linkuvos spec. mokyklos mokinių skaičius </t>
  </si>
  <si>
    <t>9.4; 9.6; 9.8; 9.9</t>
  </si>
  <si>
    <t>19.1.</t>
  </si>
  <si>
    <t xml:space="preserve">Mokinių skaitymo gebėjimo gerinimas </t>
  </si>
  <si>
    <t>Mokinių bendrojo ugdymo pasiekimų gerinimas Pakruojo rajono Linkuvos, Žeimelio gimnazijose, Lygumų ir Pašvitinio pagrindinėse mokyklose</t>
  </si>
  <si>
    <t>09.02.01.01; 09.02.02.01</t>
  </si>
  <si>
    <t>9.2; 9.5 9.3; 9.10</t>
  </si>
  <si>
    <t>19.2.</t>
  </si>
  <si>
    <t xml:space="preserve">Mokinių bendrojo ugdymo pasiekimų gerinimas </t>
  </si>
  <si>
    <t>Neformaliojo suaugusijų švietimo ir tęstinio mokymo programų įgyvendinimas</t>
  </si>
  <si>
    <t>Švietimo centras</t>
  </si>
  <si>
    <t>Pateikta paraiškų mažiau nei buvo planuota</t>
  </si>
  <si>
    <t>Pateikta daugiau paraiškų nei buvo planuota</t>
  </si>
  <si>
    <t>Įstaigoms ir organizacijoms trūko motyvacijos akredituotis ir tapti savanorius priimančiomis organizacijomis bei labai ilgas akreditacijos procesas. 2018 m. pateikti 4 organizacijų prašymai akredituotis, o akredituotos – 2</t>
  </si>
  <si>
    <t>Programos koordinatorė:  Pakruojo rajono savivaldybės administracijos  švietimo skyriaus vedėja  Irena Mažulienė</t>
  </si>
  <si>
    <t xml:space="preserve">2018 m. vasasrio 14 d. pasirašyta projekto finansavimo sutartis Nr. 09.1.3-CPVA-R-725-61-0007. </t>
  </si>
  <si>
    <t>Pakeistas pastato J. Basanavičiaus g. 4 stogas, suremontuota dalis patalpų, įrengtas liftas neįgaliesiems.</t>
  </si>
  <si>
    <t>Projektas tęstinis. Projektas perkeltas į Pakruojo rajono savivaldybės 2019-2021 m. strateginį veiklos planą. 2018 m. baigti vykdyti aikštės sutvarkymo darbai.</t>
  </si>
  <si>
    <t>Projektas tęstinis. Projektas perkeltas į Pakruojo rajono savivaldybės 2019-2021 m. strateginį veiklos planą. 2018 m. parengtas investicijų projektas, pateiktas projektinis pasiūlymas.</t>
  </si>
  <si>
    <t>Projekto vykdytojas - UAB "Pakruojo vandentiekis". Projekto įgyvendinimo metu Mikniūnų kaime planuojama įrengti vandens gerinimo įrenginį (2,5 m3/h, 15 m3/p), naują gręžinio siurblį, aliuminio druskos dozavimo sistemą, aptverti vandenvietės teritoriją segmentine tvora.</t>
  </si>
  <si>
    <t>Projekto vykdytojas - UAB "Pakruojo vandentiekis". Projekto įgyvendinimo metu Draudelių kaime planuojama įrengti vandens gerinimo įrenginį (2,5 m3/h, 15 m3/p), naują gręžinio siurblį, aptverti vandenvietės teritoriją segmentine tvora.</t>
  </si>
  <si>
    <t>Projekto vykdytojas - UAB "Pakruojo vandentiekis". Projekto įgyvendinimo metu Medikoniu kaime įrengtas vandens gerinimo įrenginys (2,5 m3/h, 15 m3/p), naujas gręžinio siurblys, aliuminio druskos dozavimo sistema,  vandenvietės teritorija aptverta segmentine tvora.</t>
  </si>
  <si>
    <t xml:space="preserve">Projekto vykdytojas - UAB "Pakruojo vandentiekis". Projekto įgyvendinimo metu pakloti nauji vandentiekio tinklai nuo Petrašiūnų kaime esančios vandenvietės iki Rimšonių kaimo (vandentiekio trasos ilgis apie 1,3 km, įvadų ilgis apie 100 m). </t>
  </si>
  <si>
    <t>Nekilnojamojo turto registro sąraše įregistruota vietinės reikšmės kelių skaičius -138 . Patirtos išlaidos apmokėtos iš 1.4.2 priemonei skirto finansavimo.</t>
  </si>
  <si>
    <t>Per 2018 m. parengta 4 techniniai projektai, suteikta 1 ekspertizės paslauga, suteikta 6 draudimo paslaugos, apmokėta už 4 leidimus statybai.</t>
  </si>
  <si>
    <t>2018 m.  baigti sutvarkytii tualetai, virtuvė, įrengta valgykla, įsigyta virtuvinė įranga. Likę darbai planuojami vykdyti gavus finansavimą.</t>
  </si>
  <si>
    <t>Dėl projekto įgyvendinimo 2018 m. buvo kreiptasi į LR Kultūros ministeriją su prašymu projektą įtraukti į Valstybės investicijų programą. Projektas į Valstybės investicijų programą nebuvo įtrauktas.</t>
  </si>
  <si>
    <t>Projektas tęstinis. Projektas perkeltas į Pakruojo rajono savivaldybės 2019-2021 m. strateginį veiklos planą. 2018 m. parengtas techninis projektas.</t>
  </si>
  <si>
    <t>Šiuo metu įgyvendinami 2 projektai išskirti atskiromis priemonėmis 1.3.35 ir 1.3.36.</t>
  </si>
  <si>
    <t>Projektas tęstinis. Projektas perkeltas į Pakruojo rajono savivaldybės 2019-2021 m. strateginį veiklos planą. 2018 m. parengtas investicijų projektas ir energijos vartojimo auditas.</t>
  </si>
  <si>
    <t>Projektas tęstinis. Projektas perkeltas į Pakruojo rajono savivaldybės 2019-2021 m. strateginį veiklos planą. 2018 m. įsigyti 8 socialiniai būstai.</t>
  </si>
  <si>
    <t>Projektas tęstinis. Projektas perkeltas į Pakruojo rajono savivaldybės 2019-2021 m. strateginį veiklos planą. 2018 m. sutvarkyta teritorija prie Linkuvos gimnazijos, suremontuota dalis Gimnazijos g. šaligatvio, suremontuota dalis šaligatvio Varpo g., Parko g., Taikos g., bus įrengtas pėsčiųjų takas S. Dariaus ir S. Girėno g., baigiamas rekonstruoti Linkuvos m. viešasis tualetas, tvarkoma teritorija prie Linkuvos kultūros rūmų.</t>
  </si>
  <si>
    <t>Projektas tęstinis. Projektas perkeltas į Pakruojo rajono savivaldybės 2019-2021 m. strateginį veiklos planą.2018 m.  dalis Žeimelio gimnazijos pastato pritaikyta bendruomenėms reikmėms: suremontuota sporto salė, į kitas patalpas perkelta biblioteka, o buvusiose bibliotekos patalpose bus įrengta aktų salė, prie gimnazijos įrengta automobilių stovėjimo aikštelė, atnaujinta pastato šildymo sistema, sutvarkyta dalis sanitarinių mazgų.</t>
  </si>
  <si>
    <t>Projektas tęstinis. Projektas perkeltas į Pakruojo rajono savivaldybės 2019-2021 m. strateginį veiklos planą. Vykdomos užimtumo veiklos socialiai pažeidžiamiems asmenims.</t>
  </si>
  <si>
    <t>Projektas tęstinis. Projektas perkeltas į Pakruojo rajono savivaldybės 2019-2021 m. strateginį veiklos planą. Patirtos išlaidos apmokėtos iš 1.4.1. eilutės. Buvo rekonstruota dalis Vilniaus g. šaligatvio.</t>
  </si>
  <si>
    <t xml:space="preserve">2018 m. baigti Pakruojo m. Rožių gatvės rekonstravimo darbai, toliau vykdomi Pakruojo m. P. Cvirkos g. rekonstravimo darbai, pradėtos rekonstruoti Pakruojo m. Pašilio, Linkuvos m. Valakų, Žeimelio mstl. Kairelių gatvės, dalinai finansuoti pėsčiųjų ir dviračių tako Pakruojo m. L. Giros gatvėje įrengimo darbai (projektas buvo įgyvendinamas ES paramos lėšomis). </t>
  </si>
  <si>
    <t xml:space="preserve">2018 m. vykdyta ir vietinės reikšmės kelių ir gatvių priežiūra: išdaužų taisymas skaldos atsijomis (3 998,45 kub. m), vietinės reikšmės kelių ir gatvių greideriavimas (6 387,19 kv. m), asfaltbetonio dangos duobių užtaisymas (5 836 kv. m), diegtos eismo saugumą didinančios priemonės: įrengti 88 kelio ženklai, atliktas gatvių horizontalus žymėjimas (775 kv. m), tęsiamas vietinės reikšmės kelių ir gatvių inventorizavimas, atlikti dalies Pakruojo m. S. Dariaus ir S. Girėno, Vilniaus g. šaligatvių remonto darbai. </t>
  </si>
  <si>
    <t>j</t>
  </si>
  <si>
    <t>Per 2018 m. parengti: 4  investicijų projektai, 2 projektiniai pasiūlymai, 1 paraiška.  Išlaidos apmokėtos iš 1.1.4 priemonei skirto finansavimo.</t>
  </si>
  <si>
    <t>2018 m. parengtas investicijų projektas ir pateiktas projektinis pasiūlymas.</t>
  </si>
  <si>
    <t>2018 m. liepos 30 d. pasirašyta projekto finansavimo sutartis Nr. 054.1-CPVA-R-302-61-0004. Parengtas techninis projektas, pradėtas vykdyti rangos darbų viešasis pirkimas.</t>
  </si>
  <si>
    <t xml:space="preserve">2018 m. sausio 11 d. pasirašyta projekto finansavimo sutartis Nr. 09.1.3-CPVA-R-724-61-0004. 2018 m. įkurtos modernios kūrybiškumą skatinančias edukacines erdves Pakruojo rajono Linkuvos, Žeimelio gimnazijose bei Pakruojo „Žemynos“ pagrindinėje mokykloje. </t>
  </si>
  <si>
    <t>2018 m. atlikti sporto centro pastato dalies stogo sutvarkymo darbai. Darbai įsigyti pigiau nei buvo planuota.</t>
  </si>
  <si>
    <t>Projektas tęstinis. Projektas perkeltas į Pakruojo rajono savivaldybės 2019-2021 m. strateginį veiklos planą. 2018 m. parengtas techninis projektas, pradėtas vykdyti rangos darbų viešasis pirkimas.</t>
  </si>
  <si>
    <t>2018 m. parengtas techninis projektas.</t>
  </si>
  <si>
    <t>Projektas tęstinis. Projektas perkeltas į Pakruojo rajono savivaldybės 2019-2021 m. strateginį veiklos planą. 2018 m. patikslintass techninis projektas.</t>
  </si>
  <si>
    <t>Projekto vykdytojas - UAB "Pakruojo vandentiekis. 2018 m. pateikta paraiška dėl projekto įgyvendinimo (Rozalimo mstl.).</t>
  </si>
  <si>
    <t>Projektas baigtas.</t>
  </si>
  <si>
    <t>Projektas tęstinis</t>
  </si>
  <si>
    <t>Parengta 14 žemės sklypų formavimo ir pertvarkymo projektų</t>
  </si>
  <si>
    <t>Programos koordinatorius: Pakruojo rajono savivaldybės administracijos Kultūros, paveldosaugos ir viešųjų ryšių skyriaus kultūros paveldo vyr. specialistas, laikinai einantis skyriaus vedėjo pareigas Mindaugas Veliulis</t>
  </si>
  <si>
    <t>2018 m. parengtas investicijų projektas, pateiktas projektinis pasiūlymas, įsigytas žemės sklypas su pastatu.</t>
  </si>
</sst>
</file>

<file path=xl/styles.xml><?xml version="1.0" encoding="utf-8"?>
<styleSheet xmlns="http://schemas.openxmlformats.org/spreadsheetml/2006/main">
  <numFmts count="6">
    <numFmt numFmtId="43" formatCode="_-* #,##0.00\ _L_t_-;\-* #,##0.00\ _L_t_-;_-* &quot;-&quot;??\ _L_t_-;_-@_-"/>
    <numFmt numFmtId="164" formatCode="_-* #,##0.00\ _€_-;\-* #,##0.00\ _€_-;_-* &quot;-&quot;??\ _€_-;_-@_-"/>
    <numFmt numFmtId="165" formatCode="0.0"/>
    <numFmt numFmtId="166" formatCode="#,##0.0"/>
    <numFmt numFmtId="167" formatCode="0.000"/>
    <numFmt numFmtId="168" formatCode="#,##0.000"/>
  </numFmts>
  <fonts count="58">
    <font>
      <sz val="10"/>
      <name val="Arial"/>
    </font>
    <font>
      <sz val="10"/>
      <name val="Arial"/>
      <family val="2"/>
      <charset val="186"/>
    </font>
    <font>
      <sz val="8"/>
      <name val="Times New Roman"/>
      <family val="1"/>
      <charset val="186"/>
    </font>
    <font>
      <b/>
      <sz val="8"/>
      <name val="Times New Roman"/>
      <family val="1"/>
      <charset val="186"/>
    </font>
    <font>
      <b/>
      <sz val="8"/>
      <color indexed="10"/>
      <name val="Times New Roman"/>
      <family val="1"/>
      <charset val="186"/>
    </font>
    <font>
      <sz val="9"/>
      <name val="Times New Roman"/>
      <family val="1"/>
      <charset val="186"/>
    </font>
    <font>
      <b/>
      <sz val="9"/>
      <name val="Times New Roman"/>
      <family val="1"/>
      <charset val="186"/>
    </font>
    <font>
      <sz val="8"/>
      <name val="Times New Roman"/>
      <family val="1"/>
    </font>
    <font>
      <b/>
      <sz val="8"/>
      <name val="Times New Roman"/>
      <family val="1"/>
    </font>
    <font>
      <i/>
      <sz val="8"/>
      <name val="Times New Roman"/>
      <family val="1"/>
      <charset val="186"/>
    </font>
    <font>
      <sz val="10"/>
      <name val="Arial"/>
      <family val="2"/>
      <charset val="186"/>
    </font>
    <font>
      <sz val="10"/>
      <name val="Times New Roman"/>
      <family val="1"/>
      <charset val="186"/>
    </font>
    <font>
      <sz val="10"/>
      <name val="Arial"/>
      <family val="2"/>
      <charset val="186"/>
    </font>
    <font>
      <sz val="10"/>
      <name val="Arial"/>
      <family val="2"/>
      <charset val="186"/>
    </font>
    <font>
      <sz val="8"/>
      <color indexed="8"/>
      <name val="Times New Roman"/>
      <family val="1"/>
      <charset val="186"/>
    </font>
    <font>
      <b/>
      <sz val="8"/>
      <color indexed="8"/>
      <name val="Times New Roman"/>
      <family val="1"/>
      <charset val="186"/>
    </font>
    <font>
      <sz val="8"/>
      <color indexed="10"/>
      <name val="Times New Roman"/>
      <family val="1"/>
      <charset val="186"/>
    </font>
    <font>
      <b/>
      <sz val="8"/>
      <color indexed="10"/>
      <name val="Times New Roman"/>
      <family val="1"/>
      <charset val="186"/>
    </font>
    <font>
      <sz val="8"/>
      <color indexed="8"/>
      <name val="Times New Roman"/>
      <family val="1"/>
      <charset val="186"/>
    </font>
    <font>
      <b/>
      <sz val="8"/>
      <color indexed="8"/>
      <name val="Times New Roman"/>
      <family val="1"/>
      <charset val="186"/>
    </font>
    <font>
      <sz val="8"/>
      <color indexed="9"/>
      <name val="Times New Roman"/>
      <family val="1"/>
      <charset val="186"/>
    </font>
    <font>
      <b/>
      <sz val="8"/>
      <color indexed="9"/>
      <name val="Times New Roman"/>
      <family val="1"/>
      <charset val="186"/>
    </font>
    <font>
      <sz val="8"/>
      <color rgb="FFFF0000"/>
      <name val="Times New Roman"/>
      <family val="1"/>
      <charset val="186"/>
    </font>
    <font>
      <sz val="8"/>
      <color theme="1"/>
      <name val="Times New Roman"/>
      <family val="1"/>
      <charset val="186"/>
    </font>
    <font>
      <b/>
      <sz val="8"/>
      <color theme="1"/>
      <name val="Times New Roman"/>
      <family val="1"/>
      <charset val="186"/>
    </font>
    <font>
      <sz val="8"/>
      <color rgb="FFC00000"/>
      <name val="Times New Roman"/>
      <family val="1"/>
      <charset val="186"/>
    </font>
    <font>
      <sz val="11"/>
      <color indexed="8"/>
      <name val="Calibri"/>
      <family val="2"/>
      <charset val="186"/>
    </font>
    <font>
      <i/>
      <sz val="8"/>
      <color indexed="8"/>
      <name val="Times New Roman"/>
      <family val="1"/>
      <charset val="186"/>
    </font>
    <font>
      <b/>
      <i/>
      <sz val="8"/>
      <name val="Times New Roman"/>
      <family val="1"/>
      <charset val="186"/>
    </font>
    <font>
      <sz val="8"/>
      <color theme="1"/>
      <name val="Times New Roman"/>
      <family val="1"/>
    </font>
    <font>
      <sz val="8"/>
      <color rgb="FFFF0000"/>
      <name val="Times New Roman"/>
      <family val="1"/>
    </font>
    <font>
      <i/>
      <sz val="8"/>
      <color theme="1" tint="4.9989318521683403E-2"/>
      <name val="Times New Roman"/>
      <family val="1"/>
      <charset val="186"/>
    </font>
    <font>
      <sz val="8"/>
      <color theme="1" tint="4.9989318521683403E-2"/>
      <name val="Times New Roman"/>
      <family val="1"/>
      <charset val="186"/>
    </font>
    <font>
      <sz val="8"/>
      <color theme="1" tint="0.249977111117893"/>
      <name val="Times New Roman"/>
      <family val="1"/>
      <charset val="186"/>
    </font>
    <font>
      <sz val="10"/>
      <name val="Arial"/>
      <family val="2"/>
      <charset val="186"/>
    </font>
    <font>
      <sz val="8"/>
      <name val="Arial Narrow"/>
      <family val="2"/>
      <charset val="186"/>
    </font>
    <font>
      <sz val="12"/>
      <name val="Times New Roman"/>
      <family val="1"/>
      <charset val="186"/>
    </font>
    <font>
      <sz val="12"/>
      <color indexed="10"/>
      <name val="Times New Roman"/>
      <family val="1"/>
      <charset val="186"/>
    </font>
    <font>
      <sz val="12"/>
      <name val="Times New Roman"/>
      <family val="1"/>
    </font>
    <font>
      <sz val="9"/>
      <name val="Times New Roman"/>
      <family val="1"/>
    </font>
    <font>
      <b/>
      <sz val="12"/>
      <name val="Times New Roman"/>
      <family val="1"/>
      <charset val="186"/>
    </font>
    <font>
      <i/>
      <sz val="9"/>
      <name val="Times New Roman"/>
      <family val="1"/>
      <charset val="186"/>
    </font>
    <font>
      <sz val="7"/>
      <name val="Times New Roman"/>
      <family val="1"/>
      <charset val="186"/>
    </font>
    <font>
      <b/>
      <sz val="8"/>
      <color rgb="FFFF0000"/>
      <name val="Times New Roman"/>
      <family val="1"/>
    </font>
    <font>
      <sz val="8"/>
      <color theme="1" tint="4.9989318521683403E-2"/>
      <name val="Times New Roman"/>
      <family val="1"/>
    </font>
    <font>
      <b/>
      <sz val="8"/>
      <color indexed="10"/>
      <name val="Times New Roman"/>
      <family val="1"/>
    </font>
    <font>
      <sz val="10"/>
      <name val="Arial"/>
    </font>
    <font>
      <sz val="8"/>
      <color indexed="17"/>
      <name val="Times New Roman"/>
      <family val="1"/>
      <charset val="186"/>
    </font>
    <font>
      <b/>
      <sz val="8"/>
      <name val="Arial Narrow"/>
      <family val="2"/>
      <charset val="186"/>
    </font>
    <font>
      <sz val="10"/>
      <name val="Arial Narrow"/>
      <family val="2"/>
      <charset val="186"/>
    </font>
    <font>
      <b/>
      <sz val="8"/>
      <name val="Arial"/>
      <family val="2"/>
      <charset val="186"/>
    </font>
    <font>
      <sz val="8"/>
      <name val="Arial"/>
      <family val="2"/>
      <charset val="186"/>
    </font>
    <font>
      <strike/>
      <sz val="8"/>
      <color indexed="10"/>
      <name val="Times New Roman"/>
      <family val="1"/>
      <charset val="186"/>
    </font>
    <font>
      <u/>
      <sz val="8"/>
      <name val="Arial Narrow"/>
      <family val="2"/>
      <charset val="186"/>
    </font>
    <font>
      <b/>
      <u/>
      <sz val="8"/>
      <name val="Arial Narrow"/>
      <family val="2"/>
      <charset val="186"/>
    </font>
    <font>
      <sz val="8"/>
      <color theme="1" tint="0.14999847407452621"/>
      <name val="Times New Roman"/>
      <family val="1"/>
      <charset val="186"/>
    </font>
    <font>
      <sz val="12"/>
      <color theme="1"/>
      <name val="Times New Roman"/>
      <family val="1"/>
      <charset val="186"/>
    </font>
    <font>
      <sz val="8"/>
      <color theme="1" tint="0.34998626667073579"/>
      <name val="Times New Roman"/>
      <family val="1"/>
      <charset val="186"/>
    </font>
  </fonts>
  <fills count="2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
      <patternFill patternType="solid">
        <fgColor rgb="FF99CCF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rgb="FF92D050"/>
        <bgColor indexed="64"/>
      </patternFill>
    </fill>
    <fill>
      <patternFill patternType="solid">
        <fgColor rgb="FFC0C0C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s>
  <borders count="12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theme="1" tint="4.9989318521683403E-2"/>
      </left>
      <right/>
      <top style="thin">
        <color theme="1" tint="4.9989318521683403E-2"/>
      </top>
      <bottom style="medium">
        <color indexed="64"/>
      </bottom>
      <diagonal/>
    </border>
    <border>
      <left/>
      <right/>
      <top style="thin">
        <color theme="1" tint="4.9989318521683403E-2"/>
      </top>
      <bottom style="medium">
        <color indexed="64"/>
      </bottom>
      <diagonal/>
    </border>
    <border>
      <left/>
      <right style="thin">
        <color theme="1" tint="4.9989318521683403E-2"/>
      </right>
      <top style="thin">
        <color theme="1" tint="4.9989318521683403E-2"/>
      </top>
      <bottom style="medium">
        <color indexed="64"/>
      </bottom>
      <diagonal/>
    </border>
    <border>
      <left style="thin">
        <color theme="1" tint="4.9989318521683403E-2"/>
      </left>
      <right style="thin">
        <color indexed="64"/>
      </right>
      <top style="thin">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right style="thin">
        <color theme="1" tint="4.9989318521683403E-2"/>
      </right>
      <top style="thin">
        <color indexed="64"/>
      </top>
      <bottom/>
      <diagonal/>
    </border>
    <border>
      <left style="thin">
        <color indexed="64"/>
      </left>
      <right style="medium">
        <color theme="1"/>
      </right>
      <top style="thin">
        <color indexed="64"/>
      </top>
      <bottom style="thin">
        <color indexed="64"/>
      </bottom>
      <diagonal/>
    </border>
    <border>
      <left style="medium">
        <color theme="1"/>
      </left>
      <right style="medium">
        <color theme="1"/>
      </right>
      <top style="thin">
        <color indexed="64"/>
      </top>
      <bottom style="thin">
        <color indexed="64"/>
      </bottom>
      <diagonal/>
    </border>
    <border>
      <left/>
      <right style="thin">
        <color theme="1" tint="4.9989318521683403E-2"/>
      </right>
      <top/>
      <bottom/>
      <diagonal/>
    </border>
    <border>
      <left style="thin">
        <color indexed="64"/>
      </left>
      <right style="medium">
        <color theme="1"/>
      </right>
      <top style="thin">
        <color indexed="64"/>
      </top>
      <bottom/>
      <diagonal/>
    </border>
    <border>
      <left style="medium">
        <color theme="1"/>
      </left>
      <right style="medium">
        <color theme="1"/>
      </right>
      <top style="thin">
        <color indexed="64"/>
      </top>
      <bottom/>
      <diagonal/>
    </border>
    <border>
      <left style="thin">
        <color theme="1" tint="4.9989318521683403E-2"/>
      </left>
      <right style="thin">
        <color indexed="64"/>
      </right>
      <top style="thin">
        <color indexed="64"/>
      </top>
      <bottom style="thin">
        <color theme="1" tint="4.9989318521683403E-2"/>
      </bottom>
      <diagonal/>
    </border>
    <border>
      <left style="thin">
        <color indexed="64"/>
      </left>
      <right style="thin">
        <color indexed="64"/>
      </right>
      <top style="thin">
        <color indexed="64"/>
      </top>
      <bottom style="thin">
        <color theme="1" tint="4.9989318521683403E-2"/>
      </bottom>
      <diagonal/>
    </border>
    <border>
      <left style="thin">
        <color indexed="64"/>
      </left>
      <right style="medium">
        <color theme="1"/>
      </right>
      <top style="thin">
        <color indexed="64"/>
      </top>
      <bottom style="thin">
        <color theme="1" tint="4.9989318521683403E-2"/>
      </bottom>
      <diagonal/>
    </border>
    <border>
      <left style="medium">
        <color theme="1"/>
      </left>
      <right style="medium">
        <color theme="1"/>
      </right>
      <top style="thin">
        <color indexed="64"/>
      </top>
      <bottom style="thin">
        <color theme="1" tint="4.9989318521683403E-2"/>
      </bottom>
      <diagonal/>
    </border>
    <border>
      <left/>
      <right style="thin">
        <color indexed="64"/>
      </right>
      <top style="thin">
        <color indexed="64"/>
      </top>
      <bottom style="thin">
        <color theme="1" tint="4.9989318521683403E-2"/>
      </bottom>
      <diagonal/>
    </border>
    <border>
      <left/>
      <right style="medium">
        <color indexed="64"/>
      </right>
      <top style="thin">
        <color indexed="64"/>
      </top>
      <bottom style="thin">
        <color theme="1" tint="4.9989318521683403E-2"/>
      </bottom>
      <diagonal/>
    </border>
    <border>
      <left style="medium">
        <color indexed="64"/>
      </left>
      <right style="thin">
        <color indexed="64"/>
      </right>
      <top style="thin">
        <color indexed="64"/>
      </top>
      <bottom style="thin">
        <color theme="1" tint="4.9989318521683403E-2"/>
      </bottom>
      <diagonal/>
    </border>
    <border>
      <left style="thin">
        <color indexed="64"/>
      </left>
      <right style="medium">
        <color indexed="64"/>
      </right>
      <top style="thin">
        <color indexed="64"/>
      </top>
      <bottom style="thin">
        <color theme="1" tint="4.9989318521683403E-2"/>
      </bottom>
      <diagonal/>
    </border>
    <border>
      <left/>
      <right style="thin">
        <color theme="1" tint="4.9989318521683403E-2"/>
      </right>
      <top/>
      <bottom style="thin">
        <color theme="1" tint="4.9989318521683403E-2"/>
      </bottom>
      <diagonal/>
    </border>
    <border>
      <left style="thin">
        <color indexed="64"/>
      </left>
      <right style="medium">
        <color theme="1"/>
      </right>
      <top/>
      <bottom style="thin">
        <color indexed="64"/>
      </bottom>
      <diagonal/>
    </border>
    <border>
      <left style="medium">
        <color theme="1"/>
      </left>
      <right style="medium">
        <color theme="1"/>
      </right>
      <top/>
      <bottom style="thin">
        <color indexed="64"/>
      </bottom>
      <diagonal/>
    </border>
    <border>
      <left style="thin">
        <color indexed="64"/>
      </left>
      <right style="medium">
        <color theme="1"/>
      </right>
      <top/>
      <bottom/>
      <diagonal/>
    </border>
    <border>
      <left style="medium">
        <color theme="1"/>
      </left>
      <right style="medium">
        <color theme="1"/>
      </right>
      <top/>
      <bottom/>
      <diagonal/>
    </border>
    <border>
      <left/>
      <right style="medium">
        <color theme="1"/>
      </right>
      <top style="thin">
        <color indexed="64"/>
      </top>
      <bottom style="thin">
        <color indexed="64"/>
      </bottom>
      <diagonal/>
    </border>
    <border>
      <left/>
      <right style="medium">
        <color theme="1"/>
      </right>
      <top style="thin">
        <color indexed="64"/>
      </top>
      <bottom/>
      <diagonal/>
    </border>
    <border>
      <left/>
      <right style="medium">
        <color theme="1"/>
      </right>
      <top/>
      <bottom style="thin">
        <color indexed="64"/>
      </bottom>
      <diagonal/>
    </border>
    <border>
      <left style="thin">
        <color indexed="64"/>
      </left>
      <right style="medium">
        <color theme="1"/>
      </right>
      <top style="thin">
        <color indexed="64"/>
      </top>
      <bottom style="medium">
        <color indexed="64"/>
      </bottom>
      <diagonal/>
    </border>
    <border>
      <left style="thin">
        <color theme="1"/>
      </left>
      <right style="medium">
        <color theme="1"/>
      </right>
      <top style="medium">
        <color indexed="64"/>
      </top>
      <bottom/>
      <diagonal/>
    </border>
    <border>
      <left style="thin">
        <color indexed="64"/>
      </left>
      <right style="medium">
        <color theme="1"/>
      </right>
      <top style="medium">
        <color indexed="64"/>
      </top>
      <bottom/>
      <diagonal/>
    </border>
    <border>
      <left/>
      <right style="medium">
        <color theme="1"/>
      </right>
      <top style="medium">
        <color indexed="64"/>
      </top>
      <bottom/>
      <diagonal/>
    </border>
    <border>
      <left style="thin">
        <color theme="1"/>
      </left>
      <right style="medium">
        <color theme="1"/>
      </right>
      <top style="thin">
        <color indexed="64"/>
      </top>
      <bottom style="thin">
        <color indexed="64"/>
      </bottom>
      <diagonal/>
    </border>
    <border>
      <left style="thin">
        <color theme="1"/>
      </left>
      <right style="medium">
        <color theme="1"/>
      </right>
      <top/>
      <bottom/>
      <diagonal/>
    </border>
    <border>
      <left/>
      <right style="medium">
        <color theme="1"/>
      </right>
      <top/>
      <bottom/>
      <diagonal/>
    </border>
    <border>
      <left style="thin">
        <color theme="1"/>
      </left>
      <right style="medium">
        <color theme="1"/>
      </right>
      <top/>
      <bottom style="thin">
        <color indexed="64"/>
      </bottom>
      <diagonal/>
    </border>
    <border>
      <left style="thin">
        <color theme="1"/>
      </left>
      <right style="medium">
        <color theme="1"/>
      </right>
      <top style="thin">
        <color indexed="64"/>
      </top>
      <bottom/>
      <diagonal/>
    </border>
    <border>
      <left style="thin">
        <color theme="1"/>
      </left>
      <right style="medium">
        <color indexed="64"/>
      </right>
      <top/>
      <bottom style="thin">
        <color indexed="64"/>
      </bottom>
      <diagonal/>
    </border>
    <border>
      <left style="medium">
        <color indexed="64"/>
      </left>
      <right style="medium">
        <color theme="1"/>
      </right>
      <top/>
      <bottom style="thin">
        <color indexed="64"/>
      </bottom>
      <diagonal/>
    </border>
    <border>
      <left style="medium">
        <color indexed="64"/>
      </left>
      <right style="medium">
        <color theme="1"/>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left style="thin">
        <color indexed="64"/>
      </left>
      <right style="medium">
        <color theme="1"/>
      </right>
      <top/>
      <bottom style="medium">
        <color indexed="64"/>
      </bottom>
      <diagonal/>
    </border>
    <border>
      <left/>
      <right/>
      <top style="thin">
        <color indexed="64"/>
      </top>
      <bottom style="medium">
        <color indexed="64"/>
      </bottom>
      <diagonal/>
    </border>
  </borders>
  <cellStyleXfs count="11">
    <xf numFmtId="0" fontId="0" fillId="0" borderId="0"/>
    <xf numFmtId="43" fontId="13" fillId="0" borderId="0" applyFont="0" applyFill="0" applyBorder="0" applyAlignment="0" applyProtection="0"/>
    <xf numFmtId="0" fontId="12" fillId="0" borderId="0"/>
    <xf numFmtId="0" fontId="10" fillId="0" borderId="0"/>
    <xf numFmtId="0" fontId="1" fillId="0" borderId="0"/>
    <xf numFmtId="0" fontId="26" fillId="0" borderId="0"/>
    <xf numFmtId="164" fontId="34" fillId="0" borderId="0" applyFont="0" applyFill="0" applyBorder="0" applyAlignment="0" applyProtection="0"/>
    <xf numFmtId="0" fontId="1" fillId="0" borderId="0"/>
    <xf numFmtId="0" fontId="1" fillId="0" borderId="0"/>
    <xf numFmtId="0" fontId="1" fillId="0" borderId="0"/>
    <xf numFmtId="0" fontId="1" fillId="0" borderId="0"/>
  </cellStyleXfs>
  <cellXfs count="2391">
    <xf numFmtId="0" fontId="0" fillId="0" borderId="0" xfId="0"/>
    <xf numFmtId="2" fontId="18" fillId="0" borderId="0" xfId="0" applyNumberFormat="1" applyFont="1" applyAlignment="1">
      <alignment horizontal="center" vertical="center"/>
    </xf>
    <xf numFmtId="2" fontId="2" fillId="0" borderId="0" xfId="0" applyNumberFormat="1" applyFont="1" applyAlignment="1">
      <alignment horizontal="center" vertical="center"/>
    </xf>
    <xf numFmtId="2" fontId="19" fillId="0" borderId="0" xfId="0" applyNumberFormat="1" applyFont="1" applyAlignment="1">
      <alignment horizontal="center" vertical="center"/>
    </xf>
    <xf numFmtId="2" fontId="3" fillId="0" borderId="0" xfId="0" applyNumberFormat="1" applyFont="1" applyAlignment="1">
      <alignment horizontal="center" vertical="center"/>
    </xf>
    <xf numFmtId="2" fontId="19" fillId="0" borderId="0" xfId="0" applyNumberFormat="1" applyFont="1" applyAlignment="1">
      <alignment vertical="top"/>
    </xf>
    <xf numFmtId="2" fontId="8" fillId="0" borderId="0" xfId="0" applyNumberFormat="1" applyFont="1" applyAlignment="1">
      <alignment vertical="top"/>
    </xf>
    <xf numFmtId="2" fontId="2" fillId="0" borderId="7" xfId="0" applyNumberFormat="1" applyFont="1" applyFill="1" applyBorder="1" applyAlignment="1">
      <alignment horizontal="center" vertical="center" textRotation="90" wrapText="1"/>
    </xf>
    <xf numFmtId="2" fontId="2" fillId="0" borderId="7" xfId="0" applyNumberFormat="1" applyFont="1" applyBorder="1" applyAlignment="1">
      <alignment horizontal="center" vertical="center" textRotation="90"/>
    </xf>
    <xf numFmtId="2" fontId="3" fillId="2" borderId="1"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2" fontId="2" fillId="0" borderId="26" xfId="0" applyNumberFormat="1" applyFont="1" applyFill="1" applyBorder="1" applyAlignment="1">
      <alignment horizontal="center" vertical="center"/>
    </xf>
    <xf numFmtId="2" fontId="14" fillId="0" borderId="2"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15" fillId="6" borderId="2" xfId="0" applyNumberFormat="1" applyFont="1" applyFill="1" applyBorder="1" applyAlignment="1">
      <alignment horizontal="center" vertical="center"/>
    </xf>
    <xf numFmtId="2" fontId="2" fillId="6" borderId="8" xfId="0" applyNumberFormat="1" applyFont="1" applyFill="1" applyBorder="1" applyAlignment="1">
      <alignment horizontal="center" vertical="center"/>
    </xf>
    <xf numFmtId="2" fontId="2" fillId="6" borderId="3" xfId="0" applyNumberFormat="1" applyFont="1" applyFill="1" applyBorder="1" applyAlignment="1">
      <alignment horizontal="center" vertical="center"/>
    </xf>
    <xf numFmtId="2" fontId="2" fillId="6" borderId="2"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2" fontId="2" fillId="6" borderId="24"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3" fillId="3" borderId="2" xfId="0" applyNumberFormat="1" applyFont="1" applyFill="1" applyBorder="1" applyAlignment="1">
      <alignment horizontal="center" vertical="center" wrapText="1"/>
    </xf>
    <xf numFmtId="2" fontId="3" fillId="3" borderId="11" xfId="0" applyNumberFormat="1" applyFont="1" applyFill="1" applyBorder="1" applyAlignment="1">
      <alignment horizontal="center" vertical="center"/>
    </xf>
    <xf numFmtId="2" fontId="3" fillId="3" borderId="3" xfId="0" applyNumberFormat="1" applyFont="1" applyFill="1" applyBorder="1" applyAlignment="1">
      <alignment horizontal="center" vertical="center"/>
    </xf>
    <xf numFmtId="2" fontId="3" fillId="3" borderId="30" xfId="0" applyNumberFormat="1" applyFont="1" applyFill="1" applyBorder="1" applyAlignment="1">
      <alignment horizontal="center" vertical="center"/>
    </xf>
    <xf numFmtId="2" fontId="3" fillId="3" borderId="8" xfId="0" applyNumberFormat="1" applyFont="1" applyFill="1" applyBorder="1" applyAlignment="1">
      <alignment horizontal="center" vertical="center"/>
    </xf>
    <xf numFmtId="2" fontId="3" fillId="3" borderId="10"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2" fontId="3" fillId="3" borderId="4" xfId="0" applyNumberFormat="1" applyFont="1" applyFill="1" applyBorder="1" applyAlignment="1">
      <alignment horizontal="center" vertical="center"/>
    </xf>
    <xf numFmtId="2" fontId="3" fillId="3" borderId="24" xfId="0" applyNumberFormat="1" applyFont="1" applyFill="1" applyBorder="1" applyAlignment="1">
      <alignment horizontal="center" vertical="center"/>
    </xf>
    <xf numFmtId="2" fontId="15" fillId="0" borderId="0" xfId="0" applyNumberFormat="1" applyFont="1" applyAlignment="1">
      <alignment horizontal="center" vertical="center"/>
    </xf>
    <xf numFmtId="2" fontId="15"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6" borderId="2" xfId="0" applyNumberFormat="1" applyFont="1" applyFill="1" applyBorder="1" applyAlignment="1">
      <alignment horizontal="center" vertical="center"/>
    </xf>
    <xf numFmtId="2" fontId="2" fillId="6" borderId="11" xfId="0" applyNumberFormat="1" applyFont="1" applyFill="1" applyBorder="1" applyAlignment="1">
      <alignment horizontal="center" vertical="center"/>
    </xf>
    <xf numFmtId="2" fontId="3" fillId="3" borderId="6" xfId="0" applyNumberFormat="1" applyFont="1" applyFill="1" applyBorder="1" applyAlignment="1">
      <alignment horizontal="center" vertical="center" wrapText="1"/>
    </xf>
    <xf numFmtId="2" fontId="3" fillId="3" borderId="9" xfId="0" applyNumberFormat="1" applyFont="1" applyFill="1" applyBorder="1" applyAlignment="1">
      <alignment horizontal="center" vertical="center"/>
    </xf>
    <xf numFmtId="2" fontId="3" fillId="3" borderId="7" xfId="0" applyNumberFormat="1" applyFont="1" applyFill="1" applyBorder="1" applyAlignment="1">
      <alignment horizontal="center" vertical="center"/>
    </xf>
    <xf numFmtId="2" fontId="3" fillId="3" borderId="6" xfId="0" applyNumberFormat="1" applyFont="1" applyFill="1" applyBorder="1" applyAlignment="1">
      <alignment horizontal="center" vertical="center"/>
    </xf>
    <xf numFmtId="2" fontId="3" fillId="3" borderId="17" xfId="0" applyNumberFormat="1" applyFont="1" applyFill="1" applyBorder="1" applyAlignment="1">
      <alignment horizontal="center" vertical="center"/>
    </xf>
    <xf numFmtId="2" fontId="3" fillId="3" borderId="25" xfId="0" applyNumberFormat="1" applyFont="1" applyFill="1" applyBorder="1" applyAlignment="1">
      <alignment horizontal="center" vertical="center"/>
    </xf>
    <xf numFmtId="2" fontId="3" fillId="3" borderId="54"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2" fontId="3" fillId="4" borderId="13" xfId="0" applyNumberFormat="1" applyFont="1" applyFill="1" applyBorder="1" applyAlignment="1">
      <alignment horizontal="center" vertical="center"/>
    </xf>
    <xf numFmtId="2" fontId="2" fillId="0" borderId="34" xfId="0" applyNumberFormat="1" applyFont="1" applyFill="1" applyBorder="1" applyAlignment="1">
      <alignment horizontal="center" vertical="center"/>
    </xf>
    <xf numFmtId="2" fontId="2" fillId="0" borderId="0" xfId="0" applyNumberFormat="1" applyFont="1" applyFill="1" applyAlignment="1">
      <alignment horizontal="center" vertical="center"/>
    </xf>
    <xf numFmtId="2" fontId="2" fillId="0" borderId="30" xfId="0" applyNumberFormat="1" applyFont="1" applyFill="1" applyBorder="1" applyAlignment="1">
      <alignment horizontal="center" vertical="center"/>
    </xf>
    <xf numFmtId="2" fontId="2" fillId="6" borderId="30" xfId="0" applyNumberFormat="1" applyFont="1" applyFill="1" applyBorder="1" applyAlignment="1">
      <alignment horizontal="center" vertical="center"/>
    </xf>
    <xf numFmtId="2" fontId="14" fillId="5" borderId="0" xfId="0" applyNumberFormat="1" applyFont="1" applyFill="1" applyAlignment="1">
      <alignment horizontal="center" vertical="center"/>
    </xf>
    <xf numFmtId="2" fontId="2" fillId="5" borderId="0" xfId="0" applyNumberFormat="1" applyFont="1" applyFill="1" applyAlignment="1">
      <alignment horizontal="center" vertical="center"/>
    </xf>
    <xf numFmtId="2" fontId="14" fillId="5" borderId="0" xfId="0" applyNumberFormat="1" applyFont="1" applyFill="1" applyBorder="1" applyAlignment="1">
      <alignment horizontal="center" vertical="center"/>
    </xf>
    <xf numFmtId="2" fontId="2" fillId="6" borderId="10" xfId="0" applyNumberFormat="1" applyFont="1" applyFill="1" applyBorder="1" applyAlignment="1">
      <alignment horizontal="center" vertical="center"/>
    </xf>
    <xf numFmtId="2" fontId="3" fillId="3" borderId="36" xfId="0" applyNumberFormat="1" applyFont="1" applyFill="1" applyBorder="1" applyAlignment="1">
      <alignment horizontal="center" vertical="center"/>
    </xf>
    <xf numFmtId="2" fontId="3" fillId="3" borderId="29" xfId="0" applyNumberFormat="1" applyFont="1" applyFill="1" applyBorder="1" applyAlignment="1">
      <alignment horizontal="center" vertical="center"/>
    </xf>
    <xf numFmtId="2" fontId="23" fillId="6" borderId="8" xfId="0" applyNumberFormat="1" applyFont="1" applyFill="1" applyBorder="1" applyAlignment="1">
      <alignment horizontal="center" vertical="center"/>
    </xf>
    <xf numFmtId="2" fontId="23" fillId="6" borderId="11" xfId="0" applyNumberFormat="1" applyFont="1" applyFill="1" applyBorder="1" applyAlignment="1">
      <alignment horizontal="center" vertical="center"/>
    </xf>
    <xf numFmtId="2" fontId="3" fillId="4" borderId="33"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xf>
    <xf numFmtId="2" fontId="23" fillId="6" borderId="3" xfId="0" applyNumberFormat="1" applyFont="1" applyFill="1" applyBorder="1" applyAlignment="1">
      <alignment horizontal="center" vertical="center"/>
    </xf>
    <xf numFmtId="2" fontId="24" fillId="3" borderId="3" xfId="0" applyNumberFormat="1" applyFont="1" applyFill="1" applyBorder="1" applyAlignment="1">
      <alignment horizontal="center" vertical="center"/>
    </xf>
    <xf numFmtId="2" fontId="23" fillId="0" borderId="30" xfId="0" applyNumberFormat="1" applyFont="1" applyFill="1" applyBorder="1" applyAlignment="1">
      <alignment horizontal="center" vertical="center"/>
    </xf>
    <xf numFmtId="2" fontId="23" fillId="6" borderId="10" xfId="0" applyNumberFormat="1" applyFont="1" applyFill="1" applyBorder="1" applyAlignment="1">
      <alignment horizontal="center" vertical="center"/>
    </xf>
    <xf numFmtId="2" fontId="23" fillId="0" borderId="24" xfId="0" applyNumberFormat="1" applyFont="1" applyFill="1" applyBorder="1" applyAlignment="1">
      <alignment horizontal="center" vertical="center"/>
    </xf>
    <xf numFmtId="2" fontId="3" fillId="4" borderId="31" xfId="0" applyNumberFormat="1" applyFont="1" applyFill="1" applyBorder="1" applyAlignment="1">
      <alignment horizontal="center" vertical="center"/>
    </xf>
    <xf numFmtId="2" fontId="3" fillId="4" borderId="50" xfId="0" applyNumberFormat="1" applyFont="1" applyFill="1" applyBorder="1" applyAlignment="1">
      <alignment horizontal="center" vertical="center"/>
    </xf>
    <xf numFmtId="2" fontId="3" fillId="4" borderId="52" xfId="0" applyNumberFormat="1" applyFont="1" applyFill="1" applyBorder="1" applyAlignment="1">
      <alignment horizontal="center" vertical="center"/>
    </xf>
    <xf numFmtId="2" fontId="23" fillId="0" borderId="2" xfId="0" applyNumberFormat="1" applyFont="1" applyFill="1" applyBorder="1" applyAlignment="1">
      <alignment horizontal="center" vertical="center"/>
    </xf>
    <xf numFmtId="2" fontId="24" fillId="3" borderId="4" xfId="0" applyNumberFormat="1" applyFont="1" applyFill="1" applyBorder="1" applyAlignment="1">
      <alignment horizontal="center" vertical="center"/>
    </xf>
    <xf numFmtId="2" fontId="3" fillId="4" borderId="28" xfId="0" applyNumberFormat="1" applyFont="1" applyFill="1" applyBorder="1" applyAlignment="1">
      <alignment horizontal="center" vertical="center"/>
    </xf>
    <xf numFmtId="2" fontId="22" fillId="0" borderId="21" xfId="0" applyNumberFormat="1" applyFont="1" applyFill="1" applyBorder="1" applyAlignment="1">
      <alignment horizontal="center" vertical="center"/>
    </xf>
    <xf numFmtId="2" fontId="22" fillId="0" borderId="22" xfId="0" applyNumberFormat="1" applyFont="1" applyFill="1" applyBorder="1" applyAlignment="1">
      <alignment horizontal="center" vertical="center"/>
    </xf>
    <xf numFmtId="2" fontId="22" fillId="0" borderId="34" xfId="0" applyNumberFormat="1" applyFont="1" applyFill="1" applyBorder="1" applyAlignment="1">
      <alignment horizontal="center" vertical="center"/>
    </xf>
    <xf numFmtId="2" fontId="14" fillId="0" borderId="26" xfId="0" applyNumberFormat="1" applyFont="1" applyFill="1" applyBorder="1" applyAlignment="1">
      <alignment horizontal="center" vertical="center"/>
    </xf>
    <xf numFmtId="2" fontId="23" fillId="6" borderId="4"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8"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2" fontId="7" fillId="2" borderId="13" xfId="0" applyNumberFormat="1" applyFont="1" applyFill="1" applyBorder="1" applyAlignment="1">
      <alignment horizontal="center" vertical="center"/>
    </xf>
    <xf numFmtId="2" fontId="3" fillId="7" borderId="5" xfId="0" applyNumberFormat="1" applyFont="1" applyFill="1" applyBorder="1" applyAlignment="1">
      <alignment horizontal="center" vertical="center"/>
    </xf>
    <xf numFmtId="2" fontId="3" fillId="7" borderId="1" xfId="0" applyNumberFormat="1" applyFont="1" applyFill="1" applyBorder="1" applyAlignment="1">
      <alignment horizontal="center" vertical="center"/>
    </xf>
    <xf numFmtId="2" fontId="3" fillId="7" borderId="13"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2" fontId="3" fillId="0" borderId="0" xfId="0" applyNumberFormat="1" applyFont="1" applyBorder="1" applyAlignment="1">
      <alignment horizontal="center" vertical="center"/>
    </xf>
    <xf numFmtId="2" fontId="2" fillId="0" borderId="0" xfId="0" applyNumberFormat="1" applyFont="1" applyFill="1" applyBorder="1" applyAlignment="1">
      <alignment horizontal="center" vertical="center" wrapText="1"/>
    </xf>
    <xf numFmtId="2" fontId="2" fillId="0" borderId="0" xfId="0" applyNumberFormat="1" applyFont="1" applyBorder="1" applyAlignment="1">
      <alignment horizontal="center" vertical="center"/>
    </xf>
    <xf numFmtId="2" fontId="2" fillId="0" borderId="0" xfId="0" applyNumberFormat="1" applyFont="1" applyBorder="1" applyAlignment="1">
      <alignment vertical="center"/>
    </xf>
    <xf numFmtId="2" fontId="21"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2" fontId="2" fillId="0" borderId="0" xfId="0" applyNumberFormat="1" applyFont="1" applyAlignment="1">
      <alignment vertical="center"/>
    </xf>
    <xf numFmtId="2" fontId="20" fillId="0" borderId="0" xfId="0" applyNumberFormat="1" applyFont="1" applyAlignment="1">
      <alignment horizontal="center" vertical="center"/>
    </xf>
    <xf numFmtId="2" fontId="5" fillId="0" borderId="0" xfId="0" applyNumberFormat="1" applyFont="1" applyAlignment="1">
      <alignment vertical="center"/>
    </xf>
    <xf numFmtId="2" fontId="23" fillId="0" borderId="8" xfId="0" applyNumberFormat="1" applyFont="1" applyFill="1" applyBorder="1" applyAlignment="1">
      <alignment horizontal="center" vertical="center"/>
    </xf>
    <xf numFmtId="2" fontId="9" fillId="0" borderId="8" xfId="0" applyNumberFormat="1" applyFont="1" applyFill="1" applyBorder="1" applyAlignment="1">
      <alignment horizontal="center" vertical="center"/>
    </xf>
    <xf numFmtId="2" fontId="9" fillId="0" borderId="3" xfId="0" applyNumberFormat="1" applyFont="1" applyFill="1" applyBorder="1" applyAlignment="1">
      <alignment horizontal="center" vertical="center"/>
    </xf>
    <xf numFmtId="2" fontId="9" fillId="0" borderId="24"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27" fillId="0" borderId="2" xfId="0" applyNumberFormat="1" applyFont="1" applyFill="1" applyBorder="1" applyAlignment="1">
      <alignment horizontal="right" vertical="center"/>
    </xf>
    <xf numFmtId="2" fontId="2" fillId="0" borderId="56"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2" fontId="3" fillId="2" borderId="47" xfId="0" applyNumberFormat="1" applyFont="1" applyFill="1" applyBorder="1" applyAlignment="1">
      <alignment horizontal="center" vertical="center"/>
    </xf>
    <xf numFmtId="2" fontId="3" fillId="4" borderId="44" xfId="0" applyNumberFormat="1" applyFont="1" applyFill="1" applyBorder="1" applyAlignment="1">
      <alignment horizontal="center" vertical="center"/>
    </xf>
    <xf numFmtId="2" fontId="3" fillId="3" borderId="19" xfId="0" applyNumberFormat="1" applyFont="1" applyFill="1" applyBorder="1" applyAlignment="1">
      <alignment horizontal="center" vertical="center"/>
    </xf>
    <xf numFmtId="2" fontId="3" fillId="3" borderId="20" xfId="0" applyNumberFormat="1" applyFont="1" applyFill="1" applyBorder="1" applyAlignment="1">
      <alignment horizontal="center" vertical="center"/>
    </xf>
    <xf numFmtId="2" fontId="3" fillId="3" borderId="57"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xf>
    <xf numFmtId="2" fontId="9" fillId="0" borderId="30" xfId="0" applyNumberFormat="1" applyFont="1" applyFill="1" applyBorder="1" applyAlignment="1">
      <alignment horizontal="center" vertical="center"/>
    </xf>
    <xf numFmtId="2" fontId="3" fillId="3" borderId="58" xfId="0" applyNumberFormat="1" applyFont="1" applyFill="1" applyBorder="1" applyAlignment="1">
      <alignment horizontal="center" vertical="center"/>
    </xf>
    <xf numFmtId="2" fontId="3" fillId="4" borderId="59"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2" fontId="3" fillId="3" borderId="18" xfId="0" applyNumberFormat="1" applyFont="1" applyFill="1" applyBorder="1" applyAlignment="1">
      <alignment horizontal="center" vertical="center"/>
    </xf>
    <xf numFmtId="2" fontId="3" fillId="3" borderId="57" xfId="0" applyNumberFormat="1" applyFont="1" applyFill="1" applyBorder="1" applyAlignment="1">
      <alignment horizontal="center" vertical="center"/>
    </xf>
    <xf numFmtId="2" fontId="3" fillId="4" borderId="42" xfId="0" applyNumberFormat="1" applyFont="1" applyFill="1" applyBorder="1" applyAlignment="1">
      <alignment horizontal="center" vertical="center"/>
    </xf>
    <xf numFmtId="2" fontId="3" fillId="4" borderId="18" xfId="0" applyNumberFormat="1" applyFont="1" applyFill="1" applyBorder="1" applyAlignment="1">
      <alignment horizontal="center" vertical="center"/>
    </xf>
    <xf numFmtId="2" fontId="3" fillId="4" borderId="20" xfId="0" applyNumberFormat="1" applyFont="1" applyFill="1" applyBorder="1" applyAlignment="1">
      <alignment horizontal="center" vertical="center"/>
    </xf>
    <xf numFmtId="2" fontId="14" fillId="0" borderId="35" xfId="0" applyNumberFormat="1" applyFont="1" applyFill="1" applyBorder="1" applyAlignment="1">
      <alignment horizontal="center" vertical="center"/>
    </xf>
    <xf numFmtId="2" fontId="15" fillId="3" borderId="19" xfId="0" applyNumberFormat="1" applyFont="1" applyFill="1" applyBorder="1" applyAlignment="1">
      <alignment horizontal="center" vertical="center"/>
    </xf>
    <xf numFmtId="2" fontId="15" fillId="3" borderId="20" xfId="0" applyNumberFormat="1" applyFont="1" applyFill="1" applyBorder="1" applyAlignment="1">
      <alignment horizontal="center" vertical="center"/>
    </xf>
    <xf numFmtId="2" fontId="9" fillId="0" borderId="2" xfId="0" applyNumberFormat="1" applyFont="1" applyFill="1" applyBorder="1" applyAlignment="1">
      <alignment horizontal="right" vertical="center"/>
    </xf>
    <xf numFmtId="2" fontId="9" fillId="0" borderId="8" xfId="0" applyNumberFormat="1" applyFont="1" applyFill="1" applyBorder="1" applyAlignment="1">
      <alignment horizontal="right" vertical="center"/>
    </xf>
    <xf numFmtId="2" fontId="9" fillId="0" borderId="3" xfId="0" applyNumberFormat="1"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30" xfId="0" applyNumberFormat="1" applyFont="1" applyFill="1" applyBorder="1" applyAlignment="1">
      <alignment horizontal="right" vertical="center"/>
    </xf>
    <xf numFmtId="2" fontId="9" fillId="0" borderId="24" xfId="0" applyNumberFormat="1" applyFont="1" applyFill="1" applyBorder="1" applyAlignment="1">
      <alignment horizontal="right" vertical="center"/>
    </xf>
    <xf numFmtId="2" fontId="9" fillId="0" borderId="11" xfId="0" applyNumberFormat="1" applyFont="1" applyFill="1" applyBorder="1" applyAlignment="1">
      <alignment horizontal="right" vertical="center"/>
    </xf>
    <xf numFmtId="2" fontId="14" fillId="0" borderId="4" xfId="0" applyNumberFormat="1" applyFont="1" applyFill="1" applyBorder="1" applyAlignment="1">
      <alignment horizontal="center" vertical="center"/>
    </xf>
    <xf numFmtId="2" fontId="15" fillId="6" borderId="4" xfId="0" applyNumberFormat="1" applyFont="1" applyFill="1" applyBorder="1" applyAlignment="1">
      <alignment horizontal="center" vertical="center"/>
    </xf>
    <xf numFmtId="2" fontId="27" fillId="0" borderId="4" xfId="0" applyNumberFormat="1" applyFont="1" applyFill="1" applyBorder="1" applyAlignment="1">
      <alignment horizontal="right" vertical="center"/>
    </xf>
    <xf numFmtId="2" fontId="3" fillId="3" borderId="4" xfId="0" applyNumberFormat="1" applyFont="1" applyFill="1" applyBorder="1" applyAlignment="1">
      <alignment horizontal="center" vertical="center" wrapText="1"/>
    </xf>
    <xf numFmtId="2" fontId="3" fillId="3" borderId="20" xfId="0" applyNumberFormat="1" applyFont="1" applyFill="1" applyBorder="1" applyAlignment="1">
      <alignment horizontal="center" vertical="center" wrapText="1"/>
    </xf>
    <xf numFmtId="2" fontId="3" fillId="4" borderId="47" xfId="0" applyNumberFormat="1" applyFont="1" applyFill="1" applyBorder="1" applyAlignment="1">
      <alignment horizontal="center" vertical="center"/>
    </xf>
    <xf numFmtId="2" fontId="3" fillId="4" borderId="45" xfId="0" applyNumberFormat="1" applyFont="1" applyFill="1" applyBorder="1" applyAlignment="1">
      <alignment horizontal="center" vertical="center"/>
    </xf>
    <xf numFmtId="2" fontId="3" fillId="4" borderId="62" xfId="0" applyNumberFormat="1" applyFont="1" applyFill="1" applyBorder="1" applyAlignment="1">
      <alignment horizontal="center" vertical="center"/>
    </xf>
    <xf numFmtId="2" fontId="8" fillId="2" borderId="5" xfId="0" applyNumberFormat="1" applyFont="1" applyFill="1" applyBorder="1" applyAlignment="1">
      <alignment horizontal="center" vertical="center"/>
    </xf>
    <xf numFmtId="2" fontId="8" fillId="2" borderId="13" xfId="0" applyNumberFormat="1" applyFont="1" applyFill="1" applyBorder="1" applyAlignment="1">
      <alignment horizontal="center" vertical="center"/>
    </xf>
    <xf numFmtId="2" fontId="7" fillId="0" borderId="3" xfId="0" applyNumberFormat="1" applyFont="1" applyFill="1" applyBorder="1" applyAlignment="1">
      <alignment vertical="center"/>
    </xf>
    <xf numFmtId="2" fontId="7" fillId="0" borderId="4" xfId="0" applyNumberFormat="1" applyFont="1" applyFill="1" applyBorder="1" applyAlignment="1">
      <alignment vertical="center"/>
    </xf>
    <xf numFmtId="2" fontId="7" fillId="0" borderId="8"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2" fontId="7" fillId="6" borderId="30" xfId="0" applyNumberFormat="1" applyFont="1" applyFill="1" applyBorder="1" applyAlignment="1">
      <alignment vertical="center"/>
    </xf>
    <xf numFmtId="2" fontId="7" fillId="6" borderId="3" xfId="0" applyNumberFormat="1" applyFont="1" applyFill="1" applyBorder="1" applyAlignment="1">
      <alignment vertical="center"/>
    </xf>
    <xf numFmtId="2" fontId="7" fillId="6" borderId="2" xfId="0" applyNumberFormat="1" applyFont="1" applyFill="1" applyBorder="1" applyAlignment="1">
      <alignment vertical="center"/>
    </xf>
    <xf numFmtId="2" fontId="7" fillId="6" borderId="24" xfId="0" applyNumberFormat="1" applyFont="1" applyFill="1" applyBorder="1" applyAlignment="1">
      <alignment vertical="center"/>
    </xf>
    <xf numFmtId="2" fontId="7" fillId="0" borderId="30" xfId="0" applyNumberFormat="1" applyFont="1" applyFill="1" applyBorder="1" applyAlignment="1">
      <alignment vertical="center"/>
    </xf>
    <xf numFmtId="2" fontId="7" fillId="0" borderId="2" xfId="0" applyNumberFormat="1" applyFont="1" applyFill="1" applyBorder="1" applyAlignment="1">
      <alignment vertical="center"/>
    </xf>
    <xf numFmtId="2" fontId="7" fillId="0" borderId="24" xfId="0" applyNumberFormat="1" applyFont="1" applyFill="1" applyBorder="1" applyAlignment="1">
      <alignment vertical="center"/>
    </xf>
    <xf numFmtId="2" fontId="7" fillId="6" borderId="30" xfId="0" applyNumberFormat="1" applyFont="1" applyFill="1" applyBorder="1" applyAlignment="1">
      <alignment horizontal="center" vertical="center"/>
    </xf>
    <xf numFmtId="2" fontId="7" fillId="6" borderId="3" xfId="0" applyNumberFormat="1" applyFont="1" applyFill="1" applyBorder="1" applyAlignment="1">
      <alignment horizontal="center" vertical="center"/>
    </xf>
    <xf numFmtId="2" fontId="7" fillId="6" borderId="2" xfId="0" applyNumberFormat="1" applyFont="1" applyFill="1" applyBorder="1" applyAlignment="1">
      <alignment horizontal="center" vertical="center"/>
    </xf>
    <xf numFmtId="2" fontId="7" fillId="6" borderId="24" xfId="0" applyNumberFormat="1" applyFont="1" applyFill="1" applyBorder="1" applyAlignment="1">
      <alignment horizontal="center" vertical="center"/>
    </xf>
    <xf numFmtId="2" fontId="7" fillId="0" borderId="30"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2" fontId="7" fillId="0" borderId="24"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2" fontId="29" fillId="0" borderId="30" xfId="0" applyNumberFormat="1" applyFont="1" applyFill="1" applyBorder="1" applyAlignment="1">
      <alignment horizontal="center" vertical="center"/>
    </xf>
    <xf numFmtId="2" fontId="29" fillId="0" borderId="3" xfId="0" applyNumberFormat="1" applyFont="1" applyFill="1" applyBorder="1" applyAlignment="1">
      <alignment horizontal="center" vertical="center"/>
    </xf>
    <xf numFmtId="2" fontId="29" fillId="0" borderId="2" xfId="0" applyNumberFormat="1" applyFont="1" applyFill="1" applyBorder="1" applyAlignment="1">
      <alignment horizontal="center" vertical="center"/>
    </xf>
    <xf numFmtId="2" fontId="29" fillId="0" borderId="24" xfId="0" applyNumberFormat="1" applyFont="1" applyFill="1" applyBorder="1" applyAlignment="1">
      <alignment horizontal="center" vertical="center"/>
    </xf>
    <xf numFmtId="2" fontId="29" fillId="0" borderId="11" xfId="0" applyNumberFormat="1" applyFont="1" applyFill="1" applyBorder="1" applyAlignment="1">
      <alignment horizontal="center" vertical="center"/>
    </xf>
    <xf numFmtId="2" fontId="29" fillId="0" borderId="4" xfId="0" applyNumberFormat="1" applyFont="1" applyFill="1" applyBorder="1" applyAlignment="1">
      <alignment horizontal="center" vertical="center"/>
    </xf>
    <xf numFmtId="2" fontId="7" fillId="6" borderId="4" xfId="0" applyNumberFormat="1" applyFont="1" applyFill="1" applyBorder="1" applyAlignment="1">
      <alignment vertical="center"/>
    </xf>
    <xf numFmtId="2" fontId="8" fillId="3" borderId="30" xfId="0" applyNumberFormat="1" applyFont="1" applyFill="1" applyBorder="1" applyAlignment="1">
      <alignment vertical="center"/>
    </xf>
    <xf numFmtId="2" fontId="8" fillId="3" borderId="3" xfId="0" applyNumberFormat="1" applyFont="1" applyFill="1" applyBorder="1" applyAlignment="1">
      <alignment vertical="center"/>
    </xf>
    <xf numFmtId="2" fontId="8" fillId="3" borderId="4" xfId="0" applyNumberFormat="1" applyFont="1" applyFill="1" applyBorder="1" applyAlignment="1">
      <alignment vertical="center"/>
    </xf>
    <xf numFmtId="2" fontId="8" fillId="3" borderId="2" xfId="0" applyNumberFormat="1" applyFont="1" applyFill="1" applyBorder="1" applyAlignment="1">
      <alignment vertical="center"/>
    </xf>
    <xf numFmtId="2" fontId="8" fillId="3" borderId="24" xfId="0" applyNumberFormat="1" applyFont="1" applyFill="1" applyBorder="1" applyAlignment="1">
      <alignment vertical="center"/>
    </xf>
    <xf numFmtId="2" fontId="29" fillId="0" borderId="30" xfId="0" applyNumberFormat="1" applyFont="1" applyFill="1" applyBorder="1" applyAlignment="1">
      <alignment vertical="center"/>
    </xf>
    <xf numFmtId="2" fontId="29" fillId="0" borderId="3" xfId="0" applyNumberFormat="1" applyFont="1" applyFill="1" applyBorder="1" applyAlignment="1">
      <alignment vertical="center"/>
    </xf>
    <xf numFmtId="2" fontId="29" fillId="0" borderId="2" xfId="0" applyNumberFormat="1" applyFont="1" applyFill="1" applyBorder="1" applyAlignment="1">
      <alignment vertical="center"/>
    </xf>
    <xf numFmtId="2" fontId="29" fillId="0" borderId="8" xfId="0" applyNumberFormat="1" applyFont="1" applyFill="1" applyBorder="1" applyAlignment="1">
      <alignment horizontal="center" vertical="center"/>
    </xf>
    <xf numFmtId="2" fontId="29" fillId="0" borderId="10" xfId="0" applyNumberFormat="1" applyFont="1" applyFill="1" applyBorder="1" applyAlignment="1">
      <alignment horizontal="center" vertical="center"/>
    </xf>
    <xf numFmtId="2" fontId="7" fillId="6" borderId="8" xfId="0" applyNumberFormat="1" applyFont="1" applyFill="1" applyBorder="1" applyAlignment="1">
      <alignment horizontal="center" vertical="center"/>
    </xf>
    <xf numFmtId="2" fontId="7" fillId="6" borderId="4" xfId="0" applyNumberFormat="1" applyFont="1" applyFill="1" applyBorder="1" applyAlignment="1">
      <alignment horizontal="center" vertical="center"/>
    </xf>
    <xf numFmtId="2" fontId="29" fillId="6" borderId="10" xfId="0" applyNumberFormat="1" applyFont="1" applyFill="1" applyBorder="1" applyAlignment="1">
      <alignment horizontal="center" vertical="center"/>
    </xf>
    <xf numFmtId="2" fontId="29" fillId="6" borderId="11"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30" fillId="0" borderId="11" xfId="0" applyNumberFormat="1" applyFont="1" applyFill="1" applyBorder="1" applyAlignment="1">
      <alignment horizontal="center" vertical="center"/>
    </xf>
    <xf numFmtId="2" fontId="8" fillId="3" borderId="9" xfId="0" applyNumberFormat="1" applyFont="1" applyFill="1" applyBorder="1" applyAlignment="1">
      <alignment horizontal="center" vertical="center"/>
    </xf>
    <xf numFmtId="2" fontId="8" fillId="3" borderId="7" xfId="0" applyNumberFormat="1" applyFont="1" applyFill="1" applyBorder="1" applyAlignment="1">
      <alignment horizontal="center" vertical="center"/>
    </xf>
    <xf numFmtId="2" fontId="8" fillId="3" borderId="17" xfId="0" applyNumberFormat="1" applyFont="1" applyFill="1" applyBorder="1" applyAlignment="1">
      <alignment horizontal="center" vertical="center"/>
    </xf>
    <xf numFmtId="2" fontId="8" fillId="3" borderId="61" xfId="0" applyNumberFormat="1" applyFont="1" applyFill="1" applyBorder="1" applyAlignment="1">
      <alignment horizontal="center" vertical="center"/>
    </xf>
    <xf numFmtId="2" fontId="8" fillId="3" borderId="29"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2" fillId="0" borderId="30" xfId="0" applyNumberFormat="1" applyFont="1" applyFill="1" applyBorder="1" applyAlignment="1">
      <alignment horizontal="center" vertical="center"/>
    </xf>
    <xf numFmtId="2" fontId="22" fillId="0" borderId="2" xfId="0" applyNumberFormat="1" applyFont="1" applyFill="1" applyBorder="1" applyAlignment="1">
      <alignment horizontal="center" vertical="center"/>
    </xf>
    <xf numFmtId="2" fontId="2" fillId="0" borderId="3" xfId="0" applyNumberFormat="1" applyFont="1" applyBorder="1" applyAlignment="1">
      <alignment vertical="center"/>
    </xf>
    <xf numFmtId="2" fontId="2" fillId="0" borderId="8" xfId="0" applyNumberFormat="1" applyFont="1" applyFill="1" applyBorder="1" applyAlignment="1">
      <alignment horizontal="right" vertical="center"/>
    </xf>
    <xf numFmtId="2" fontId="2" fillId="0" borderId="3" xfId="0" applyNumberFormat="1" applyFont="1" applyFill="1" applyBorder="1" applyAlignment="1">
      <alignment horizontal="right" vertical="center"/>
    </xf>
    <xf numFmtId="2" fontId="2" fillId="0" borderId="4" xfId="0" applyNumberFormat="1" applyFont="1" applyFill="1" applyBorder="1" applyAlignment="1">
      <alignment horizontal="right" vertical="center"/>
    </xf>
    <xf numFmtId="2" fontId="31" fillId="0" borderId="8" xfId="0" applyNumberFormat="1" applyFont="1" applyFill="1" applyBorder="1" applyAlignment="1">
      <alignment horizontal="right" vertical="center"/>
    </xf>
    <xf numFmtId="2" fontId="31" fillId="0" borderId="3" xfId="0" applyNumberFormat="1" applyFont="1" applyFill="1" applyBorder="1" applyAlignment="1">
      <alignment horizontal="right" vertical="center"/>
    </xf>
    <xf numFmtId="2" fontId="31" fillId="0" borderId="4" xfId="0" applyNumberFormat="1" applyFont="1" applyFill="1" applyBorder="1" applyAlignment="1">
      <alignment horizontal="right" vertical="center"/>
    </xf>
    <xf numFmtId="2" fontId="32" fillId="0" borderId="30" xfId="0" applyNumberFormat="1" applyFont="1" applyFill="1" applyBorder="1" applyAlignment="1">
      <alignment horizontal="center" vertical="center"/>
    </xf>
    <xf numFmtId="2" fontId="32" fillId="0" borderId="2" xfId="0" applyNumberFormat="1" applyFont="1" applyFill="1" applyBorder="1" applyAlignment="1">
      <alignment horizontal="center" vertical="center"/>
    </xf>
    <xf numFmtId="2" fontId="32" fillId="0" borderId="8" xfId="0" applyNumberFormat="1" applyFont="1" applyFill="1" applyBorder="1" applyAlignment="1">
      <alignment horizontal="center" vertical="center"/>
    </xf>
    <xf numFmtId="2" fontId="32" fillId="0" borderId="4" xfId="0" applyNumberFormat="1" applyFont="1" applyFill="1" applyBorder="1" applyAlignment="1">
      <alignment horizontal="center" vertical="center"/>
    </xf>
    <xf numFmtId="2" fontId="32" fillId="0" borderId="24"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xf>
    <xf numFmtId="2" fontId="32" fillId="6" borderId="24" xfId="0" applyNumberFormat="1" applyFont="1" applyFill="1" applyBorder="1" applyAlignment="1">
      <alignment horizontal="center" vertical="center"/>
    </xf>
    <xf numFmtId="2" fontId="14" fillId="0" borderId="0" xfId="0" applyNumberFormat="1" applyFont="1" applyAlignment="1">
      <alignment horizontal="center" vertical="center"/>
    </xf>
    <xf numFmtId="2" fontId="3" fillId="2" borderId="39" xfId="0" applyNumberFormat="1" applyFont="1" applyFill="1" applyBorder="1" applyAlignment="1">
      <alignment horizontal="center" vertical="center"/>
    </xf>
    <xf numFmtId="2" fontId="3" fillId="2" borderId="31" xfId="0" applyNumberFormat="1" applyFont="1" applyFill="1" applyBorder="1" applyAlignment="1">
      <alignment horizontal="center" vertical="center"/>
    </xf>
    <xf numFmtId="2" fontId="3" fillId="4" borderId="40" xfId="0" applyNumberFormat="1" applyFont="1" applyFill="1" applyBorder="1" applyAlignment="1">
      <alignment horizontal="center" vertical="center"/>
    </xf>
    <xf numFmtId="2" fontId="3" fillId="4" borderId="32"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3" fillId="4" borderId="37" xfId="0" applyNumberFormat="1" applyFont="1" applyFill="1" applyBorder="1" applyAlignment="1">
      <alignment horizontal="center" vertical="center"/>
    </xf>
    <xf numFmtId="2" fontId="14" fillId="0" borderId="0" xfId="0" applyNumberFormat="1" applyFont="1" applyBorder="1" applyAlignment="1">
      <alignment horizontal="center" vertical="center"/>
    </xf>
    <xf numFmtId="2" fontId="14" fillId="0" borderId="0" xfId="0" applyNumberFormat="1" applyFont="1" applyFill="1" applyAlignment="1">
      <alignment horizontal="center" vertical="center"/>
    </xf>
    <xf numFmtId="2" fontId="23" fillId="0" borderId="3" xfId="0" applyNumberFormat="1" applyFont="1" applyFill="1" applyBorder="1" applyAlignment="1">
      <alignment horizontal="center" vertical="center"/>
    </xf>
    <xf numFmtId="2" fontId="32" fillId="0" borderId="3" xfId="0" applyNumberFormat="1" applyFont="1" applyFill="1" applyBorder="1" applyAlignment="1">
      <alignment horizontal="center" vertical="center"/>
    </xf>
    <xf numFmtId="2" fontId="3" fillId="4" borderId="5"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2" fillId="0" borderId="3" xfId="0" applyNumberFormat="1" applyFont="1" applyFill="1" applyBorder="1" applyAlignment="1">
      <alignment horizontal="center" vertical="center"/>
    </xf>
    <xf numFmtId="2" fontId="3" fillId="4" borderId="19"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65" fontId="2" fillId="0" borderId="0" xfId="0" applyNumberFormat="1" applyFont="1" applyAlignment="1">
      <alignment horizontal="center" vertical="center"/>
    </xf>
    <xf numFmtId="0" fontId="3" fillId="0" borderId="0" xfId="0" applyFont="1" applyAlignment="1">
      <alignment horizontal="center" vertical="center"/>
    </xf>
    <xf numFmtId="0" fontId="2" fillId="0" borderId="2" xfId="0" applyFont="1" applyBorder="1" applyAlignment="1">
      <alignment vertical="center"/>
    </xf>
    <xf numFmtId="0" fontId="2" fillId="0" borderId="7" xfId="0" applyFont="1" applyFill="1" applyBorder="1" applyAlignment="1">
      <alignment horizontal="center" vertical="center" textRotation="90" wrapText="1"/>
    </xf>
    <xf numFmtId="0" fontId="2" fillId="0" borderId="7" xfId="0" applyFont="1" applyBorder="1" applyAlignment="1">
      <alignment horizontal="center" vertical="center" textRotation="90"/>
    </xf>
    <xf numFmtId="165"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49" fontId="3" fillId="2" borderId="4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xf>
    <xf numFmtId="49" fontId="3" fillId="4" borderId="37" xfId="0" applyNumberFormat="1" applyFont="1" applyFill="1" applyBorder="1" applyAlignment="1">
      <alignment horizontal="left" vertical="center"/>
    </xf>
    <xf numFmtId="165" fontId="2" fillId="0" borderId="56" xfId="0" applyNumberFormat="1" applyFont="1" applyFill="1" applyBorder="1" applyAlignment="1">
      <alignment horizontal="center" vertical="center" shrinkToFit="1"/>
    </xf>
    <xf numFmtId="165" fontId="2" fillId="0" borderId="22" xfId="0" applyNumberFormat="1" applyFont="1" applyFill="1" applyBorder="1" applyAlignment="1">
      <alignment horizontal="center" vertical="center" shrinkToFit="1"/>
    </xf>
    <xf numFmtId="166" fontId="2" fillId="0" borderId="21" xfId="0" applyNumberFormat="1" applyFont="1" applyFill="1" applyBorder="1" applyAlignment="1">
      <alignment horizontal="center" vertical="center" shrinkToFit="1"/>
    </xf>
    <xf numFmtId="166" fontId="2" fillId="0" borderId="22" xfId="0" applyNumberFormat="1" applyFont="1" applyFill="1" applyBorder="1" applyAlignment="1">
      <alignment horizontal="center" vertical="center" shrinkToFit="1"/>
    </xf>
    <xf numFmtId="166" fontId="2" fillId="0" borderId="26" xfId="0" applyNumberFormat="1" applyFont="1" applyFill="1" applyBorder="1" applyAlignment="1">
      <alignment horizontal="center" vertical="center" shrinkToFit="1"/>
    </xf>
    <xf numFmtId="166" fontId="2" fillId="0" borderId="0" xfId="0" applyNumberFormat="1" applyFont="1" applyAlignment="1">
      <alignment horizontal="center" vertical="center"/>
    </xf>
    <xf numFmtId="165" fontId="2" fillId="0" borderId="11" xfId="0" applyNumberFormat="1" applyFont="1" applyFill="1" applyBorder="1" applyAlignment="1">
      <alignment horizontal="center" vertical="center" shrinkToFit="1"/>
    </xf>
    <xf numFmtId="165" fontId="2" fillId="0" borderId="3" xfId="0" applyNumberFormat="1" applyFont="1" applyFill="1" applyBorder="1" applyAlignment="1">
      <alignment horizontal="center" vertical="center" shrinkToFit="1"/>
    </xf>
    <xf numFmtId="166" fontId="2" fillId="0" borderId="8" xfId="0" applyNumberFormat="1" applyFont="1" applyFill="1" applyBorder="1" applyAlignment="1">
      <alignment horizontal="center" vertical="center" shrinkToFit="1"/>
    </xf>
    <xf numFmtId="166" fontId="2" fillId="0" borderId="3" xfId="0" applyNumberFormat="1" applyFont="1" applyFill="1" applyBorder="1" applyAlignment="1">
      <alignment horizontal="center" vertical="center" shrinkToFit="1"/>
    </xf>
    <xf numFmtId="166" fontId="2" fillId="0" borderId="24" xfId="0" applyNumberFormat="1" applyFont="1" applyFill="1" applyBorder="1" applyAlignment="1">
      <alignment horizontal="center" vertical="center" shrinkToFit="1"/>
    </xf>
    <xf numFmtId="0" fontId="2" fillId="0" borderId="0" xfId="0" applyFont="1" applyBorder="1" applyAlignment="1">
      <alignment vertical="center"/>
    </xf>
    <xf numFmtId="3" fontId="2" fillId="0" borderId="0" xfId="0" applyNumberFormat="1" applyFont="1" applyBorder="1" applyAlignment="1">
      <alignment vertical="center"/>
    </xf>
    <xf numFmtId="165" fontId="2" fillId="0" borderId="66" xfId="0" applyNumberFormat="1" applyFont="1" applyFill="1" applyBorder="1" applyAlignment="1">
      <alignment horizontal="center" vertical="center" shrinkToFit="1"/>
    </xf>
    <xf numFmtId="165" fontId="2" fillId="0" borderId="15" xfId="0" applyNumberFormat="1" applyFont="1" applyFill="1" applyBorder="1" applyAlignment="1">
      <alignment horizontal="center" vertical="center" shrinkToFit="1"/>
    </xf>
    <xf numFmtId="166" fontId="2" fillId="0" borderId="11" xfId="0" applyNumberFormat="1" applyFont="1" applyFill="1" applyBorder="1" applyAlignment="1">
      <alignment horizontal="center" vertical="center" shrinkToFit="1"/>
    </xf>
    <xf numFmtId="166" fontId="2" fillId="0" borderId="30" xfId="0" applyNumberFormat="1" applyFont="1" applyFill="1" applyBorder="1" applyAlignment="1">
      <alignment horizontal="center" vertical="center" shrinkToFit="1"/>
    </xf>
    <xf numFmtId="166" fontId="2" fillId="0" borderId="67" xfId="0" applyNumberFormat="1" applyFont="1" applyFill="1" applyBorder="1" applyAlignment="1">
      <alignment horizontal="center" vertical="center" shrinkToFit="1"/>
    </xf>
    <xf numFmtId="165" fontId="2" fillId="0" borderId="65" xfId="0" applyNumberFormat="1" applyFont="1" applyFill="1" applyBorder="1" applyAlignment="1">
      <alignment horizontal="center" vertical="center" shrinkToFit="1"/>
    </xf>
    <xf numFmtId="166" fontId="2" fillId="0" borderId="10" xfId="0" applyNumberFormat="1" applyFont="1" applyFill="1" applyBorder="1" applyAlignment="1">
      <alignment horizontal="center" vertical="center" shrinkToFit="1"/>
    </xf>
    <xf numFmtId="0" fontId="2" fillId="0" borderId="12" xfId="0" applyFont="1" applyFill="1" applyBorder="1" applyAlignment="1">
      <alignment horizontal="center" vertical="center"/>
    </xf>
    <xf numFmtId="166" fontId="2" fillId="0" borderId="68"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165" fontId="3" fillId="3" borderId="11" xfId="6" applyNumberFormat="1" applyFont="1" applyFill="1" applyBorder="1" applyAlignment="1">
      <alignment horizontal="center" vertical="center"/>
    </xf>
    <xf numFmtId="165" fontId="3" fillId="3" borderId="2" xfId="6" applyNumberFormat="1" applyFont="1" applyFill="1" applyBorder="1" applyAlignment="1">
      <alignment horizontal="center" vertical="center"/>
    </xf>
    <xf numFmtId="165" fontId="3" fillId="3" borderId="3" xfId="6" applyNumberFormat="1" applyFont="1" applyFill="1" applyBorder="1" applyAlignment="1">
      <alignment horizontal="center" vertical="center"/>
    </xf>
    <xf numFmtId="166" fontId="3" fillId="3" borderId="8" xfId="6" applyNumberFormat="1" applyFont="1" applyFill="1" applyBorder="1" applyAlignment="1">
      <alignment horizontal="center" vertical="center"/>
    </xf>
    <xf numFmtId="166" fontId="3" fillId="3" borderId="3" xfId="6" applyNumberFormat="1" applyFont="1" applyFill="1" applyBorder="1" applyAlignment="1">
      <alignment horizontal="center" vertical="center"/>
    </xf>
    <xf numFmtId="166" fontId="3" fillId="3" borderId="24" xfId="6" applyNumberFormat="1" applyFont="1" applyFill="1" applyBorder="1" applyAlignment="1">
      <alignment horizontal="center" vertical="center"/>
    </xf>
    <xf numFmtId="165" fontId="3" fillId="3" borderId="8"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6" fontId="2" fillId="0" borderId="3" xfId="0" applyNumberFormat="1" applyFont="1" applyFill="1" applyBorder="1" applyAlignment="1">
      <alignment horizontal="center" vertical="center"/>
    </xf>
    <xf numFmtId="166" fontId="2" fillId="0" borderId="2" xfId="0" applyNumberFormat="1" applyFont="1" applyFill="1" applyBorder="1" applyAlignment="1">
      <alignment horizontal="center" vertical="center"/>
    </xf>
    <xf numFmtId="166" fontId="2" fillId="0" borderId="24" xfId="0" applyNumberFormat="1" applyFont="1" applyFill="1" applyBorder="1" applyAlignment="1">
      <alignment horizontal="center" vertical="center"/>
    </xf>
    <xf numFmtId="0" fontId="2" fillId="0" borderId="41" xfId="0" applyFont="1" applyBorder="1" applyAlignment="1">
      <alignment vertical="center"/>
    </xf>
    <xf numFmtId="166" fontId="2" fillId="0" borderId="4" xfId="0" applyNumberFormat="1" applyFont="1" applyFill="1" applyBorder="1" applyAlignment="1">
      <alignment horizontal="center" vertical="center"/>
    </xf>
    <xf numFmtId="166" fontId="2" fillId="0" borderId="69" xfId="0" applyNumberFormat="1" applyFont="1" applyFill="1" applyBorder="1" applyAlignment="1">
      <alignment horizontal="center" vertical="center" shrinkToFit="1"/>
    </xf>
    <xf numFmtId="166" fontId="3" fillId="3" borderId="69" xfId="6" applyNumberFormat="1" applyFont="1" applyFill="1" applyBorder="1" applyAlignment="1">
      <alignment horizontal="center" vertical="center"/>
    </xf>
    <xf numFmtId="49" fontId="35" fillId="0" borderId="40" xfId="7" applyNumberFormat="1" applyFont="1" applyBorder="1" applyAlignment="1">
      <alignment horizontal="center" vertical="center" wrapText="1"/>
    </xf>
    <xf numFmtId="49" fontId="35" fillId="0" borderId="15" xfId="7" applyNumberFormat="1" applyFont="1" applyBorder="1" applyAlignment="1">
      <alignment horizontal="center" vertical="center" wrapText="1"/>
    </xf>
    <xf numFmtId="49" fontId="35" fillId="0" borderId="7" xfId="7" applyNumberFormat="1" applyFont="1" applyBorder="1" applyAlignment="1">
      <alignment horizontal="center" vertical="center" wrapText="1"/>
    </xf>
    <xf numFmtId="165" fontId="2" fillId="0" borderId="11" xfId="0" applyNumberFormat="1" applyFont="1" applyFill="1" applyBorder="1" applyAlignment="1">
      <alignment horizontal="center" vertical="center"/>
    </xf>
    <xf numFmtId="166" fontId="2" fillId="0" borderId="8" xfId="0" applyNumberFormat="1" applyFont="1" applyFill="1" applyBorder="1" applyAlignment="1">
      <alignment horizontal="center" vertical="center"/>
    </xf>
    <xf numFmtId="166" fontId="2" fillId="0" borderId="69" xfId="0" applyNumberFormat="1" applyFont="1" applyFill="1" applyBorder="1" applyAlignment="1">
      <alignment horizontal="center" vertical="center"/>
    </xf>
    <xf numFmtId="165" fontId="3" fillId="3" borderId="11"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6" fontId="3" fillId="3" borderId="8" xfId="0" applyNumberFormat="1" applyFont="1" applyFill="1" applyBorder="1" applyAlignment="1">
      <alignment horizontal="center" vertical="center"/>
    </xf>
    <xf numFmtId="166" fontId="3" fillId="3" borderId="3" xfId="0" applyNumberFormat="1" applyFont="1" applyFill="1" applyBorder="1" applyAlignment="1">
      <alignment horizontal="center" vertical="center"/>
    </xf>
    <xf numFmtId="166" fontId="3" fillId="3" borderId="4" xfId="0" applyNumberFormat="1" applyFont="1" applyFill="1" applyBorder="1" applyAlignment="1">
      <alignment horizontal="center" vertical="center"/>
    </xf>
    <xf numFmtId="166" fontId="3" fillId="3" borderId="69" xfId="0" applyNumberFormat="1" applyFont="1" applyFill="1" applyBorder="1" applyAlignment="1">
      <alignment horizontal="center" vertical="center"/>
    </xf>
    <xf numFmtId="166" fontId="3" fillId="3" borderId="24" xfId="0" applyNumberFormat="1" applyFont="1" applyFill="1" applyBorder="1" applyAlignment="1">
      <alignment horizontal="center" vertical="center"/>
    </xf>
    <xf numFmtId="166" fontId="2" fillId="0" borderId="0" xfId="0" applyNumberFormat="1" applyFont="1" applyFill="1" applyAlignment="1">
      <alignment horizontal="center" vertical="center"/>
    </xf>
    <xf numFmtId="0" fontId="2" fillId="0"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166" fontId="2" fillId="0" borderId="14" xfId="0" applyNumberFormat="1" applyFont="1" applyFill="1" applyBorder="1" applyAlignment="1">
      <alignment horizontal="center" vertical="center"/>
    </xf>
    <xf numFmtId="166" fontId="2" fillId="0" borderId="15" xfId="0" applyNumberFormat="1" applyFont="1" applyFill="1" applyBorder="1" applyAlignment="1">
      <alignment horizontal="center" vertical="center"/>
    </xf>
    <xf numFmtId="166" fontId="2" fillId="0" borderId="16" xfId="0" applyNumberFormat="1" applyFont="1" applyFill="1" applyBorder="1" applyAlignment="1">
      <alignment horizontal="center" vertical="center"/>
    </xf>
    <xf numFmtId="166" fontId="2" fillId="0" borderId="68" xfId="0" applyNumberFormat="1" applyFont="1" applyFill="1" applyBorder="1" applyAlignment="1">
      <alignment horizontal="center" vertical="center"/>
    </xf>
    <xf numFmtId="166" fontId="2" fillId="0" borderId="67" xfId="0" applyNumberFormat="1" applyFont="1" applyFill="1" applyBorder="1" applyAlignment="1">
      <alignment horizontal="center" vertical="center"/>
    </xf>
    <xf numFmtId="49" fontId="35" fillId="0" borderId="32" xfId="7" applyNumberFormat="1" applyFont="1" applyBorder="1" applyAlignment="1">
      <alignment vertical="center" wrapText="1"/>
    </xf>
    <xf numFmtId="165" fontId="3" fillId="3" borderId="39" xfId="0" applyNumberFormat="1" applyFont="1" applyFill="1" applyBorder="1" applyAlignment="1">
      <alignment horizontal="center" vertical="center"/>
    </xf>
    <xf numFmtId="165" fontId="3" fillId="3" borderId="55" xfId="0" applyNumberFormat="1" applyFont="1" applyFill="1" applyBorder="1" applyAlignment="1">
      <alignment horizontal="center" vertical="center"/>
    </xf>
    <xf numFmtId="165" fontId="3" fillId="3" borderId="40" xfId="0" applyNumberFormat="1" applyFont="1" applyFill="1" applyBorder="1" applyAlignment="1">
      <alignment horizontal="center" vertical="center"/>
    </xf>
    <xf numFmtId="166" fontId="3" fillId="3" borderId="43" xfId="0" applyNumberFormat="1" applyFont="1" applyFill="1" applyBorder="1" applyAlignment="1">
      <alignment horizontal="center" vertical="center"/>
    </xf>
    <xf numFmtId="166" fontId="3" fillId="3" borderId="38" xfId="0" applyNumberFormat="1" applyFont="1" applyFill="1" applyBorder="1" applyAlignment="1">
      <alignment horizontal="center" vertical="center"/>
    </xf>
    <xf numFmtId="166" fontId="3" fillId="3" borderId="7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5" fontId="2" fillId="4" borderId="46" xfId="6" applyNumberFormat="1" applyFont="1" applyFill="1" applyBorder="1" applyAlignment="1">
      <alignment horizontal="center" vertical="center"/>
    </xf>
    <xf numFmtId="165" fontId="2" fillId="4" borderId="1" xfId="6" applyNumberFormat="1" applyFont="1" applyFill="1" applyBorder="1" applyAlignment="1">
      <alignment horizontal="center" vertical="center"/>
    </xf>
    <xf numFmtId="165" fontId="2" fillId="4" borderId="5" xfId="6" applyNumberFormat="1" applyFont="1" applyFill="1" applyBorder="1" applyAlignment="1">
      <alignment horizontal="center" vertical="center"/>
    </xf>
    <xf numFmtId="165" fontId="2" fillId="4" borderId="13" xfId="6" applyNumberFormat="1" applyFont="1" applyFill="1" applyBorder="1" applyAlignment="1">
      <alignment horizontal="center" vertical="center"/>
    </xf>
    <xf numFmtId="165" fontId="2" fillId="0" borderId="66" xfId="0" applyNumberFormat="1" applyFont="1" applyFill="1" applyBorder="1" applyAlignment="1">
      <alignment horizontal="center" vertical="center"/>
    </xf>
    <xf numFmtId="165" fontId="2" fillId="0" borderId="65" xfId="0" applyNumberFormat="1" applyFont="1" applyFill="1" applyBorder="1" applyAlignment="1">
      <alignment horizontal="center" vertical="center"/>
    </xf>
    <xf numFmtId="166" fontId="2" fillId="0" borderId="21" xfId="0" applyNumberFormat="1" applyFont="1" applyFill="1" applyBorder="1" applyAlignment="1">
      <alignment horizontal="center" vertical="center"/>
    </xf>
    <xf numFmtId="166" fontId="2" fillId="0" borderId="22" xfId="0" applyNumberFormat="1" applyFont="1" applyFill="1" applyBorder="1" applyAlignment="1">
      <alignment horizontal="center" vertical="center"/>
    </xf>
    <xf numFmtId="166" fontId="2" fillId="0" borderId="23" xfId="0" applyNumberFormat="1" applyFont="1" applyFill="1" applyBorder="1" applyAlignment="1">
      <alignment horizontal="center" vertical="center"/>
    </xf>
    <xf numFmtId="166" fontId="2" fillId="0" borderId="66" xfId="0" applyNumberFormat="1" applyFont="1" applyFill="1" applyBorder="1" applyAlignment="1">
      <alignment horizontal="center" vertical="center"/>
    </xf>
    <xf numFmtId="166" fontId="2" fillId="0" borderId="11" xfId="0" applyNumberFormat="1" applyFont="1" applyFill="1" applyBorder="1" applyAlignment="1">
      <alignment horizontal="center" vertical="center"/>
    </xf>
    <xf numFmtId="165" fontId="3" fillId="10" borderId="8" xfId="0" applyNumberFormat="1" applyFont="1" applyFill="1" applyBorder="1" applyAlignment="1">
      <alignment vertical="center" wrapText="1"/>
    </xf>
    <xf numFmtId="165" fontId="3" fillId="10" borderId="3" xfId="0" applyNumberFormat="1" applyFont="1" applyFill="1" applyBorder="1" applyAlignment="1">
      <alignment vertical="center" wrapText="1"/>
    </xf>
    <xf numFmtId="0" fontId="3" fillId="3" borderId="4" xfId="0" applyFont="1" applyFill="1" applyBorder="1" applyAlignment="1">
      <alignment horizontal="center" vertical="center" wrapText="1"/>
    </xf>
    <xf numFmtId="166" fontId="3" fillId="3" borderId="11" xfId="0" applyNumberFormat="1" applyFont="1" applyFill="1" applyBorder="1" applyAlignment="1">
      <alignment horizontal="center" vertical="center"/>
    </xf>
    <xf numFmtId="165" fontId="3" fillId="3" borderId="69"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7" fillId="0" borderId="0" xfId="0" applyFont="1" applyBorder="1" applyAlignment="1">
      <alignment vertical="top"/>
    </xf>
    <xf numFmtId="0" fontId="7" fillId="0" borderId="0" xfId="0" applyFont="1" applyAlignment="1">
      <alignment vertical="top"/>
    </xf>
    <xf numFmtId="0" fontId="2" fillId="0" borderId="6" xfId="0" applyFont="1" applyBorder="1" applyAlignment="1">
      <alignment horizontal="center" vertical="center"/>
    </xf>
    <xf numFmtId="165" fontId="3" fillId="3" borderId="18" xfId="0" applyNumberFormat="1" applyFont="1" applyFill="1" applyBorder="1" applyAlignment="1">
      <alignment horizontal="center" vertical="center"/>
    </xf>
    <xf numFmtId="165" fontId="3" fillId="3" borderId="19" xfId="0" applyNumberFormat="1" applyFont="1" applyFill="1" applyBorder="1" applyAlignment="1">
      <alignment horizontal="center" vertical="center"/>
    </xf>
    <xf numFmtId="165" fontId="3" fillId="3" borderId="57" xfId="0" applyNumberFormat="1" applyFont="1" applyFill="1" applyBorder="1" applyAlignment="1">
      <alignment horizontal="center" vertical="center"/>
    </xf>
    <xf numFmtId="166" fontId="3" fillId="3" borderId="73" xfId="0" applyNumberFormat="1" applyFont="1" applyFill="1" applyBorder="1" applyAlignment="1">
      <alignment horizontal="center" vertical="center"/>
    </xf>
    <xf numFmtId="165" fontId="3" fillId="3" borderId="20" xfId="0" applyNumberFormat="1" applyFont="1" applyFill="1" applyBorder="1" applyAlignment="1">
      <alignment horizontal="center" vertical="center"/>
    </xf>
    <xf numFmtId="165" fontId="2" fillId="0" borderId="34" xfId="0" applyNumberFormat="1" applyFont="1" applyFill="1" applyBorder="1" applyAlignment="1">
      <alignment horizontal="center" vertical="center"/>
    </xf>
    <xf numFmtId="165" fontId="3" fillId="2" borderId="28"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165" fontId="3" fillId="7" borderId="42" xfId="0" applyNumberFormat="1" applyFont="1" applyFill="1" applyBorder="1" applyAlignment="1">
      <alignment horizontal="center" vertical="center"/>
    </xf>
    <xf numFmtId="165" fontId="3" fillId="7" borderId="52" xfId="0" applyNumberFormat="1" applyFont="1" applyFill="1" applyBorder="1" applyAlignment="1">
      <alignment horizontal="center" vertical="center"/>
    </xf>
    <xf numFmtId="165" fontId="2" fillId="0" borderId="0" xfId="0" applyNumberFormat="1" applyFont="1" applyBorder="1" applyAlignment="1">
      <alignment horizontal="center" vertical="center"/>
    </xf>
    <xf numFmtId="0" fontId="36" fillId="0" borderId="0" xfId="0" applyFont="1" applyAlignment="1">
      <alignment vertical="center"/>
    </xf>
    <xf numFmtId="0" fontId="2" fillId="0" borderId="0" xfId="0" applyFont="1" applyFill="1" applyAlignment="1">
      <alignment horizontal="center" vertical="center"/>
    </xf>
    <xf numFmtId="165" fontId="3" fillId="0" borderId="0" xfId="0" applyNumberFormat="1" applyFont="1" applyFill="1" applyAlignment="1">
      <alignment horizontal="center" vertical="center"/>
    </xf>
    <xf numFmtId="0" fontId="2" fillId="0" borderId="24" xfId="0" applyFont="1" applyBorder="1" applyAlignment="1">
      <alignment horizontal="center" vertical="center"/>
    </xf>
    <xf numFmtId="168" fontId="2" fillId="0" borderId="8" xfId="0" applyNumberFormat="1" applyFont="1" applyFill="1" applyBorder="1" applyAlignment="1">
      <alignment horizontal="center" vertical="center"/>
    </xf>
    <xf numFmtId="168" fontId="2" fillId="0" borderId="3"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2" fontId="2" fillId="0" borderId="10" xfId="0" applyNumberFormat="1" applyFont="1" applyBorder="1" applyAlignment="1">
      <alignment horizontal="center" vertical="center"/>
    </xf>
    <xf numFmtId="2" fontId="2" fillId="0" borderId="19" xfId="0" applyNumberFormat="1" applyFont="1" applyFill="1" applyBorder="1" applyAlignment="1">
      <alignment horizontal="center" vertical="center" textRotation="90" wrapText="1"/>
    </xf>
    <xf numFmtId="2" fontId="2" fillId="0" borderId="19" xfId="0" applyNumberFormat="1" applyFont="1" applyBorder="1" applyAlignment="1">
      <alignment horizontal="center" vertical="center" textRotation="90"/>
    </xf>
    <xf numFmtId="2" fontId="2" fillId="0" borderId="57" xfId="0" applyNumberFormat="1" applyFont="1" applyBorder="1" applyAlignment="1">
      <alignment horizontal="center" vertical="center" textRotation="90"/>
    </xf>
    <xf numFmtId="49" fontId="3" fillId="2" borderId="37" xfId="0" applyNumberFormat="1" applyFont="1" applyFill="1" applyBorder="1" applyAlignment="1">
      <alignment horizontal="center" vertical="center" wrapText="1"/>
    </xf>
    <xf numFmtId="49" fontId="3" fillId="4" borderId="37" xfId="0" applyNumberFormat="1" applyFont="1" applyFill="1" applyBorder="1" applyAlignment="1">
      <alignment horizontal="center" vertical="center"/>
    </xf>
    <xf numFmtId="165" fontId="2" fillId="0" borderId="67" xfId="0" applyNumberFormat="1" applyFont="1" applyFill="1" applyBorder="1" applyAlignment="1">
      <alignment horizontal="center" vertical="center"/>
    </xf>
    <xf numFmtId="0" fontId="2" fillId="0" borderId="43" xfId="0" applyFont="1" applyFill="1" applyBorder="1" applyAlignment="1">
      <alignment horizontal="left" vertical="center"/>
    </xf>
    <xf numFmtId="0" fontId="2" fillId="0" borderId="0" xfId="0" applyFont="1" applyFill="1" applyAlignment="1">
      <alignment vertical="center"/>
    </xf>
    <xf numFmtId="165" fontId="3" fillId="12" borderId="3" xfId="0" applyNumberFormat="1" applyFont="1" applyFill="1" applyBorder="1" applyAlignment="1">
      <alignment horizontal="center" vertical="center"/>
    </xf>
    <xf numFmtId="165" fontId="3" fillId="12" borderId="4" xfId="0" applyNumberFormat="1" applyFont="1" applyFill="1" applyBorder="1" applyAlignment="1">
      <alignment horizontal="center" vertical="center"/>
    </xf>
    <xf numFmtId="165" fontId="3" fillId="12" borderId="8" xfId="0" applyNumberFormat="1" applyFont="1" applyFill="1" applyBorder="1" applyAlignment="1">
      <alignment horizontal="center" vertical="center"/>
    </xf>
    <xf numFmtId="165" fontId="3" fillId="12" borderId="2" xfId="0" applyNumberFormat="1" applyFont="1" applyFill="1" applyBorder="1" applyAlignment="1">
      <alignment horizontal="center" vertical="center"/>
    </xf>
    <xf numFmtId="165" fontId="3" fillId="12" borderId="24" xfId="0" applyNumberFormat="1" applyFont="1" applyFill="1" applyBorder="1" applyAlignment="1">
      <alignment horizontal="center" vertical="center"/>
    </xf>
    <xf numFmtId="165" fontId="3" fillId="12" borderId="4" xfId="0" applyNumberFormat="1" applyFont="1" applyFill="1" applyBorder="1" applyAlignment="1">
      <alignment horizontal="left" vertical="center"/>
    </xf>
    <xf numFmtId="0" fontId="2" fillId="0" borderId="2"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17" xfId="0" applyFont="1" applyFill="1" applyBorder="1" applyAlignment="1">
      <alignment horizontal="left" vertical="center" wrapText="1"/>
    </xf>
    <xf numFmtId="165" fontId="2" fillId="0" borderId="2" xfId="0" applyNumberFormat="1" applyFont="1" applyBorder="1" applyAlignment="1">
      <alignment horizontal="center" vertical="center"/>
    </xf>
    <xf numFmtId="0" fontId="2" fillId="0" borderId="17" xfId="0" applyFont="1" applyBorder="1" applyAlignment="1">
      <alignment horizontal="left" vertical="center" wrapText="1"/>
    </xf>
    <xf numFmtId="165" fontId="2" fillId="0" borderId="0" xfId="0" applyNumberFormat="1" applyFont="1" applyAlignment="1">
      <alignment vertical="center"/>
    </xf>
    <xf numFmtId="0" fontId="3" fillId="13" borderId="2" xfId="0" applyFont="1" applyFill="1" applyBorder="1" applyAlignment="1">
      <alignment horizontal="center" vertical="center" wrapText="1"/>
    </xf>
    <xf numFmtId="165" fontId="3" fillId="13" borderId="8" xfId="0" applyNumberFormat="1" applyFont="1" applyFill="1" applyBorder="1" applyAlignment="1">
      <alignment horizontal="center" vertical="center"/>
    </xf>
    <xf numFmtId="165" fontId="3" fillId="13" borderId="3" xfId="0" applyNumberFormat="1" applyFont="1" applyFill="1" applyBorder="1" applyAlignment="1">
      <alignment horizontal="center" vertical="center"/>
    </xf>
    <xf numFmtId="165" fontId="3" fillId="13" borderId="4" xfId="0" applyNumberFormat="1" applyFont="1" applyFill="1" applyBorder="1" applyAlignment="1">
      <alignment horizontal="center" vertical="center"/>
    </xf>
    <xf numFmtId="165" fontId="3" fillId="13" borderId="2" xfId="0" applyNumberFormat="1" applyFont="1" applyFill="1" applyBorder="1" applyAlignment="1">
      <alignment horizontal="center" vertical="center"/>
    </xf>
    <xf numFmtId="165" fontId="3" fillId="13" borderId="24" xfId="0" applyNumberFormat="1" applyFont="1" applyFill="1" applyBorder="1" applyAlignment="1">
      <alignment horizontal="center" vertical="center"/>
    </xf>
    <xf numFmtId="165" fontId="22" fillId="0" borderId="4" xfId="0" applyNumberFormat="1" applyFont="1" applyFill="1" applyBorder="1" applyAlignment="1">
      <alignment horizontal="center" vertical="center"/>
    </xf>
    <xf numFmtId="165" fontId="2" fillId="0" borderId="4" xfId="0" applyNumberFormat="1" applyFont="1" applyBorder="1" applyAlignment="1">
      <alignment vertical="center"/>
    </xf>
    <xf numFmtId="165" fontId="3" fillId="0" borderId="8"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165" fontId="3" fillId="0" borderId="4"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5" fontId="3" fillId="0" borderId="24" xfId="0" applyNumberFormat="1" applyFont="1" applyFill="1" applyBorder="1" applyAlignment="1">
      <alignment horizontal="center" vertical="center"/>
    </xf>
    <xf numFmtId="0" fontId="2" fillId="0" borderId="4" xfId="0" applyFont="1" applyBorder="1" applyAlignment="1">
      <alignment vertical="center"/>
    </xf>
    <xf numFmtId="165" fontId="22" fillId="0" borderId="8" xfId="0" applyNumberFormat="1" applyFont="1" applyFill="1" applyBorder="1" applyAlignment="1">
      <alignment horizontal="center" vertical="center"/>
    </xf>
    <xf numFmtId="165" fontId="22" fillId="0" borderId="3" xfId="0" applyNumberFormat="1" applyFont="1" applyFill="1" applyBorder="1" applyAlignment="1">
      <alignment horizontal="center" vertical="center"/>
    </xf>
    <xf numFmtId="1" fontId="2" fillId="0" borderId="4" xfId="0" applyNumberFormat="1" applyFont="1" applyBorder="1" applyAlignment="1">
      <alignment vertical="center" wrapText="1"/>
    </xf>
    <xf numFmtId="165" fontId="3" fillId="3" borderId="24" xfId="0" applyNumberFormat="1" applyFont="1" applyFill="1" applyBorder="1" applyAlignment="1">
      <alignment horizontal="center" vertical="center"/>
    </xf>
    <xf numFmtId="1" fontId="2" fillId="0" borderId="8"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4" xfId="0" applyNumberFormat="1" applyFont="1" applyBorder="1" applyAlignment="1">
      <alignment horizontal="left" vertical="center" wrapText="1"/>
    </xf>
    <xf numFmtId="165" fontId="3" fillId="3" borderId="4" xfId="0" applyNumberFormat="1" applyFont="1" applyFill="1" applyBorder="1" applyAlignment="1">
      <alignment horizontal="left" vertical="center"/>
    </xf>
    <xf numFmtId="0" fontId="2" fillId="5" borderId="17" xfId="0" applyFont="1" applyFill="1" applyBorder="1" applyAlignment="1">
      <alignment horizontal="left" vertical="center" wrapText="1"/>
    </xf>
    <xf numFmtId="0" fontId="2" fillId="5" borderId="0" xfId="0" applyFont="1" applyFill="1" applyAlignment="1">
      <alignment vertical="center"/>
    </xf>
    <xf numFmtId="0" fontId="2" fillId="5" borderId="43" xfId="0" applyFont="1" applyFill="1" applyBorder="1" applyAlignment="1">
      <alignment horizontal="left" vertical="center" wrapText="1"/>
    </xf>
    <xf numFmtId="165" fontId="22" fillId="0" borderId="2" xfId="0" applyNumberFormat="1" applyFont="1" applyFill="1" applyBorder="1" applyAlignment="1">
      <alignment horizontal="center" vertical="center"/>
    </xf>
    <xf numFmtId="165" fontId="2" fillId="5" borderId="2" xfId="0" applyNumberFormat="1" applyFont="1" applyFill="1" applyBorder="1" applyAlignment="1">
      <alignment horizontal="center" vertical="center"/>
    </xf>
    <xf numFmtId="0" fontId="2" fillId="0" borderId="17" xfId="0" applyFont="1" applyBorder="1" applyAlignment="1">
      <alignment vertical="center"/>
    </xf>
    <xf numFmtId="165" fontId="3" fillId="3" borderId="2" xfId="0" applyNumberFormat="1" applyFont="1" applyFill="1" applyBorder="1" applyAlignment="1">
      <alignment horizontal="center" vertical="center" wrapText="1"/>
    </xf>
    <xf numFmtId="165" fontId="3" fillId="3" borderId="8" xfId="6" applyNumberFormat="1" applyFont="1" applyFill="1" applyBorder="1" applyAlignment="1">
      <alignment horizontal="center" vertical="center"/>
    </xf>
    <xf numFmtId="165" fontId="3" fillId="3" borderId="4" xfId="6" applyNumberFormat="1" applyFont="1" applyFill="1" applyBorder="1" applyAlignment="1">
      <alignment horizontal="center" vertical="center"/>
    </xf>
    <xf numFmtId="165" fontId="3" fillId="3" borderId="24" xfId="6" applyNumberFormat="1" applyFont="1" applyFill="1" applyBorder="1" applyAlignment="1">
      <alignment horizontal="center" vertical="center"/>
    </xf>
    <xf numFmtId="165" fontId="2" fillId="0" borderId="8" xfId="6" applyNumberFormat="1" applyFont="1" applyFill="1" applyBorder="1" applyAlignment="1">
      <alignment horizontal="center" vertical="center"/>
    </xf>
    <xf numFmtId="165" fontId="2" fillId="0" borderId="3" xfId="6" applyNumberFormat="1" applyFont="1" applyFill="1" applyBorder="1" applyAlignment="1">
      <alignment horizontal="center" vertical="center"/>
    </xf>
    <xf numFmtId="165" fontId="2" fillId="0" borderId="4" xfId="6" applyNumberFormat="1" applyFont="1" applyFill="1" applyBorder="1" applyAlignment="1">
      <alignment horizontal="center" vertical="center"/>
    </xf>
    <xf numFmtId="165" fontId="2" fillId="0" borderId="2" xfId="6" applyNumberFormat="1" applyFont="1" applyFill="1" applyBorder="1" applyAlignment="1">
      <alignment horizontal="center" vertical="center"/>
    </xf>
    <xf numFmtId="165" fontId="2" fillId="0" borderId="24" xfId="6" applyNumberFormat="1" applyFont="1" applyFill="1" applyBorder="1" applyAlignment="1">
      <alignment horizontal="center" vertical="center"/>
    </xf>
    <xf numFmtId="165" fontId="2" fillId="14" borderId="2" xfId="0" applyNumberFormat="1" applyFont="1" applyFill="1" applyBorder="1" applyAlignment="1">
      <alignment horizontal="center" vertical="center" wrapText="1"/>
    </xf>
    <xf numFmtId="165" fontId="2" fillId="14" borderId="4" xfId="6" applyNumberFormat="1" applyFont="1" applyFill="1" applyBorder="1" applyAlignment="1">
      <alignment horizontal="center" vertical="center"/>
    </xf>
    <xf numFmtId="165" fontId="3" fillId="3" borderId="30" xfId="6" applyNumberFormat="1" applyFont="1" applyFill="1" applyBorder="1" applyAlignment="1">
      <alignment horizontal="center" vertical="center"/>
    </xf>
    <xf numFmtId="165" fontId="2" fillId="0" borderId="11" xfId="6" applyNumberFormat="1" applyFont="1" applyFill="1" applyBorder="1" applyAlignment="1">
      <alignment horizontal="center" vertical="center"/>
    </xf>
    <xf numFmtId="165" fontId="2" fillId="0" borderId="0" xfId="0" applyNumberFormat="1" applyFont="1" applyFill="1" applyAlignment="1">
      <alignment horizontal="center" vertical="center"/>
    </xf>
    <xf numFmtId="165" fontId="2" fillId="0" borderId="6" xfId="0" applyNumberFormat="1" applyFont="1" applyFill="1" applyBorder="1" applyAlignment="1">
      <alignment horizontal="center" vertical="center" wrapText="1"/>
    </xf>
    <xf numFmtId="165" fontId="2" fillId="0" borderId="9" xfId="6" applyNumberFormat="1" applyFont="1" applyFill="1" applyBorder="1" applyAlignment="1">
      <alignment horizontal="center" vertical="center"/>
    </xf>
    <xf numFmtId="165" fontId="2" fillId="0" borderId="7" xfId="6" applyNumberFormat="1" applyFont="1" applyFill="1" applyBorder="1" applyAlignment="1">
      <alignment horizontal="center" vertical="center"/>
    </xf>
    <xf numFmtId="165" fontId="2" fillId="0" borderId="17" xfId="6" applyNumberFormat="1" applyFont="1" applyFill="1" applyBorder="1" applyAlignment="1">
      <alignment horizontal="center" vertical="center"/>
    </xf>
    <xf numFmtId="165" fontId="2" fillId="0" borderId="29" xfId="6" applyNumberFormat="1" applyFont="1" applyFill="1" applyBorder="1" applyAlignment="1">
      <alignment horizontal="center" vertical="center"/>
    </xf>
    <xf numFmtId="165" fontId="2" fillId="0" borderId="6" xfId="6" applyNumberFormat="1" applyFont="1" applyFill="1" applyBorder="1" applyAlignment="1">
      <alignment horizontal="center" vertical="center"/>
    </xf>
    <xf numFmtId="165" fontId="2" fillId="0" borderId="25" xfId="6" applyNumberFormat="1" applyFont="1" applyFill="1" applyBorder="1" applyAlignment="1">
      <alignment horizontal="center" vertical="center"/>
    </xf>
    <xf numFmtId="165" fontId="2" fillId="0" borderId="29" xfId="0" applyNumberFormat="1" applyFont="1" applyFill="1" applyBorder="1" applyAlignment="1">
      <alignment horizontal="center" vertical="center"/>
    </xf>
    <xf numFmtId="165" fontId="3" fillId="3" borderId="6" xfId="0" applyNumberFormat="1" applyFont="1" applyFill="1" applyBorder="1" applyAlignment="1">
      <alignment horizontal="center" vertical="center" wrapText="1"/>
    </xf>
    <xf numFmtId="165" fontId="3" fillId="3" borderId="9" xfId="6" applyNumberFormat="1" applyFont="1" applyFill="1" applyBorder="1" applyAlignment="1">
      <alignment horizontal="center" vertical="center"/>
    </xf>
    <xf numFmtId="165" fontId="3" fillId="3" borderId="7" xfId="6" applyNumberFormat="1" applyFont="1" applyFill="1" applyBorder="1" applyAlignment="1">
      <alignment horizontal="center" vertical="center"/>
    </xf>
    <xf numFmtId="165" fontId="3" fillId="3" borderId="17" xfId="6" applyNumberFormat="1" applyFont="1" applyFill="1" applyBorder="1" applyAlignment="1">
      <alignment horizontal="center" vertical="center"/>
    </xf>
    <xf numFmtId="165" fontId="3" fillId="3" borderId="6" xfId="6" applyNumberFormat="1" applyFont="1" applyFill="1" applyBorder="1" applyAlignment="1">
      <alignment horizontal="center" vertical="center"/>
    </xf>
    <xf numFmtId="165" fontId="3" fillId="3" borderId="25" xfId="6"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5" fontId="2" fillId="14" borderId="8" xfId="6" applyNumberFormat="1" applyFont="1" applyFill="1" applyBorder="1" applyAlignment="1">
      <alignment horizontal="center" vertical="center"/>
    </xf>
    <xf numFmtId="165" fontId="2" fillId="14" borderId="3" xfId="6" applyNumberFormat="1" applyFont="1" applyFill="1" applyBorder="1" applyAlignment="1">
      <alignment horizontal="center" vertical="center"/>
    </xf>
    <xf numFmtId="165" fontId="2" fillId="14" borderId="2" xfId="6" applyNumberFormat="1" applyFont="1" applyFill="1" applyBorder="1" applyAlignment="1">
      <alignment horizontal="center" vertical="center"/>
    </xf>
    <xf numFmtId="165" fontId="2" fillId="14" borderId="24" xfId="6" applyNumberFormat="1" applyFont="1" applyFill="1" applyBorder="1" applyAlignment="1">
      <alignment horizontal="center" vertical="center"/>
    </xf>
    <xf numFmtId="0" fontId="2" fillId="0" borderId="4" xfId="0" applyFont="1" applyFill="1" applyBorder="1" applyAlignment="1">
      <alignment horizontal="center" vertical="center"/>
    </xf>
    <xf numFmtId="165" fontId="3" fillId="3" borderId="7" xfId="0" applyNumberFormat="1" applyFont="1" applyFill="1" applyBorder="1" applyAlignment="1">
      <alignment horizontal="center" vertical="center"/>
    </xf>
    <xf numFmtId="0" fontId="2" fillId="0" borderId="17" xfId="0" applyFont="1" applyFill="1" applyBorder="1" applyAlignment="1">
      <alignment vertical="center" wrapText="1"/>
    </xf>
    <xf numFmtId="165" fontId="3" fillId="4" borderId="33" xfId="0" applyNumberFormat="1" applyFont="1" applyFill="1" applyBorder="1" applyAlignment="1">
      <alignment horizontal="center" vertical="center"/>
    </xf>
    <xf numFmtId="165" fontId="3" fillId="4" borderId="13" xfId="0" applyNumberFormat="1" applyFont="1" applyFill="1" applyBorder="1" applyAlignment="1">
      <alignment horizontal="center" vertical="center"/>
    </xf>
    <xf numFmtId="165" fontId="3" fillId="4" borderId="28" xfId="0" applyNumberFormat="1" applyFont="1" applyFill="1" applyBorder="1" applyAlignment="1">
      <alignment horizontal="center" vertical="center"/>
    </xf>
    <xf numFmtId="165" fontId="3"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27" xfId="0" applyFont="1" applyFill="1" applyBorder="1" applyAlignment="1">
      <alignment horizontal="center" vertical="center"/>
    </xf>
    <xf numFmtId="0" fontId="4" fillId="4" borderId="13" xfId="0" applyFont="1" applyFill="1" applyBorder="1" applyAlignment="1">
      <alignment vertical="center" wrapText="1"/>
    </xf>
    <xf numFmtId="165" fontId="2" fillId="0" borderId="34" xfId="0" applyNumberFormat="1" applyFont="1" applyFill="1" applyBorder="1" applyAlignment="1">
      <alignment horizontal="center" vertical="center" wrapText="1"/>
    </xf>
    <xf numFmtId="165" fontId="2" fillId="0" borderId="26" xfId="0" applyNumberFormat="1" applyFont="1" applyFill="1" applyBorder="1" applyAlignment="1">
      <alignment horizontal="center" vertical="center"/>
    </xf>
    <xf numFmtId="0" fontId="2" fillId="0" borderId="23" xfId="0" applyFont="1" applyBorder="1" applyAlignment="1">
      <alignment vertical="center"/>
    </xf>
    <xf numFmtId="165" fontId="23" fillId="0" borderId="11" xfId="6" applyNumberFormat="1" applyFont="1" applyFill="1" applyBorder="1" applyAlignment="1">
      <alignment horizontal="center" vertical="center"/>
    </xf>
    <xf numFmtId="165" fontId="23" fillId="0" borderId="2" xfId="6" applyNumberFormat="1" applyFont="1" applyFill="1" applyBorder="1" applyAlignment="1">
      <alignment horizontal="center" vertical="center"/>
    </xf>
    <xf numFmtId="165" fontId="2" fillId="14" borderId="0" xfId="0" applyNumberFormat="1" applyFont="1" applyFill="1" applyAlignment="1">
      <alignment vertical="center"/>
    </xf>
    <xf numFmtId="49" fontId="23" fillId="0" borderId="2" xfId="8" applyNumberFormat="1" applyFont="1" applyBorder="1" applyAlignment="1">
      <alignment horizontal="center" vertical="center" wrapText="1"/>
    </xf>
    <xf numFmtId="165" fontId="23" fillId="0" borderId="11" xfId="0" applyNumberFormat="1" applyFont="1" applyFill="1" applyBorder="1" applyAlignment="1">
      <alignment horizontal="center" vertical="center"/>
    </xf>
    <xf numFmtId="165" fontId="23" fillId="0" borderId="2" xfId="0" applyNumberFormat="1" applyFont="1" applyFill="1" applyBorder="1" applyAlignment="1">
      <alignment horizontal="center" vertical="center"/>
    </xf>
    <xf numFmtId="165" fontId="23" fillId="0" borderId="4" xfId="0" applyNumberFormat="1" applyFont="1" applyFill="1" applyBorder="1" applyAlignment="1">
      <alignment horizontal="center" vertical="center"/>
    </xf>
    <xf numFmtId="165" fontId="23" fillId="0" borderId="24" xfId="0" applyNumberFormat="1" applyFont="1" applyFill="1" applyBorder="1" applyAlignment="1">
      <alignment horizontal="center" vertical="center"/>
    </xf>
    <xf numFmtId="165" fontId="2" fillId="0" borderId="17" xfId="0" applyNumberFormat="1" applyFont="1" applyBorder="1" applyAlignment="1">
      <alignment vertical="center"/>
    </xf>
    <xf numFmtId="165" fontId="24" fillId="3" borderId="8" xfId="0" applyNumberFormat="1" applyFont="1" applyFill="1" applyBorder="1" applyAlignment="1">
      <alignment horizontal="center" vertical="center"/>
    </xf>
    <xf numFmtId="165" fontId="24" fillId="3" borderId="3" xfId="0" applyNumberFormat="1" applyFont="1" applyFill="1" applyBorder="1" applyAlignment="1">
      <alignment horizontal="center" vertical="center"/>
    </xf>
    <xf numFmtId="165" fontId="24" fillId="3" borderId="4" xfId="0" applyNumberFormat="1" applyFont="1" applyFill="1" applyBorder="1" applyAlignment="1">
      <alignment horizontal="center" vertical="center"/>
    </xf>
    <xf numFmtId="165" fontId="24" fillId="3" borderId="24" xfId="0" applyNumberFormat="1" applyFont="1" applyFill="1" applyBorder="1" applyAlignment="1">
      <alignment horizontal="center" vertical="center"/>
    </xf>
    <xf numFmtId="1" fontId="2" fillId="0" borderId="2" xfId="2" applyNumberFormat="1" applyFont="1" applyFill="1" applyBorder="1" applyAlignment="1">
      <alignment horizontal="center" vertical="center" wrapText="1"/>
    </xf>
    <xf numFmtId="165" fontId="24" fillId="3" borderId="8" xfId="6" applyNumberFormat="1" applyFont="1" applyFill="1" applyBorder="1" applyAlignment="1">
      <alignment horizontal="center" vertical="center"/>
    </xf>
    <xf numFmtId="165" fontId="24" fillId="3" borderId="3" xfId="6" applyNumberFormat="1" applyFont="1" applyFill="1" applyBorder="1" applyAlignment="1">
      <alignment horizontal="center" vertical="center"/>
    </xf>
    <xf numFmtId="165" fontId="24" fillId="3" borderId="4" xfId="6" applyNumberFormat="1" applyFont="1" applyFill="1" applyBorder="1" applyAlignment="1">
      <alignment horizontal="center" vertical="center"/>
    </xf>
    <xf numFmtId="165" fontId="24" fillId="3" borderId="24" xfId="6" applyNumberFormat="1" applyFont="1" applyFill="1" applyBorder="1" applyAlignment="1">
      <alignment horizontal="center" vertical="center"/>
    </xf>
    <xf numFmtId="165" fontId="3" fillId="13" borderId="6" xfId="0" applyNumberFormat="1" applyFont="1" applyFill="1" applyBorder="1" applyAlignment="1">
      <alignment horizontal="center" vertical="center" wrapText="1"/>
    </xf>
    <xf numFmtId="165" fontId="24" fillId="13" borderId="9" xfId="6" applyNumberFormat="1" applyFont="1" applyFill="1" applyBorder="1" applyAlignment="1">
      <alignment horizontal="center" vertical="center"/>
    </xf>
    <xf numFmtId="165" fontId="24" fillId="13" borderId="7" xfId="6" applyNumberFormat="1" applyFont="1" applyFill="1" applyBorder="1" applyAlignment="1">
      <alignment horizontal="center" vertical="center"/>
    </xf>
    <xf numFmtId="165" fontId="24" fillId="13" borderId="17" xfId="6" applyNumberFormat="1" applyFont="1" applyFill="1" applyBorder="1" applyAlignment="1">
      <alignment horizontal="center" vertical="center"/>
    </xf>
    <xf numFmtId="165" fontId="24" fillId="13" borderId="25" xfId="6" applyNumberFormat="1" applyFont="1" applyFill="1" applyBorder="1" applyAlignment="1">
      <alignment horizontal="center" vertical="center"/>
    </xf>
    <xf numFmtId="165" fontId="3" fillId="13" borderId="9" xfId="0" applyNumberFormat="1" applyFont="1" applyFill="1" applyBorder="1" applyAlignment="1">
      <alignment horizontal="center" vertical="center"/>
    </xf>
    <xf numFmtId="165" fontId="3" fillId="13" borderId="6" xfId="0" applyNumberFormat="1" applyFont="1" applyFill="1" applyBorder="1" applyAlignment="1">
      <alignment horizontal="center" vertical="center"/>
    </xf>
    <xf numFmtId="165" fontId="3" fillId="3" borderId="17" xfId="0" applyNumberFormat="1" applyFont="1" applyFill="1" applyBorder="1" applyAlignment="1">
      <alignment horizontal="center" vertical="center"/>
    </xf>
    <xf numFmtId="0" fontId="2" fillId="0" borderId="0" xfId="0" applyFont="1" applyBorder="1" applyAlignment="1">
      <alignment vertical="center" wrapText="1"/>
    </xf>
    <xf numFmtId="165" fontId="3" fillId="13" borderId="7" xfId="0" applyNumberFormat="1" applyFont="1" applyFill="1" applyBorder="1" applyAlignment="1">
      <alignment horizontal="center" vertical="center"/>
    </xf>
    <xf numFmtId="165" fontId="3" fillId="13" borderId="17"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165" fontId="3" fillId="4" borderId="5"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7" xfId="0" applyFont="1" applyFill="1" applyBorder="1" applyAlignment="1">
      <alignment horizontal="center" vertical="center" wrapText="1"/>
    </xf>
    <xf numFmtId="49" fontId="3" fillId="2" borderId="31" xfId="0" applyNumberFormat="1" applyFont="1" applyFill="1" applyBorder="1" applyAlignment="1">
      <alignment horizontal="center" vertical="center"/>
    </xf>
    <xf numFmtId="165" fontId="23" fillId="0" borderId="42" xfId="0" applyNumberFormat="1" applyFont="1" applyFill="1" applyBorder="1" applyAlignment="1">
      <alignment horizontal="center" vertical="center"/>
    </xf>
    <xf numFmtId="0" fontId="2" fillId="5" borderId="16" xfId="0" applyFont="1" applyFill="1" applyBorder="1" applyAlignment="1">
      <alignment vertical="center"/>
    </xf>
    <xf numFmtId="165" fontId="3" fillId="3" borderId="14" xfId="0" applyNumberFormat="1" applyFont="1" applyFill="1" applyBorder="1" applyAlignment="1">
      <alignment horizontal="center" vertical="center"/>
    </xf>
    <xf numFmtId="0" fontId="3" fillId="12" borderId="2" xfId="0" applyFont="1" applyFill="1" applyBorder="1" applyAlignment="1">
      <alignment horizontal="center" vertical="center" wrapText="1"/>
    </xf>
    <xf numFmtId="165" fontId="24" fillId="13" borderId="8" xfId="0" applyNumberFormat="1" applyFont="1" applyFill="1" applyBorder="1" applyAlignment="1">
      <alignment horizontal="center" vertical="center"/>
    </xf>
    <xf numFmtId="165" fontId="24" fillId="13" borderId="3" xfId="0" applyNumberFormat="1" applyFont="1" applyFill="1" applyBorder="1" applyAlignment="1">
      <alignment horizontal="center" vertical="center"/>
    </xf>
    <xf numFmtId="165" fontId="24" fillId="13" borderId="4" xfId="0" applyNumberFormat="1" applyFont="1" applyFill="1" applyBorder="1" applyAlignment="1">
      <alignment horizontal="center" vertical="center"/>
    </xf>
    <xf numFmtId="165" fontId="24" fillId="13" borderId="24" xfId="0" applyNumberFormat="1" applyFont="1" applyFill="1" applyBorder="1" applyAlignment="1">
      <alignment horizontal="center" vertical="center"/>
    </xf>
    <xf numFmtId="165" fontId="24" fillId="13" borderId="2" xfId="0" applyNumberFormat="1" applyFont="1" applyFill="1" applyBorder="1" applyAlignment="1">
      <alignment horizontal="center" vertical="center"/>
    </xf>
    <xf numFmtId="165" fontId="23" fillId="14" borderId="8" xfId="0" applyNumberFormat="1" applyFont="1" applyFill="1" applyBorder="1" applyAlignment="1">
      <alignment horizontal="center" vertical="center"/>
    </xf>
    <xf numFmtId="165" fontId="23" fillId="14" borderId="24" xfId="0" applyNumberFormat="1" applyFont="1" applyFill="1" applyBorder="1" applyAlignment="1">
      <alignment horizontal="center" vertical="center"/>
    </xf>
    <xf numFmtId="165" fontId="2" fillId="0" borderId="0" xfId="0" applyNumberFormat="1" applyFont="1" applyBorder="1" applyAlignment="1">
      <alignment vertical="center" wrapText="1"/>
    </xf>
    <xf numFmtId="165" fontId="23" fillId="14" borderId="2" xfId="0" applyNumberFormat="1" applyFont="1" applyFill="1" applyBorder="1" applyAlignment="1">
      <alignment horizontal="center" vertical="center"/>
    </xf>
    <xf numFmtId="165" fontId="23" fillId="14" borderId="3" xfId="0" applyNumberFormat="1" applyFont="1" applyFill="1" applyBorder="1" applyAlignment="1">
      <alignment horizontal="center" vertical="center"/>
    </xf>
    <xf numFmtId="165" fontId="23" fillId="14" borderId="4" xfId="0" applyNumberFormat="1" applyFont="1" applyFill="1" applyBorder="1" applyAlignment="1">
      <alignment horizontal="center" vertical="center"/>
    </xf>
    <xf numFmtId="165" fontId="2" fillId="0" borderId="0" xfId="0" applyNumberFormat="1" applyFont="1" applyBorder="1" applyAlignment="1">
      <alignment vertical="center"/>
    </xf>
    <xf numFmtId="0" fontId="2" fillId="0" borderId="0" xfId="0" applyFont="1" applyFill="1" applyBorder="1" applyAlignment="1">
      <alignment vertical="center"/>
    </xf>
    <xf numFmtId="165" fontId="2" fillId="0" borderId="0" xfId="0" applyNumberFormat="1" applyFont="1" applyFill="1" applyBorder="1" applyAlignment="1">
      <alignment vertical="center"/>
    </xf>
    <xf numFmtId="0" fontId="24" fillId="3" borderId="6" xfId="0" applyFont="1" applyFill="1" applyBorder="1" applyAlignment="1">
      <alignment horizontal="center" vertical="center" wrapText="1"/>
    </xf>
    <xf numFmtId="165" fontId="24" fillId="3" borderId="9" xfId="0" applyNumberFormat="1" applyFont="1" applyFill="1" applyBorder="1" applyAlignment="1">
      <alignment horizontal="center" vertical="center"/>
    </xf>
    <xf numFmtId="165" fontId="24" fillId="3" borderId="7" xfId="0" applyNumberFormat="1" applyFont="1" applyFill="1" applyBorder="1" applyAlignment="1">
      <alignment horizontal="center" vertical="center"/>
    </xf>
    <xf numFmtId="165" fontId="24" fillId="3" borderId="17" xfId="0" applyNumberFormat="1" applyFont="1" applyFill="1" applyBorder="1" applyAlignment="1">
      <alignment horizontal="center" vertical="center"/>
    </xf>
    <xf numFmtId="165" fontId="24" fillId="3" borderId="25" xfId="0" applyNumberFormat="1" applyFont="1" applyFill="1" applyBorder="1" applyAlignment="1">
      <alignment horizontal="center" vertical="center"/>
    </xf>
    <xf numFmtId="165" fontId="24" fillId="3" borderId="2" xfId="0" applyNumberFormat="1" applyFont="1" applyFill="1" applyBorder="1" applyAlignment="1">
      <alignment horizontal="center" vertical="center"/>
    </xf>
    <xf numFmtId="0" fontId="2" fillId="0" borderId="4" xfId="0" applyFont="1" applyBorder="1" applyAlignment="1">
      <alignment vertical="center" wrapText="1"/>
    </xf>
    <xf numFmtId="165" fontId="2" fillId="0" borderId="4" xfId="0" applyNumberFormat="1" applyFont="1" applyFill="1" applyBorder="1" applyAlignment="1">
      <alignment vertical="center"/>
    </xf>
    <xf numFmtId="0" fontId="36" fillId="0" borderId="4"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165" fontId="2" fillId="0" borderId="53" xfId="0" applyNumberFormat="1" applyFont="1" applyFill="1" applyBorder="1" applyAlignment="1">
      <alignment horizontal="center" vertical="center"/>
    </xf>
    <xf numFmtId="165" fontId="2" fillId="0" borderId="35" xfId="0" applyNumberFormat="1" applyFont="1" applyFill="1" applyBorder="1" applyAlignment="1">
      <alignment horizontal="center" vertical="center"/>
    </xf>
    <xf numFmtId="165" fontId="2" fillId="0" borderId="30" xfId="0" applyNumberFormat="1" applyFont="1" applyFill="1" applyBorder="1" applyAlignment="1">
      <alignment horizontal="center" vertical="center"/>
    </xf>
    <xf numFmtId="165" fontId="3" fillId="3" borderId="30"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0" fontId="2" fillId="3" borderId="6" xfId="0" applyFont="1" applyFill="1" applyBorder="1" applyAlignment="1">
      <alignment horizontal="center" vertical="center" wrapText="1"/>
    </xf>
    <xf numFmtId="165" fontId="2" fillId="3" borderId="9" xfId="0" applyNumberFormat="1" applyFont="1" applyFill="1" applyBorder="1" applyAlignment="1">
      <alignment horizontal="center" vertical="center"/>
    </xf>
    <xf numFmtId="165" fontId="2" fillId="3" borderId="7" xfId="0" applyNumberFormat="1" applyFont="1" applyFill="1" applyBorder="1" applyAlignment="1">
      <alignment horizontal="center" vertical="center"/>
    </xf>
    <xf numFmtId="165" fontId="2" fillId="3" borderId="17" xfId="0" applyNumberFormat="1" applyFont="1" applyFill="1" applyBorder="1" applyAlignment="1">
      <alignment horizontal="center" vertical="center"/>
    </xf>
    <xf numFmtId="165" fontId="2" fillId="3" borderId="36" xfId="0" applyNumberFormat="1" applyFont="1" applyFill="1" applyBorder="1" applyAlignment="1">
      <alignment horizontal="center" vertical="center"/>
    </xf>
    <xf numFmtId="165" fontId="2" fillId="3" borderId="6" xfId="0" applyNumberFormat="1" applyFont="1" applyFill="1" applyBorder="1" applyAlignment="1">
      <alignment horizontal="center" vertical="center"/>
    </xf>
    <xf numFmtId="165" fontId="2" fillId="3" borderId="25" xfId="0" applyNumberFormat="1" applyFont="1" applyFill="1" applyBorder="1" applyAlignment="1">
      <alignment horizontal="center" vertical="center"/>
    </xf>
    <xf numFmtId="165" fontId="2" fillId="3" borderId="61" xfId="0" applyNumberFormat="1" applyFont="1" applyFill="1" applyBorder="1" applyAlignment="1">
      <alignment horizontal="center" vertical="center"/>
    </xf>
    <xf numFmtId="165" fontId="3" fillId="3" borderId="36" xfId="0" applyNumberFormat="1" applyFont="1" applyFill="1" applyBorder="1" applyAlignment="1">
      <alignment horizontal="center" vertical="center"/>
    </xf>
    <xf numFmtId="165" fontId="3" fillId="3" borderId="6" xfId="0" applyNumberFormat="1" applyFont="1" applyFill="1" applyBorder="1" applyAlignment="1">
      <alignment horizontal="center" vertical="center"/>
    </xf>
    <xf numFmtId="165" fontId="3" fillId="3" borderId="25" xfId="0" applyNumberFormat="1" applyFont="1" applyFill="1" applyBorder="1" applyAlignment="1">
      <alignment horizontal="center" vertical="center"/>
    </xf>
    <xf numFmtId="165" fontId="3" fillId="3" borderId="61" xfId="0" applyNumberFormat="1" applyFont="1" applyFill="1" applyBorder="1" applyAlignment="1">
      <alignment horizontal="center" vertical="center"/>
    </xf>
    <xf numFmtId="165" fontId="3" fillId="4" borderId="77" xfId="0" applyNumberFormat="1" applyFont="1" applyFill="1" applyBorder="1" applyAlignment="1">
      <alignment horizontal="center" vertical="center"/>
    </xf>
    <xf numFmtId="0" fontId="2" fillId="4" borderId="13" xfId="0" applyFont="1" applyFill="1" applyBorder="1" applyAlignment="1">
      <alignment horizontal="center" vertical="center" wrapText="1"/>
    </xf>
    <xf numFmtId="165" fontId="3" fillId="2" borderId="64" xfId="0" applyNumberFormat="1" applyFont="1" applyFill="1" applyBorder="1" applyAlignment="1">
      <alignment horizontal="center" vertical="center"/>
    </xf>
    <xf numFmtId="165" fontId="3" fillId="2" borderId="46" xfId="0" applyNumberFormat="1" applyFont="1" applyFill="1" applyBorder="1" applyAlignment="1">
      <alignment horizontal="center" vertical="center"/>
    </xf>
    <xf numFmtId="165" fontId="3" fillId="7" borderId="50" xfId="0" applyNumberFormat="1" applyFont="1" applyFill="1" applyBorder="1" applyAlignment="1">
      <alignment horizontal="center" vertical="center"/>
    </xf>
    <xf numFmtId="165" fontId="3" fillId="7" borderId="49" xfId="0" applyNumberFormat="1" applyFont="1" applyFill="1" applyBorder="1" applyAlignment="1">
      <alignment horizontal="center" vertical="center"/>
    </xf>
    <xf numFmtId="165" fontId="3" fillId="7" borderId="27" xfId="0" applyNumberFormat="1" applyFont="1" applyFill="1" applyBorder="1" applyAlignment="1">
      <alignment horizontal="center" vertical="center"/>
    </xf>
    <xf numFmtId="165" fontId="3" fillId="7" borderId="13" xfId="0" applyNumberFormat="1" applyFont="1" applyFill="1" applyBorder="1" applyAlignment="1">
      <alignment horizontal="center" vertical="center"/>
    </xf>
    <xf numFmtId="0" fontId="2" fillId="0" borderId="60" xfId="0" applyFont="1" applyBorder="1" applyAlignment="1">
      <alignment horizontal="center" vertical="center"/>
    </xf>
    <xf numFmtId="165" fontId="2" fillId="0" borderId="0" xfId="0" applyNumberFormat="1" applyFont="1" applyFill="1" applyAlignment="1">
      <alignment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3" fillId="0" borderId="3" xfId="0" applyNumberFormat="1" applyFont="1" applyFill="1" applyBorder="1" applyAlignment="1">
      <alignment horizontal="center" vertical="center"/>
    </xf>
    <xf numFmtId="2" fontId="2" fillId="0" borderId="7" xfId="0" applyNumberFormat="1" applyFont="1" applyBorder="1" applyAlignment="1">
      <alignment horizontal="center" vertical="center" textRotation="90" wrapText="1"/>
    </xf>
    <xf numFmtId="2" fontId="2" fillId="0" borderId="22"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23" xfId="0" applyNumberFormat="1" applyFont="1" applyFill="1" applyBorder="1" applyAlignment="1">
      <alignment horizontal="center" vertical="center"/>
    </xf>
    <xf numFmtId="0" fontId="38" fillId="0" borderId="0" xfId="0" applyFont="1" applyAlignment="1">
      <alignment vertical="top"/>
    </xf>
    <xf numFmtId="0" fontId="8" fillId="0" borderId="0" xfId="0" applyFont="1" applyAlignment="1">
      <alignment vertical="top"/>
    </xf>
    <xf numFmtId="0" fontId="7" fillId="0" borderId="3" xfId="0" applyFont="1" applyBorder="1" applyAlignment="1">
      <alignment vertical="center"/>
    </xf>
    <xf numFmtId="0" fontId="7" fillId="0" borderId="7" xfId="0" applyFont="1" applyFill="1" applyBorder="1" applyAlignment="1">
      <alignment horizontal="center" vertical="center" textRotation="90" wrapText="1"/>
    </xf>
    <xf numFmtId="0" fontId="2" fillId="0" borderId="19" xfId="0" applyFont="1" applyBorder="1" applyAlignment="1">
      <alignment horizontal="center" vertical="center" textRotation="90"/>
    </xf>
    <xf numFmtId="49" fontId="8" fillId="2" borderId="47"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top"/>
    </xf>
    <xf numFmtId="165" fontId="7" fillId="0" borderId="0" xfId="0" applyNumberFormat="1" applyFont="1" applyAlignment="1">
      <alignment vertical="top"/>
    </xf>
    <xf numFmtId="2" fontId="7" fillId="0" borderId="6" xfId="0" applyNumberFormat="1" applyFont="1" applyFill="1" applyBorder="1" applyAlignment="1">
      <alignment horizontal="center" vertical="center"/>
    </xf>
    <xf numFmtId="0" fontId="7" fillId="0" borderId="12" xfId="0" applyFont="1" applyBorder="1" applyAlignment="1">
      <alignment horizontal="center" vertical="center"/>
    </xf>
    <xf numFmtId="2" fontId="7" fillId="0" borderId="14"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2" fontId="7" fillId="0" borderId="7" xfId="0" applyNumberFormat="1" applyFont="1" applyFill="1" applyBorder="1" applyAlignment="1">
      <alignment horizontal="center" vertical="center"/>
    </xf>
    <xf numFmtId="2" fontId="7" fillId="0" borderId="12"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2" fontId="8" fillId="3" borderId="3" xfId="0" applyNumberFormat="1" applyFont="1" applyFill="1" applyBorder="1" applyAlignment="1">
      <alignment horizontal="center" vertical="center"/>
    </xf>
    <xf numFmtId="165" fontId="8" fillId="3" borderId="4" xfId="0" applyNumberFormat="1" applyFont="1" applyFill="1" applyBorder="1" applyAlignment="1">
      <alignment horizontal="center" vertical="center"/>
    </xf>
    <xf numFmtId="0" fontId="7" fillId="0" borderId="0" xfId="0" applyFont="1" applyFill="1" applyBorder="1" applyAlignment="1">
      <alignment vertical="top"/>
    </xf>
    <xf numFmtId="2" fontId="7" fillId="0" borderId="40" xfId="0" applyNumberFormat="1" applyFont="1" applyFill="1" applyBorder="1" applyAlignment="1">
      <alignment horizontal="center" vertical="center"/>
    </xf>
    <xf numFmtId="2" fontId="7" fillId="0" borderId="40" xfId="0" applyNumberFormat="1" applyFont="1" applyBorder="1" applyAlignment="1">
      <alignment horizontal="center" vertical="center"/>
    </xf>
    <xf numFmtId="165" fontId="8" fillId="3" borderId="9"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165" fontId="7" fillId="0" borderId="14" xfId="0" applyNumberFormat="1" applyFont="1" applyBorder="1" applyAlignment="1">
      <alignment horizontal="center" vertical="center"/>
    </xf>
    <xf numFmtId="165" fontId="7" fillId="0" borderId="15" xfId="0" applyNumberFormat="1" applyFont="1" applyBorder="1" applyAlignment="1">
      <alignment horizontal="center" vertical="center"/>
    </xf>
    <xf numFmtId="165" fontId="7" fillId="0" borderId="16" xfId="0" applyNumberFormat="1" applyFont="1" applyBorder="1" applyAlignment="1">
      <alignment horizontal="center" vertical="center"/>
    </xf>
    <xf numFmtId="165" fontId="7" fillId="5" borderId="67" xfId="0" applyNumberFormat="1" applyFont="1" applyFill="1" applyBorder="1" applyAlignment="1">
      <alignment horizontal="center" vertical="center"/>
    </xf>
    <xf numFmtId="165" fontId="7" fillId="5" borderId="66" xfId="0" applyNumberFormat="1" applyFont="1" applyFill="1" applyBorder="1" applyAlignment="1">
      <alignment horizontal="center" vertical="center"/>
    </xf>
    <xf numFmtId="0" fontId="8" fillId="3" borderId="6" xfId="0" applyFont="1" applyFill="1" applyBorder="1" applyAlignment="1">
      <alignment horizontal="center" vertical="center" wrapText="1"/>
    </xf>
    <xf numFmtId="165" fontId="8" fillId="3" borderId="17" xfId="0" applyNumberFormat="1" applyFont="1" applyFill="1" applyBorder="1" applyAlignment="1">
      <alignment horizontal="center" vertical="center"/>
    </xf>
    <xf numFmtId="165" fontId="8" fillId="3" borderId="25" xfId="0" applyNumberFormat="1" applyFont="1" applyFill="1" applyBorder="1" applyAlignment="1">
      <alignment horizontal="center" vertical="center"/>
    </xf>
    <xf numFmtId="165" fontId="8" fillId="3" borderId="29" xfId="0" applyNumberFormat="1" applyFont="1" applyFill="1" applyBorder="1" applyAlignment="1">
      <alignment horizontal="center" vertical="center"/>
    </xf>
    <xf numFmtId="165" fontId="7" fillId="0" borderId="8" xfId="0" applyNumberFormat="1" applyFont="1" applyBorder="1" applyAlignment="1">
      <alignment horizontal="center" vertical="center"/>
    </xf>
    <xf numFmtId="165" fontId="7" fillId="0" borderId="3" xfId="0" applyNumberFormat="1" applyFont="1" applyBorder="1" applyAlignment="1">
      <alignment horizontal="center" vertical="center"/>
    </xf>
    <xf numFmtId="165" fontId="7" fillId="0" borderId="4" xfId="0" applyNumberFormat="1" applyFont="1" applyBorder="1" applyAlignment="1">
      <alignment horizontal="center" vertical="center"/>
    </xf>
    <xf numFmtId="165" fontId="7" fillId="5" borderId="24" xfId="0" applyNumberFormat="1" applyFont="1" applyFill="1" applyBorder="1" applyAlignment="1">
      <alignment horizontal="center" vertical="center"/>
    </xf>
    <xf numFmtId="165" fontId="7" fillId="5" borderId="11" xfId="0" applyNumberFormat="1" applyFont="1" applyFill="1" applyBorder="1" applyAlignment="1">
      <alignment horizontal="center" vertical="center"/>
    </xf>
    <xf numFmtId="0" fontId="3" fillId="4" borderId="28"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3" xfId="0" applyFont="1" applyFill="1" applyBorder="1" applyAlignment="1">
      <alignment horizontal="center" vertical="center"/>
    </xf>
    <xf numFmtId="49" fontId="8" fillId="2" borderId="31" xfId="0" applyNumberFormat="1" applyFont="1" applyFill="1" applyBorder="1" applyAlignment="1">
      <alignment horizontal="center" vertical="center"/>
    </xf>
    <xf numFmtId="0" fontId="3" fillId="4" borderId="64" xfId="0" applyFont="1" applyFill="1" applyBorder="1" applyAlignment="1">
      <alignment horizontal="center" vertical="center"/>
    </xf>
    <xf numFmtId="165" fontId="7" fillId="0" borderId="78" xfId="0" applyNumberFormat="1" applyFont="1" applyFill="1" applyBorder="1" applyAlignment="1">
      <alignment horizontal="center" vertical="center"/>
    </xf>
    <xf numFmtId="165" fontId="7" fillId="0" borderId="72" xfId="0" applyNumberFormat="1" applyFont="1" applyFill="1" applyBorder="1" applyAlignment="1">
      <alignment horizontal="center" vertical="center"/>
    </xf>
    <xf numFmtId="165" fontId="2" fillId="0" borderId="39" xfId="6" applyNumberFormat="1" applyFont="1" applyFill="1" applyBorder="1" applyAlignment="1">
      <alignment horizontal="center" vertical="center"/>
    </xf>
    <xf numFmtId="165" fontId="2" fillId="0" borderId="40" xfId="6" applyNumberFormat="1" applyFont="1" applyFill="1" applyBorder="1" applyAlignment="1">
      <alignment horizontal="center" vertical="center"/>
    </xf>
    <xf numFmtId="165" fontId="2" fillId="0" borderId="12" xfId="0" applyNumberFormat="1" applyFont="1" applyFill="1" applyBorder="1" applyAlignment="1">
      <alignment horizontal="center" vertical="center" wrapText="1"/>
    </xf>
    <xf numFmtId="165" fontId="2" fillId="0" borderId="14" xfId="6" applyNumberFormat="1" applyFont="1" applyFill="1" applyBorder="1" applyAlignment="1">
      <alignment horizontal="center" vertical="center"/>
    </xf>
    <xf numFmtId="165" fontId="2" fillId="0" borderId="15" xfId="6" applyNumberFormat="1" applyFont="1" applyFill="1" applyBorder="1" applyAlignment="1">
      <alignment horizontal="center" vertical="center"/>
    </xf>
    <xf numFmtId="165" fontId="2" fillId="16" borderId="15" xfId="6" applyNumberFormat="1" applyFont="1" applyFill="1" applyBorder="1" applyAlignment="1">
      <alignment horizontal="center" vertical="center"/>
    </xf>
    <xf numFmtId="165" fontId="2" fillId="0" borderId="67" xfId="6" applyNumberFormat="1" applyFont="1" applyFill="1" applyBorder="1" applyAlignment="1">
      <alignment horizontal="center" vertical="center"/>
    </xf>
    <xf numFmtId="165" fontId="2" fillId="5" borderId="8" xfId="6" applyNumberFormat="1" applyFont="1" applyFill="1" applyBorder="1" applyAlignment="1">
      <alignment horizontal="center" vertical="center"/>
    </xf>
    <xf numFmtId="165" fontId="2" fillId="5" borderId="3" xfId="6" applyNumberFormat="1" applyFont="1" applyFill="1" applyBorder="1" applyAlignment="1">
      <alignment horizontal="center" vertical="center"/>
    </xf>
    <xf numFmtId="165" fontId="2" fillId="5" borderId="2" xfId="6" applyNumberFormat="1" applyFont="1" applyFill="1" applyBorder="1" applyAlignment="1">
      <alignment horizontal="center" vertical="center"/>
    </xf>
    <xf numFmtId="0" fontId="3" fillId="4" borderId="77" xfId="0" applyFont="1" applyFill="1" applyBorder="1" applyAlignment="1">
      <alignment horizontal="center" vertical="center"/>
    </xf>
    <xf numFmtId="165" fontId="3" fillId="2" borderId="31" xfId="0" applyNumberFormat="1" applyFont="1" applyFill="1" applyBorder="1" applyAlignment="1">
      <alignment horizontal="center" vertical="center"/>
    </xf>
    <xf numFmtId="0" fontId="7" fillId="2" borderId="42" xfId="0" applyFont="1" applyFill="1" applyBorder="1" applyAlignment="1">
      <alignment horizontal="center" vertical="center"/>
    </xf>
    <xf numFmtId="0" fontId="7" fillId="2" borderId="59" xfId="0" applyFont="1" applyFill="1" applyBorder="1" applyAlignment="1">
      <alignment horizontal="center" vertical="center"/>
    </xf>
    <xf numFmtId="0" fontId="7" fillId="7" borderId="42" xfId="0" applyFont="1" applyFill="1" applyBorder="1" applyAlignment="1">
      <alignment horizontal="center" vertical="center"/>
    </xf>
    <xf numFmtId="0" fontId="7" fillId="7" borderId="59" xfId="0" applyFont="1" applyFill="1" applyBorder="1" applyAlignment="1">
      <alignment horizontal="center" vertical="center"/>
    </xf>
    <xf numFmtId="49" fontId="7"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165" fontId="7" fillId="0" borderId="0" xfId="0" applyNumberFormat="1" applyFont="1" applyBorder="1" applyAlignment="1">
      <alignment vertical="top"/>
    </xf>
    <xf numFmtId="0" fontId="7" fillId="0" borderId="0" xfId="0" applyFont="1" applyFill="1" applyAlignment="1">
      <alignment vertical="top"/>
    </xf>
    <xf numFmtId="2" fontId="2" fillId="0" borderId="0" xfId="0" applyNumberFormat="1" applyFont="1" applyFill="1" applyBorder="1" applyAlignment="1">
      <alignment horizontal="right" vertical="center" wrapText="1"/>
    </xf>
    <xf numFmtId="2" fontId="3"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right" vertical="center" wrapText="1"/>
    </xf>
    <xf numFmtId="2" fontId="9" fillId="0" borderId="0" xfId="0" applyNumberFormat="1" applyFont="1" applyFill="1" applyBorder="1" applyAlignment="1">
      <alignment horizontal="right" vertical="center" wrapText="1"/>
    </xf>
    <xf numFmtId="2" fontId="3" fillId="0" borderId="0" xfId="0" applyNumberFormat="1" applyFont="1" applyFill="1" applyBorder="1" applyAlignment="1">
      <alignment horizontal="right" vertical="center"/>
    </xf>
    <xf numFmtId="2" fontId="3" fillId="0" borderId="0" xfId="0" applyNumberFormat="1" applyFont="1" applyFill="1" applyBorder="1" applyAlignment="1">
      <alignment vertical="center" textRotation="90" wrapText="1"/>
    </xf>
    <xf numFmtId="2" fontId="36" fillId="0" borderId="0" xfId="0" applyNumberFormat="1" applyFont="1" applyFill="1" applyBorder="1" applyAlignment="1">
      <alignment vertical="center"/>
    </xf>
    <xf numFmtId="2" fontId="36" fillId="0" borderId="0" xfId="0" applyNumberFormat="1" applyFont="1" applyFill="1" applyBorder="1" applyAlignment="1">
      <alignment horizontal="center" vertical="center"/>
    </xf>
    <xf numFmtId="2" fontId="36" fillId="0" borderId="0" xfId="0" applyNumberFormat="1" applyFont="1" applyFill="1" applyBorder="1" applyAlignment="1">
      <alignment horizontal="right" vertical="center" wrapText="1"/>
    </xf>
    <xf numFmtId="2" fontId="37" fillId="0" borderId="0"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3" fillId="0" borderId="3" xfId="0" applyNumberFormat="1" applyFont="1" applyFill="1" applyBorder="1" applyAlignment="1">
      <alignment horizontal="center" vertical="center"/>
    </xf>
    <xf numFmtId="0" fontId="39" fillId="0" borderId="0" xfId="0" applyFont="1" applyAlignment="1">
      <alignment vertical="top" wrapText="1"/>
    </xf>
    <xf numFmtId="0" fontId="2" fillId="0" borderId="3" xfId="0" applyFont="1" applyBorder="1" applyAlignment="1">
      <alignment vertical="center"/>
    </xf>
    <xf numFmtId="0" fontId="2" fillId="0" borderId="19" xfId="0" applyFont="1" applyFill="1" applyBorder="1" applyAlignment="1">
      <alignment horizontal="center" vertical="center" textRotation="90" wrapText="1"/>
    </xf>
    <xf numFmtId="49" fontId="3" fillId="2" borderId="47" xfId="0" applyNumberFormat="1" applyFont="1" applyFill="1" applyBorder="1" applyAlignment="1">
      <alignment horizontal="center" vertical="center"/>
    </xf>
    <xf numFmtId="49" fontId="3" fillId="4" borderId="44" xfId="0" applyNumberFormat="1" applyFont="1" applyFill="1" applyBorder="1" applyAlignment="1">
      <alignment horizontal="center" vertical="center"/>
    </xf>
    <xf numFmtId="165" fontId="3" fillId="13" borderId="14" xfId="0" applyNumberFormat="1" applyFont="1" applyFill="1" applyBorder="1" applyAlignment="1">
      <alignment horizontal="center" vertical="center"/>
    </xf>
    <xf numFmtId="165" fontId="3" fillId="13" borderId="15" xfId="0" applyNumberFormat="1" applyFont="1" applyFill="1" applyBorder="1" applyAlignment="1">
      <alignment horizontal="center" vertical="center"/>
    </xf>
    <xf numFmtId="0" fontId="2" fillId="14" borderId="4" xfId="0" applyFont="1" applyFill="1" applyBorder="1" applyAlignment="1">
      <alignment horizontal="center" vertical="center" wrapText="1"/>
    </xf>
    <xf numFmtId="2" fontId="3" fillId="14" borderId="30" xfId="0" applyNumberFormat="1" applyFont="1" applyFill="1" applyBorder="1" applyAlignment="1">
      <alignment horizontal="center" vertical="center"/>
    </xf>
    <xf numFmtId="2" fontId="3" fillId="14" borderId="3" xfId="0" applyNumberFormat="1" applyFont="1" applyFill="1" applyBorder="1" applyAlignment="1">
      <alignment horizontal="center" vertical="center"/>
    </xf>
    <xf numFmtId="2" fontId="3" fillId="14" borderId="4" xfId="0" applyNumberFormat="1" applyFont="1" applyFill="1" applyBorder="1" applyAlignment="1">
      <alignment horizontal="center" vertical="center"/>
    </xf>
    <xf numFmtId="2" fontId="3" fillId="14" borderId="24" xfId="0" applyNumberFormat="1" applyFont="1" applyFill="1" applyBorder="1" applyAlignment="1">
      <alignment horizontal="center" vertical="center"/>
    </xf>
    <xf numFmtId="165" fontId="3" fillId="14" borderId="30" xfId="0" applyNumberFormat="1" applyFont="1" applyFill="1" applyBorder="1" applyAlignment="1">
      <alignment horizontal="center" vertical="center"/>
    </xf>
    <xf numFmtId="165" fontId="3" fillId="14" borderId="3"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165" fontId="2" fillId="0" borderId="43" xfId="0" applyNumberFormat="1" applyFont="1" applyFill="1" applyBorder="1" applyAlignment="1">
      <alignment horizontal="center" vertical="center" wrapText="1"/>
    </xf>
    <xf numFmtId="2" fontId="3" fillId="4" borderId="48" xfId="0" applyNumberFormat="1" applyFont="1" applyFill="1" applyBorder="1" applyAlignment="1">
      <alignment horizontal="center" vertical="center"/>
    </xf>
    <xf numFmtId="0" fontId="3" fillId="4" borderId="33" xfId="0" applyFont="1" applyFill="1" applyBorder="1" applyAlignment="1">
      <alignment horizontal="center" vertical="center"/>
    </xf>
    <xf numFmtId="0" fontId="3" fillId="2" borderId="31" xfId="0" applyFont="1" applyFill="1" applyBorder="1" applyAlignment="1">
      <alignment horizontal="center" vertical="center"/>
    </xf>
    <xf numFmtId="0" fontId="3" fillId="4" borderId="32" xfId="0" applyFont="1" applyFill="1" applyBorder="1" applyAlignment="1">
      <alignment horizontal="center" vertical="center"/>
    </xf>
    <xf numFmtId="2" fontId="2" fillId="0" borderId="23" xfId="0" applyNumberFormat="1" applyFont="1" applyBorder="1" applyAlignment="1">
      <alignment horizontal="center" vertical="center"/>
    </xf>
    <xf numFmtId="2" fontId="2" fillId="0" borderId="26" xfId="0" applyNumberFormat="1" applyFont="1" applyBorder="1" applyAlignment="1">
      <alignment horizontal="center" vertical="center"/>
    </xf>
    <xf numFmtId="0" fontId="3" fillId="3" borderId="6" xfId="0" applyFont="1" applyFill="1" applyBorder="1" applyAlignment="1">
      <alignment horizontal="center" vertical="center"/>
    </xf>
    <xf numFmtId="2" fontId="2" fillId="0" borderId="24" xfId="0" applyNumberFormat="1" applyFont="1" applyBorder="1" applyAlignment="1">
      <alignment horizontal="center" vertical="center"/>
    </xf>
    <xf numFmtId="0" fontId="36" fillId="0" borderId="0" xfId="0" applyFont="1" applyFill="1" applyAlignment="1">
      <alignment vertical="center"/>
    </xf>
    <xf numFmtId="2" fontId="3" fillId="2" borderId="5" xfId="0" applyNumberFormat="1" applyFont="1" applyFill="1" applyBorder="1" applyAlignment="1">
      <alignment horizontal="center" vertical="center"/>
    </xf>
    <xf numFmtId="2" fontId="3" fillId="2" borderId="13" xfId="0" applyNumberFormat="1" applyFont="1" applyFill="1" applyBorder="1" applyAlignment="1">
      <alignment horizontal="center" vertical="center"/>
    </xf>
    <xf numFmtId="2" fontId="3" fillId="2" borderId="28" xfId="0" applyNumberFormat="1" applyFont="1" applyFill="1" applyBorder="1" applyAlignment="1">
      <alignment horizontal="center" vertical="center"/>
    </xf>
    <xf numFmtId="0" fontId="3" fillId="2" borderId="1" xfId="0" applyFont="1" applyFill="1" applyBorder="1" applyAlignment="1">
      <alignment horizontal="center" vertical="center"/>
    </xf>
    <xf numFmtId="167" fontId="2" fillId="0" borderId="34" xfId="0" applyNumberFormat="1" applyFont="1" applyBorder="1" applyAlignment="1">
      <alignment horizontal="center" vertical="center"/>
    </xf>
    <xf numFmtId="0" fontId="3" fillId="3" borderId="2" xfId="0" applyFont="1" applyFill="1" applyBorder="1" applyAlignment="1">
      <alignment horizontal="center" vertical="center"/>
    </xf>
    <xf numFmtId="167" fontId="2" fillId="0" borderId="12" xfId="0" applyNumberFormat="1" applyFont="1" applyBorder="1" applyAlignment="1">
      <alignment horizontal="center" vertical="center"/>
    </xf>
    <xf numFmtId="2" fontId="2" fillId="0" borderId="14" xfId="0" applyNumberFormat="1" applyFont="1" applyFill="1" applyBorder="1" applyAlignment="1">
      <alignment horizontal="center" vertical="center"/>
    </xf>
    <xf numFmtId="2" fontId="2" fillId="0" borderId="67"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167" fontId="2" fillId="0" borderId="23" xfId="0" applyNumberFormat="1" applyFont="1" applyBorder="1" applyAlignment="1">
      <alignment horizontal="center" vertical="center"/>
    </xf>
    <xf numFmtId="165" fontId="2" fillId="14" borderId="22"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2" fillId="14" borderId="4" xfId="0" applyNumberFormat="1" applyFont="1" applyFill="1" applyBorder="1" applyAlignment="1">
      <alignment horizontal="center" vertical="center"/>
    </xf>
    <xf numFmtId="165" fontId="2" fillId="14" borderId="30" xfId="0" applyNumberFormat="1" applyFont="1" applyFill="1" applyBorder="1" applyAlignment="1">
      <alignment horizontal="center" vertical="center"/>
    </xf>
    <xf numFmtId="165" fontId="2" fillId="14" borderId="3" xfId="0" applyNumberFormat="1" applyFont="1" applyFill="1" applyBorder="1" applyAlignment="1">
      <alignment horizontal="center" vertical="center"/>
    </xf>
    <xf numFmtId="2" fontId="2" fillId="14" borderId="24" xfId="0" applyNumberFormat="1" applyFont="1" applyFill="1" applyBorder="1" applyAlignment="1">
      <alignment horizontal="center" vertical="center"/>
    </xf>
    <xf numFmtId="2" fontId="2" fillId="0" borderId="71" xfId="0" applyNumberFormat="1" applyFont="1" applyBorder="1" applyAlignment="1">
      <alignment horizontal="center" vertical="center"/>
    </xf>
    <xf numFmtId="0" fontId="3" fillId="3" borderId="20" xfId="0" applyFont="1" applyFill="1" applyBorder="1" applyAlignment="1">
      <alignment horizontal="center" vertical="center"/>
    </xf>
    <xf numFmtId="165" fontId="3" fillId="3" borderId="58" xfId="0" applyNumberFormat="1" applyFont="1" applyFill="1" applyBorder="1" applyAlignment="1">
      <alignment horizontal="center" vertical="center"/>
    </xf>
    <xf numFmtId="2" fontId="3" fillId="17" borderId="54" xfId="0" applyNumberFormat="1" applyFont="1" applyFill="1" applyBorder="1" applyAlignment="1">
      <alignment horizontal="center" vertical="center"/>
    </xf>
    <xf numFmtId="0" fontId="3" fillId="4" borderId="5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2" fontId="3" fillId="7" borderId="28" xfId="0" applyNumberFormat="1" applyFont="1" applyFill="1" applyBorder="1" applyAlignment="1">
      <alignment horizontal="center" vertical="center"/>
    </xf>
    <xf numFmtId="165" fontId="3" fillId="7" borderId="46" xfId="0" applyNumberFormat="1" applyFont="1" applyFill="1" applyBorder="1" applyAlignment="1">
      <alignment horizontal="center" vertical="center"/>
    </xf>
    <xf numFmtId="165" fontId="3" fillId="18" borderId="1" xfId="0" applyNumberFormat="1" applyFont="1" applyFill="1" applyBorder="1" applyAlignment="1">
      <alignment horizontal="center" vertical="center"/>
    </xf>
    <xf numFmtId="165" fontId="3" fillId="7" borderId="5" xfId="0" applyNumberFormat="1" applyFont="1" applyFill="1" applyBorder="1" applyAlignment="1">
      <alignment horizontal="center" vertical="center"/>
    </xf>
    <xf numFmtId="49" fontId="2" fillId="0" borderId="0" xfId="0" applyNumberFormat="1" applyFont="1" applyAlignment="1">
      <alignment horizontal="center" vertical="center"/>
    </xf>
    <xf numFmtId="165" fontId="2" fillId="0" borderId="69" xfId="0" applyNumberFormat="1" applyFont="1" applyFill="1" applyBorder="1" applyAlignment="1">
      <alignment horizontal="center" vertical="center"/>
    </xf>
    <xf numFmtId="165" fontId="2" fillId="14" borderId="26" xfId="0" applyNumberFormat="1" applyFont="1" applyFill="1" applyBorder="1" applyAlignment="1">
      <alignment horizontal="center" vertical="center"/>
    </xf>
    <xf numFmtId="165" fontId="36" fillId="0" borderId="0" xfId="0" applyNumberFormat="1" applyFont="1" applyFill="1" applyAlignment="1">
      <alignment horizontal="center" vertical="center"/>
    </xf>
    <xf numFmtId="0" fontId="2" fillId="0" borderId="41" xfId="0" applyFont="1" applyBorder="1" applyAlignment="1">
      <alignment horizontal="center" vertical="center"/>
    </xf>
    <xf numFmtId="165" fontId="2" fillId="14" borderId="24" xfId="0" applyNumberFormat="1" applyFont="1" applyFill="1" applyBorder="1" applyAlignment="1">
      <alignment horizontal="center" vertical="center"/>
    </xf>
    <xf numFmtId="165" fontId="3" fillId="13" borderId="11" xfId="6" applyNumberFormat="1" applyFont="1" applyFill="1" applyBorder="1" applyAlignment="1">
      <alignment horizontal="center" vertical="center"/>
    </xf>
    <xf numFmtId="165" fontId="3" fillId="13" borderId="3" xfId="6" applyNumberFormat="1" applyFont="1" applyFill="1" applyBorder="1" applyAlignment="1">
      <alignment horizontal="center" vertical="center"/>
    </xf>
    <xf numFmtId="165" fontId="3" fillId="13" borderId="30" xfId="6" applyNumberFormat="1" applyFont="1" applyFill="1" applyBorder="1" applyAlignment="1">
      <alignment horizontal="center" vertical="center"/>
    </xf>
    <xf numFmtId="165" fontId="3" fillId="3" borderId="16" xfId="0" applyNumberFormat="1" applyFont="1" applyFill="1" applyBorder="1" applyAlignment="1">
      <alignment horizontal="center" vertical="center"/>
    </xf>
    <xf numFmtId="165" fontId="3" fillId="3" borderId="68" xfId="0" applyNumberFormat="1" applyFont="1" applyFill="1" applyBorder="1" applyAlignment="1">
      <alignment horizontal="left" vertical="center"/>
    </xf>
    <xf numFmtId="0" fontId="36" fillId="0" borderId="0" xfId="0" applyFont="1" applyFill="1" applyAlignment="1">
      <alignment horizontal="center" vertical="center"/>
    </xf>
    <xf numFmtId="0" fontId="2" fillId="0" borderId="41" xfId="0" applyFont="1" applyFill="1" applyBorder="1" applyAlignment="1">
      <alignment horizontal="center" vertical="center"/>
    </xf>
    <xf numFmtId="165" fontId="2" fillId="0" borderId="30" xfId="0" applyNumberFormat="1" applyFont="1" applyFill="1" applyBorder="1" applyAlignment="1">
      <alignment horizontal="left" vertical="center" wrapText="1"/>
    </xf>
    <xf numFmtId="0" fontId="2" fillId="14" borderId="0" xfId="0" applyFont="1" applyFill="1" applyAlignment="1">
      <alignment horizontal="center" vertical="center"/>
    </xf>
    <xf numFmtId="165" fontId="3" fillId="13" borderId="8" xfId="6" applyNumberFormat="1" applyFont="1" applyFill="1" applyBorder="1" applyAlignment="1">
      <alignment horizontal="center" vertical="center"/>
    </xf>
    <xf numFmtId="165" fontId="3" fillId="13" borderId="4" xfId="6" applyNumberFormat="1" applyFont="1" applyFill="1" applyBorder="1" applyAlignment="1">
      <alignment horizontal="center" vertical="center"/>
    </xf>
    <xf numFmtId="165" fontId="3" fillId="3" borderId="69" xfId="0" applyNumberFormat="1" applyFont="1" applyFill="1" applyBorder="1" applyAlignment="1">
      <alignment horizontal="left" vertical="center"/>
    </xf>
    <xf numFmtId="165" fontId="2" fillId="0" borderId="10" xfId="6" applyNumberFormat="1" applyFont="1" applyFill="1" applyBorder="1" applyAlignment="1">
      <alignment horizontal="center" vertical="center"/>
    </xf>
    <xf numFmtId="165" fontId="2" fillId="14" borderId="0" xfId="0" applyNumberFormat="1" applyFont="1" applyFill="1" applyAlignment="1">
      <alignment horizontal="center" vertical="center"/>
    </xf>
    <xf numFmtId="165" fontId="3" fillId="3" borderId="70" xfId="0" applyNumberFormat="1" applyFont="1" applyFill="1" applyBorder="1" applyAlignment="1">
      <alignment horizontal="left" vertical="center"/>
    </xf>
    <xf numFmtId="165" fontId="2" fillId="5" borderId="2" xfId="0" applyNumberFormat="1" applyFont="1" applyFill="1" applyBorder="1" applyAlignment="1">
      <alignment horizontal="center" vertical="center" wrapText="1"/>
    </xf>
    <xf numFmtId="165" fontId="2" fillId="0" borderId="3" xfId="0" applyNumberFormat="1" applyFont="1" applyFill="1" applyBorder="1" applyAlignment="1">
      <alignment horizontal="left" vertical="center"/>
    </xf>
    <xf numFmtId="165" fontId="2" fillId="5" borderId="6" xfId="0" applyNumberFormat="1" applyFont="1" applyFill="1" applyBorder="1" applyAlignment="1">
      <alignment horizontal="center" vertical="center" wrapText="1"/>
    </xf>
    <xf numFmtId="165" fontId="3" fillId="3" borderId="17" xfId="0" applyNumberFormat="1" applyFont="1" applyFill="1" applyBorder="1" applyAlignment="1">
      <alignment horizontal="left" vertical="center"/>
    </xf>
    <xf numFmtId="165" fontId="2" fillId="14" borderId="3" xfId="0" applyNumberFormat="1" applyFont="1" applyFill="1" applyBorder="1" applyAlignment="1">
      <alignment horizontal="left" vertical="center"/>
    </xf>
    <xf numFmtId="165" fontId="2" fillId="0" borderId="4" xfId="0" applyNumberFormat="1" applyFont="1" applyBorder="1" applyAlignment="1">
      <alignment horizontal="left" vertical="center"/>
    </xf>
    <xf numFmtId="165" fontId="2" fillId="14" borderId="10" xfId="6" applyNumberFormat="1" applyFont="1" applyFill="1" applyBorder="1" applyAlignment="1">
      <alignment horizontal="center" vertical="center"/>
    </xf>
    <xf numFmtId="165" fontId="2" fillId="5" borderId="11" xfId="6" applyNumberFormat="1" applyFont="1" applyFill="1" applyBorder="1" applyAlignment="1">
      <alignment horizontal="center" vertical="center"/>
    </xf>
    <xf numFmtId="165" fontId="2" fillId="5" borderId="4" xfId="6" applyNumberFormat="1" applyFont="1" applyFill="1" applyBorder="1" applyAlignment="1">
      <alignment horizontal="center" vertical="center"/>
    </xf>
    <xf numFmtId="165" fontId="22" fillId="14" borderId="24" xfId="6" applyNumberFormat="1" applyFont="1" applyFill="1" applyBorder="1" applyAlignment="1">
      <alignment horizontal="center" vertical="center"/>
    </xf>
    <xf numFmtId="165" fontId="2" fillId="14" borderId="9" xfId="0" applyNumberFormat="1" applyFont="1" applyFill="1" applyBorder="1" applyAlignment="1">
      <alignment horizontal="center" vertical="center"/>
    </xf>
    <xf numFmtId="0" fontId="2" fillId="0" borderId="8" xfId="0" applyFont="1" applyFill="1" applyBorder="1" applyAlignment="1">
      <alignment horizontal="center" vertical="center"/>
    </xf>
    <xf numFmtId="165" fontId="3" fillId="13" borderId="24" xfId="6" applyNumberFormat="1" applyFont="1" applyFill="1" applyBorder="1" applyAlignment="1">
      <alignment horizontal="center" vertical="center"/>
    </xf>
    <xf numFmtId="165" fontId="3" fillId="17" borderId="6" xfId="0" applyNumberFormat="1" applyFont="1" applyFill="1" applyBorder="1" applyAlignment="1">
      <alignment horizontal="center" vertical="center" wrapText="1"/>
    </xf>
    <xf numFmtId="165" fontId="3" fillId="17" borderId="9" xfId="6" applyNumberFormat="1" applyFont="1" applyFill="1" applyBorder="1" applyAlignment="1">
      <alignment horizontal="center" vertical="center"/>
    </xf>
    <xf numFmtId="165" fontId="3" fillId="17" borderId="7" xfId="6" applyNumberFormat="1" applyFont="1" applyFill="1" applyBorder="1" applyAlignment="1">
      <alignment horizontal="center" vertical="center"/>
    </xf>
    <xf numFmtId="165" fontId="3" fillId="17" borderId="17" xfId="6" applyNumberFormat="1" applyFont="1" applyFill="1" applyBorder="1" applyAlignment="1">
      <alignment horizontal="center" vertical="center"/>
    </xf>
    <xf numFmtId="165" fontId="3" fillId="13" borderId="9" xfId="6" applyNumberFormat="1" applyFont="1" applyFill="1" applyBorder="1" applyAlignment="1">
      <alignment horizontal="center" vertical="center"/>
    </xf>
    <xf numFmtId="165" fontId="3" fillId="13" borderId="7" xfId="6" applyNumberFormat="1" applyFont="1" applyFill="1" applyBorder="1" applyAlignment="1">
      <alignment horizontal="center" vertical="center"/>
    </xf>
    <xf numFmtId="165" fontId="3" fillId="13" borderId="17" xfId="6" applyNumberFormat="1" applyFont="1" applyFill="1" applyBorder="1" applyAlignment="1">
      <alignment horizontal="center" vertical="center"/>
    </xf>
    <xf numFmtId="165" fontId="3" fillId="17" borderId="25" xfId="6" applyNumberFormat="1" applyFont="1" applyFill="1" applyBorder="1" applyAlignment="1">
      <alignment horizontal="center" vertical="center"/>
    </xf>
    <xf numFmtId="165" fontId="3" fillId="17" borderId="9" xfId="0" applyNumberFormat="1" applyFont="1" applyFill="1" applyBorder="1" applyAlignment="1">
      <alignment horizontal="center" vertical="center"/>
    </xf>
    <xf numFmtId="165" fontId="3" fillId="4" borderId="64" xfId="0" applyNumberFormat="1" applyFont="1" applyFill="1" applyBorder="1" applyAlignment="1">
      <alignment horizontal="center" vertical="center"/>
    </xf>
    <xf numFmtId="0" fontId="2" fillId="4" borderId="0" xfId="0" applyFont="1" applyFill="1" applyAlignment="1">
      <alignment horizontal="center" vertical="center"/>
    </xf>
    <xf numFmtId="165" fontId="3" fillId="3" borderId="10" xfId="6" applyNumberFormat="1" applyFont="1" applyFill="1" applyBorder="1" applyAlignment="1">
      <alignment horizontal="center" vertical="center"/>
    </xf>
    <xf numFmtId="165" fontId="14" fillId="0" borderId="3" xfId="0" applyNumberFormat="1" applyFont="1" applyFill="1" applyBorder="1" applyAlignment="1">
      <alignment horizontal="center" vertical="center"/>
    </xf>
    <xf numFmtId="165" fontId="14" fillId="0" borderId="24" xfId="0" applyNumberFormat="1" applyFont="1" applyFill="1" applyBorder="1" applyAlignment="1">
      <alignment horizontal="center" vertical="center"/>
    </xf>
    <xf numFmtId="165" fontId="3" fillId="19" borderId="2" xfId="0" applyNumberFormat="1" applyFont="1" applyFill="1" applyBorder="1" applyAlignment="1">
      <alignment horizontal="center" vertical="center" wrapText="1"/>
    </xf>
    <xf numFmtId="165" fontId="3" fillId="19" borderId="8" xfId="6" applyNumberFormat="1" applyFont="1" applyFill="1" applyBorder="1" applyAlignment="1">
      <alignment horizontal="center" vertical="center"/>
    </xf>
    <xf numFmtId="165" fontId="3" fillId="19" borderId="3" xfId="6" applyNumberFormat="1" applyFont="1" applyFill="1" applyBorder="1" applyAlignment="1">
      <alignment horizontal="center" vertical="center"/>
    </xf>
    <xf numFmtId="165" fontId="3" fillId="19" borderId="4" xfId="6" applyNumberFormat="1" applyFont="1" applyFill="1" applyBorder="1" applyAlignment="1">
      <alignment horizontal="center" vertical="center"/>
    </xf>
    <xf numFmtId="165" fontId="3" fillId="19" borderId="10" xfId="6" applyNumberFormat="1" applyFont="1" applyFill="1" applyBorder="1" applyAlignment="1">
      <alignment horizontal="center" vertical="center"/>
    </xf>
    <xf numFmtId="165" fontId="3" fillId="19" borderId="24" xfId="6" applyNumberFormat="1" applyFont="1" applyFill="1" applyBorder="1" applyAlignment="1">
      <alignment horizontal="center" vertical="center"/>
    </xf>
    <xf numFmtId="165" fontId="22" fillId="0" borderId="0" xfId="0" applyNumberFormat="1" applyFont="1" applyAlignment="1">
      <alignment horizontal="center" vertical="center"/>
    </xf>
    <xf numFmtId="165" fontId="2" fillId="5" borderId="3" xfId="0" applyNumberFormat="1" applyFont="1" applyFill="1" applyBorder="1" applyAlignment="1">
      <alignment horizontal="center" vertical="center"/>
    </xf>
    <xf numFmtId="165" fontId="2" fillId="14" borderId="10" xfId="0" applyNumberFormat="1" applyFont="1" applyFill="1" applyBorder="1" applyAlignment="1">
      <alignment horizontal="center" vertical="center"/>
    </xf>
    <xf numFmtId="165" fontId="42" fillId="0" borderId="3" xfId="0" applyNumberFormat="1" applyFont="1" applyFill="1" applyBorder="1" applyAlignment="1">
      <alignment horizontal="left" vertical="center"/>
    </xf>
    <xf numFmtId="165" fontId="3" fillId="0" borderId="0" xfId="0" applyNumberFormat="1" applyFont="1" applyFill="1" applyBorder="1" applyAlignment="1">
      <alignment horizontal="center" vertical="center"/>
    </xf>
    <xf numFmtId="165" fontId="3" fillId="13" borderId="2" xfId="0" applyNumberFormat="1" applyFont="1" applyFill="1" applyBorder="1" applyAlignment="1">
      <alignment horizontal="center" vertical="center" wrapText="1"/>
    </xf>
    <xf numFmtId="165" fontId="3" fillId="13" borderId="10" xfId="6"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7" fontId="3" fillId="0" borderId="0" xfId="0" applyNumberFormat="1" applyFont="1" applyFill="1" applyAlignment="1">
      <alignment horizontal="center" vertical="center"/>
    </xf>
    <xf numFmtId="167" fontId="3" fillId="0" borderId="0" xfId="0" applyNumberFormat="1" applyFont="1" applyAlignment="1">
      <alignment horizontal="center" vertical="center"/>
    </xf>
    <xf numFmtId="167" fontId="3" fillId="0" borderId="41" xfId="0" applyNumberFormat="1" applyFont="1" applyBorder="1" applyAlignment="1">
      <alignment horizontal="center" vertical="center"/>
    </xf>
    <xf numFmtId="167" fontId="3" fillId="3" borderId="6" xfId="0" applyNumberFormat="1" applyFont="1" applyFill="1" applyBorder="1" applyAlignment="1">
      <alignment horizontal="center" vertical="center"/>
    </xf>
    <xf numFmtId="167" fontId="3" fillId="0" borderId="0" xfId="0" applyNumberFormat="1" applyFont="1" applyBorder="1" applyAlignment="1">
      <alignment horizontal="center" vertical="center"/>
    </xf>
    <xf numFmtId="165" fontId="3" fillId="3" borderId="61" xfId="6" applyNumberFormat="1" applyFont="1" applyFill="1" applyBorder="1" applyAlignment="1">
      <alignment horizontal="center" vertical="center"/>
    </xf>
    <xf numFmtId="165" fontId="2" fillId="14" borderId="4" xfId="0" applyNumberFormat="1" applyFont="1" applyFill="1" applyBorder="1" applyAlignment="1">
      <alignment horizontal="left" vertical="center" wrapText="1"/>
    </xf>
    <xf numFmtId="1" fontId="3" fillId="4" borderId="1" xfId="0" applyNumberFormat="1" applyFont="1" applyFill="1" applyBorder="1" applyAlignment="1">
      <alignment horizontal="center" vertical="center"/>
    </xf>
    <xf numFmtId="1" fontId="3" fillId="4" borderId="5" xfId="0" applyNumberFormat="1" applyFont="1" applyFill="1" applyBorder="1" applyAlignment="1">
      <alignment horizontal="center" vertical="center"/>
    </xf>
    <xf numFmtId="1" fontId="3" fillId="4" borderId="13"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41" xfId="0" applyFont="1" applyFill="1" applyBorder="1" applyAlignment="1">
      <alignment horizontal="center" vertical="center"/>
    </xf>
    <xf numFmtId="0" fontId="3" fillId="4" borderId="0" xfId="0" applyFont="1" applyFill="1" applyAlignment="1">
      <alignment horizontal="center" vertical="center"/>
    </xf>
    <xf numFmtId="165" fontId="2" fillId="5" borderId="68" xfId="0" applyNumberFormat="1" applyFont="1" applyFill="1" applyBorder="1" applyAlignment="1">
      <alignment horizontal="center" vertical="center"/>
    </xf>
    <xf numFmtId="165" fontId="3" fillId="3" borderId="69" xfId="6" applyNumberFormat="1" applyFont="1" applyFill="1" applyBorder="1" applyAlignment="1">
      <alignment horizontal="center" vertical="center"/>
    </xf>
    <xf numFmtId="165" fontId="2" fillId="5" borderId="69" xfId="0" applyNumberFormat="1" applyFont="1" applyFill="1" applyBorder="1" applyAlignment="1">
      <alignment horizontal="center" vertical="center"/>
    </xf>
    <xf numFmtId="165" fontId="2" fillId="5" borderId="24" xfId="0" applyNumberFormat="1" applyFont="1" applyFill="1" applyBorder="1" applyAlignment="1">
      <alignment horizontal="center" vertical="center"/>
    </xf>
    <xf numFmtId="165" fontId="2" fillId="5" borderId="70" xfId="0" applyNumberFormat="1" applyFont="1" applyFill="1" applyBorder="1" applyAlignment="1">
      <alignment horizontal="center" vertical="center"/>
    </xf>
    <xf numFmtId="165" fontId="2" fillId="5" borderId="25" xfId="0" applyNumberFormat="1" applyFont="1" applyFill="1" applyBorder="1" applyAlignment="1">
      <alignment horizontal="center" vertical="center"/>
    </xf>
    <xf numFmtId="165" fontId="3" fillId="3" borderId="70" xfId="6" applyNumberFormat="1" applyFont="1" applyFill="1" applyBorder="1" applyAlignment="1">
      <alignment horizontal="center" vertical="center"/>
    </xf>
    <xf numFmtId="165" fontId="2" fillId="0" borderId="16" xfId="0" applyNumberFormat="1" applyFont="1" applyBorder="1" applyAlignment="1">
      <alignment horizontal="left" vertical="center" wrapText="1"/>
    </xf>
    <xf numFmtId="165" fontId="3" fillId="3" borderId="54" xfId="6" applyNumberFormat="1" applyFont="1" applyFill="1" applyBorder="1" applyAlignment="1">
      <alignment horizontal="center" vertical="center"/>
    </xf>
    <xf numFmtId="165" fontId="3" fillId="4" borderId="13" xfId="6" applyNumberFormat="1" applyFont="1" applyFill="1" applyBorder="1" applyAlignment="1">
      <alignment horizontal="center" vertical="center"/>
    </xf>
    <xf numFmtId="165" fontId="3" fillId="4" borderId="1" xfId="6" applyNumberFormat="1" applyFont="1" applyFill="1" applyBorder="1" applyAlignment="1">
      <alignment horizontal="center" vertical="center"/>
    </xf>
    <xf numFmtId="165" fontId="3" fillId="4" borderId="77" xfId="6" applyNumberFormat="1" applyFont="1" applyFill="1" applyBorder="1" applyAlignment="1">
      <alignment horizontal="center" vertical="center"/>
    </xf>
    <xf numFmtId="165" fontId="3" fillId="4" borderId="46" xfId="0" applyNumberFormat="1" applyFont="1" applyFill="1" applyBorder="1" applyAlignment="1">
      <alignment horizontal="center" vertical="center" wrapText="1"/>
    </xf>
    <xf numFmtId="165" fontId="3" fillId="20" borderId="1" xfId="0" applyNumberFormat="1" applyFont="1" applyFill="1" applyBorder="1" applyAlignment="1">
      <alignment horizontal="center" vertical="center"/>
    </xf>
    <xf numFmtId="165" fontId="3" fillId="20" borderId="5" xfId="0" applyNumberFormat="1" applyFont="1" applyFill="1" applyBorder="1" applyAlignment="1">
      <alignment horizontal="center" vertical="center"/>
    </xf>
    <xf numFmtId="165" fontId="3" fillId="20" borderId="13"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165" fontId="2"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xf>
    <xf numFmtId="49" fontId="36" fillId="0" borderId="0" xfId="0" applyNumberFormat="1" applyFont="1" applyBorder="1" applyAlignment="1">
      <alignment vertical="center"/>
    </xf>
    <xf numFmtId="165" fontId="3" fillId="3" borderId="3" xfId="0" applyNumberFormat="1" applyFont="1" applyFill="1" applyBorder="1" applyAlignment="1">
      <alignment horizontal="left" vertical="center"/>
    </xf>
    <xf numFmtId="2" fontId="2" fillId="0" borderId="24"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30" xfId="0" applyNumberFormat="1" applyFont="1" applyFill="1" applyBorder="1" applyAlignment="1">
      <alignment horizontal="right" vertical="center"/>
    </xf>
    <xf numFmtId="2" fontId="2" fillId="0" borderId="2" xfId="0" applyNumberFormat="1" applyFont="1" applyFill="1" applyBorder="1" applyAlignment="1">
      <alignment horizontal="right"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3" fillId="0" borderId="3" xfId="0" applyNumberFormat="1" applyFont="1" applyFill="1" applyBorder="1" applyAlignment="1">
      <alignment horizontal="center" vertical="center"/>
    </xf>
    <xf numFmtId="2" fontId="14" fillId="0" borderId="0" xfId="0" applyNumberFormat="1" applyFont="1" applyAlignment="1">
      <alignment horizontal="center" vertical="center"/>
    </xf>
    <xf numFmtId="2" fontId="2" fillId="0" borderId="8"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8" xfId="0" applyNumberFormat="1" applyFont="1" applyFill="1" applyBorder="1" applyAlignment="1">
      <alignment vertical="center"/>
    </xf>
    <xf numFmtId="2" fontId="2" fillId="0" borderId="3" xfId="0" applyNumberFormat="1" applyFont="1" applyFill="1" applyBorder="1" applyAlignment="1">
      <alignment vertical="center"/>
    </xf>
    <xf numFmtId="2" fontId="2" fillId="0" borderId="4" xfId="0" applyNumberFormat="1" applyFont="1" applyFill="1" applyBorder="1" applyAlignment="1">
      <alignment vertical="center"/>
    </xf>
    <xf numFmtId="2" fontId="2" fillId="3" borderId="24" xfId="0" applyNumberFormat="1" applyFont="1" applyFill="1" applyBorder="1" applyAlignment="1">
      <alignment horizontal="center" vertical="center"/>
    </xf>
    <xf numFmtId="2" fontId="2" fillId="3" borderId="11"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14" fillId="0" borderId="0" xfId="0" applyNumberFormat="1" applyFont="1" applyAlignment="1">
      <alignment horizontal="center" vertical="center"/>
    </xf>
    <xf numFmtId="2" fontId="2" fillId="0" borderId="4" xfId="0" applyNumberFormat="1" applyFont="1" applyFill="1" applyBorder="1" applyAlignment="1">
      <alignment horizontal="center" vertical="center"/>
    </xf>
    <xf numFmtId="2" fontId="23" fillId="0" borderId="3" xfId="0" applyNumberFormat="1" applyFont="1" applyFill="1" applyBorder="1" applyAlignment="1">
      <alignment horizontal="center" vertical="center"/>
    </xf>
    <xf numFmtId="2" fontId="2" fillId="0" borderId="23"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165" fontId="3" fillId="4" borderId="27" xfId="0" applyNumberFormat="1" applyFont="1" applyFill="1" applyBorder="1" applyAlignment="1">
      <alignment horizontal="center" vertical="center"/>
    </xf>
    <xf numFmtId="165" fontId="3" fillId="4" borderId="46"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3" fillId="2" borderId="27" xfId="0" applyNumberFormat="1" applyFont="1" applyFill="1" applyBorder="1" applyAlignment="1">
      <alignment horizontal="center" vertical="center"/>
    </xf>
    <xf numFmtId="165" fontId="3" fillId="7" borderId="31" xfId="0" applyNumberFormat="1" applyFont="1" applyFill="1" applyBorder="1" applyAlignment="1">
      <alignment horizontal="center" vertical="center"/>
    </xf>
    <xf numFmtId="165" fontId="3" fillId="7" borderId="32"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2" fillId="0" borderId="0" xfId="0" applyFont="1" applyBorder="1" applyAlignment="1">
      <alignment horizontal="right" vertical="center"/>
    </xf>
    <xf numFmtId="2" fontId="2" fillId="0" borderId="3" xfId="0" applyNumberFormat="1" applyFont="1" applyFill="1" applyBorder="1" applyAlignment="1">
      <alignment horizontal="center" vertical="center"/>
    </xf>
    <xf numFmtId="2" fontId="2" fillId="0" borderId="3" xfId="0" applyNumberFormat="1" applyFont="1" applyBorder="1" applyAlignment="1">
      <alignment horizontal="center" vertical="center"/>
    </xf>
    <xf numFmtId="2" fontId="2" fillId="0" borderId="7" xfId="0" applyNumberFormat="1" applyFont="1" applyFill="1" applyBorder="1" applyAlignment="1">
      <alignment horizontal="center" vertical="center"/>
    </xf>
    <xf numFmtId="2" fontId="2" fillId="0" borderId="19" xfId="0" applyNumberFormat="1" applyFont="1" applyBorder="1" applyAlignment="1">
      <alignment horizontal="center" vertical="center" textRotation="90" wrapText="1"/>
    </xf>
    <xf numFmtId="1" fontId="2" fillId="0" borderId="10" xfId="0" applyNumberFormat="1" applyFont="1" applyFill="1" applyBorder="1" applyAlignment="1">
      <alignment horizontal="left" vertical="center" wrapText="1"/>
    </xf>
    <xf numFmtId="165" fontId="2" fillId="14" borderId="8" xfId="0" applyNumberFormat="1" applyFont="1" applyFill="1" applyBorder="1" applyAlignment="1">
      <alignment horizontal="center" vertical="center"/>
    </xf>
    <xf numFmtId="0" fontId="2" fillId="0" borderId="2" xfId="0" applyFont="1" applyBorder="1" applyAlignment="1">
      <alignment horizontal="center" vertical="center"/>
    </xf>
    <xf numFmtId="165" fontId="2" fillId="0" borderId="6"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wrapText="1"/>
    </xf>
    <xf numFmtId="165" fontId="23" fillId="0" borderId="3" xfId="6" applyNumberFormat="1" applyFont="1" applyFill="1" applyBorder="1" applyAlignment="1">
      <alignment horizontal="center" vertical="center"/>
    </xf>
    <xf numFmtId="165" fontId="23" fillId="0" borderId="4" xfId="6" applyNumberFormat="1" applyFont="1" applyFill="1" applyBorder="1" applyAlignment="1">
      <alignment horizontal="center" vertical="center"/>
    </xf>
    <xf numFmtId="165" fontId="23" fillId="0" borderId="24" xfId="6" applyNumberFormat="1" applyFont="1" applyFill="1" applyBorder="1" applyAlignment="1">
      <alignment horizontal="center" vertical="center"/>
    </xf>
    <xf numFmtId="165" fontId="23" fillId="0" borderId="8" xfId="6"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165" fontId="23" fillId="0" borderId="8" xfId="0" applyNumberFormat="1" applyFont="1" applyFill="1" applyBorder="1" applyAlignment="1">
      <alignment horizontal="center" vertical="center"/>
    </xf>
    <xf numFmtId="165" fontId="23" fillId="0" borderId="3" xfId="0" applyNumberFormat="1" applyFont="1" applyFill="1" applyBorder="1" applyAlignment="1">
      <alignment horizontal="center" vertical="center"/>
    </xf>
    <xf numFmtId="165" fontId="2" fillId="0" borderId="8" xfId="0" applyNumberFormat="1" applyFont="1" applyBorder="1" applyAlignment="1">
      <alignment horizontal="center" vertical="center"/>
    </xf>
    <xf numFmtId="2" fontId="2" fillId="0" borderId="8"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65" fontId="2" fillId="0" borderId="21" xfId="0" applyNumberFormat="1" applyFont="1" applyFill="1" applyBorder="1" applyAlignment="1">
      <alignment horizontal="center" vertical="center"/>
    </xf>
    <xf numFmtId="165" fontId="2" fillId="0" borderId="3" xfId="0" applyNumberFormat="1" applyFont="1" applyBorder="1" applyAlignment="1">
      <alignment horizontal="center" vertical="center"/>
    </xf>
    <xf numFmtId="49" fontId="3" fillId="2" borderId="5" xfId="0" applyNumberFormat="1" applyFont="1" applyFill="1" applyBorder="1" applyAlignment="1">
      <alignment horizontal="center" vertical="center"/>
    </xf>
    <xf numFmtId="2" fontId="2" fillId="21" borderId="30" xfId="0" applyNumberFormat="1" applyFont="1" applyFill="1" applyBorder="1" applyAlignment="1">
      <alignment horizontal="center" vertical="center"/>
    </xf>
    <xf numFmtId="2" fontId="32" fillId="0" borderId="24" xfId="0" applyNumberFormat="1" applyFont="1" applyFill="1" applyBorder="1" applyAlignment="1">
      <alignment horizontal="right" vertical="center"/>
    </xf>
    <xf numFmtId="2" fontId="2" fillId="0" borderId="24" xfId="0" applyNumberFormat="1" applyFont="1" applyFill="1" applyBorder="1" applyAlignment="1">
      <alignment horizontal="right" vertical="center"/>
    </xf>
    <xf numFmtId="49" fontId="3" fillId="4" borderId="5"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0" fontId="2" fillId="0" borderId="19" xfId="0" applyFont="1" applyBorder="1" applyAlignment="1">
      <alignment horizontal="center" vertical="center" textRotation="90" wrapText="1"/>
    </xf>
    <xf numFmtId="165" fontId="2" fillId="0" borderId="14" xfId="0" applyNumberFormat="1" applyFont="1" applyFill="1" applyBorder="1" applyAlignment="1">
      <alignment horizontal="center" vertical="center"/>
    </xf>
    <xf numFmtId="165" fontId="2" fillId="0" borderId="39" xfId="0" applyNumberFormat="1" applyFont="1" applyFill="1" applyBorder="1" applyAlignment="1">
      <alignment horizontal="center" vertical="center"/>
    </xf>
    <xf numFmtId="165" fontId="2" fillId="0" borderId="15" xfId="0" applyNumberFormat="1" applyFont="1" applyBorder="1" applyAlignment="1">
      <alignment horizontal="center" vertical="center"/>
    </xf>
    <xf numFmtId="165" fontId="2" fillId="0" borderId="16"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47" xfId="0" applyNumberFormat="1" applyFont="1" applyFill="1" applyBorder="1" applyAlignment="1">
      <alignment horizontal="center" vertical="center"/>
    </xf>
    <xf numFmtId="165" fontId="2" fillId="0" borderId="44" xfId="0" applyNumberFormat="1" applyFont="1" applyFill="1" applyBorder="1" applyAlignment="1">
      <alignment horizontal="center" vertical="center"/>
    </xf>
    <xf numFmtId="2" fontId="3" fillId="4" borderId="5"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xf>
    <xf numFmtId="2" fontId="3" fillId="4" borderId="37"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22" xfId="0" applyNumberFormat="1" applyFont="1" applyFill="1" applyBorder="1" applyAlignment="1">
      <alignment horizontal="center" vertical="center"/>
    </xf>
    <xf numFmtId="2" fontId="2" fillId="0" borderId="23" xfId="0" applyNumberFormat="1" applyFont="1" applyFill="1" applyBorder="1" applyAlignment="1">
      <alignment horizontal="center" vertical="center"/>
    </xf>
    <xf numFmtId="2" fontId="2" fillId="0" borderId="22" xfId="0" applyNumberFormat="1" applyFont="1" applyBorder="1" applyAlignment="1">
      <alignment horizontal="center" vertical="center"/>
    </xf>
    <xf numFmtId="0" fontId="2" fillId="0" borderId="2" xfId="0" applyFont="1" applyBorder="1" applyAlignment="1">
      <alignment horizontal="center" vertical="center"/>
    </xf>
    <xf numFmtId="2" fontId="2" fillId="0" borderId="8" xfId="0" applyNumberFormat="1" applyFont="1" applyBorder="1" applyAlignment="1">
      <alignment horizontal="center" vertical="center"/>
    </xf>
    <xf numFmtId="0" fontId="3" fillId="4" borderId="27" xfId="0" applyFont="1" applyFill="1" applyBorder="1" applyAlignment="1">
      <alignment horizontal="center" vertical="center"/>
    </xf>
    <xf numFmtId="0" fontId="3" fillId="4" borderId="46" xfId="0" applyFont="1" applyFill="1" applyBorder="1" applyAlignment="1">
      <alignment horizontal="center" vertical="center"/>
    </xf>
    <xf numFmtId="0" fontId="3" fillId="2" borderId="46" xfId="0" applyFont="1" applyFill="1" applyBorder="1" applyAlignment="1">
      <alignment horizontal="center" vertical="center"/>
    </xf>
    <xf numFmtId="2" fontId="2" fillId="0" borderId="8" xfId="0" applyNumberFormat="1" applyFont="1" applyFill="1" applyBorder="1" applyAlignment="1">
      <alignment horizontal="center" vertical="center"/>
    </xf>
    <xf numFmtId="167" fontId="2" fillId="0" borderId="2" xfId="0" applyNumberFormat="1" applyFont="1" applyBorder="1" applyAlignment="1">
      <alignment horizontal="center" vertical="center"/>
    </xf>
    <xf numFmtId="2" fontId="2" fillId="0" borderId="24"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3" fillId="2" borderId="39" xfId="0" applyFont="1" applyFill="1" applyBorder="1" applyAlignment="1">
      <alignment horizontal="center" vertical="center"/>
    </xf>
    <xf numFmtId="165" fontId="2" fillId="0" borderId="2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0" fontId="2" fillId="0" borderId="12" xfId="0" applyFont="1" applyBorder="1" applyAlignment="1">
      <alignment horizontal="center" vertical="center"/>
    </xf>
    <xf numFmtId="2" fontId="2" fillId="0" borderId="21" xfId="0" applyNumberFormat="1" applyFont="1" applyFill="1" applyBorder="1" applyAlignment="1">
      <alignment horizontal="center" vertical="center"/>
    </xf>
    <xf numFmtId="165" fontId="2" fillId="14" borderId="6" xfId="0" applyNumberFormat="1" applyFont="1" applyFill="1" applyBorder="1" applyAlignment="1">
      <alignment horizontal="center" vertical="center" wrapText="1"/>
    </xf>
    <xf numFmtId="165" fontId="24" fillId="14" borderId="3" xfId="6" applyNumberFormat="1" applyFont="1" applyFill="1" applyBorder="1" applyAlignment="1">
      <alignment horizontal="center" vertical="center"/>
    </xf>
    <xf numFmtId="165" fontId="24" fillId="14" borderId="7" xfId="6" applyNumberFormat="1" applyFont="1" applyFill="1" applyBorder="1" applyAlignment="1">
      <alignment horizontal="center" vertical="center"/>
    </xf>
    <xf numFmtId="165" fontId="24" fillId="14" borderId="17" xfId="6" applyNumberFormat="1" applyFont="1" applyFill="1" applyBorder="1" applyAlignment="1">
      <alignment horizontal="center" vertical="center"/>
    </xf>
    <xf numFmtId="165" fontId="24" fillId="14" borderId="9" xfId="6" applyNumberFormat="1" applyFont="1" applyFill="1" applyBorder="1" applyAlignment="1">
      <alignment horizontal="center" vertical="center"/>
    </xf>
    <xf numFmtId="165" fontId="24" fillId="14" borderId="29" xfId="6" applyNumberFormat="1" applyFont="1" applyFill="1" applyBorder="1" applyAlignment="1">
      <alignment horizontal="center" vertical="center"/>
    </xf>
    <xf numFmtId="165" fontId="24" fillId="14" borderId="2" xfId="6" applyNumberFormat="1" applyFont="1" applyFill="1" applyBorder="1" applyAlignment="1">
      <alignment horizontal="center" vertical="center"/>
    </xf>
    <xf numFmtId="165" fontId="3" fillId="14" borderId="6" xfId="0" applyNumberFormat="1" applyFont="1" applyFill="1" applyBorder="1" applyAlignment="1">
      <alignment horizontal="center" vertical="center"/>
    </xf>
    <xf numFmtId="165" fontId="3" fillId="14" borderId="17" xfId="0" applyNumberFormat="1" applyFont="1" applyFill="1" applyBorder="1" applyAlignment="1">
      <alignment horizontal="center" vertical="center"/>
    </xf>
    <xf numFmtId="165" fontId="24" fillId="13" borderId="29" xfId="6" applyNumberFormat="1" applyFont="1" applyFill="1" applyBorder="1" applyAlignment="1">
      <alignment horizontal="center" vertical="center"/>
    </xf>
    <xf numFmtId="165" fontId="3" fillId="13" borderId="36"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61"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2" fontId="2" fillId="0" borderId="72" xfId="0" applyNumberFormat="1" applyFont="1" applyFill="1" applyBorder="1" applyAlignment="1">
      <alignment horizontal="center" vertical="center"/>
    </xf>
    <xf numFmtId="165" fontId="3" fillId="4" borderId="46" xfId="0" applyNumberFormat="1" applyFont="1" applyFill="1" applyBorder="1" applyAlignment="1">
      <alignment horizontal="center" vertical="center"/>
    </xf>
    <xf numFmtId="165" fontId="3" fillId="7" borderId="31" xfId="0" applyNumberFormat="1" applyFont="1" applyFill="1" applyBorder="1" applyAlignment="1">
      <alignment horizontal="center" vertical="center"/>
    </xf>
    <xf numFmtId="49" fontId="8" fillId="4" borderId="32" xfId="0" applyNumberFormat="1" applyFont="1" applyFill="1" applyBorder="1" applyAlignment="1">
      <alignment horizontal="center" vertical="center"/>
    </xf>
    <xf numFmtId="165" fontId="7" fillId="0" borderId="14" xfId="0" applyNumberFormat="1" applyFont="1" applyFill="1" applyBorder="1" applyAlignment="1">
      <alignment horizontal="center" vertical="center"/>
    </xf>
    <xf numFmtId="165" fontId="7" fillId="0" borderId="40"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7" xfId="0" applyFont="1" applyBorder="1" applyAlignment="1">
      <alignment horizontal="center" vertical="center" textRotation="90" wrapText="1"/>
    </xf>
    <xf numFmtId="165" fontId="7" fillId="0" borderId="4" xfId="0" applyNumberFormat="1" applyFont="1" applyFill="1" applyBorder="1" applyAlignment="1">
      <alignment horizontal="center" vertical="center"/>
    </xf>
    <xf numFmtId="165" fontId="7" fillId="0" borderId="8"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27" xfId="0" applyNumberFormat="1" applyFont="1" applyFill="1" applyBorder="1" applyAlignment="1">
      <alignment horizontal="center" vertical="center"/>
    </xf>
    <xf numFmtId="165" fontId="7" fillId="0" borderId="44"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wrapText="1"/>
    </xf>
    <xf numFmtId="0" fontId="3" fillId="4" borderId="46" xfId="0" applyFont="1" applyFill="1" applyBorder="1" applyAlignment="1">
      <alignment horizontal="center" vertical="center"/>
    </xf>
    <xf numFmtId="0" fontId="7" fillId="0" borderId="84" xfId="0" applyFont="1" applyBorder="1" applyAlignment="1">
      <alignment horizontal="center" vertical="center"/>
    </xf>
    <xf numFmtId="2" fontId="7" fillId="0" borderId="83" xfId="0" applyNumberFormat="1" applyFont="1" applyFill="1" applyBorder="1" applyAlignment="1">
      <alignment horizontal="center" vertical="center"/>
    </xf>
    <xf numFmtId="2" fontId="7" fillId="5" borderId="84" xfId="0" applyNumberFormat="1" applyFont="1" applyFill="1" applyBorder="1" applyAlignment="1">
      <alignment horizontal="center" vertical="center"/>
    </xf>
    <xf numFmtId="0" fontId="7" fillId="0" borderId="87" xfId="0" applyFont="1" applyBorder="1" applyAlignment="1">
      <alignment horizontal="center" vertical="center"/>
    </xf>
    <xf numFmtId="2" fontId="7" fillId="0" borderId="86" xfId="0" applyNumberFormat="1" applyFont="1" applyBorder="1" applyAlignment="1">
      <alignment horizontal="center" vertical="center"/>
    </xf>
    <xf numFmtId="2" fontId="7" fillId="5" borderId="87" xfId="0" applyNumberFormat="1" applyFont="1" applyFill="1" applyBorder="1" applyAlignment="1">
      <alignment horizontal="center" vertical="center"/>
    </xf>
    <xf numFmtId="0" fontId="7" fillId="0" borderId="87" xfId="0" applyFont="1" applyFill="1" applyBorder="1" applyAlignment="1">
      <alignment horizontal="center" vertical="center"/>
    </xf>
    <xf numFmtId="2" fontId="7" fillId="0" borderId="61" xfId="0" applyNumberFormat="1" applyFont="1" applyFill="1" applyBorder="1" applyAlignment="1">
      <alignment horizontal="center" vertical="center"/>
    </xf>
    <xf numFmtId="2" fontId="7" fillId="0" borderId="89" xfId="0" applyNumberFormat="1" applyFont="1" applyBorder="1" applyAlignment="1">
      <alignment horizontal="center" vertical="center"/>
    </xf>
    <xf numFmtId="2" fontId="7" fillId="5" borderId="90" xfId="0" applyNumberFormat="1" applyFont="1" applyFill="1" applyBorder="1" applyAlignment="1">
      <alignment horizontal="center" vertical="center"/>
    </xf>
    <xf numFmtId="0" fontId="8" fillId="3" borderId="94" xfId="0" applyFont="1" applyFill="1" applyBorder="1" applyAlignment="1">
      <alignment horizontal="center" vertical="center" wrapText="1"/>
    </xf>
    <xf numFmtId="2" fontId="8" fillId="3" borderId="95" xfId="0" applyNumberFormat="1" applyFont="1" applyFill="1" applyBorder="1" applyAlignment="1">
      <alignment horizontal="center" vertical="center"/>
    </xf>
    <xf numFmtId="2" fontId="8" fillId="3" borderId="92" xfId="0" applyNumberFormat="1" applyFont="1" applyFill="1" applyBorder="1" applyAlignment="1">
      <alignment horizontal="center" vertical="center"/>
    </xf>
    <xf numFmtId="2" fontId="8" fillId="3" borderId="93" xfId="0" applyNumberFormat="1" applyFont="1" applyFill="1" applyBorder="1" applyAlignment="1">
      <alignment horizontal="center" vertical="center"/>
    </xf>
    <xf numFmtId="2" fontId="8" fillId="3" borderId="94" xfId="0" applyNumberFormat="1" applyFont="1" applyFill="1" applyBorder="1" applyAlignment="1">
      <alignment horizontal="center" vertical="center"/>
    </xf>
    <xf numFmtId="165" fontId="3" fillId="3" borderId="97" xfId="0" applyNumberFormat="1" applyFont="1" applyFill="1" applyBorder="1" applyAlignment="1">
      <alignment horizontal="center" vertical="center"/>
    </xf>
    <xf numFmtId="165" fontId="3" fillId="3" borderId="98" xfId="0" applyNumberFormat="1" applyFont="1" applyFill="1" applyBorder="1" applyAlignment="1">
      <alignment horizontal="center" vertical="center"/>
    </xf>
    <xf numFmtId="0" fontId="7" fillId="0" borderId="101" xfId="0" applyFont="1" applyBorder="1" applyAlignment="1">
      <alignment horizontal="center" vertical="center"/>
    </xf>
    <xf numFmtId="2" fontId="7" fillId="0" borderId="72" xfId="0" applyNumberFormat="1" applyFont="1" applyFill="1" applyBorder="1" applyAlignment="1">
      <alignment horizontal="center" vertical="center"/>
    </xf>
    <xf numFmtId="2" fontId="7" fillId="0" borderId="100" xfId="0" applyNumberFormat="1" applyFont="1" applyFill="1" applyBorder="1" applyAlignment="1">
      <alignment horizontal="center" vertical="center"/>
    </xf>
    <xf numFmtId="2" fontId="7" fillId="5" borderId="101" xfId="0" applyNumberFormat="1" applyFont="1" applyFill="1" applyBorder="1" applyAlignment="1">
      <alignment horizontal="center" vertical="center"/>
    </xf>
    <xf numFmtId="0" fontId="8" fillId="3" borderId="87" xfId="0" applyFont="1" applyFill="1" applyBorder="1" applyAlignment="1">
      <alignment horizontal="center" vertical="center" wrapText="1"/>
    </xf>
    <xf numFmtId="2" fontId="3" fillId="3" borderId="86" xfId="0" applyNumberFormat="1" applyFont="1" applyFill="1" applyBorder="1" applyAlignment="1">
      <alignment horizontal="center" vertical="center"/>
    </xf>
    <xf numFmtId="2" fontId="3" fillId="3" borderId="87" xfId="0" applyNumberFormat="1" applyFont="1" applyFill="1" applyBorder="1" applyAlignment="1">
      <alignment horizontal="center" vertical="center"/>
    </xf>
    <xf numFmtId="2" fontId="7" fillId="0" borderId="86" xfId="0" applyNumberFormat="1" applyFont="1" applyFill="1" applyBorder="1" applyAlignment="1">
      <alignment horizontal="center" vertical="center"/>
    </xf>
    <xf numFmtId="0" fontId="2" fillId="0" borderId="87" xfId="0" applyFont="1" applyFill="1" applyBorder="1" applyAlignment="1">
      <alignment horizontal="center" vertical="center" wrapText="1"/>
    </xf>
    <xf numFmtId="2" fontId="7" fillId="0" borderId="87" xfId="0" applyNumberFormat="1" applyFont="1" applyFill="1" applyBorder="1" applyAlignment="1">
      <alignment horizontal="center" vertical="center"/>
    </xf>
    <xf numFmtId="0" fontId="2" fillId="0" borderId="90" xfId="0" applyFont="1" applyFill="1" applyBorder="1" applyAlignment="1">
      <alignment horizontal="center" vertical="center" wrapText="1"/>
    </xf>
    <xf numFmtId="2" fontId="7" fillId="0" borderId="36" xfId="0" applyNumberFormat="1" applyFont="1" applyFill="1" applyBorder="1" applyAlignment="1">
      <alignment horizontal="center" vertical="center"/>
    </xf>
    <xf numFmtId="2" fontId="7" fillId="0" borderId="89" xfId="0" applyNumberFormat="1" applyFont="1" applyFill="1" applyBorder="1" applyAlignment="1">
      <alignment horizontal="center" vertical="center"/>
    </xf>
    <xf numFmtId="2" fontId="7" fillId="0" borderId="90" xfId="0" applyNumberFormat="1" applyFont="1" applyFill="1" applyBorder="1" applyAlignment="1">
      <alignment horizontal="center" vertical="center"/>
    </xf>
    <xf numFmtId="2" fontId="8" fillId="3" borderId="30" xfId="0" applyNumberFormat="1" applyFont="1" applyFill="1" applyBorder="1" applyAlignment="1">
      <alignment horizontal="center" vertical="center"/>
    </xf>
    <xf numFmtId="2" fontId="8" fillId="3" borderId="86" xfId="0" applyNumberFormat="1" applyFont="1" applyFill="1" applyBorder="1" applyAlignment="1">
      <alignment horizontal="center" vertical="center"/>
    </xf>
    <xf numFmtId="2" fontId="8" fillId="3" borderId="87" xfId="0" applyNumberFormat="1" applyFont="1" applyFill="1" applyBorder="1" applyAlignment="1">
      <alignment horizontal="center" vertical="center"/>
    </xf>
    <xf numFmtId="0" fontId="7" fillId="0" borderId="101" xfId="0" applyFont="1" applyFill="1" applyBorder="1" applyAlignment="1">
      <alignment horizontal="center" vertical="center"/>
    </xf>
    <xf numFmtId="2" fontId="7" fillId="0" borderId="65" xfId="0" applyNumberFormat="1" applyFont="1" applyFill="1" applyBorder="1" applyAlignment="1">
      <alignment horizontal="center" vertical="center"/>
    </xf>
    <xf numFmtId="2" fontId="7" fillId="0" borderId="101" xfId="0" applyNumberFormat="1" applyFont="1" applyFill="1" applyBorder="1" applyAlignment="1">
      <alignment horizontal="center" vertical="center"/>
    </xf>
    <xf numFmtId="0" fontId="7" fillId="14" borderId="90" xfId="0" applyFont="1" applyFill="1" applyBorder="1" applyAlignment="1">
      <alignment horizontal="center" vertical="center"/>
    </xf>
    <xf numFmtId="165" fontId="8" fillId="3" borderId="69" xfId="0" applyNumberFormat="1" applyFont="1" applyFill="1" applyBorder="1" applyAlignment="1">
      <alignment horizontal="center" vertical="center"/>
    </xf>
    <xf numFmtId="0" fontId="7" fillId="0" borderId="90" xfId="0" applyFont="1" applyBorder="1" applyAlignment="1">
      <alignment horizontal="center" vertical="center"/>
    </xf>
    <xf numFmtId="2" fontId="44" fillId="0" borderId="36" xfId="0" applyNumberFormat="1" applyFont="1" applyFill="1" applyBorder="1" applyAlignment="1">
      <alignment horizontal="center" vertical="center"/>
    </xf>
    <xf numFmtId="2" fontId="44" fillId="0" borderId="7" xfId="0" applyNumberFormat="1" applyFont="1" applyFill="1" applyBorder="1" applyAlignment="1">
      <alignment horizontal="center" vertical="center"/>
    </xf>
    <xf numFmtId="0" fontId="7" fillId="0" borderId="103" xfId="0" applyFont="1" applyBorder="1" applyAlignment="1">
      <alignment horizontal="center" vertical="center"/>
    </xf>
    <xf numFmtId="2" fontId="7" fillId="0" borderId="76" xfId="0" applyNumberFormat="1" applyFont="1" applyFill="1" applyBorder="1" applyAlignment="1">
      <alignment horizontal="center" vertical="center"/>
    </xf>
    <xf numFmtId="2" fontId="7" fillId="0" borderId="102" xfId="0" applyNumberFormat="1" applyFont="1" applyFill="1" applyBorder="1" applyAlignment="1">
      <alignment horizontal="center" vertical="center"/>
    </xf>
    <xf numFmtId="2" fontId="7" fillId="5" borderId="103" xfId="0" applyNumberFormat="1" applyFont="1" applyFill="1" applyBorder="1" applyAlignment="1">
      <alignment horizontal="center" vertical="center"/>
    </xf>
    <xf numFmtId="2" fontId="7" fillId="0" borderId="76" xfId="0" applyNumberFormat="1" applyFont="1" applyBorder="1" applyAlignment="1">
      <alignment horizontal="center" vertical="center"/>
    </xf>
    <xf numFmtId="2" fontId="7" fillId="0" borderId="102" xfId="0" applyNumberFormat="1" applyFont="1" applyBorder="1" applyAlignment="1">
      <alignment horizontal="center" vertical="center"/>
    </xf>
    <xf numFmtId="0" fontId="7" fillId="0" borderId="63" xfId="0" applyFont="1" applyBorder="1" applyAlignment="1">
      <alignment horizontal="center" vertical="center"/>
    </xf>
    <xf numFmtId="2" fontId="7" fillId="0" borderId="84" xfId="0" applyNumberFormat="1" applyFont="1" applyFill="1" applyBorder="1" applyAlignment="1">
      <alignment horizontal="center" vertical="center"/>
    </xf>
    <xf numFmtId="0" fontId="7" fillId="0" borderId="104" xfId="0" applyFont="1" applyBorder="1" applyAlignment="1">
      <alignment horizontal="center" vertical="center"/>
    </xf>
    <xf numFmtId="0" fontId="7" fillId="14" borderId="105" xfId="0" applyFont="1" applyFill="1" applyBorder="1" applyAlignment="1">
      <alignment horizontal="center" vertical="center"/>
    </xf>
    <xf numFmtId="0" fontId="8" fillId="3" borderId="104" xfId="0" applyFont="1" applyFill="1" applyBorder="1" applyAlignment="1">
      <alignment horizontal="center" vertical="center" wrapText="1"/>
    </xf>
    <xf numFmtId="165" fontId="3" fillId="3" borderId="86" xfId="0" applyNumberFormat="1" applyFont="1" applyFill="1" applyBorder="1" applyAlignment="1">
      <alignment horizontal="center" vertical="center"/>
    </xf>
    <xf numFmtId="0" fontId="7" fillId="0" borderId="106" xfId="0" applyFont="1" applyBorder="1" applyAlignment="1">
      <alignment horizontal="center" vertical="center"/>
    </xf>
    <xf numFmtId="2" fontId="7" fillId="0" borderId="103" xfId="0" applyNumberFormat="1" applyFont="1" applyFill="1" applyBorder="1" applyAlignment="1">
      <alignment horizontal="center" vertical="center"/>
    </xf>
    <xf numFmtId="165" fontId="7" fillId="0" borderId="100" xfId="0" applyNumberFormat="1" applyFont="1" applyFill="1" applyBorder="1" applyAlignment="1">
      <alignment horizontal="center" vertical="center"/>
    </xf>
    <xf numFmtId="165" fontId="3" fillId="3" borderId="107" xfId="0" applyNumberFormat="1" applyFont="1" applyFill="1" applyBorder="1" applyAlignment="1">
      <alignment horizontal="center" vertical="center"/>
    </xf>
    <xf numFmtId="165" fontId="3" fillId="4" borderId="31" xfId="0" applyNumberFormat="1" applyFont="1" applyFill="1" applyBorder="1" applyAlignment="1">
      <alignment horizontal="center" vertical="center"/>
    </xf>
    <xf numFmtId="0" fontId="7" fillId="0" borderId="108" xfId="0" applyFont="1" applyFill="1" applyBorder="1" applyAlignment="1">
      <alignment horizontal="center" vertical="center" wrapText="1"/>
    </xf>
    <xf numFmtId="165" fontId="29" fillId="0" borderId="44" xfId="0" applyNumberFormat="1" applyFont="1" applyFill="1" applyBorder="1" applyAlignment="1">
      <alignment horizontal="center" vertical="center"/>
    </xf>
    <xf numFmtId="165" fontId="29" fillId="0" borderId="109" xfId="0" applyNumberFormat="1" applyFont="1" applyFill="1" applyBorder="1" applyAlignment="1">
      <alignment horizontal="center" vertical="center"/>
    </xf>
    <xf numFmtId="165" fontId="7" fillId="0" borderId="110" xfId="0" applyNumberFormat="1" applyFont="1" applyFill="1" applyBorder="1" applyAlignment="1">
      <alignment horizontal="center" vertical="center"/>
    </xf>
    <xf numFmtId="165" fontId="7" fillId="0" borderId="109" xfId="0" applyNumberFormat="1" applyFont="1" applyFill="1" applyBorder="1" applyAlignment="1">
      <alignment horizontal="center" vertical="center"/>
    </xf>
    <xf numFmtId="0" fontId="8" fillId="3" borderId="111" xfId="0" applyFont="1" applyFill="1" applyBorder="1" applyAlignment="1">
      <alignment horizontal="center" vertical="center" wrapText="1"/>
    </xf>
    <xf numFmtId="2" fontId="8" fillId="3" borderId="104" xfId="0" applyNumberFormat="1" applyFont="1" applyFill="1" applyBorder="1" applyAlignment="1">
      <alignment horizontal="center" vertical="center"/>
    </xf>
    <xf numFmtId="0" fontId="7" fillId="0" borderId="112" xfId="0" applyFont="1" applyFill="1" applyBorder="1" applyAlignment="1">
      <alignment horizontal="center" vertical="center" wrapText="1"/>
    </xf>
    <xf numFmtId="165" fontId="7" fillId="0" borderId="76" xfId="0" applyNumberFormat="1" applyFont="1" applyFill="1" applyBorder="1" applyAlignment="1">
      <alignment horizontal="center" vertical="center"/>
    </xf>
    <xf numFmtId="165" fontId="7" fillId="0" borderId="102" xfId="0" applyNumberFormat="1" applyFont="1" applyFill="1" applyBorder="1" applyAlignment="1">
      <alignment horizontal="center" vertical="center"/>
    </xf>
    <xf numFmtId="165" fontId="7" fillId="0" borderId="113" xfId="0" applyNumberFormat="1" applyFont="1" applyFill="1" applyBorder="1" applyAlignment="1">
      <alignment horizontal="center" vertical="center"/>
    </xf>
    <xf numFmtId="0" fontId="7" fillId="0" borderId="114" xfId="0" applyFont="1" applyFill="1" applyBorder="1" applyAlignment="1">
      <alignment horizontal="center" vertical="center" wrapText="1"/>
    </xf>
    <xf numFmtId="0" fontId="8" fillId="3" borderId="86" xfId="0" applyFont="1" applyFill="1" applyBorder="1" applyAlignment="1">
      <alignment horizontal="center" vertical="center" wrapText="1"/>
    </xf>
    <xf numFmtId="165" fontId="3" fillId="3" borderId="89" xfId="0" applyNumberFormat="1" applyFont="1" applyFill="1" applyBorder="1" applyAlignment="1">
      <alignment horizontal="center" vertical="center"/>
    </xf>
    <xf numFmtId="165" fontId="2" fillId="0" borderId="111" xfId="0" applyNumberFormat="1" applyFont="1" applyFill="1" applyBorder="1" applyAlignment="1">
      <alignment horizontal="center" vertical="center" wrapText="1"/>
    </xf>
    <xf numFmtId="165" fontId="2" fillId="0" borderId="76" xfId="6" applyNumberFormat="1" applyFont="1" applyFill="1" applyBorder="1" applyAlignment="1">
      <alignment horizontal="center" vertical="center"/>
    </xf>
    <xf numFmtId="165" fontId="23" fillId="0" borderId="40" xfId="6" applyNumberFormat="1" applyFont="1" applyFill="1" applyBorder="1" applyAlignment="1">
      <alignment horizontal="center" vertical="center"/>
    </xf>
    <xf numFmtId="165" fontId="2" fillId="0" borderId="102" xfId="6" applyNumberFormat="1" applyFont="1" applyFill="1" applyBorder="1" applyAlignment="1">
      <alignment horizontal="center" vertical="center"/>
    </xf>
    <xf numFmtId="165" fontId="2" fillId="0" borderId="113" xfId="6" applyNumberFormat="1" applyFont="1" applyFill="1" applyBorder="1" applyAlignment="1">
      <alignment horizontal="center" vertical="center"/>
    </xf>
    <xf numFmtId="165" fontId="2" fillId="0" borderId="86" xfId="0" applyNumberFormat="1" applyFont="1" applyFill="1" applyBorder="1" applyAlignment="1">
      <alignment horizontal="center" vertical="center"/>
    </xf>
    <xf numFmtId="165" fontId="3" fillId="3" borderId="86" xfId="0" applyNumberFormat="1" applyFont="1" applyFill="1" applyBorder="1" applyAlignment="1">
      <alignment horizontal="center" vertical="center" wrapText="1"/>
    </xf>
    <xf numFmtId="165" fontId="2" fillId="0" borderId="115" xfId="0" applyNumberFormat="1" applyFont="1" applyFill="1" applyBorder="1" applyAlignment="1">
      <alignment horizontal="center" vertical="center" wrapText="1"/>
    </xf>
    <xf numFmtId="165" fontId="2" fillId="0" borderId="69" xfId="0" applyNumberFormat="1" applyFont="1" applyFill="1" applyBorder="1" applyAlignment="1">
      <alignment vertical="center"/>
    </xf>
    <xf numFmtId="165" fontId="2" fillId="0" borderId="116" xfId="0" applyNumberFormat="1" applyFont="1" applyFill="1" applyBorder="1" applyAlignment="1">
      <alignment horizontal="center" vertical="center" wrapText="1"/>
    </xf>
    <xf numFmtId="165" fontId="23" fillId="0" borderId="76" xfId="6" applyNumberFormat="1" applyFont="1" applyFill="1" applyBorder="1" applyAlignment="1">
      <alignment horizontal="center" vertical="center"/>
    </xf>
    <xf numFmtId="165" fontId="2" fillId="0" borderId="100" xfId="6" applyNumberFormat="1" applyFont="1" applyFill="1" applyBorder="1" applyAlignment="1">
      <alignment horizontal="center" vertical="center"/>
    </xf>
    <xf numFmtId="165" fontId="2" fillId="0" borderId="0" xfId="6" applyNumberFormat="1" applyFont="1" applyFill="1" applyBorder="1" applyAlignment="1">
      <alignment horizontal="center" vertical="center"/>
    </xf>
    <xf numFmtId="165" fontId="2" fillId="0" borderId="117" xfId="6" applyNumberFormat="1" applyFont="1" applyFill="1" applyBorder="1" applyAlignment="1">
      <alignment horizontal="center" vertical="center"/>
    </xf>
    <xf numFmtId="165" fontId="2" fillId="0" borderId="89" xfId="0" applyNumberFormat="1" applyFont="1" applyFill="1" applyBorder="1" applyAlignment="1">
      <alignment horizontal="center" vertical="center"/>
    </xf>
    <xf numFmtId="165" fontId="2" fillId="0" borderId="69" xfId="0" applyNumberFormat="1" applyFont="1" applyFill="1" applyBorder="1" applyAlignment="1">
      <alignment vertical="center" wrapText="1"/>
    </xf>
    <xf numFmtId="165" fontId="2" fillId="16" borderId="72" xfId="6" applyNumberFormat="1" applyFont="1" applyFill="1" applyBorder="1" applyAlignment="1">
      <alignment horizontal="center" vertical="center"/>
    </xf>
    <xf numFmtId="165" fontId="16" fillId="5" borderId="15" xfId="6" applyNumberFormat="1" applyFont="1" applyFill="1" applyBorder="1" applyAlignment="1">
      <alignment horizontal="center" vertical="center"/>
    </xf>
    <xf numFmtId="165" fontId="16" fillId="5" borderId="12" xfId="6" applyNumberFormat="1" applyFont="1" applyFill="1" applyBorder="1" applyAlignment="1">
      <alignment horizontal="center" vertical="center"/>
    </xf>
    <xf numFmtId="165" fontId="3" fillId="3" borderId="89" xfId="6" applyNumberFormat="1" applyFont="1" applyFill="1" applyBorder="1" applyAlignment="1">
      <alignment horizontal="center" vertical="center"/>
    </xf>
    <xf numFmtId="165" fontId="3" fillId="3" borderId="36" xfId="6" applyNumberFormat="1" applyFont="1" applyFill="1" applyBorder="1" applyAlignment="1">
      <alignment horizontal="center" vertical="center"/>
    </xf>
    <xf numFmtId="165" fontId="3" fillId="3" borderId="70" xfId="0" applyNumberFormat="1" applyFont="1" applyFill="1" applyBorder="1" applyAlignment="1">
      <alignment horizontal="center" vertical="center"/>
    </xf>
    <xf numFmtId="165" fontId="2" fillId="0" borderId="86" xfId="6" applyNumberFormat="1" applyFont="1" applyFill="1" applyBorder="1" applyAlignment="1">
      <alignment horizontal="center" vertical="center"/>
    </xf>
    <xf numFmtId="165" fontId="16" fillId="5" borderId="30" xfId="6" applyNumberFormat="1" applyFont="1" applyFill="1" applyBorder="1" applyAlignment="1">
      <alignment horizontal="center" vertical="center"/>
    </xf>
    <xf numFmtId="165" fontId="16" fillId="5" borderId="3" xfId="6" applyNumberFormat="1" applyFont="1" applyFill="1" applyBorder="1" applyAlignment="1">
      <alignment horizontal="center" vertical="center"/>
    </xf>
    <xf numFmtId="165" fontId="16" fillId="5" borderId="2" xfId="6" applyNumberFormat="1" applyFont="1" applyFill="1" applyBorder="1" applyAlignment="1">
      <alignment horizontal="center" vertical="center"/>
    </xf>
    <xf numFmtId="165" fontId="3" fillId="4" borderId="118" xfId="0" applyNumberFormat="1" applyFont="1" applyFill="1" applyBorder="1" applyAlignment="1">
      <alignment horizontal="center" vertical="center"/>
    </xf>
    <xf numFmtId="0" fontId="3" fillId="4" borderId="119" xfId="0" applyFont="1" applyFill="1" applyBorder="1" applyAlignment="1">
      <alignment horizontal="center" vertical="center"/>
    </xf>
    <xf numFmtId="0" fontId="7" fillId="4" borderId="64" xfId="0" applyFont="1" applyFill="1" applyBorder="1" applyAlignment="1">
      <alignment horizontal="center" vertical="center"/>
    </xf>
    <xf numFmtId="0" fontId="7" fillId="2" borderId="120" xfId="0" applyFont="1" applyFill="1" applyBorder="1" applyAlignment="1">
      <alignment horizontal="center" vertical="center"/>
    </xf>
    <xf numFmtId="0" fontId="7" fillId="2" borderId="50" xfId="0" applyFont="1" applyFill="1" applyBorder="1" applyAlignment="1">
      <alignment horizontal="center" vertical="center"/>
    </xf>
    <xf numFmtId="0" fontId="7" fillId="7" borderId="120" xfId="0" applyFont="1" applyFill="1" applyBorder="1" applyAlignment="1">
      <alignment horizontal="center" vertical="center"/>
    </xf>
    <xf numFmtId="0" fontId="7" fillId="7" borderId="50" xfId="0" applyFont="1" applyFill="1" applyBorder="1" applyAlignment="1">
      <alignment horizontal="center" vertical="center"/>
    </xf>
    <xf numFmtId="165" fontId="3" fillId="3" borderId="62" xfId="0" applyNumberFormat="1" applyFont="1" applyFill="1" applyBorder="1" applyAlignment="1">
      <alignment horizontal="left" vertical="center"/>
    </xf>
    <xf numFmtId="165" fontId="3" fillId="3" borderId="25" xfId="0" applyNumberFormat="1" applyFont="1" applyFill="1" applyBorder="1" applyAlignment="1">
      <alignment horizontal="left" vertical="center"/>
    </xf>
    <xf numFmtId="165" fontId="2" fillId="0" borderId="24" xfId="0" applyNumberFormat="1" applyFont="1" applyFill="1" applyBorder="1" applyAlignment="1">
      <alignment horizontal="left" vertical="center"/>
    </xf>
    <xf numFmtId="165" fontId="2" fillId="14" borderId="24" xfId="0" applyNumberFormat="1" applyFont="1" applyFill="1" applyBorder="1" applyAlignment="1">
      <alignment horizontal="left" vertical="center"/>
    </xf>
    <xf numFmtId="165" fontId="2" fillId="0" borderId="24" xfId="0" applyNumberFormat="1" applyFont="1" applyBorder="1" applyAlignment="1">
      <alignment horizontal="left" vertical="center"/>
    </xf>
    <xf numFmtId="165" fontId="2" fillId="0" borderId="24" xfId="0" applyNumberFormat="1" applyFont="1" applyFill="1" applyBorder="1" applyAlignment="1">
      <alignment horizontal="left" vertical="center" wrapText="1"/>
    </xf>
    <xf numFmtId="165" fontId="2" fillId="14" borderId="6" xfId="0" applyNumberFormat="1" applyFont="1" applyFill="1" applyBorder="1" applyAlignment="1">
      <alignment horizontal="center" vertical="center"/>
    </xf>
    <xf numFmtId="165" fontId="3" fillId="17" borderId="6" xfId="0" applyNumberFormat="1" applyFont="1" applyFill="1" applyBorder="1" applyAlignment="1">
      <alignment horizontal="center" vertical="center"/>
    </xf>
    <xf numFmtId="165" fontId="3" fillId="17" borderId="25" xfId="0" applyNumberFormat="1" applyFont="1" applyFill="1" applyBorder="1" applyAlignment="1">
      <alignment horizontal="left" vertical="center"/>
    </xf>
    <xf numFmtId="165" fontId="3" fillId="17" borderId="54" xfId="0" applyNumberFormat="1" applyFont="1" applyFill="1" applyBorder="1" applyAlignment="1">
      <alignment horizontal="lef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6" fillId="0" borderId="0" xfId="0" applyFont="1" applyFill="1" applyAlignment="1">
      <alignment vertical="center"/>
    </xf>
    <xf numFmtId="0" fontId="6" fillId="0" borderId="0" xfId="4" applyFont="1" applyAlignment="1">
      <alignment vertical="top" wrapText="1"/>
    </xf>
    <xf numFmtId="165" fontId="2" fillId="0" borderId="35" xfId="0" applyNumberFormat="1" applyFont="1" applyFill="1" applyBorder="1" applyAlignment="1">
      <alignment horizontal="center" vertical="center" shrinkToFit="1"/>
    </xf>
    <xf numFmtId="166" fontId="2" fillId="0" borderId="23" xfId="0" applyNumberFormat="1" applyFont="1" applyFill="1" applyBorder="1" applyAlignment="1">
      <alignment horizontal="center" vertical="center" shrinkToFit="1"/>
    </xf>
    <xf numFmtId="166" fontId="2" fillId="0" borderId="63" xfId="0" applyNumberFormat="1" applyFont="1" applyFill="1" applyBorder="1" applyAlignment="1">
      <alignment horizontal="center" vertical="center" shrinkToFit="1"/>
    </xf>
    <xf numFmtId="165" fontId="2" fillId="0" borderId="10" xfId="0" applyNumberFormat="1" applyFont="1" applyFill="1" applyBorder="1" applyAlignment="1">
      <alignment horizontal="center" vertical="center" shrinkToFit="1"/>
    </xf>
    <xf numFmtId="166" fontId="2" fillId="0" borderId="4" xfId="0" applyNumberFormat="1" applyFont="1" applyFill="1" applyBorder="1" applyAlignment="1">
      <alignment horizontal="center" vertical="center" shrinkToFit="1"/>
    </xf>
    <xf numFmtId="165" fontId="2" fillId="0" borderId="69" xfId="0" applyNumberFormat="1" applyFont="1" applyFill="1" applyBorder="1" applyAlignment="1">
      <alignment horizontal="center" vertical="center" shrinkToFit="1"/>
    </xf>
    <xf numFmtId="166" fontId="15" fillId="3" borderId="8" xfId="6" applyNumberFormat="1" applyFont="1" applyFill="1" applyBorder="1" applyAlignment="1">
      <alignment horizontal="center" vertical="center"/>
    </xf>
    <xf numFmtId="166" fontId="15" fillId="3" borderId="3" xfId="6" applyNumberFormat="1" applyFont="1" applyFill="1" applyBorder="1" applyAlignment="1">
      <alignment horizontal="center" vertical="center"/>
    </xf>
    <xf numFmtId="168" fontId="15" fillId="3" borderId="4" xfId="6" applyNumberFormat="1" applyFont="1" applyFill="1" applyBorder="1" applyAlignment="1">
      <alignment horizontal="center" vertical="center"/>
    </xf>
    <xf numFmtId="168" fontId="3" fillId="3" borderId="4" xfId="6" applyNumberFormat="1" applyFont="1" applyFill="1" applyBorder="1" applyAlignment="1">
      <alignment horizontal="center" vertical="center"/>
    </xf>
    <xf numFmtId="168" fontId="15" fillId="3" borderId="8" xfId="0" applyNumberFormat="1" applyFont="1" applyFill="1" applyBorder="1" applyAlignment="1">
      <alignment horizontal="center" vertical="center"/>
    </xf>
    <xf numFmtId="168" fontId="15" fillId="3" borderId="3" xfId="0" applyNumberFormat="1" applyFont="1" applyFill="1" applyBorder="1" applyAlignment="1">
      <alignment horizontal="center" vertical="center"/>
    </xf>
    <xf numFmtId="49" fontId="35" fillId="0" borderId="40" xfId="7"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165" fontId="47" fillId="0" borderId="11" xfId="0" applyNumberFormat="1" applyFont="1" applyFill="1" applyBorder="1" applyAlignment="1">
      <alignment horizontal="center" vertical="center"/>
    </xf>
    <xf numFmtId="165" fontId="47" fillId="0" borderId="2" xfId="0" applyNumberFormat="1" applyFont="1" applyFill="1" applyBorder="1" applyAlignment="1">
      <alignment horizontal="center" vertical="center"/>
    </xf>
    <xf numFmtId="165" fontId="47" fillId="0" borderId="3" xfId="0" applyNumberFormat="1" applyFont="1" applyFill="1" applyBorder="1" applyAlignment="1">
      <alignment horizontal="center" vertical="center"/>
    </xf>
    <xf numFmtId="168" fontId="3" fillId="3" borderId="8" xfId="0" applyNumberFormat="1" applyFont="1" applyFill="1" applyBorder="1" applyAlignment="1">
      <alignment horizontal="center" vertical="center"/>
    </xf>
    <xf numFmtId="168" fontId="3" fillId="3" borderId="3" xfId="0" applyNumberFormat="1" applyFont="1" applyFill="1" applyBorder="1" applyAlignment="1">
      <alignment horizontal="center" vertical="center"/>
    </xf>
    <xf numFmtId="168" fontId="3" fillId="3" borderId="4" xfId="0" applyNumberFormat="1" applyFont="1" applyFill="1" applyBorder="1" applyAlignment="1">
      <alignment horizontal="center" vertical="center"/>
    </xf>
    <xf numFmtId="49" fontId="48" fillId="0" borderId="7" xfId="7" applyNumberFormat="1" applyFont="1" applyBorder="1" applyAlignment="1">
      <alignment horizontal="center" vertical="center" wrapText="1"/>
    </xf>
    <xf numFmtId="0" fontId="48" fillId="0" borderId="40" xfId="0" applyFont="1" applyBorder="1" applyAlignment="1">
      <alignment horizontal="center"/>
    </xf>
    <xf numFmtId="0" fontId="49" fillId="0" borderId="15" xfId="0" applyFont="1" applyBorder="1"/>
    <xf numFmtId="166" fontId="15" fillId="3" borderId="4" xfId="0" applyNumberFormat="1" applyFont="1" applyFill="1" applyBorder="1" applyAlignment="1">
      <alignment horizontal="center" vertical="center"/>
    </xf>
    <xf numFmtId="166" fontId="14" fillId="0" borderId="8" xfId="0" applyNumberFormat="1" applyFont="1" applyFill="1" applyBorder="1" applyAlignment="1">
      <alignment horizontal="center" vertical="center"/>
    </xf>
    <xf numFmtId="166" fontId="14" fillId="0" borderId="3" xfId="0" applyNumberFormat="1" applyFont="1" applyFill="1" applyBorder="1" applyAlignment="1">
      <alignment horizontal="center" vertical="center"/>
    </xf>
    <xf numFmtId="166" fontId="14" fillId="0" borderId="4" xfId="0" applyNumberFormat="1" applyFont="1" applyFill="1" applyBorder="1" applyAlignment="1">
      <alignment horizontal="center" vertical="center"/>
    </xf>
    <xf numFmtId="166" fontId="15" fillId="3" borderId="8" xfId="0" applyNumberFormat="1" applyFont="1" applyFill="1" applyBorder="1" applyAlignment="1">
      <alignment horizontal="center" vertical="center"/>
    </xf>
    <xf numFmtId="166" fontId="15" fillId="3" borderId="3" xfId="0" applyNumberFormat="1" applyFont="1" applyFill="1" applyBorder="1" applyAlignment="1">
      <alignment horizontal="center" vertical="center"/>
    </xf>
    <xf numFmtId="49" fontId="50" fillId="0" borderId="7" xfId="7" applyNumberFormat="1" applyFont="1" applyBorder="1" applyAlignment="1">
      <alignment vertical="center" wrapText="1"/>
    </xf>
    <xf numFmtId="49" fontId="50" fillId="0" borderId="40" xfId="7" applyNumberFormat="1" applyFont="1" applyBorder="1" applyAlignment="1">
      <alignment vertical="center" wrapText="1"/>
    </xf>
    <xf numFmtId="166" fontId="15" fillId="3" borderId="39" xfId="0" applyNumberFormat="1" applyFont="1" applyFill="1" applyBorder="1" applyAlignment="1">
      <alignment horizontal="center" vertical="center"/>
    </xf>
    <xf numFmtId="166" fontId="15" fillId="3" borderId="40" xfId="0" applyNumberFormat="1" applyFont="1" applyFill="1" applyBorder="1" applyAlignment="1">
      <alignment horizontal="center" vertical="center"/>
    </xf>
    <xf numFmtId="165" fontId="3" fillId="3" borderId="43" xfId="0" applyNumberFormat="1" applyFont="1" applyFill="1" applyBorder="1" applyAlignment="1">
      <alignment horizontal="center" vertical="center"/>
    </xf>
    <xf numFmtId="166" fontId="3" fillId="4" borderId="64" xfId="6" applyNumberFormat="1" applyFont="1" applyFill="1" applyBorder="1" applyAlignment="1">
      <alignment horizontal="center" vertical="center"/>
    </xf>
    <xf numFmtId="166" fontId="3" fillId="4" borderId="28" xfId="6" applyNumberFormat="1" applyFont="1" applyFill="1" applyBorder="1" applyAlignment="1">
      <alignment horizontal="center" vertical="center"/>
    </xf>
    <xf numFmtId="49" fontId="3" fillId="2" borderId="31" xfId="0" applyNumberFormat="1" applyFont="1" applyFill="1" applyBorder="1" applyAlignment="1">
      <alignment horizontal="center" vertical="center" wrapText="1"/>
    </xf>
    <xf numFmtId="0" fontId="3" fillId="4" borderId="37" xfId="0" applyFont="1" applyFill="1" applyBorder="1" applyAlignment="1">
      <alignment horizontal="center" vertical="center" wrapText="1"/>
    </xf>
    <xf numFmtId="166" fontId="16" fillId="0" borderId="0" xfId="0" applyNumberFormat="1" applyFont="1" applyAlignment="1">
      <alignment horizontal="center" vertical="center"/>
    </xf>
    <xf numFmtId="49" fontId="51" fillId="0" borderId="40" xfId="7" applyNumberFormat="1" applyFont="1" applyBorder="1" applyAlignment="1">
      <alignment horizontal="center" vertical="center" wrapText="1"/>
    </xf>
    <xf numFmtId="165" fontId="2" fillId="0" borderId="41" xfId="0" applyNumberFormat="1" applyFont="1" applyFill="1" applyBorder="1" applyAlignment="1">
      <alignment horizontal="center" vertical="center" wrapText="1"/>
    </xf>
    <xf numFmtId="165" fontId="16" fillId="0" borderId="38" xfId="0" applyNumberFormat="1" applyFont="1" applyFill="1" applyBorder="1" applyAlignment="1">
      <alignment horizontal="center" vertical="center" wrapText="1"/>
    </xf>
    <xf numFmtId="165" fontId="4" fillId="10" borderId="4" xfId="0" applyNumberFormat="1" applyFont="1" applyFill="1" applyBorder="1" applyAlignment="1">
      <alignment vertical="center" wrapText="1"/>
    </xf>
    <xf numFmtId="165" fontId="4" fillId="3" borderId="69" xfId="0" applyNumberFormat="1" applyFont="1" applyFill="1" applyBorder="1" applyAlignment="1">
      <alignment horizontal="center" vertical="center"/>
    </xf>
    <xf numFmtId="49" fontId="48" fillId="0" borderId="40" xfId="7" applyNumberFormat="1" applyFont="1" applyBorder="1" applyAlignment="1">
      <alignment horizontal="center" vertical="center" wrapText="1"/>
    </xf>
    <xf numFmtId="49" fontId="35" fillId="0" borderId="40" xfId="7" applyNumberFormat="1" applyFont="1" applyFill="1" applyBorder="1" applyAlignment="1">
      <alignment vertical="center" wrapText="1"/>
    </xf>
    <xf numFmtId="165" fontId="2" fillId="0" borderId="8"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3" fillId="3" borderId="15" xfId="0" applyNumberFormat="1" applyFont="1" applyFill="1" applyBorder="1" applyAlignment="1">
      <alignment horizontal="center" vertical="center"/>
    </xf>
    <xf numFmtId="165" fontId="4" fillId="3" borderId="4"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166" fontId="3" fillId="3" borderId="2" xfId="0" applyNumberFormat="1" applyFont="1" applyFill="1" applyBorder="1" applyAlignment="1">
      <alignment horizontal="center" vertical="center"/>
    </xf>
    <xf numFmtId="166" fontId="3" fillId="3" borderId="65" xfId="0" applyNumberFormat="1" applyFont="1" applyFill="1" applyBorder="1" applyAlignment="1">
      <alignment horizontal="center" vertical="center"/>
    </xf>
    <xf numFmtId="165" fontId="4" fillId="3" borderId="14" xfId="0" applyNumberFormat="1" applyFont="1" applyFill="1" applyBorder="1" applyAlignment="1">
      <alignment horizontal="center" vertical="center"/>
    </xf>
    <xf numFmtId="165" fontId="4" fillId="3" borderId="3" xfId="0" applyNumberFormat="1" applyFont="1" applyFill="1" applyBorder="1" applyAlignment="1">
      <alignment horizontal="center" vertical="center"/>
    </xf>
    <xf numFmtId="165" fontId="16" fillId="0" borderId="4" xfId="0" applyNumberFormat="1" applyFont="1" applyFill="1" applyBorder="1" applyAlignment="1">
      <alignment horizontal="center" vertical="center"/>
    </xf>
    <xf numFmtId="165" fontId="16" fillId="7" borderId="4" xfId="0" applyNumberFormat="1" applyFont="1" applyFill="1" applyBorder="1" applyAlignment="1">
      <alignment horizontal="center" vertical="center"/>
    </xf>
    <xf numFmtId="49" fontId="53" fillId="0" borderId="15" xfId="7" applyNumberFormat="1" applyFont="1" applyBorder="1" applyAlignment="1">
      <alignment horizontal="center" vertical="center" wrapText="1"/>
    </xf>
    <xf numFmtId="0" fontId="48" fillId="0" borderId="7" xfId="7" applyFont="1" applyFill="1" applyBorder="1" applyAlignment="1">
      <alignment horizontal="center" vertical="center" wrapText="1"/>
    </xf>
    <xf numFmtId="0" fontId="54" fillId="0" borderId="40" xfId="7" applyFont="1" applyFill="1" applyBorder="1" applyAlignment="1">
      <alignment horizontal="center" vertical="center" wrapText="1"/>
    </xf>
    <xf numFmtId="0" fontId="51" fillId="0" borderId="40" xfId="7" applyFont="1" applyFill="1" applyBorder="1" applyAlignment="1">
      <alignment horizontal="center" vertical="center" wrapText="1"/>
    </xf>
    <xf numFmtId="0" fontId="51" fillId="0" borderId="15" xfId="7" applyFont="1" applyFill="1" applyBorder="1" applyAlignment="1">
      <alignment horizontal="center" vertical="center" wrapText="1"/>
    </xf>
    <xf numFmtId="166" fontId="7" fillId="0" borderId="0" xfId="0" applyNumberFormat="1" applyFont="1" applyAlignment="1">
      <alignment vertical="top"/>
    </xf>
    <xf numFmtId="0" fontId="51" fillId="0" borderId="7" xfId="7"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3" fillId="3" borderId="12" xfId="0" applyNumberFormat="1" applyFont="1" applyFill="1" applyBorder="1" applyAlignment="1">
      <alignment horizontal="center" vertical="center"/>
    </xf>
    <xf numFmtId="166" fontId="15" fillId="3" borderId="14" xfId="0" applyNumberFormat="1" applyFont="1" applyFill="1" applyBorder="1" applyAlignment="1">
      <alignment horizontal="center" vertical="center"/>
    </xf>
    <xf numFmtId="166" fontId="15" fillId="3" borderId="15" xfId="0" applyNumberFormat="1" applyFont="1" applyFill="1" applyBorder="1" applyAlignment="1">
      <alignment horizontal="center" vertical="center"/>
    </xf>
    <xf numFmtId="166" fontId="15" fillId="3" borderId="16" xfId="0" applyNumberFormat="1" applyFont="1" applyFill="1" applyBorder="1" applyAlignment="1">
      <alignment horizontal="center" vertical="center"/>
    </xf>
    <xf numFmtId="166" fontId="3" fillId="3" borderId="68" xfId="0" applyNumberFormat="1" applyFont="1" applyFill="1" applyBorder="1" applyAlignment="1">
      <alignment horizontal="center" vertical="center"/>
    </xf>
    <xf numFmtId="166" fontId="3" fillId="3" borderId="66" xfId="0" applyNumberFormat="1" applyFont="1" applyFill="1" applyBorder="1" applyAlignment="1">
      <alignment horizontal="center" vertical="center"/>
    </xf>
    <xf numFmtId="165" fontId="3" fillId="3" borderId="72" xfId="0" applyNumberFormat="1" applyFont="1" applyFill="1" applyBorder="1" applyAlignment="1">
      <alignment horizontal="center" vertical="center"/>
    </xf>
    <xf numFmtId="0" fontId="35" fillId="0" borderId="0" xfId="7" applyFont="1" applyFill="1" applyBorder="1" applyAlignment="1">
      <alignment horizontal="center" vertical="center" wrapText="1"/>
    </xf>
    <xf numFmtId="166" fontId="16" fillId="0" borderId="69" xfId="0" applyNumberFormat="1" applyFont="1" applyFill="1" applyBorder="1" applyAlignment="1">
      <alignment horizontal="center" vertical="center"/>
    </xf>
    <xf numFmtId="166" fontId="16" fillId="0" borderId="11" xfId="0" applyNumberFormat="1" applyFont="1" applyFill="1" applyBorder="1" applyAlignment="1">
      <alignment horizontal="center" vertical="center"/>
    </xf>
    <xf numFmtId="0" fontId="35" fillId="0" borderId="65" xfId="7" applyFont="1" applyFill="1" applyBorder="1" applyAlignment="1">
      <alignment horizontal="center" vertical="center" wrapText="1"/>
    </xf>
    <xf numFmtId="166" fontId="15" fillId="0" borderId="15" xfId="0" applyNumberFormat="1" applyFont="1" applyFill="1" applyBorder="1" applyAlignment="1">
      <alignment horizontal="center" vertical="center"/>
    </xf>
    <xf numFmtId="166" fontId="4" fillId="3" borderId="68" xfId="0" applyNumberFormat="1" applyFont="1" applyFill="1" applyBorder="1" applyAlignment="1">
      <alignment horizontal="center" vertical="center"/>
    </xf>
    <xf numFmtId="166" fontId="4" fillId="3" borderId="66" xfId="0" applyNumberFormat="1" applyFont="1" applyFill="1" applyBorder="1" applyAlignment="1">
      <alignment horizontal="center" vertical="center"/>
    </xf>
    <xf numFmtId="0" fontId="35" fillId="0" borderId="6" xfId="7" applyFont="1" applyFill="1" applyBorder="1" applyAlignment="1">
      <alignment horizontal="center" vertical="center" wrapText="1"/>
    </xf>
    <xf numFmtId="0" fontId="35" fillId="0" borderId="55" xfId="7" applyFont="1" applyFill="1" applyBorder="1" applyAlignment="1">
      <alignment horizontal="center" vertical="center" wrapText="1"/>
    </xf>
    <xf numFmtId="166" fontId="14" fillId="0" borderId="14" xfId="0" applyNumberFormat="1" applyFont="1" applyFill="1" applyBorder="1" applyAlignment="1">
      <alignment horizontal="center" vertical="center"/>
    </xf>
    <xf numFmtId="166" fontId="14" fillId="0" borderId="15" xfId="0" applyNumberFormat="1" applyFont="1" applyFill="1" applyBorder="1" applyAlignment="1">
      <alignment horizontal="center" vertical="center"/>
    </xf>
    <xf numFmtId="166" fontId="14" fillId="0" borderId="12" xfId="0" applyNumberFormat="1" applyFont="1" applyFill="1" applyBorder="1" applyAlignment="1">
      <alignment horizontal="center" vertical="center"/>
    </xf>
    <xf numFmtId="0" fontId="35" fillId="0" borderId="12" xfId="7" applyFont="1" applyFill="1" applyBorder="1" applyAlignment="1">
      <alignment horizontal="center" vertical="center" wrapText="1"/>
    </xf>
    <xf numFmtId="0" fontId="3" fillId="3" borderId="10" xfId="0" applyFont="1" applyFill="1" applyBorder="1" applyAlignment="1">
      <alignment horizontal="center" vertical="center" wrapText="1"/>
    </xf>
    <xf numFmtId="166" fontId="15" fillId="3" borderId="1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6" fontId="14" fillId="8" borderId="8" xfId="0" applyNumberFormat="1" applyFont="1" applyFill="1" applyBorder="1" applyAlignment="1">
      <alignment horizontal="center" vertical="center"/>
    </xf>
    <xf numFmtId="165" fontId="14" fillId="8" borderId="3" xfId="0" applyNumberFormat="1" applyFont="1" applyFill="1" applyBorder="1" applyAlignment="1">
      <alignment horizontal="center" vertical="center"/>
    </xf>
    <xf numFmtId="165" fontId="14" fillId="8" borderId="2" xfId="0" applyNumberFormat="1" applyFont="1" applyFill="1" applyBorder="1" applyAlignment="1">
      <alignment horizontal="center" vertical="center"/>
    </xf>
    <xf numFmtId="166" fontId="3" fillId="3" borderId="67" xfId="0" applyNumberFormat="1" applyFont="1" applyFill="1" applyBorder="1" applyAlignment="1">
      <alignment horizontal="center" vertical="center"/>
    </xf>
    <xf numFmtId="165" fontId="4" fillId="3" borderId="72" xfId="0" applyNumberFormat="1" applyFont="1" applyFill="1" applyBorder="1" applyAlignment="1">
      <alignment horizontal="center" vertical="center"/>
    </xf>
    <xf numFmtId="165" fontId="4" fillId="3" borderId="15" xfId="0" applyNumberFormat="1" applyFont="1" applyFill="1" applyBorder="1" applyAlignment="1">
      <alignment horizontal="center" vertical="center"/>
    </xf>
    <xf numFmtId="165" fontId="4" fillId="3" borderId="16" xfId="0" applyNumberFormat="1" applyFont="1" applyFill="1" applyBorder="1" applyAlignment="1">
      <alignment horizontal="center" vertical="center"/>
    </xf>
    <xf numFmtId="166" fontId="14" fillId="0" borderId="30" xfId="0" applyNumberFormat="1" applyFont="1" applyFill="1" applyBorder="1" applyAlignment="1">
      <alignment horizontal="center" vertical="center"/>
    </xf>
    <xf numFmtId="0" fontId="3" fillId="3" borderId="61" xfId="0" applyFont="1" applyFill="1" applyBorder="1" applyAlignment="1">
      <alignment horizontal="center" vertical="center" wrapText="1"/>
    </xf>
    <xf numFmtId="166" fontId="15" fillId="3" borderId="30" xfId="0" applyNumberFormat="1" applyFont="1" applyFill="1" applyBorder="1" applyAlignment="1">
      <alignment horizontal="center" vertical="center"/>
    </xf>
    <xf numFmtId="166" fontId="15" fillId="3" borderId="2" xfId="0" applyNumberFormat="1" applyFont="1" applyFill="1" applyBorder="1" applyAlignment="1">
      <alignment horizontal="center" vertical="center"/>
    </xf>
    <xf numFmtId="165" fontId="4" fillId="3" borderId="76" xfId="0" applyNumberFormat="1" applyFont="1" applyFill="1" applyBorder="1" applyAlignment="1">
      <alignment horizontal="center" vertical="center"/>
    </xf>
    <xf numFmtId="165" fontId="4" fillId="3" borderId="40" xfId="0" applyNumberFormat="1" applyFont="1" applyFill="1" applyBorder="1" applyAlignment="1">
      <alignment horizontal="center" vertical="center"/>
    </xf>
    <xf numFmtId="165" fontId="4" fillId="3" borderId="43" xfId="0" applyNumberFormat="1" applyFont="1" applyFill="1" applyBorder="1" applyAlignment="1">
      <alignment horizontal="center" vertical="center"/>
    </xf>
    <xf numFmtId="166" fontId="14" fillId="0" borderId="72" xfId="0" applyNumberFormat="1" applyFont="1" applyFill="1" applyBorder="1" applyAlignment="1">
      <alignment horizontal="center" vertical="center"/>
    </xf>
    <xf numFmtId="166" fontId="2" fillId="0" borderId="65" xfId="0" applyNumberFormat="1" applyFont="1" applyFill="1" applyBorder="1" applyAlignment="1">
      <alignment horizontal="center" vertical="center"/>
    </xf>
    <xf numFmtId="166" fontId="15" fillId="3" borderId="76" xfId="0" applyNumberFormat="1" applyFont="1" applyFill="1" applyBorder="1" applyAlignment="1">
      <alignment horizontal="center" vertical="center"/>
    </xf>
    <xf numFmtId="166" fontId="15" fillId="3" borderId="55" xfId="0" applyNumberFormat="1" applyFont="1" applyFill="1" applyBorder="1" applyAlignment="1">
      <alignment horizontal="center" vertical="center"/>
    </xf>
    <xf numFmtId="166" fontId="3" fillId="3" borderId="0" xfId="0" applyNumberFormat="1" applyFont="1" applyFill="1" applyBorder="1" applyAlignment="1">
      <alignment horizontal="center" vertical="center"/>
    </xf>
    <xf numFmtId="165" fontId="4" fillId="3" borderId="17" xfId="0" applyNumberFormat="1" applyFont="1" applyFill="1" applyBorder="1" applyAlignment="1">
      <alignment horizontal="center" vertical="center"/>
    </xf>
    <xf numFmtId="0" fontId="35" fillId="0" borderId="7" xfId="7" applyFont="1" applyFill="1" applyBorder="1" applyAlignment="1">
      <alignment horizontal="center" vertical="center" wrapText="1"/>
    </xf>
    <xf numFmtId="166" fontId="14" fillId="0" borderId="2" xfId="0" applyNumberFormat="1" applyFont="1" applyFill="1" applyBorder="1" applyAlignment="1">
      <alignment horizontal="center" vertical="center"/>
    </xf>
    <xf numFmtId="165" fontId="16" fillId="0" borderId="3" xfId="0" applyNumberFormat="1" applyFont="1" applyFill="1" applyBorder="1" applyAlignment="1">
      <alignment horizontal="center" vertical="center"/>
    </xf>
    <xf numFmtId="0" fontId="35" fillId="0" borderId="32" xfId="7" applyFont="1" applyFill="1" applyBorder="1" applyAlignment="1">
      <alignment horizontal="center" vertical="center" wrapText="1"/>
    </xf>
    <xf numFmtId="166" fontId="15" fillId="3" borderId="58" xfId="0" applyNumberFormat="1" applyFont="1" applyFill="1" applyBorder="1" applyAlignment="1">
      <alignment horizontal="center" vertical="center"/>
    </xf>
    <xf numFmtId="166" fontId="15" fillId="3" borderId="19" xfId="0" applyNumberFormat="1" applyFont="1" applyFill="1" applyBorder="1" applyAlignment="1">
      <alignment horizontal="center" vertical="center"/>
    </xf>
    <xf numFmtId="166" fontId="15" fillId="3" borderId="57" xfId="0" applyNumberFormat="1" applyFont="1" applyFill="1" applyBorder="1" applyAlignment="1">
      <alignment horizontal="center" vertical="center"/>
    </xf>
    <xf numFmtId="166" fontId="3" fillId="3" borderId="54" xfId="0" applyNumberFormat="1" applyFont="1" applyFill="1" applyBorder="1" applyAlignment="1">
      <alignment horizontal="center" vertical="center"/>
    </xf>
    <xf numFmtId="165" fontId="4" fillId="3" borderId="19" xfId="0" applyNumberFormat="1" applyFont="1" applyFill="1" applyBorder="1" applyAlignment="1">
      <alignment horizontal="center" vertical="center"/>
    </xf>
    <xf numFmtId="165" fontId="3" fillId="4" borderId="5" xfId="6" applyNumberFormat="1" applyFont="1" applyFill="1" applyBorder="1" applyAlignment="1">
      <alignment horizontal="center" vertical="center"/>
    </xf>
    <xf numFmtId="166" fontId="15" fillId="4" borderId="77" xfId="6" applyNumberFormat="1" applyFont="1" applyFill="1" applyBorder="1" applyAlignment="1">
      <alignment horizontal="center" vertical="center"/>
    </xf>
    <xf numFmtId="166" fontId="15" fillId="4" borderId="5" xfId="6" applyNumberFormat="1" applyFont="1" applyFill="1" applyBorder="1" applyAlignment="1">
      <alignment horizontal="center" vertical="center"/>
    </xf>
    <xf numFmtId="166" fontId="15" fillId="4" borderId="27" xfId="6" applyNumberFormat="1" applyFont="1" applyFill="1" applyBorder="1" applyAlignment="1">
      <alignment horizontal="center" vertical="center"/>
    </xf>
    <xf numFmtId="165" fontId="16" fillId="4" borderId="77" xfId="6" applyNumberFormat="1" applyFont="1" applyFill="1" applyBorder="1" applyAlignment="1">
      <alignment horizontal="center" vertical="center"/>
    </xf>
    <xf numFmtId="165" fontId="16" fillId="4" borderId="5" xfId="6" applyNumberFormat="1" applyFont="1" applyFill="1" applyBorder="1" applyAlignment="1">
      <alignment horizontal="center" vertical="center"/>
    </xf>
    <xf numFmtId="165" fontId="16" fillId="4" borderId="13" xfId="6" applyNumberFormat="1" applyFont="1" applyFill="1" applyBorder="1" applyAlignment="1">
      <alignment horizontal="center" vertical="center"/>
    </xf>
    <xf numFmtId="165" fontId="3" fillId="2" borderId="77" xfId="0" applyNumberFormat="1" applyFont="1" applyFill="1" applyBorder="1" applyAlignment="1">
      <alignment horizontal="center" vertical="center"/>
    </xf>
    <xf numFmtId="166" fontId="15" fillId="2" borderId="77" xfId="0" applyNumberFormat="1" applyFont="1" applyFill="1" applyBorder="1" applyAlignment="1">
      <alignment horizontal="center" vertical="center"/>
    </xf>
    <xf numFmtId="166" fontId="15" fillId="2" borderId="5" xfId="0" applyNumberFormat="1" applyFont="1" applyFill="1" applyBorder="1" applyAlignment="1">
      <alignment horizontal="center" vertical="center"/>
    </xf>
    <xf numFmtId="166" fontId="15" fillId="2" borderId="27" xfId="0" applyNumberFormat="1" applyFont="1" applyFill="1" applyBorder="1" applyAlignment="1">
      <alignment horizontal="center" vertical="center"/>
    </xf>
    <xf numFmtId="166" fontId="3" fillId="2" borderId="28" xfId="0" applyNumberFormat="1" applyFont="1" applyFill="1" applyBorder="1" applyAlignment="1">
      <alignment horizontal="center" vertical="center"/>
    </xf>
    <xf numFmtId="166" fontId="3" fillId="2" borderId="64" xfId="0" applyNumberFormat="1" applyFont="1" applyFill="1" applyBorder="1" applyAlignment="1">
      <alignment horizontal="center" vertical="center"/>
    </xf>
    <xf numFmtId="165" fontId="4" fillId="2" borderId="64" xfId="0" applyNumberFormat="1" applyFont="1" applyFill="1" applyBorder="1" applyAlignment="1">
      <alignment horizontal="center" vertical="center"/>
    </xf>
    <xf numFmtId="165" fontId="4" fillId="2" borderId="77"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165" fontId="4" fillId="2" borderId="13" xfId="0" applyNumberFormat="1" applyFont="1" applyFill="1" applyBorder="1" applyAlignment="1">
      <alignment horizontal="center" vertical="center"/>
    </xf>
    <xf numFmtId="165" fontId="3" fillId="7" borderId="59" xfId="0" applyNumberFormat="1" applyFont="1" applyFill="1" applyBorder="1" applyAlignment="1">
      <alignment horizontal="center" vertical="center"/>
    </xf>
    <xf numFmtId="166" fontId="15" fillId="7" borderId="59" xfId="0" applyNumberFormat="1" applyFont="1" applyFill="1" applyBorder="1" applyAlignment="1">
      <alignment horizontal="center" vertical="center"/>
    </xf>
    <xf numFmtId="166" fontId="15" fillId="7" borderId="32" xfId="0" applyNumberFormat="1" applyFont="1" applyFill="1" applyBorder="1" applyAlignment="1">
      <alignment horizontal="center" vertical="center"/>
    </xf>
    <xf numFmtId="166" fontId="15" fillId="7" borderId="37" xfId="0" applyNumberFormat="1" applyFont="1" applyFill="1" applyBorder="1" applyAlignment="1">
      <alignment horizontal="center" vertical="center"/>
    </xf>
    <xf numFmtId="166" fontId="3" fillId="7" borderId="42" xfId="0" applyNumberFormat="1" applyFont="1" applyFill="1" applyBorder="1" applyAlignment="1">
      <alignment horizontal="center" vertical="center"/>
    </xf>
    <xf numFmtId="166" fontId="3" fillId="7" borderId="49" xfId="0" applyNumberFormat="1" applyFont="1" applyFill="1" applyBorder="1" applyAlignment="1">
      <alignment horizontal="center" vertical="center"/>
    </xf>
    <xf numFmtId="165" fontId="4" fillId="7" borderId="42" xfId="0" applyNumberFormat="1" applyFont="1" applyFill="1" applyBorder="1" applyAlignment="1">
      <alignment horizontal="center" vertical="center"/>
    </xf>
    <xf numFmtId="165" fontId="4" fillId="7" borderId="59" xfId="0" applyNumberFormat="1" applyFont="1" applyFill="1" applyBorder="1" applyAlignment="1">
      <alignment horizontal="center" vertical="center"/>
    </xf>
    <xf numFmtId="165" fontId="4" fillId="7" borderId="32" xfId="0" applyNumberFormat="1" applyFont="1" applyFill="1" applyBorder="1" applyAlignment="1">
      <alignment horizontal="center" vertical="center"/>
    </xf>
    <xf numFmtId="165" fontId="4" fillId="7" borderId="52" xfId="0" applyNumberFormat="1" applyFont="1" applyFill="1" applyBorder="1" applyAlignment="1">
      <alignment horizontal="center" vertical="center"/>
    </xf>
    <xf numFmtId="165" fontId="16" fillId="0" borderId="0" xfId="0" applyNumberFormat="1" applyFont="1" applyBorder="1" applyAlignment="1">
      <alignment horizontal="center" vertical="center" wrapText="1"/>
    </xf>
    <xf numFmtId="165" fontId="16" fillId="0" borderId="0" xfId="0" applyNumberFormat="1" applyFont="1" applyBorder="1" applyAlignment="1">
      <alignment horizontal="center" vertical="center"/>
    </xf>
    <xf numFmtId="0" fontId="16" fillId="0" borderId="0" xfId="0" applyFont="1" applyAlignment="1">
      <alignment horizontal="center" vertical="center" wrapText="1"/>
    </xf>
    <xf numFmtId="165" fontId="4" fillId="0" borderId="0" xfId="0" applyNumberFormat="1" applyFont="1" applyFill="1" applyAlignment="1">
      <alignment horizontal="center" vertical="center"/>
    </xf>
    <xf numFmtId="0" fontId="16" fillId="0" borderId="0" xfId="0" applyFont="1" applyFill="1" applyAlignment="1">
      <alignment horizontal="center" vertical="center"/>
    </xf>
    <xf numFmtId="0" fontId="3" fillId="3" borderId="86"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165" fontId="2" fillId="14" borderId="7" xfId="0" applyNumberFormat="1" applyFont="1" applyFill="1" applyBorder="1" applyAlignment="1">
      <alignment horizontal="center" vertical="center"/>
    </xf>
    <xf numFmtId="0" fontId="2" fillId="0" borderId="0" xfId="0" applyFont="1" applyBorder="1" applyAlignment="1">
      <alignment horizontal="center" vertical="center"/>
    </xf>
    <xf numFmtId="165" fontId="2" fillId="14" borderId="7" xfId="0" applyNumberFormat="1" applyFont="1" applyFill="1" applyBorder="1" applyAlignment="1">
      <alignment horizontal="left" vertical="center" wrapText="1"/>
    </xf>
    <xf numFmtId="165" fontId="2" fillId="14" borderId="40"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165" fontId="2" fillId="0" borderId="3" xfId="0" applyNumberFormat="1" applyFont="1" applyFill="1" applyBorder="1" applyAlignment="1">
      <alignment horizontal="left" vertical="center" wrapText="1"/>
    </xf>
    <xf numFmtId="49" fontId="3" fillId="4" borderId="5"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3" fillId="7" borderId="31" xfId="0" applyNumberFormat="1" applyFont="1" applyFill="1" applyBorder="1" applyAlignment="1">
      <alignment horizontal="center" vertical="center"/>
    </xf>
    <xf numFmtId="165" fontId="3" fillId="7" borderId="32" xfId="0" applyNumberFormat="1" applyFont="1" applyFill="1" applyBorder="1" applyAlignment="1">
      <alignment horizontal="center" vertical="center"/>
    </xf>
    <xf numFmtId="49" fontId="3" fillId="4" borderId="37"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xf numFmtId="0" fontId="2" fillId="0" borderId="3" xfId="0" applyFont="1" applyBorder="1" applyAlignment="1">
      <alignment horizontal="center" vertical="center"/>
    </xf>
    <xf numFmtId="165" fontId="2" fillId="0" borderId="10" xfId="0" applyNumberFormat="1" applyFont="1" applyFill="1" applyBorder="1" applyAlignment="1">
      <alignment horizontal="center" vertical="center" wrapText="1"/>
    </xf>
    <xf numFmtId="165" fontId="2" fillId="0" borderId="8"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165" fontId="2" fillId="14" borderId="8"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wrapText="1"/>
    </xf>
    <xf numFmtId="165" fontId="2" fillId="0" borderId="2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65" fontId="2"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165" fontId="3" fillId="2" borderId="5" xfId="0" applyNumberFormat="1" applyFont="1" applyFill="1" applyBorder="1" applyAlignment="1">
      <alignment horizontal="center" vertical="center"/>
    </xf>
    <xf numFmtId="165" fontId="3" fillId="7" borderId="32"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44"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165" fontId="2" fillId="0" borderId="14" xfId="0" applyNumberFormat="1" applyFont="1" applyFill="1" applyBorder="1" applyAlignment="1">
      <alignment horizontal="center" vertical="center"/>
    </xf>
    <xf numFmtId="165" fontId="16" fillId="0" borderId="17" xfId="0" applyNumberFormat="1" applyFont="1" applyFill="1" applyBorder="1" applyAlignment="1">
      <alignment horizontal="center" vertical="center"/>
    </xf>
    <xf numFmtId="0" fontId="2" fillId="0" borderId="65" xfId="0" applyFont="1" applyFill="1" applyBorder="1" applyAlignment="1">
      <alignment horizontal="center" vertical="center" wrapText="1"/>
    </xf>
    <xf numFmtId="165" fontId="2" fillId="0" borderId="16" xfId="0" applyNumberFormat="1" applyFont="1" applyFill="1" applyBorder="1" applyAlignment="1">
      <alignment horizontal="center" vertical="center"/>
    </xf>
    <xf numFmtId="49" fontId="2" fillId="0" borderId="15" xfId="7" applyNumberFormat="1" applyFont="1" applyBorder="1" applyAlignment="1">
      <alignment horizontal="center" vertical="center" wrapText="1"/>
    </xf>
    <xf numFmtId="49" fontId="2" fillId="0" borderId="40" xfId="7" applyNumberFormat="1" applyFont="1" applyBorder="1" applyAlignment="1">
      <alignment horizontal="center" vertical="center" wrapText="1"/>
    </xf>
    <xf numFmtId="165" fontId="16" fillId="0" borderId="17"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14" xfId="0" applyNumberFormat="1" applyFont="1" applyBorder="1" applyAlignment="1">
      <alignment horizontal="center" vertical="center"/>
    </xf>
    <xf numFmtId="165" fontId="2" fillId="0" borderId="15" xfId="0" applyNumberFormat="1" applyFont="1" applyBorder="1" applyAlignment="1">
      <alignment horizontal="center" vertical="center"/>
    </xf>
    <xf numFmtId="0" fontId="2" fillId="0" borderId="7" xfId="0" applyFont="1" applyBorder="1" applyAlignment="1">
      <alignment horizontal="center" vertical="center" textRotation="90" wrapText="1"/>
    </xf>
    <xf numFmtId="165" fontId="2" fillId="0" borderId="36" xfId="0" applyNumberFormat="1" applyFont="1" applyFill="1" applyBorder="1" applyAlignment="1">
      <alignment horizontal="center" vertical="center"/>
    </xf>
    <xf numFmtId="165" fontId="2" fillId="0" borderId="72"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165" fontId="2" fillId="0" borderId="24" xfId="0" applyNumberFormat="1" applyFont="1" applyFill="1" applyBorder="1" applyAlignment="1">
      <alignment horizontal="center" vertical="center"/>
    </xf>
    <xf numFmtId="0" fontId="2" fillId="0" borderId="12" xfId="0" applyFont="1" applyBorder="1" applyAlignment="1">
      <alignment horizontal="center" vertical="center"/>
    </xf>
    <xf numFmtId="2" fontId="2" fillId="0" borderId="4"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2" fontId="23" fillId="0" borderId="3"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168" fontId="15" fillId="3" borderId="4" xfId="0" applyNumberFormat="1" applyFont="1" applyFill="1" applyBorder="1" applyAlignment="1">
      <alignment horizontal="center" vertical="center"/>
    </xf>
    <xf numFmtId="166" fontId="3" fillId="4" borderId="1" xfId="6" applyNumberFormat="1" applyFont="1" applyFill="1" applyBorder="1" applyAlignment="1">
      <alignment horizontal="center" vertical="center"/>
    </xf>
    <xf numFmtId="166" fontId="3" fillId="4" borderId="5" xfId="6" applyNumberFormat="1" applyFont="1" applyFill="1" applyBorder="1" applyAlignment="1">
      <alignment horizontal="center" vertical="center"/>
    </xf>
    <xf numFmtId="166" fontId="3" fillId="4" borderId="27" xfId="6" applyNumberFormat="1" applyFont="1" applyFill="1" applyBorder="1" applyAlignment="1">
      <alignment horizontal="center" vertical="center"/>
    </xf>
    <xf numFmtId="168" fontId="3" fillId="4" borderId="1" xfId="6" applyNumberFormat="1" applyFont="1" applyFill="1" applyBorder="1" applyAlignment="1">
      <alignment horizontal="center" vertical="center"/>
    </xf>
    <xf numFmtId="168" fontId="3" fillId="4" borderId="5" xfId="6" applyNumberFormat="1" applyFont="1" applyFill="1" applyBorder="1" applyAlignment="1">
      <alignment horizontal="center" vertical="center"/>
    </xf>
    <xf numFmtId="168" fontId="3" fillId="4" borderId="13" xfId="6" applyNumberFormat="1" applyFont="1" applyFill="1" applyBorder="1" applyAlignment="1">
      <alignment horizontal="center" vertical="center"/>
    </xf>
    <xf numFmtId="165" fontId="16" fillId="0" borderId="0" xfId="0" applyNumberFormat="1" applyFont="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6" borderId="69"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2" fontId="2" fillId="0" borderId="30" xfId="0" applyNumberFormat="1" applyFont="1" applyFill="1" applyBorder="1" applyAlignment="1">
      <alignment vertical="center"/>
    </xf>
    <xf numFmtId="2" fontId="2" fillId="0" borderId="2" xfId="0" applyNumberFormat="1" applyFont="1" applyFill="1" applyBorder="1" applyAlignment="1">
      <alignment vertical="center"/>
    </xf>
    <xf numFmtId="165" fontId="2" fillId="0" borderId="15"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16" fillId="0" borderId="16"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33"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3" fillId="13" borderId="15" xfId="6" applyNumberFormat="1" applyFont="1" applyFill="1" applyBorder="1" applyAlignment="1">
      <alignment horizontal="center" vertical="center"/>
    </xf>
    <xf numFmtId="165" fontId="2" fillId="5" borderId="12" xfId="0" applyNumberFormat="1" applyFont="1" applyFill="1" applyBorder="1" applyAlignment="1">
      <alignment horizontal="center" vertical="center" wrapText="1"/>
    </xf>
    <xf numFmtId="165" fontId="2" fillId="0" borderId="16" xfId="6" applyNumberFormat="1" applyFont="1" applyFill="1" applyBorder="1" applyAlignment="1">
      <alignment horizontal="center" vertical="center"/>
    </xf>
    <xf numFmtId="165" fontId="2" fillId="5" borderId="34" xfId="0" applyNumberFormat="1" applyFont="1" applyFill="1" applyBorder="1" applyAlignment="1">
      <alignment horizontal="center" vertical="center" wrapText="1"/>
    </xf>
    <xf numFmtId="165" fontId="2" fillId="0" borderId="21" xfId="6" applyNumberFormat="1" applyFont="1" applyFill="1" applyBorder="1" applyAlignment="1">
      <alignment horizontal="center" vertical="center"/>
    </xf>
    <xf numFmtId="165" fontId="2" fillId="0" borderId="22" xfId="6" applyNumberFormat="1" applyFont="1" applyFill="1" applyBorder="1" applyAlignment="1">
      <alignment horizontal="center" vertical="center"/>
    </xf>
    <xf numFmtId="165" fontId="2" fillId="0" borderId="23" xfId="6" applyNumberFormat="1" applyFont="1" applyFill="1" applyBorder="1" applyAlignment="1">
      <alignment horizontal="center" vertical="center"/>
    </xf>
    <xf numFmtId="165" fontId="2" fillId="0" borderId="26" xfId="6" applyNumberFormat="1" applyFont="1" applyFill="1" applyBorder="1" applyAlignment="1">
      <alignment horizontal="center" vertical="center"/>
    </xf>
    <xf numFmtId="165" fontId="3" fillId="3" borderId="57" xfId="0" applyNumberFormat="1" applyFont="1" applyFill="1" applyBorder="1" applyAlignment="1">
      <alignment horizontal="center" vertical="center" wrapText="1"/>
    </xf>
    <xf numFmtId="165" fontId="3" fillId="3" borderId="18" xfId="6" applyNumberFormat="1" applyFont="1" applyFill="1" applyBorder="1" applyAlignment="1">
      <alignment horizontal="center" vertical="center"/>
    </xf>
    <xf numFmtId="165" fontId="3" fillId="3" borderId="19" xfId="6" applyNumberFormat="1" applyFont="1" applyFill="1" applyBorder="1" applyAlignment="1">
      <alignment horizontal="center" vertical="center"/>
    </xf>
    <xf numFmtId="165" fontId="3" fillId="3" borderId="20" xfId="6" applyNumberFormat="1" applyFont="1" applyFill="1" applyBorder="1" applyAlignment="1">
      <alignment horizontal="center" vertical="center"/>
    </xf>
    <xf numFmtId="165" fontId="3" fillId="3" borderId="31" xfId="0" applyNumberFormat="1" applyFont="1" applyFill="1" applyBorder="1" applyAlignment="1">
      <alignment horizontal="center" vertical="center"/>
    </xf>
    <xf numFmtId="165" fontId="3" fillId="3" borderId="37" xfId="0" applyNumberFormat="1" applyFont="1" applyFill="1" applyBorder="1" applyAlignment="1">
      <alignment horizontal="center" vertical="center"/>
    </xf>
    <xf numFmtId="165" fontId="3" fillId="3" borderId="54" xfId="0" applyNumberFormat="1" applyFont="1" applyFill="1" applyBorder="1" applyAlignment="1">
      <alignment horizontal="left" vertical="center"/>
    </xf>
    <xf numFmtId="165" fontId="16" fillId="4" borderId="28" xfId="6" applyNumberFormat="1" applyFont="1" applyFill="1" applyBorder="1" applyAlignment="1">
      <alignment horizontal="center" vertical="center"/>
    </xf>
    <xf numFmtId="166" fontId="2" fillId="0" borderId="12" xfId="0" applyNumberFormat="1" applyFont="1" applyFill="1" applyBorder="1" applyAlignment="1">
      <alignment horizontal="center" vertical="center"/>
    </xf>
    <xf numFmtId="165" fontId="4" fillId="3" borderId="20" xfId="0" applyNumberFormat="1" applyFont="1" applyFill="1" applyBorder="1" applyAlignment="1">
      <alignment horizontal="center" vertical="center"/>
    </xf>
    <xf numFmtId="0" fontId="3" fillId="3" borderId="57" xfId="0" applyFont="1" applyFill="1" applyBorder="1" applyAlignment="1">
      <alignment horizontal="center" vertical="center" wrapText="1"/>
    </xf>
    <xf numFmtId="166" fontId="3" fillId="3" borderId="18" xfId="0" applyNumberFormat="1" applyFont="1" applyFill="1" applyBorder="1" applyAlignment="1">
      <alignment horizontal="center" vertical="center"/>
    </xf>
    <xf numFmtId="166" fontId="3" fillId="3" borderId="19" xfId="0" applyNumberFormat="1" applyFont="1" applyFill="1" applyBorder="1" applyAlignment="1">
      <alignment horizontal="center" vertical="center"/>
    </xf>
    <xf numFmtId="166" fontId="3" fillId="3" borderId="57" xfId="0" applyNumberFormat="1" applyFont="1" applyFill="1" applyBorder="1" applyAlignment="1">
      <alignment horizontal="center" vertical="center"/>
    </xf>
    <xf numFmtId="166" fontId="3" fillId="3" borderId="121" xfId="0" applyNumberFormat="1" applyFont="1" applyFill="1" applyBorder="1" applyAlignment="1">
      <alignment horizontal="center" vertical="center"/>
    </xf>
    <xf numFmtId="49" fontId="35" fillId="0" borderId="32" xfId="7" applyNumberFormat="1" applyFont="1" applyBorder="1" applyAlignment="1">
      <alignment horizontal="center" vertical="center" wrapText="1"/>
    </xf>
    <xf numFmtId="166" fontId="56" fillId="0" borderId="0" xfId="0" applyNumberFormat="1" applyFont="1" applyAlignment="1">
      <alignment vertical="center"/>
    </xf>
    <xf numFmtId="0" fontId="38" fillId="0" borderId="0" xfId="0" applyFont="1" applyBorder="1" applyAlignment="1">
      <alignment vertical="top"/>
    </xf>
    <xf numFmtId="165" fontId="2" fillId="14" borderId="39" xfId="0" applyNumberFormat="1" applyFont="1" applyFill="1" applyBorder="1" applyAlignment="1">
      <alignment horizontal="center" vertical="center"/>
    </xf>
    <xf numFmtId="165" fontId="2" fillId="14" borderId="31" xfId="0" applyNumberFormat="1" applyFont="1" applyFill="1" applyBorder="1" applyAlignment="1">
      <alignment horizontal="center" vertical="center"/>
    </xf>
    <xf numFmtId="165" fontId="2" fillId="14" borderId="43" xfId="0" applyNumberFormat="1" applyFont="1" applyFill="1" applyBorder="1" applyAlignment="1">
      <alignment horizontal="center" vertical="center"/>
    </xf>
    <xf numFmtId="165" fontId="2" fillId="14" borderId="52" xfId="0" applyNumberFormat="1" applyFont="1" applyFill="1" applyBorder="1" applyAlignment="1">
      <alignment horizontal="center" vertical="center"/>
    </xf>
    <xf numFmtId="165" fontId="2" fillId="0" borderId="47" xfId="0" applyNumberFormat="1" applyFont="1" applyFill="1" applyBorder="1" applyAlignment="1">
      <alignment horizontal="center" vertical="center"/>
    </xf>
    <xf numFmtId="165" fontId="2" fillId="0" borderId="39" xfId="0" applyNumberFormat="1" applyFont="1" applyFill="1" applyBorder="1" applyAlignment="1">
      <alignment horizontal="center" vertical="center"/>
    </xf>
    <xf numFmtId="165" fontId="2" fillId="0" borderId="31" xfId="0" applyNumberFormat="1" applyFont="1" applyFill="1" applyBorder="1" applyAlignment="1">
      <alignment horizontal="center" vertical="center"/>
    </xf>
    <xf numFmtId="165" fontId="2" fillId="0" borderId="45" xfId="0" applyNumberFormat="1" applyFont="1" applyFill="1" applyBorder="1" applyAlignment="1">
      <alignment horizontal="center" vertical="center"/>
    </xf>
    <xf numFmtId="165" fontId="2" fillId="0" borderId="43" xfId="0" applyNumberFormat="1" applyFont="1" applyFill="1" applyBorder="1" applyAlignment="1">
      <alignment horizontal="center" vertical="center"/>
    </xf>
    <xf numFmtId="165" fontId="2" fillId="0" borderId="52" xfId="0" applyNumberFormat="1" applyFont="1" applyFill="1" applyBorder="1" applyAlignment="1">
      <alignment horizontal="center" vertical="center"/>
    </xf>
    <xf numFmtId="165" fontId="2" fillId="14" borderId="47" xfId="0" applyNumberFormat="1" applyFont="1" applyFill="1" applyBorder="1" applyAlignment="1">
      <alignment horizontal="center" vertical="center"/>
    </xf>
    <xf numFmtId="165" fontId="2" fillId="14" borderId="45" xfId="0" applyNumberFormat="1" applyFont="1" applyFill="1" applyBorder="1" applyAlignment="1">
      <alignment horizontal="center" vertical="center"/>
    </xf>
    <xf numFmtId="165" fontId="2" fillId="14" borderId="75" xfId="0" applyNumberFormat="1" applyFont="1" applyFill="1" applyBorder="1" applyAlignment="1">
      <alignment horizontal="center" vertical="center"/>
    </xf>
    <xf numFmtId="165" fontId="2" fillId="14" borderId="55" xfId="0" applyNumberFormat="1" applyFont="1" applyFill="1" applyBorder="1" applyAlignment="1">
      <alignment horizontal="center" vertical="center"/>
    </xf>
    <xf numFmtId="165" fontId="2" fillId="14" borderId="37"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wrapText="1"/>
    </xf>
    <xf numFmtId="165" fontId="2" fillId="0" borderId="71" xfId="0" applyNumberFormat="1" applyFont="1" applyFill="1" applyBorder="1" applyAlignment="1">
      <alignment horizontal="center" vertical="center" wrapText="1"/>
    </xf>
    <xf numFmtId="165" fontId="2" fillId="0" borderId="67" xfId="0" applyNumberFormat="1" applyFont="1" applyFill="1" applyBorder="1" applyAlignment="1">
      <alignment horizontal="center" vertical="center" wrapText="1"/>
    </xf>
    <xf numFmtId="165" fontId="2" fillId="0" borderId="25" xfId="0" applyNumberFormat="1" applyFont="1" applyFill="1" applyBorder="1" applyAlignment="1">
      <alignment horizontal="center" vertical="center"/>
    </xf>
    <xf numFmtId="165" fontId="2" fillId="0" borderId="71" xfId="0" applyNumberFormat="1" applyFont="1" applyFill="1" applyBorder="1" applyAlignment="1">
      <alignment horizontal="center" vertical="center"/>
    </xf>
    <xf numFmtId="165" fontId="2" fillId="0" borderId="67" xfId="0" applyNumberFormat="1" applyFont="1" applyFill="1" applyBorder="1" applyAlignment="1">
      <alignment horizontal="center" vertical="center"/>
    </xf>
    <xf numFmtId="165" fontId="2" fillId="0" borderId="62"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49" fontId="3" fillId="4" borderId="27"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3" fillId="2" borderId="27" xfId="0" applyNumberFormat="1" applyFont="1" applyFill="1" applyBorder="1" applyAlignment="1">
      <alignment horizontal="center" vertical="center"/>
    </xf>
    <xf numFmtId="165" fontId="3" fillId="7" borderId="31" xfId="0" applyNumberFormat="1" applyFont="1" applyFill="1" applyBorder="1" applyAlignment="1">
      <alignment horizontal="center" vertical="center"/>
    </xf>
    <xf numFmtId="165" fontId="3" fillId="7" borderId="32" xfId="0" applyNumberFormat="1" applyFont="1" applyFill="1" applyBorder="1" applyAlignment="1">
      <alignment horizontal="center" vertical="center"/>
    </xf>
    <xf numFmtId="165" fontId="3" fillId="7" borderId="37" xfId="0" applyNumberFormat="1" applyFont="1" applyFill="1" applyBorder="1" applyAlignment="1">
      <alignment horizontal="center" vertical="center"/>
    </xf>
    <xf numFmtId="165" fontId="2" fillId="0" borderId="10" xfId="0" applyNumberFormat="1" applyFont="1" applyFill="1" applyBorder="1" applyAlignment="1">
      <alignment horizontal="left" vertical="center" wrapText="1"/>
    </xf>
    <xf numFmtId="165" fontId="2" fillId="0" borderId="61" xfId="0" applyNumberFormat="1" applyFont="1" applyFill="1" applyBorder="1" applyAlignment="1">
      <alignment horizontal="left" vertical="center" wrapText="1"/>
    </xf>
    <xf numFmtId="49" fontId="3" fillId="2" borderId="8" xfId="0" applyNumberFormat="1" applyFont="1" applyFill="1" applyBorder="1" applyAlignment="1">
      <alignment horizontal="center" vertical="center"/>
    </xf>
    <xf numFmtId="49" fontId="3" fillId="11" borderId="9" xfId="0" applyNumberFormat="1" applyFont="1" applyFill="1" applyBorder="1" applyAlignment="1">
      <alignment horizontal="center" vertical="center"/>
    </xf>
    <xf numFmtId="49" fontId="3" fillId="4" borderId="3" xfId="0" applyNumberFormat="1" applyFont="1" applyFill="1" applyBorder="1" applyAlignment="1">
      <alignment horizontal="center" vertical="center"/>
    </xf>
    <xf numFmtId="49" fontId="3" fillId="15" borderId="7" xfId="0" applyNumberFormat="1" applyFont="1" applyFill="1" applyBorder="1" applyAlignment="1">
      <alignment horizontal="center" vertical="center"/>
    </xf>
    <xf numFmtId="49" fontId="3" fillId="0" borderId="3" xfId="0" applyNumberFormat="1" applyFont="1" applyBorder="1" applyAlignment="1">
      <alignment horizontal="center" vertical="center"/>
    </xf>
    <xf numFmtId="49" fontId="3" fillId="0" borderId="7" xfId="0" applyNumberFormat="1" applyFont="1" applyBorder="1" applyAlignment="1">
      <alignment horizontal="center" vertical="center"/>
    </xf>
    <xf numFmtId="165" fontId="2" fillId="0" borderId="3" xfId="0" applyNumberFormat="1" applyFont="1" applyFill="1" applyBorder="1" applyAlignment="1">
      <alignment horizontal="left" vertical="center" wrapText="1"/>
    </xf>
    <xf numFmtId="165" fontId="2" fillId="0" borderId="7" xfId="0" applyNumberFormat="1" applyFont="1" applyFill="1" applyBorder="1" applyAlignment="1">
      <alignment horizontal="left" vertical="center" wrapText="1"/>
    </xf>
    <xf numFmtId="165" fontId="2" fillId="0" borderId="3" xfId="2" applyNumberFormat="1" applyFont="1" applyFill="1" applyBorder="1" applyAlignment="1">
      <alignment horizontal="center" vertical="center" wrapText="1"/>
    </xf>
    <xf numFmtId="165" fontId="2" fillId="0" borderId="7" xfId="2" applyNumberFormat="1" applyFont="1" applyFill="1" applyBorder="1" applyAlignment="1">
      <alignment horizontal="center" vertical="center" wrapText="1"/>
    </xf>
    <xf numFmtId="1" fontId="2" fillId="14" borderId="3" xfId="2" applyNumberFormat="1" applyFont="1" applyFill="1" applyBorder="1" applyAlignment="1">
      <alignment horizontal="center" vertical="center"/>
    </xf>
    <xf numFmtId="1" fontId="2" fillId="14" borderId="7" xfId="2" applyNumberFormat="1" applyFont="1" applyFill="1" applyBorder="1" applyAlignment="1">
      <alignment horizontal="center" vertical="center"/>
    </xf>
    <xf numFmtId="165" fontId="3" fillId="4" borderId="27" xfId="0" applyNumberFormat="1" applyFont="1" applyFill="1" applyBorder="1" applyAlignment="1">
      <alignment horizontal="center" vertical="center"/>
    </xf>
    <xf numFmtId="165" fontId="3" fillId="4" borderId="46" xfId="0" applyNumberFormat="1" applyFont="1" applyFill="1" applyBorder="1" applyAlignment="1">
      <alignment horizontal="center" vertical="center"/>
    </xf>
    <xf numFmtId="165" fontId="4" fillId="4" borderId="33" xfId="0" applyNumberFormat="1" applyFont="1" applyFill="1" applyBorder="1" applyAlignment="1">
      <alignment horizontal="left" vertical="center" wrapText="1"/>
    </xf>
    <xf numFmtId="165" fontId="4" fillId="4" borderId="46" xfId="0" applyNumberFormat="1" applyFont="1" applyFill="1" applyBorder="1" applyAlignment="1">
      <alignment horizontal="left" vertical="center" wrapText="1"/>
    </xf>
    <xf numFmtId="165" fontId="4" fillId="4" borderId="64" xfId="0" applyNumberFormat="1" applyFont="1" applyFill="1" applyBorder="1" applyAlignment="1">
      <alignment horizontal="left" vertical="center" wrapText="1"/>
    </xf>
    <xf numFmtId="49" fontId="3" fillId="2" borderId="14" xfId="0" applyNumberFormat="1" applyFont="1" applyFill="1" applyBorder="1" applyAlignment="1">
      <alignment horizontal="center" vertical="center"/>
    </xf>
    <xf numFmtId="49" fontId="3" fillId="4" borderId="15" xfId="0" applyNumberFormat="1" applyFont="1" applyFill="1" applyBorder="1" applyAlignment="1">
      <alignment horizontal="center" vertical="center"/>
    </xf>
    <xf numFmtId="49" fontId="3" fillId="0" borderId="15" xfId="0" applyNumberFormat="1" applyFont="1" applyBorder="1" applyAlignment="1">
      <alignment horizontal="center" vertical="center"/>
    </xf>
    <xf numFmtId="165" fontId="2" fillId="0" borderId="15" xfId="0" applyNumberFormat="1" applyFont="1" applyFill="1" applyBorder="1" applyAlignment="1">
      <alignment horizontal="left" vertical="center" wrapText="1"/>
    </xf>
    <xf numFmtId="165" fontId="2" fillId="0" borderId="15" xfId="2" applyNumberFormat="1" applyFont="1" applyBorder="1" applyAlignment="1">
      <alignment horizontal="center" vertical="center" wrapText="1"/>
    </xf>
    <xf numFmtId="165" fontId="2" fillId="0" borderId="3" xfId="2" applyNumberFormat="1" applyFont="1" applyBorder="1" applyAlignment="1">
      <alignment horizontal="center" vertical="center" wrapText="1"/>
    </xf>
    <xf numFmtId="1" fontId="2" fillId="14" borderId="15" xfId="2" applyNumberFormat="1" applyFont="1" applyFill="1" applyBorder="1" applyAlignment="1">
      <alignment horizontal="center" vertical="center"/>
    </xf>
    <xf numFmtId="165" fontId="2" fillId="0" borderId="65" xfId="0" applyNumberFormat="1" applyFont="1" applyFill="1" applyBorder="1" applyAlignment="1">
      <alignment horizontal="left" vertical="center" wrapText="1"/>
    </xf>
    <xf numFmtId="49" fontId="3" fillId="11" borderId="31" xfId="0" applyNumberFormat="1" applyFont="1" applyFill="1" applyBorder="1" applyAlignment="1">
      <alignment horizontal="center" vertical="center"/>
    </xf>
    <xf numFmtId="49" fontId="3" fillId="15" borderId="32" xfId="0" applyNumberFormat="1" applyFont="1" applyFill="1" applyBorder="1" applyAlignment="1">
      <alignment horizontal="center" vertical="center"/>
    </xf>
    <xf numFmtId="49" fontId="3" fillId="14" borderId="7" xfId="0" applyNumberFormat="1" applyFont="1" applyFill="1" applyBorder="1" applyAlignment="1">
      <alignment horizontal="center" vertical="center"/>
    </xf>
    <xf numFmtId="49" fontId="3" fillId="14" borderId="32" xfId="0" applyNumberFormat="1" applyFont="1" applyFill="1" applyBorder="1" applyAlignment="1">
      <alignment horizontal="center" vertical="center"/>
    </xf>
    <xf numFmtId="165" fontId="2" fillId="14" borderId="7" xfId="2" applyNumberFormat="1" applyFont="1" applyFill="1" applyBorder="1" applyAlignment="1">
      <alignment horizontal="center" vertical="center" wrapText="1"/>
    </xf>
    <xf numFmtId="165" fontId="2" fillId="14" borderId="32" xfId="2" applyNumberFormat="1" applyFont="1" applyFill="1" applyBorder="1" applyAlignment="1">
      <alignment horizontal="center" vertical="center" wrapText="1"/>
    </xf>
    <xf numFmtId="49" fontId="2" fillId="0" borderId="7" xfId="2" applyNumberFormat="1" applyFont="1" applyBorder="1" applyAlignment="1">
      <alignment horizontal="center" vertical="center" wrapText="1"/>
    </xf>
    <xf numFmtId="49" fontId="2" fillId="0" borderId="32" xfId="2" applyNumberFormat="1" applyFont="1" applyBorder="1" applyAlignment="1">
      <alignment horizontal="center" vertical="center" wrapText="1"/>
    </xf>
    <xf numFmtId="165" fontId="2" fillId="0" borderId="25" xfId="0" applyNumberFormat="1" applyFont="1" applyBorder="1" applyAlignment="1">
      <alignment horizontal="justify" vertical="center" wrapText="1"/>
    </xf>
    <xf numFmtId="165" fontId="2" fillId="0" borderId="42" xfId="0" applyNumberFormat="1" applyFont="1" applyBorder="1" applyAlignment="1">
      <alignment horizontal="justify" vertical="center" wrapText="1"/>
    </xf>
    <xf numFmtId="165" fontId="2" fillId="0" borderId="71" xfId="0" applyNumberFormat="1" applyFont="1" applyBorder="1" applyAlignment="1">
      <alignment horizontal="justify" vertical="center" wrapText="1"/>
    </xf>
    <xf numFmtId="49" fontId="3" fillId="11" borderId="39" xfId="0" applyNumberFormat="1" applyFont="1" applyFill="1" applyBorder="1" applyAlignment="1">
      <alignment horizontal="center" vertical="center"/>
    </xf>
    <xf numFmtId="49" fontId="3" fillId="15" borderId="40" xfId="0" applyNumberFormat="1" applyFont="1" applyFill="1" applyBorder="1" applyAlignment="1">
      <alignment horizontal="center" vertical="center"/>
    </xf>
    <xf numFmtId="49" fontId="3" fillId="14" borderId="40" xfId="0" applyNumberFormat="1" applyFont="1" applyFill="1" applyBorder="1" applyAlignment="1">
      <alignment horizontal="center" vertical="center"/>
    </xf>
    <xf numFmtId="165" fontId="2" fillId="14" borderId="7" xfId="0" applyNumberFormat="1" applyFont="1" applyFill="1" applyBorder="1" applyAlignment="1">
      <alignment horizontal="left" vertical="center" wrapText="1"/>
    </xf>
    <xf numFmtId="165" fontId="2" fillId="14" borderId="40" xfId="0" applyNumberFormat="1" applyFont="1" applyFill="1" applyBorder="1" applyAlignment="1">
      <alignment horizontal="left" vertical="center" wrapText="1"/>
    </xf>
    <xf numFmtId="165" fontId="2" fillId="14" borderId="40" xfId="2" applyNumberFormat="1" applyFont="1" applyFill="1" applyBorder="1" applyAlignment="1">
      <alignment horizontal="center" vertical="center" wrapText="1"/>
    </xf>
    <xf numFmtId="49" fontId="2" fillId="0" borderId="40" xfId="2" applyNumberFormat="1" applyFont="1" applyBorder="1" applyAlignment="1">
      <alignment horizontal="center" vertical="center" wrapText="1"/>
    </xf>
    <xf numFmtId="165" fontId="2" fillId="14" borderId="7" xfId="0" applyNumberFormat="1" applyFont="1" applyFill="1" applyBorder="1" applyAlignment="1">
      <alignment horizontal="center" vertical="center"/>
    </xf>
    <xf numFmtId="165" fontId="2" fillId="14" borderId="15"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0" fontId="3" fillId="0" borderId="3" xfId="0" quotePrefix="1" applyNumberFormat="1" applyFont="1" applyFill="1" applyBorder="1" applyAlignment="1">
      <alignment horizontal="center" vertical="center"/>
    </xf>
    <xf numFmtId="0" fontId="3" fillId="0" borderId="7" xfId="0" quotePrefix="1" applyNumberFormat="1" applyFont="1" applyFill="1" applyBorder="1" applyAlignment="1">
      <alignment horizontal="center" vertical="center"/>
    </xf>
    <xf numFmtId="167" fontId="2" fillId="14" borderId="3" xfId="0" applyNumberFormat="1" applyFont="1" applyFill="1" applyBorder="1" applyAlignment="1">
      <alignment horizontal="left" vertical="center" wrapText="1"/>
    </xf>
    <xf numFmtId="0" fontId="0" fillId="14" borderId="7" xfId="0" applyFill="1" applyBorder="1" applyAlignment="1">
      <alignment horizontal="left" vertical="center" wrapText="1"/>
    </xf>
    <xf numFmtId="167" fontId="2" fillId="0" borderId="7" xfId="2" applyNumberFormat="1" applyFont="1" applyFill="1" applyBorder="1" applyAlignment="1">
      <alignment horizontal="center" vertical="center" wrapText="1"/>
    </xf>
    <xf numFmtId="167" fontId="2" fillId="0" borderId="40" xfId="2" applyNumberFormat="1" applyFont="1" applyFill="1" applyBorder="1" applyAlignment="1">
      <alignment horizontal="center" vertical="center" wrapText="1"/>
    </xf>
    <xf numFmtId="49" fontId="2" fillId="0" borderId="3" xfId="2" applyNumberFormat="1" applyFont="1" applyFill="1" applyBorder="1" applyAlignment="1">
      <alignment horizontal="center" vertical="center"/>
    </xf>
    <xf numFmtId="49" fontId="2" fillId="0" borderId="7" xfId="2" applyNumberFormat="1" applyFont="1" applyFill="1" applyBorder="1" applyAlignment="1">
      <alignment horizontal="center" vertical="center"/>
    </xf>
    <xf numFmtId="167" fontId="2" fillId="0" borderId="24" xfId="0" applyNumberFormat="1" applyFont="1" applyFill="1" applyBorder="1" applyAlignment="1">
      <alignment horizontal="justify" vertical="center"/>
    </xf>
    <xf numFmtId="167" fontId="2" fillId="0" borderId="25" xfId="0" applyNumberFormat="1" applyFont="1" applyFill="1" applyBorder="1" applyAlignment="1">
      <alignment horizontal="justify" vertical="center"/>
    </xf>
    <xf numFmtId="165" fontId="2" fillId="0" borderId="11" xfId="0" applyNumberFormat="1" applyFont="1" applyFill="1" applyBorder="1" applyAlignment="1">
      <alignment horizontal="justify" vertical="center" wrapText="1"/>
    </xf>
    <xf numFmtId="165" fontId="2" fillId="0" borderId="24" xfId="0" applyNumberFormat="1" applyFont="1" applyFill="1" applyBorder="1" applyAlignment="1">
      <alignment horizontal="justify" vertical="center" wrapText="1"/>
    </xf>
    <xf numFmtId="49" fontId="3" fillId="14" borderId="3" xfId="0" applyNumberFormat="1" applyFont="1" applyFill="1" applyBorder="1" applyAlignment="1">
      <alignment horizontal="center" vertical="center"/>
    </xf>
    <xf numFmtId="165" fontId="2" fillId="14" borderId="3" xfId="0" applyNumberFormat="1" applyFont="1" applyFill="1" applyBorder="1" applyAlignment="1">
      <alignment horizontal="left" vertical="center" wrapText="1"/>
    </xf>
    <xf numFmtId="165" fontId="2" fillId="14" borderId="3" xfId="2" applyNumberFormat="1" applyFont="1" applyFill="1" applyBorder="1" applyAlignment="1">
      <alignment horizontal="center" vertical="center" wrapText="1"/>
    </xf>
    <xf numFmtId="49" fontId="2" fillId="14" borderId="3" xfId="2" applyNumberFormat="1" applyFont="1" applyFill="1" applyBorder="1" applyAlignment="1">
      <alignment horizontal="center" vertical="center" wrapText="1"/>
    </xf>
    <xf numFmtId="1" fontId="2" fillId="14" borderId="3" xfId="2" applyNumberFormat="1" applyFont="1" applyFill="1" applyBorder="1" applyAlignment="1">
      <alignment horizontal="center" vertical="center" wrapText="1"/>
    </xf>
    <xf numFmtId="165" fontId="2" fillId="14" borderId="40"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wrapText="1"/>
    </xf>
    <xf numFmtId="165" fontId="2" fillId="0" borderId="40"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2" fillId="0" borderId="3" xfId="2" applyNumberFormat="1" applyFont="1" applyFill="1" applyBorder="1" applyAlignment="1">
      <alignment horizontal="center" vertical="center" wrapText="1"/>
    </xf>
    <xf numFmtId="165" fontId="2" fillId="0" borderId="24" xfId="0" applyNumberFormat="1" applyFont="1" applyBorder="1" applyAlignment="1">
      <alignment horizontal="justify" vertical="center" wrapText="1"/>
    </xf>
    <xf numFmtId="49" fontId="3" fillId="0" borderId="40" xfId="0" applyNumberFormat="1" applyFont="1" applyBorder="1" applyAlignment="1">
      <alignment horizontal="center" vertical="center"/>
    </xf>
    <xf numFmtId="165" fontId="2" fillId="0" borderId="40" xfId="0" applyNumberFormat="1" applyFont="1" applyFill="1" applyBorder="1" applyAlignment="1">
      <alignment horizontal="left" vertical="center" wrapText="1"/>
    </xf>
    <xf numFmtId="165" fontId="2" fillId="14" borderId="15" xfId="2" applyNumberFormat="1" applyFont="1" applyFill="1" applyBorder="1" applyAlignment="1">
      <alignment horizontal="center" vertical="center" wrapText="1"/>
    </xf>
    <xf numFmtId="1" fontId="2" fillId="14" borderId="40" xfId="2" applyNumberFormat="1" applyFont="1" applyFill="1" applyBorder="1" applyAlignment="1">
      <alignment horizontal="center" vertical="center" wrapText="1"/>
    </xf>
    <xf numFmtId="1" fontId="2" fillId="14" borderId="15" xfId="2" applyNumberFormat="1" applyFont="1" applyFill="1" applyBorder="1" applyAlignment="1">
      <alignment horizontal="center" vertical="center" wrapText="1"/>
    </xf>
    <xf numFmtId="1" fontId="2" fillId="0" borderId="3" xfId="2" applyNumberFormat="1" applyFont="1" applyFill="1" applyBorder="1" applyAlignment="1">
      <alignment horizontal="center" vertical="center" wrapText="1"/>
    </xf>
    <xf numFmtId="165" fontId="4" fillId="4" borderId="27" xfId="0" applyNumberFormat="1" applyFont="1" applyFill="1" applyBorder="1" applyAlignment="1">
      <alignment horizontal="left" vertical="center" wrapText="1"/>
    </xf>
    <xf numFmtId="165" fontId="2" fillId="14" borderId="15" xfId="0" applyNumberFormat="1" applyFont="1" applyFill="1" applyBorder="1" applyAlignment="1">
      <alignment horizontal="left" vertical="center" wrapText="1"/>
    </xf>
    <xf numFmtId="165" fontId="2" fillId="0" borderId="26" xfId="0" applyNumberFormat="1" applyFont="1" applyFill="1" applyBorder="1" applyAlignment="1">
      <alignment horizontal="justify" vertical="center" wrapText="1"/>
    </xf>
    <xf numFmtId="165" fontId="2" fillId="0" borderId="25" xfId="0" applyNumberFormat="1" applyFont="1" applyFill="1" applyBorder="1" applyAlignment="1">
      <alignment horizontal="justify" vertical="center" wrapText="1"/>
    </xf>
    <xf numFmtId="165" fontId="2" fillId="0" borderId="71" xfId="0" applyNumberFormat="1" applyFont="1" applyFill="1" applyBorder="1" applyAlignment="1">
      <alignment horizontal="justify" vertical="center" wrapText="1"/>
    </xf>
    <xf numFmtId="49" fontId="3" fillId="0" borderId="7"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165" fontId="2" fillId="0" borderId="40" xfId="2" applyNumberFormat="1" applyFont="1" applyFill="1" applyBorder="1" applyAlignment="1">
      <alignment horizontal="center" vertical="center" wrapText="1"/>
    </xf>
    <xf numFmtId="49" fontId="2" fillId="0" borderId="7" xfId="2" applyNumberFormat="1" applyFont="1" applyFill="1" applyBorder="1" applyAlignment="1">
      <alignment horizontal="center" vertical="center" wrapText="1"/>
    </xf>
    <xf numFmtId="49" fontId="2" fillId="0" borderId="40" xfId="2" applyNumberFormat="1" applyFont="1" applyFill="1" applyBorder="1" applyAlignment="1">
      <alignment horizontal="center" vertical="center" wrapText="1"/>
    </xf>
    <xf numFmtId="49" fontId="2" fillId="0" borderId="15" xfId="2" applyNumberFormat="1" applyFont="1" applyFill="1" applyBorder="1" applyAlignment="1">
      <alignment horizontal="center" vertical="center" wrapText="1"/>
    </xf>
    <xf numFmtId="49" fontId="2" fillId="14" borderId="7" xfId="2" applyNumberFormat="1" applyFont="1" applyFill="1" applyBorder="1" applyAlignment="1">
      <alignment horizontal="center" vertical="center" wrapText="1"/>
    </xf>
    <xf numFmtId="49" fontId="2" fillId="14" borderId="40" xfId="2" applyNumberFormat="1" applyFont="1" applyFill="1" applyBorder="1" applyAlignment="1">
      <alignment horizontal="center" vertical="center" wrapText="1"/>
    </xf>
    <xf numFmtId="165" fontId="2" fillId="0" borderId="29" xfId="0" applyNumberFormat="1" applyFont="1" applyBorder="1" applyAlignment="1">
      <alignment horizontal="justify" vertical="center" wrapText="1"/>
    </xf>
    <xf numFmtId="165" fontId="2" fillId="0" borderId="41" xfId="0" applyNumberFormat="1" applyFont="1" applyBorder="1" applyAlignment="1">
      <alignment horizontal="justify" vertical="center" wrapText="1"/>
    </xf>
    <xf numFmtId="165" fontId="14" fillId="14" borderId="7" xfId="0" applyNumberFormat="1" applyFont="1" applyFill="1" applyBorder="1" applyAlignment="1">
      <alignment horizontal="left" vertical="center" wrapText="1"/>
    </xf>
    <xf numFmtId="165" fontId="14" fillId="14" borderId="40" xfId="0" applyNumberFormat="1" applyFont="1" applyFill="1" applyBorder="1" applyAlignment="1">
      <alignment horizontal="left" vertical="center" wrapText="1"/>
    </xf>
    <xf numFmtId="165" fontId="2" fillId="0" borderId="74" xfId="0" applyNumberFormat="1" applyFont="1" applyBorder="1" applyAlignment="1">
      <alignment horizontal="justify" vertical="center" wrapText="1"/>
    </xf>
    <xf numFmtId="49" fontId="3" fillId="11" borderId="47" xfId="0" applyNumberFormat="1" applyFont="1" applyFill="1" applyBorder="1" applyAlignment="1">
      <alignment horizontal="center" vertical="center"/>
    </xf>
    <xf numFmtId="49" fontId="3" fillId="15" borderId="44" xfId="0" applyNumberFormat="1" applyFont="1" applyFill="1" applyBorder="1" applyAlignment="1">
      <alignment horizontal="center" vertical="center"/>
    </xf>
    <xf numFmtId="49" fontId="3" fillId="14" borderId="44" xfId="0" applyNumberFormat="1" applyFont="1" applyFill="1" applyBorder="1" applyAlignment="1">
      <alignment horizontal="center" vertical="center"/>
    </xf>
    <xf numFmtId="165" fontId="14" fillId="14" borderId="44" xfId="0" applyNumberFormat="1" applyFont="1" applyFill="1" applyBorder="1" applyAlignment="1">
      <alignment horizontal="left" vertical="center" wrapText="1"/>
    </xf>
    <xf numFmtId="165" fontId="14" fillId="14" borderId="32" xfId="0" applyNumberFormat="1" applyFont="1" applyFill="1" applyBorder="1" applyAlignment="1">
      <alignment horizontal="left" vertical="center" wrapText="1"/>
    </xf>
    <xf numFmtId="165" fontId="2" fillId="14" borderId="44" xfId="2" applyNumberFormat="1" applyFont="1" applyFill="1" applyBorder="1" applyAlignment="1">
      <alignment horizontal="center" vertical="center" wrapText="1"/>
    </xf>
    <xf numFmtId="49" fontId="2" fillId="14" borderId="44" xfId="2" applyNumberFormat="1" applyFont="1" applyFill="1" applyBorder="1" applyAlignment="1">
      <alignment horizontal="center" vertical="center" wrapText="1"/>
    </xf>
    <xf numFmtId="49" fontId="2" fillId="14" borderId="32" xfId="2"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165" fontId="2" fillId="0" borderId="39" xfId="0" applyNumberFormat="1" applyFont="1" applyFill="1" applyBorder="1" applyAlignment="1">
      <alignment horizontal="center" vertical="center" wrapText="1"/>
    </xf>
    <xf numFmtId="165" fontId="2" fillId="0" borderId="14" xfId="0" applyNumberFormat="1" applyFont="1" applyFill="1" applyBorder="1" applyAlignment="1">
      <alignment horizontal="center" vertical="center" wrapText="1"/>
    </xf>
    <xf numFmtId="165" fontId="14" fillId="0" borderId="7" xfId="0" applyNumberFormat="1" applyFont="1" applyFill="1" applyBorder="1" applyAlignment="1">
      <alignment horizontal="left" vertical="center" wrapText="1"/>
    </xf>
    <xf numFmtId="165" fontId="14" fillId="0" borderId="40" xfId="0" applyNumberFormat="1" applyFont="1" applyFill="1" applyBorder="1" applyAlignment="1">
      <alignment horizontal="left" vertical="center" wrapText="1"/>
    </xf>
    <xf numFmtId="165" fontId="2" fillId="0" borderId="42" xfId="0" applyNumberFormat="1" applyFont="1" applyFill="1" applyBorder="1" applyAlignment="1">
      <alignment horizontal="center" vertical="center"/>
    </xf>
    <xf numFmtId="165" fontId="3" fillId="6" borderId="33" xfId="0" applyNumberFormat="1" applyFont="1" applyFill="1" applyBorder="1" applyAlignment="1">
      <alignment horizontal="left" vertical="center" wrapText="1"/>
    </xf>
    <xf numFmtId="165" fontId="3" fillId="6" borderId="46" xfId="0" applyNumberFormat="1" applyFont="1" applyFill="1" applyBorder="1" applyAlignment="1">
      <alignment horizontal="left" vertical="center" wrapText="1"/>
    </xf>
    <xf numFmtId="165" fontId="3" fillId="6" borderId="64" xfId="0" applyNumberFormat="1" applyFont="1" applyFill="1" applyBorder="1" applyAlignment="1">
      <alignment horizontal="left" vertical="center" wrapText="1"/>
    </xf>
    <xf numFmtId="165" fontId="3" fillId="2" borderId="27" xfId="0" applyNumberFormat="1" applyFont="1" applyFill="1" applyBorder="1" applyAlignment="1">
      <alignment horizontal="left" vertical="center" wrapText="1"/>
    </xf>
    <xf numFmtId="165" fontId="3" fillId="2" borderId="46" xfId="0" applyNumberFormat="1" applyFont="1" applyFill="1" applyBorder="1" applyAlignment="1">
      <alignment horizontal="left" vertical="center" wrapText="1"/>
    </xf>
    <xf numFmtId="165" fontId="3" fillId="2" borderId="64" xfId="0" applyNumberFormat="1" applyFont="1" applyFill="1" applyBorder="1" applyAlignment="1">
      <alignment horizontal="left" vertical="center" wrapText="1"/>
    </xf>
    <xf numFmtId="165" fontId="4" fillId="4" borderId="60" xfId="0" applyNumberFormat="1" applyFont="1" applyFill="1" applyBorder="1" applyAlignment="1">
      <alignment horizontal="left" vertical="center" wrapText="1"/>
    </xf>
    <xf numFmtId="165" fontId="4" fillId="4" borderId="51" xfId="0" applyNumberFormat="1" applyFont="1" applyFill="1" applyBorder="1" applyAlignment="1">
      <alignment horizontal="left" vertical="center" wrapText="1"/>
    </xf>
    <xf numFmtId="0" fontId="2" fillId="0" borderId="74" xfId="0" applyFont="1" applyFill="1" applyBorder="1" applyAlignment="1">
      <alignment horizontal="center" vertical="center" textRotation="90" wrapText="1"/>
    </xf>
    <xf numFmtId="0" fontId="2" fillId="0" borderId="41" xfId="0" applyFont="1" applyFill="1" applyBorder="1" applyAlignment="1">
      <alignment horizontal="center" vertical="center" textRotation="90" wrapText="1"/>
    </xf>
    <xf numFmtId="0" fontId="2" fillId="0" borderId="48" xfId="0" applyFont="1" applyFill="1" applyBorder="1" applyAlignment="1">
      <alignment horizontal="center" vertical="center" textRotation="90" wrapText="1"/>
    </xf>
    <xf numFmtId="0" fontId="2" fillId="0" borderId="62" xfId="0" applyFont="1" applyFill="1" applyBorder="1" applyAlignment="1">
      <alignment horizontal="center" vertical="center" textRotation="90" wrapText="1"/>
    </xf>
    <xf numFmtId="0" fontId="2" fillId="0" borderId="71" xfId="0" applyFont="1" applyFill="1" applyBorder="1" applyAlignment="1">
      <alignment horizontal="center" vertical="center" textRotation="90" wrapText="1"/>
    </xf>
    <xf numFmtId="0" fontId="2" fillId="0" borderId="42" xfId="0" applyFont="1" applyFill="1" applyBorder="1" applyAlignment="1">
      <alignment horizontal="center" vertical="center" textRotation="90" wrapText="1"/>
    </xf>
    <xf numFmtId="2" fontId="2" fillId="0" borderId="21" xfId="0" applyNumberFormat="1" applyFont="1" applyBorder="1" applyAlignment="1">
      <alignment horizontal="center" vertical="center" wrapText="1"/>
    </xf>
    <xf numFmtId="2" fontId="2" fillId="0" borderId="22" xfId="0" applyNumberFormat="1" applyFont="1" applyBorder="1" applyAlignment="1">
      <alignment horizontal="center" vertical="center" wrapText="1"/>
    </xf>
    <xf numFmtId="2" fontId="2" fillId="0" borderId="23" xfId="0" applyNumberFormat="1" applyFont="1" applyBorder="1" applyAlignment="1">
      <alignment horizontal="center" vertical="center" wrapText="1"/>
    </xf>
    <xf numFmtId="0" fontId="2" fillId="0" borderId="8"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8" xfId="0" applyFont="1" applyBorder="1" applyAlignment="1">
      <alignment horizontal="center" vertical="center"/>
    </xf>
    <xf numFmtId="0" fontId="2" fillId="0" borderId="31" xfId="0" applyFont="1" applyBorder="1" applyAlignment="1">
      <alignment horizontal="center" vertical="center"/>
    </xf>
    <xf numFmtId="1" fontId="2" fillId="0" borderId="7" xfId="2" applyNumberFormat="1" applyFont="1" applyBorder="1" applyAlignment="1">
      <alignment horizontal="center" vertical="center" wrapText="1"/>
    </xf>
    <xf numFmtId="1" fontId="2" fillId="0" borderId="40" xfId="2" applyNumberFormat="1" applyFont="1" applyBorder="1" applyAlignment="1">
      <alignment horizontal="center" vertical="center" wrapText="1"/>
    </xf>
    <xf numFmtId="1" fontId="2" fillId="0" borderId="15" xfId="2" applyNumberFormat="1" applyFont="1" applyBorder="1" applyAlignment="1">
      <alignment horizontal="center" vertical="center" wrapText="1"/>
    </xf>
    <xf numFmtId="165" fontId="2" fillId="0" borderId="67" xfId="0" applyNumberFormat="1" applyFont="1" applyBorder="1" applyAlignment="1">
      <alignment horizontal="justify" vertical="center" wrapText="1"/>
    </xf>
    <xf numFmtId="165" fontId="2" fillId="0" borderId="62" xfId="0" applyNumberFormat="1" applyFont="1" applyFill="1" applyBorder="1" applyAlignment="1">
      <alignment horizontal="center" vertical="center" wrapText="1"/>
    </xf>
    <xf numFmtId="165" fontId="2" fillId="0" borderId="42" xfId="0" applyNumberFormat="1" applyFont="1" applyFill="1" applyBorder="1" applyAlignment="1">
      <alignment horizontal="center" vertical="center" wrapText="1"/>
    </xf>
    <xf numFmtId="0" fontId="39" fillId="0" borderId="0" xfId="0" applyFont="1" applyAlignment="1">
      <alignment horizontal="left" vertical="top" wrapText="1"/>
    </xf>
    <xf numFmtId="0" fontId="2" fillId="0" borderId="0" xfId="0" applyFont="1" applyAlignment="1">
      <alignment horizontal="right" vertical="top"/>
    </xf>
    <xf numFmtId="0" fontId="40" fillId="0" borderId="0" xfId="0" applyFont="1" applyAlignment="1">
      <alignment horizontal="center" vertical="center"/>
    </xf>
    <xf numFmtId="0" fontId="41"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center"/>
    </xf>
    <xf numFmtId="165" fontId="2" fillId="0" borderId="40" xfId="0" applyNumberFormat="1" applyFont="1" applyFill="1" applyBorder="1" applyAlignment="1">
      <alignment horizontal="center" vertical="center"/>
    </xf>
    <xf numFmtId="0" fontId="3" fillId="0" borderId="49" xfId="0" applyFont="1" applyBorder="1" applyAlignment="1">
      <alignment horizontal="right" vertical="center"/>
    </xf>
    <xf numFmtId="0" fontId="2" fillId="0" borderId="49" xfId="0" applyFont="1" applyBorder="1" applyAlignment="1">
      <alignment horizontal="right" vertical="center"/>
    </xf>
    <xf numFmtId="0" fontId="2" fillId="0" borderId="0" xfId="0" applyFont="1" applyBorder="1" applyAlignment="1">
      <alignment horizontal="right" vertical="center"/>
    </xf>
    <xf numFmtId="49" fontId="2" fillId="0" borderId="47" xfId="0" applyNumberFormat="1" applyFont="1" applyBorder="1" applyAlignment="1">
      <alignment horizontal="center" vertical="center" textRotation="90" wrapText="1"/>
    </xf>
    <xf numFmtId="49" fontId="2" fillId="0" borderId="39" xfId="0" applyNumberFormat="1" applyFont="1" applyBorder="1" applyAlignment="1">
      <alignment horizontal="center" vertical="center" textRotation="90" wrapText="1"/>
    </xf>
    <xf numFmtId="49" fontId="2" fillId="0" borderId="31" xfId="0" applyNumberFormat="1" applyFont="1" applyBorder="1" applyAlignment="1">
      <alignment horizontal="center" vertical="center" textRotation="90" wrapText="1"/>
    </xf>
    <xf numFmtId="49" fontId="2" fillId="0" borderId="22" xfId="0" applyNumberFormat="1" applyFont="1" applyBorder="1" applyAlignment="1">
      <alignment horizontal="center" vertical="center" textRotation="90" wrapText="1"/>
    </xf>
    <xf numFmtId="49" fontId="2" fillId="0" borderId="3" xfId="0" applyNumberFormat="1" applyFont="1" applyBorder="1" applyAlignment="1">
      <alignment horizontal="center" vertical="center" textRotation="90" wrapText="1"/>
    </xf>
    <xf numFmtId="49" fontId="2" fillId="0" borderId="19" xfId="0" applyNumberFormat="1" applyFont="1" applyBorder="1" applyAlignment="1">
      <alignment horizontal="center" vertical="center" textRotation="90" wrapText="1"/>
    </xf>
    <xf numFmtId="0" fontId="2" fillId="0" borderId="4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4" xfId="0" applyFont="1" applyBorder="1" applyAlignment="1">
      <alignment horizontal="center" vertical="center" textRotation="90" wrapText="1"/>
    </xf>
    <xf numFmtId="0" fontId="2" fillId="0" borderId="40"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5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3" xfId="0" applyFont="1" applyFill="1" applyBorder="1" applyAlignment="1">
      <alignment horizontal="center" vertical="center" wrapText="1"/>
    </xf>
    <xf numFmtId="165" fontId="2" fillId="0" borderId="17" xfId="0" applyNumberFormat="1" applyFont="1" applyFill="1" applyBorder="1" applyAlignment="1">
      <alignment horizontal="center" vertical="center" wrapText="1"/>
    </xf>
    <xf numFmtId="165" fontId="2" fillId="0" borderId="52" xfId="0" applyNumberFormat="1" applyFont="1" applyFill="1" applyBorder="1" applyAlignment="1">
      <alignment horizontal="center" vertical="center" wrapText="1"/>
    </xf>
    <xf numFmtId="165" fontId="3" fillId="9" borderId="33" xfId="0" applyNumberFormat="1" applyFont="1" applyFill="1" applyBorder="1" applyAlignment="1">
      <alignment horizontal="left" vertical="center" wrapText="1"/>
    </xf>
    <xf numFmtId="165" fontId="3" fillId="9" borderId="46" xfId="0" applyNumberFormat="1" applyFont="1" applyFill="1" applyBorder="1" applyAlignment="1">
      <alignment horizontal="left" vertical="center" wrapText="1"/>
    </xf>
    <xf numFmtId="165" fontId="3" fillId="9" borderId="49" xfId="0" applyNumberFormat="1" applyFont="1" applyFill="1" applyBorder="1" applyAlignment="1">
      <alignment horizontal="left" vertical="center" wrapText="1"/>
    </xf>
    <xf numFmtId="165" fontId="3" fillId="9" borderId="50" xfId="0" applyNumberFormat="1" applyFont="1" applyFill="1" applyBorder="1" applyAlignment="1">
      <alignment horizontal="left" vertical="center" wrapText="1"/>
    </xf>
    <xf numFmtId="165" fontId="2" fillId="0" borderId="9" xfId="0" applyNumberFormat="1"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2" fillId="0" borderId="17" xfId="0" applyNumberFormat="1" applyFont="1" applyBorder="1" applyAlignment="1">
      <alignment horizontal="center" vertical="center"/>
    </xf>
    <xf numFmtId="165" fontId="2" fillId="0" borderId="16" xfId="0" applyNumberFormat="1" applyFont="1" applyBorder="1" applyAlignment="1">
      <alignment horizontal="center" vertical="center"/>
    </xf>
    <xf numFmtId="165" fontId="2" fillId="0" borderId="29" xfId="0" applyNumberFormat="1" applyFont="1" applyFill="1" applyBorder="1" applyAlignment="1">
      <alignment horizontal="center" vertical="center" wrapText="1"/>
    </xf>
    <xf numFmtId="165" fontId="2" fillId="0" borderId="66" xfId="0" applyNumberFormat="1" applyFont="1" applyFill="1" applyBorder="1" applyAlignment="1">
      <alignment horizontal="center" vertical="center" wrapText="1"/>
    </xf>
    <xf numFmtId="165" fontId="16" fillId="0" borderId="9" xfId="0" applyNumberFormat="1" applyFont="1" applyFill="1" applyBorder="1" applyAlignment="1">
      <alignment horizontal="center" vertical="center"/>
    </xf>
    <xf numFmtId="165" fontId="16" fillId="0" borderId="14"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5" fontId="16" fillId="0" borderId="17" xfId="0" applyNumberFormat="1" applyFont="1" applyFill="1" applyBorder="1" applyAlignment="1">
      <alignment horizontal="center" vertical="center"/>
    </xf>
    <xf numFmtId="165" fontId="16" fillId="0" borderId="1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4" borderId="36" xfId="0" applyNumberFormat="1" applyFont="1" applyFill="1" applyBorder="1" applyAlignment="1">
      <alignment horizontal="center" vertical="center"/>
    </xf>
    <xf numFmtId="49" fontId="8" fillId="4" borderId="76" xfId="0"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7" applyFont="1" applyFill="1" applyBorder="1" applyAlignment="1">
      <alignment horizontal="center" vertical="center" wrapText="1"/>
    </xf>
    <xf numFmtId="0" fontId="2" fillId="0" borderId="15" xfId="7" applyFont="1" applyFill="1" applyBorder="1" applyAlignment="1">
      <alignment horizontal="center" vertical="center" wrapText="1"/>
    </xf>
    <xf numFmtId="49" fontId="2" fillId="0" borderId="7" xfId="7" applyNumberFormat="1" applyFont="1" applyFill="1" applyBorder="1" applyAlignment="1">
      <alignment horizontal="center" vertical="center" wrapText="1"/>
    </xf>
    <xf numFmtId="49" fontId="2" fillId="0" borderId="15" xfId="7"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40" xfId="7" applyFont="1" applyFill="1" applyBorder="1" applyAlignment="1">
      <alignment horizontal="center" vertical="center" wrapText="1"/>
    </xf>
    <xf numFmtId="49" fontId="2" fillId="0" borderId="40" xfId="7" applyNumberFormat="1" applyFont="1" applyFill="1" applyBorder="1" applyAlignment="1">
      <alignment horizontal="center" vertical="center" wrapText="1"/>
    </xf>
    <xf numFmtId="165" fontId="16" fillId="0" borderId="25" xfId="0" applyNumberFormat="1" applyFont="1" applyFill="1" applyBorder="1" applyAlignment="1">
      <alignment horizontal="center" vertical="center" wrapText="1"/>
    </xf>
    <xf numFmtId="165" fontId="16" fillId="0" borderId="71" xfId="0" applyNumberFormat="1" applyFont="1" applyFill="1" applyBorder="1" applyAlignment="1">
      <alignment horizontal="center" vertical="center" wrapText="1"/>
    </xf>
    <xf numFmtId="0" fontId="3" fillId="7" borderId="48"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49" fontId="8" fillId="4" borderId="7" xfId="0" applyNumberFormat="1" applyFont="1" applyFill="1" applyBorder="1" applyAlignment="1">
      <alignment horizontal="center" vertical="center"/>
    </xf>
    <xf numFmtId="49" fontId="8" fillId="4" borderId="32" xfId="0" applyNumberFormat="1" applyFont="1" applyFill="1" applyBorder="1" applyAlignment="1">
      <alignment horizontal="center" vertical="center"/>
    </xf>
    <xf numFmtId="49" fontId="3" fillId="0" borderId="32" xfId="0" applyNumberFormat="1" applyFont="1" applyBorder="1" applyAlignment="1">
      <alignment horizontal="center" vertical="center"/>
    </xf>
    <xf numFmtId="0" fontId="2" fillId="0" borderId="32" xfId="0" applyFont="1" applyFill="1" applyBorder="1" applyAlignment="1">
      <alignment horizontal="center" vertical="center" wrapText="1"/>
    </xf>
    <xf numFmtId="0" fontId="2" fillId="0" borderId="32" xfId="7" applyFont="1" applyFill="1" applyBorder="1" applyAlignment="1">
      <alignment horizontal="center" vertical="center" wrapText="1"/>
    </xf>
    <xf numFmtId="49" fontId="8" fillId="2" borderId="48" xfId="0" applyNumberFormat="1" applyFont="1" applyFill="1" applyBorder="1" applyAlignment="1">
      <alignment horizontal="center" vertical="center"/>
    </xf>
    <xf numFmtId="49" fontId="8" fillId="4" borderId="59" xfId="0" applyNumberFormat="1" applyFont="1" applyFill="1" applyBorder="1" applyAlignment="1">
      <alignment horizontal="center" vertical="center"/>
    </xf>
    <xf numFmtId="0" fontId="2" fillId="0" borderId="65" xfId="0" applyFont="1" applyFill="1" applyBorder="1" applyAlignment="1">
      <alignment horizontal="center" vertical="center" wrapText="1"/>
    </xf>
    <xf numFmtId="49" fontId="2" fillId="0" borderId="32" xfId="7" applyNumberFormat="1" applyFont="1" applyFill="1" applyBorder="1" applyAlignment="1">
      <alignment horizontal="center" vertical="center" wrapText="1"/>
    </xf>
    <xf numFmtId="49" fontId="8" fillId="2" borderId="29" xfId="0" applyNumberFormat="1" applyFont="1" applyFill="1" applyBorder="1" applyAlignment="1">
      <alignment horizontal="center" vertical="center"/>
    </xf>
    <xf numFmtId="49" fontId="8" fillId="2" borderId="66" xfId="0" applyNumberFormat="1" applyFont="1" applyFill="1" applyBorder="1" applyAlignment="1">
      <alignment horizontal="center" vertical="center"/>
    </xf>
    <xf numFmtId="49" fontId="8" fillId="4" borderId="72" xfId="0" applyNumberFormat="1" applyFont="1" applyFill="1" applyBorder="1" applyAlignment="1">
      <alignment horizontal="center" vertical="center"/>
    </xf>
    <xf numFmtId="165" fontId="16" fillId="0" borderId="67"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xf>
    <xf numFmtId="49" fontId="3" fillId="2" borderId="39" xfId="0" applyNumberFormat="1" applyFont="1" applyFill="1" applyBorder="1" applyAlignment="1">
      <alignment horizontal="center" vertical="center"/>
    </xf>
    <xf numFmtId="0" fontId="3" fillId="0" borderId="40" xfId="0" applyFont="1" applyBorder="1" applyAlignment="1">
      <alignment horizontal="center" vertical="center"/>
    </xf>
    <xf numFmtId="0" fontId="2" fillId="0" borderId="40" xfId="0" applyFont="1" applyFill="1" applyBorder="1" applyAlignment="1">
      <alignment horizontal="center" vertical="center" wrapText="1"/>
    </xf>
    <xf numFmtId="165" fontId="2" fillId="0" borderId="17"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55" xfId="0" applyFont="1" applyBorder="1" applyAlignment="1">
      <alignment horizontal="center" vertical="center"/>
    </xf>
    <xf numFmtId="0" fontId="3" fillId="0" borderId="12" xfId="0" applyFont="1" applyBorder="1" applyAlignment="1">
      <alignment horizontal="center" vertical="center"/>
    </xf>
    <xf numFmtId="165" fontId="2" fillId="0" borderId="16" xfId="0" applyNumberFormat="1" applyFont="1" applyFill="1" applyBorder="1" applyAlignment="1">
      <alignment horizontal="center" vertical="center" wrapText="1"/>
    </xf>
    <xf numFmtId="165" fontId="2" fillId="0" borderId="36" xfId="0" applyNumberFormat="1" applyFont="1" applyFill="1" applyBorder="1" applyAlignment="1">
      <alignment horizontal="center" vertical="center"/>
    </xf>
    <xf numFmtId="165" fontId="2" fillId="0" borderId="76" xfId="0" applyNumberFormat="1" applyFont="1" applyFill="1" applyBorder="1" applyAlignment="1">
      <alignment horizontal="center" vertical="center"/>
    </xf>
    <xf numFmtId="165" fontId="2" fillId="0" borderId="72" xfId="0" applyNumberFormat="1" applyFont="1" applyFill="1" applyBorder="1" applyAlignment="1">
      <alignment horizontal="center" vertical="center"/>
    </xf>
    <xf numFmtId="49" fontId="8" fillId="4"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165" fontId="2" fillId="0" borderId="24" xfId="0" applyNumberFormat="1" applyFont="1" applyBorder="1" applyAlignment="1">
      <alignment horizontal="center" vertical="center" wrapText="1"/>
    </xf>
    <xf numFmtId="49" fontId="3" fillId="4" borderId="7" xfId="0" applyNumberFormat="1" applyFont="1" applyFill="1" applyBorder="1" applyAlignment="1">
      <alignment horizontal="center" vertical="center"/>
    </xf>
    <xf numFmtId="49" fontId="2" fillId="0" borderId="7" xfId="7" applyNumberFormat="1" applyFont="1" applyBorder="1" applyAlignment="1">
      <alignment horizontal="center" vertical="center" wrapText="1"/>
    </xf>
    <xf numFmtId="49" fontId="2" fillId="0" borderId="15" xfId="7" applyNumberFormat="1" applyFont="1" applyBorder="1" applyAlignment="1">
      <alignment horizontal="center" vertical="center" wrapText="1"/>
    </xf>
    <xf numFmtId="165" fontId="2" fillId="0" borderId="24" xfId="0" applyNumberFormat="1" applyFont="1" applyFill="1" applyBorder="1" applyAlignment="1">
      <alignment horizontal="center" vertical="center" wrapText="1"/>
    </xf>
    <xf numFmtId="49" fontId="2" fillId="0" borderId="3" xfId="7" applyNumberFormat="1" applyFont="1" applyFill="1" applyBorder="1" applyAlignment="1">
      <alignment horizontal="center" vertical="center" wrapText="1"/>
    </xf>
    <xf numFmtId="49" fontId="2" fillId="0" borderId="3" xfId="7" applyNumberFormat="1" applyFont="1" applyBorder="1" applyAlignment="1">
      <alignment horizontal="center" vertical="center" wrapText="1"/>
    </xf>
    <xf numFmtId="0" fontId="2" fillId="0" borderId="15" xfId="0" applyFont="1" applyFill="1" applyBorder="1" applyAlignment="1">
      <alignment horizontal="left" vertical="center" wrapText="1"/>
    </xf>
    <xf numFmtId="49" fontId="2" fillId="0" borderId="40" xfId="7" applyNumberFormat="1" applyFont="1" applyBorder="1" applyAlignment="1">
      <alignment horizontal="center" vertical="center" wrapText="1"/>
    </xf>
    <xf numFmtId="49" fontId="3" fillId="4" borderId="19" xfId="0" applyNumberFormat="1" applyFont="1" applyFill="1" applyBorder="1" applyAlignment="1">
      <alignment horizontal="center" vertical="center"/>
    </xf>
    <xf numFmtId="49" fontId="3" fillId="0" borderId="19" xfId="0" applyNumberFormat="1" applyFont="1" applyBorder="1" applyAlignment="1">
      <alignment horizontal="center" vertical="center"/>
    </xf>
    <xf numFmtId="0" fontId="2" fillId="0" borderId="19" xfId="0" applyFont="1" applyFill="1" applyBorder="1" applyAlignment="1">
      <alignment horizontal="left" vertical="center" wrapText="1"/>
    </xf>
    <xf numFmtId="49" fontId="2" fillId="0" borderId="32" xfId="7" applyNumberFormat="1" applyFont="1" applyBorder="1" applyAlignment="1">
      <alignment horizontal="center" vertical="center" wrapText="1"/>
    </xf>
    <xf numFmtId="49" fontId="2" fillId="0" borderId="19" xfId="7" applyNumberFormat="1" applyFont="1" applyBorder="1" applyAlignment="1">
      <alignment horizontal="center" vertical="center" wrapText="1"/>
    </xf>
    <xf numFmtId="165" fontId="2" fillId="0" borderId="54" xfId="0" applyNumberFormat="1" applyFont="1" applyFill="1" applyBorder="1" applyAlignment="1">
      <alignment horizontal="center" vertical="center" wrapText="1"/>
    </xf>
    <xf numFmtId="165" fontId="16" fillId="0" borderId="17" xfId="0" applyNumberFormat="1" applyFont="1" applyFill="1" applyBorder="1" applyAlignment="1">
      <alignment horizontal="center" vertical="center" wrapText="1"/>
    </xf>
    <xf numFmtId="165" fontId="16" fillId="0" borderId="16" xfId="0" applyNumberFormat="1" applyFont="1" applyFill="1" applyBorder="1" applyAlignment="1">
      <alignment horizontal="center" vertical="center" wrapText="1"/>
    </xf>
    <xf numFmtId="165" fontId="16" fillId="0" borderId="9" xfId="0" applyNumberFormat="1" applyFont="1" applyFill="1" applyBorder="1" applyAlignment="1">
      <alignment horizontal="center" vertical="center" wrapText="1"/>
    </xf>
    <xf numFmtId="165" fontId="16" fillId="0" borderId="39"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wrapText="1"/>
    </xf>
    <xf numFmtId="165" fontId="16" fillId="0" borderId="40" xfId="0" applyNumberFormat="1" applyFont="1" applyFill="1" applyBorder="1" applyAlignment="1">
      <alignment horizontal="center" vertical="center" wrapText="1"/>
    </xf>
    <xf numFmtId="165" fontId="16" fillId="0" borderId="43"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0" fontId="2" fillId="0" borderId="40" xfId="0" applyFont="1" applyFill="1" applyBorder="1" applyAlignment="1">
      <alignment horizontal="left" vertical="center" wrapText="1"/>
    </xf>
    <xf numFmtId="0" fontId="2" fillId="0" borderId="32" xfId="0" applyFont="1" applyFill="1" applyBorder="1" applyAlignment="1">
      <alignment horizontal="left" vertical="center" wrapText="1"/>
    </xf>
    <xf numFmtId="165" fontId="3" fillId="0" borderId="17" xfId="0" applyNumberFormat="1" applyFont="1" applyFill="1" applyBorder="1" applyAlignment="1">
      <alignment horizontal="center" vertical="center"/>
    </xf>
    <xf numFmtId="165" fontId="3" fillId="0" borderId="43"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wrapText="1"/>
    </xf>
    <xf numFmtId="165" fontId="2" fillId="0" borderId="43" xfId="0" applyNumberFormat="1" applyFont="1" applyFill="1" applyBorder="1" applyAlignment="1">
      <alignment horizontal="center" vertical="center" wrapText="1"/>
    </xf>
    <xf numFmtId="165" fontId="2" fillId="0" borderId="39" xfId="0" applyNumberFormat="1" applyFont="1" applyBorder="1" applyAlignment="1">
      <alignment horizontal="center" vertical="center"/>
    </xf>
    <xf numFmtId="165" fontId="2" fillId="0" borderId="14" xfId="0" applyNumberFormat="1" applyFont="1" applyBorder="1" applyAlignment="1">
      <alignment horizontal="center" vertical="center"/>
    </xf>
    <xf numFmtId="165" fontId="2" fillId="0" borderId="40" xfId="0" applyNumberFormat="1" applyFont="1" applyBorder="1" applyAlignment="1">
      <alignment horizontal="center" vertical="center"/>
    </xf>
    <xf numFmtId="165" fontId="2" fillId="0" borderId="15" xfId="0" applyNumberFormat="1" applyFont="1" applyBorder="1" applyAlignment="1">
      <alignment horizontal="center" vertical="center"/>
    </xf>
    <xf numFmtId="0" fontId="46" fillId="0" borderId="15" xfId="7" applyFont="1" applyBorder="1"/>
    <xf numFmtId="165" fontId="2" fillId="0" borderId="65"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165" fontId="2" fillId="0" borderId="43" xfId="0" applyNumberFormat="1" applyFont="1" applyBorder="1" applyAlignment="1">
      <alignment horizontal="center" vertical="center"/>
    </xf>
    <xf numFmtId="49" fontId="3" fillId="2" borderId="3" xfId="0" applyNumberFormat="1" applyFont="1" applyFill="1" applyBorder="1" applyAlignment="1">
      <alignment horizontal="center" vertical="center"/>
    </xf>
    <xf numFmtId="165" fontId="3" fillId="9" borderId="64" xfId="0" applyNumberFormat="1"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46"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64" xfId="0" applyFont="1" applyFill="1" applyBorder="1" applyAlignment="1">
      <alignment horizontal="left" vertical="center" wrapText="1"/>
    </xf>
    <xf numFmtId="49" fontId="3" fillId="2" borderId="21" xfId="0" applyNumberFormat="1" applyFont="1" applyFill="1" applyBorder="1" applyAlignment="1">
      <alignment horizontal="center" vertical="center"/>
    </xf>
    <xf numFmtId="49" fontId="3" fillId="4" borderId="22" xfId="0" applyNumberFormat="1" applyFont="1" applyFill="1" applyBorder="1" applyAlignment="1">
      <alignment horizontal="center" vertical="center"/>
    </xf>
    <xf numFmtId="49" fontId="3" fillId="4" borderId="40" xfId="0" applyNumberFormat="1" applyFont="1" applyFill="1" applyBorder="1" applyAlignment="1">
      <alignment horizontal="center" vertical="center"/>
    </xf>
    <xf numFmtId="165" fontId="2" fillId="0" borderId="47" xfId="0" applyNumberFormat="1" applyFont="1" applyBorder="1" applyAlignment="1">
      <alignment horizontal="center" vertical="center"/>
    </xf>
    <xf numFmtId="165" fontId="2" fillId="0" borderId="44" xfId="0" applyNumberFormat="1" applyFont="1" applyBorder="1" applyAlignment="1">
      <alignment horizontal="center" vertical="center"/>
    </xf>
    <xf numFmtId="165" fontId="2" fillId="0" borderId="45" xfId="0" applyNumberFormat="1" applyFont="1" applyBorder="1" applyAlignment="1">
      <alignment horizontal="center" vertical="center"/>
    </xf>
    <xf numFmtId="0" fontId="2" fillId="0" borderId="0" xfId="0" applyFont="1" applyAlignment="1">
      <alignment horizontal="left" vertical="center" wrapText="1"/>
    </xf>
    <xf numFmtId="0" fontId="6" fillId="0" borderId="0" xfId="0" applyFont="1" applyFill="1" applyAlignment="1">
      <alignment horizontal="center" vertical="center"/>
    </xf>
    <xf numFmtId="0" fontId="6" fillId="0" borderId="0" xfId="4" applyFont="1" applyAlignment="1">
      <alignment horizontal="center" vertical="top" wrapText="1"/>
    </xf>
    <xf numFmtId="0" fontId="2" fillId="0" borderId="47"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2" fontId="2" fillId="0" borderId="56" xfId="0" applyNumberFormat="1" applyFont="1" applyBorder="1" applyAlignment="1">
      <alignment horizontal="center" vertical="center" wrapText="1"/>
    </xf>
    <xf numFmtId="2" fontId="2" fillId="0" borderId="35" xfId="0" applyNumberFormat="1" applyFont="1" applyBorder="1" applyAlignment="1">
      <alignment horizontal="center" vertical="center" wrapText="1"/>
    </xf>
    <xf numFmtId="2" fontId="2" fillId="0" borderId="53" xfId="0" applyNumberFormat="1" applyFont="1" applyBorder="1" applyAlignment="1">
      <alignment horizontal="center" vertical="center" wrapText="1"/>
    </xf>
    <xf numFmtId="2" fontId="2" fillId="0" borderId="45" xfId="0" applyNumberFormat="1" applyFont="1" applyBorder="1" applyAlignment="1">
      <alignment horizontal="center" vertical="center" wrapText="1"/>
    </xf>
    <xf numFmtId="2" fontId="2" fillId="0" borderId="43" xfId="0" applyNumberFormat="1" applyFont="1" applyBorder="1" applyAlignment="1">
      <alignment horizontal="center" vertical="center" wrapText="1"/>
    </xf>
    <xf numFmtId="2" fontId="2" fillId="0" borderId="52" xfId="0" applyNumberFormat="1" applyFont="1" applyBorder="1" applyAlignment="1">
      <alignment horizontal="center" vertical="center" wrapText="1"/>
    </xf>
    <xf numFmtId="0" fontId="2" fillId="0" borderId="8"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3" xfId="0" applyFont="1" applyBorder="1" applyAlignment="1">
      <alignment horizontal="center" vertical="center"/>
    </xf>
    <xf numFmtId="0" fontId="2" fillId="0" borderId="17" xfId="0" applyFont="1" applyFill="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3" fillId="4" borderId="0" xfId="0" applyFont="1" applyFill="1" applyBorder="1" applyAlignment="1">
      <alignment horizontal="left" vertical="center" wrapText="1"/>
    </xf>
    <xf numFmtId="0" fontId="46" fillId="0" borderId="40" xfId="0" applyFont="1" applyBorder="1"/>
    <xf numFmtId="0" fontId="46" fillId="0" borderId="15" xfId="0" applyFont="1" applyBorder="1"/>
    <xf numFmtId="165" fontId="2" fillId="0" borderId="10" xfId="0" applyNumberFormat="1" applyFont="1" applyFill="1" applyBorder="1" applyAlignment="1">
      <alignment horizontal="justify" vertical="center" wrapText="1"/>
    </xf>
    <xf numFmtId="49" fontId="3" fillId="4" borderId="37" xfId="0" applyNumberFormat="1" applyFont="1" applyFill="1" applyBorder="1" applyAlignment="1">
      <alignment horizontal="center" vertical="center"/>
    </xf>
    <xf numFmtId="49" fontId="3" fillId="4" borderId="46" xfId="0" applyNumberFormat="1" applyFont="1" applyFill="1" applyBorder="1" applyAlignment="1">
      <alignment horizontal="center" vertical="center"/>
    </xf>
    <xf numFmtId="49" fontId="3" fillId="4" borderId="49" xfId="0" applyNumberFormat="1" applyFont="1" applyFill="1" applyBorder="1" applyAlignment="1">
      <alignment horizontal="center" vertical="center"/>
    </xf>
    <xf numFmtId="49" fontId="3" fillId="4" borderId="64" xfId="0" applyNumberFormat="1" applyFont="1" applyFill="1" applyBorder="1" applyAlignment="1">
      <alignment horizontal="center" vertical="center"/>
    </xf>
    <xf numFmtId="49" fontId="3" fillId="2" borderId="33" xfId="0" applyNumberFormat="1" applyFont="1" applyFill="1" applyBorder="1" applyAlignment="1">
      <alignment horizontal="center" vertical="center"/>
    </xf>
    <xf numFmtId="49" fontId="3" fillId="2" borderId="46" xfId="0" applyNumberFormat="1" applyFont="1" applyFill="1" applyBorder="1" applyAlignment="1">
      <alignment horizontal="center" vertical="center"/>
    </xf>
    <xf numFmtId="49" fontId="3" fillId="2" borderId="64" xfId="0" applyNumberFormat="1" applyFont="1" applyFill="1" applyBorder="1" applyAlignment="1">
      <alignment horizontal="center" vertical="center"/>
    </xf>
    <xf numFmtId="0" fontId="1" fillId="0" borderId="7" xfId="2" applyFont="1" applyBorder="1" applyAlignment="1">
      <alignment horizontal="center" vertical="center" wrapText="1"/>
    </xf>
    <xf numFmtId="1" fontId="2" fillId="0" borderId="7" xfId="2" applyNumberFormat="1" applyFont="1" applyFill="1" applyBorder="1" applyAlignment="1">
      <alignment horizontal="center" vertical="center" wrapText="1"/>
    </xf>
    <xf numFmtId="165" fontId="2" fillId="0" borderId="25" xfId="0" applyNumberFormat="1" applyFont="1" applyFill="1" applyBorder="1" applyAlignment="1">
      <alignment horizontal="justify" vertical="center"/>
    </xf>
    <xf numFmtId="165" fontId="2" fillId="0" borderId="71" xfId="0" applyNumberFormat="1" applyFont="1" applyFill="1" applyBorder="1" applyAlignment="1">
      <alignment horizontal="justify" vertical="center"/>
    </xf>
    <xf numFmtId="1" fontId="2" fillId="0" borderId="2" xfId="2" applyNumberFormat="1" applyFont="1" applyFill="1" applyBorder="1" applyAlignment="1">
      <alignment horizontal="center" vertical="center" wrapText="1"/>
    </xf>
    <xf numFmtId="1" fontId="2" fillId="0" borderId="6" xfId="2" applyNumberFormat="1" applyFont="1" applyFill="1" applyBorder="1" applyAlignment="1">
      <alignment horizontal="center" vertical="center" wrapText="1"/>
    </xf>
    <xf numFmtId="165" fontId="2" fillId="0" borderId="70" xfId="0" applyNumberFormat="1" applyFont="1" applyFill="1" applyBorder="1" applyAlignment="1">
      <alignment horizontal="justify" vertical="center"/>
    </xf>
    <xf numFmtId="165" fontId="2" fillId="0" borderId="68" xfId="0" applyNumberFormat="1" applyFont="1" applyFill="1" applyBorder="1" applyAlignment="1">
      <alignment horizontal="justify" vertical="center"/>
    </xf>
    <xf numFmtId="165" fontId="2" fillId="0" borderId="70" xfId="0" applyNumberFormat="1" applyFont="1" applyFill="1" applyBorder="1" applyAlignment="1">
      <alignment horizontal="center" vertical="center"/>
    </xf>
    <xf numFmtId="165" fontId="2" fillId="0" borderId="68" xfId="0" applyNumberFormat="1" applyFont="1" applyFill="1" applyBorder="1" applyAlignment="1">
      <alignment horizontal="center" vertical="center"/>
    </xf>
    <xf numFmtId="49" fontId="8" fillId="2" borderId="39" xfId="0" applyNumberFormat="1" applyFont="1" applyFill="1" applyBorder="1" applyAlignment="1">
      <alignment horizontal="center" vertical="center"/>
    </xf>
    <xf numFmtId="49" fontId="8" fillId="4" borderId="40" xfId="0" applyNumberFormat="1" applyFont="1" applyFill="1" applyBorder="1" applyAlignment="1">
      <alignment horizontal="center" vertical="center"/>
    </xf>
    <xf numFmtId="49" fontId="8" fillId="0" borderId="3" xfId="0" applyNumberFormat="1" applyFont="1" applyBorder="1" applyAlignment="1">
      <alignment horizontal="center" vertical="center"/>
    </xf>
    <xf numFmtId="0" fontId="7" fillId="0" borderId="15" xfId="0" applyFont="1" applyFill="1" applyBorder="1" applyAlignment="1">
      <alignment horizontal="left" vertical="center" wrapText="1"/>
    </xf>
    <xf numFmtId="0" fontId="7" fillId="0" borderId="7" xfId="0" applyFont="1" applyFill="1" applyBorder="1" applyAlignment="1">
      <alignment horizontal="left" vertical="center" wrapText="1"/>
    </xf>
    <xf numFmtId="49" fontId="7" fillId="0" borderId="40" xfId="9" applyNumberFormat="1" applyFont="1" applyFill="1" applyBorder="1" applyAlignment="1">
      <alignment horizontal="center" vertical="center" wrapText="1"/>
    </xf>
    <xf numFmtId="49" fontId="7" fillId="0" borderId="55" xfId="9"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49" fontId="7" fillId="0" borderId="7" xfId="9" applyNumberFormat="1" applyFont="1" applyFill="1" applyBorder="1" applyAlignment="1">
      <alignment horizontal="center" vertical="center" wrapText="1"/>
    </xf>
    <xf numFmtId="49" fontId="7" fillId="0" borderId="15" xfId="9" applyNumberFormat="1" applyFont="1" applyFill="1" applyBorder="1" applyAlignment="1">
      <alignment horizontal="center" vertical="center" wrapText="1"/>
    </xf>
    <xf numFmtId="49" fontId="7" fillId="0" borderId="6" xfId="9" applyNumberFormat="1" applyFont="1" applyFill="1" applyBorder="1" applyAlignment="1">
      <alignment horizontal="center" vertical="center"/>
    </xf>
    <xf numFmtId="49" fontId="7" fillId="0" borderId="12" xfId="9" applyNumberFormat="1" applyFont="1" applyFill="1" applyBorder="1" applyAlignment="1">
      <alignment horizontal="center" vertical="center"/>
    </xf>
    <xf numFmtId="165" fontId="7" fillId="0" borderId="70" xfId="0" applyNumberFormat="1" applyFont="1" applyFill="1" applyBorder="1" applyAlignment="1">
      <alignment horizontal="justify" vertical="center" wrapText="1"/>
    </xf>
    <xf numFmtId="165" fontId="7" fillId="0" borderId="68" xfId="0" applyNumberFormat="1" applyFont="1" applyFill="1" applyBorder="1" applyAlignment="1">
      <alignment horizontal="justify" vertical="center" wrapText="1"/>
    </xf>
    <xf numFmtId="165" fontId="7" fillId="0" borderId="69" xfId="0" applyNumberFormat="1" applyFont="1" applyFill="1" applyBorder="1" applyAlignment="1">
      <alignment horizontal="center" vertical="center"/>
    </xf>
    <xf numFmtId="165" fontId="7" fillId="0" borderId="38" xfId="0" applyNumberFormat="1" applyFont="1" applyFill="1" applyBorder="1" applyAlignment="1">
      <alignment horizontal="justify" vertical="center" wrapText="1"/>
    </xf>
    <xf numFmtId="165" fontId="7" fillId="0" borderId="38" xfId="0" applyNumberFormat="1" applyFont="1" applyFill="1" applyBorder="1" applyAlignment="1">
      <alignment horizontal="left" vertical="center" wrapText="1"/>
    </xf>
    <xf numFmtId="0" fontId="45" fillId="4" borderId="37" xfId="0" applyFont="1" applyFill="1" applyBorder="1" applyAlignment="1">
      <alignment horizontal="left" vertical="center" wrapText="1"/>
    </xf>
    <xf numFmtId="0" fontId="45" fillId="4" borderId="49" xfId="0" applyFont="1" applyFill="1" applyBorder="1" applyAlignment="1">
      <alignment horizontal="left" vertical="center" wrapText="1"/>
    </xf>
    <xf numFmtId="0" fontId="45" fillId="4" borderId="0" xfId="0" applyFont="1" applyFill="1" applyBorder="1" applyAlignment="1">
      <alignment horizontal="left" vertical="center" wrapText="1"/>
    </xf>
    <xf numFmtId="0" fontId="45" fillId="4" borderId="38" xfId="0" applyFont="1" applyFill="1" applyBorder="1" applyAlignment="1">
      <alignment horizontal="left" vertical="center" wrapText="1"/>
    </xf>
    <xf numFmtId="49" fontId="8" fillId="2" borderId="47" xfId="0" applyNumberFormat="1" applyFont="1" applyFill="1" applyBorder="1" applyAlignment="1">
      <alignment horizontal="center" vertical="center"/>
    </xf>
    <xf numFmtId="49" fontId="8" fillId="4" borderId="44" xfId="0" applyNumberFormat="1"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0" borderId="4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7" fillId="0" borderId="22" xfId="0" applyFont="1" applyFill="1" applyBorder="1" applyAlignment="1">
      <alignment horizontal="left" vertical="center" wrapText="1"/>
    </xf>
    <xf numFmtId="49" fontId="7" fillId="0" borderId="44" xfId="9" applyNumberFormat="1" applyFont="1" applyFill="1" applyBorder="1" applyAlignment="1">
      <alignment horizontal="center" vertical="center" wrapText="1"/>
    </xf>
    <xf numFmtId="49" fontId="7" fillId="0" borderId="75" xfId="9" applyNumberFormat="1" applyFont="1" applyFill="1" applyBorder="1" applyAlignment="1">
      <alignment horizontal="center" vertical="center"/>
    </xf>
    <xf numFmtId="165" fontId="7" fillId="0" borderId="51" xfId="0" applyNumberFormat="1" applyFont="1" applyFill="1" applyBorder="1" applyAlignment="1">
      <alignment horizontal="justify" vertical="center" wrapText="1"/>
    </xf>
    <xf numFmtId="165" fontId="7" fillId="0" borderId="51"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49" fontId="8" fillId="0" borderId="7" xfId="0" applyNumberFormat="1" applyFont="1" applyBorder="1" applyAlignment="1">
      <alignment horizontal="center" vertical="center"/>
    </xf>
    <xf numFmtId="49" fontId="7" fillId="0" borderId="3" xfId="9" applyNumberFormat="1" applyFont="1" applyFill="1" applyBorder="1" applyAlignment="1">
      <alignment horizontal="center" vertical="center" wrapText="1"/>
    </xf>
    <xf numFmtId="49" fontId="7" fillId="0" borderId="86" xfId="9" applyNumberFormat="1" applyFont="1" applyFill="1" applyBorder="1" applyAlignment="1">
      <alignment horizontal="center" vertical="center"/>
    </xf>
    <xf numFmtId="49" fontId="7" fillId="0" borderId="107" xfId="9" applyNumberFormat="1" applyFont="1" applyFill="1" applyBorder="1" applyAlignment="1">
      <alignment horizontal="center" vertical="center"/>
    </xf>
    <xf numFmtId="165" fontId="7" fillId="0" borderId="10" xfId="0" applyNumberFormat="1" applyFont="1" applyFill="1" applyBorder="1" applyAlignment="1">
      <alignment horizontal="justify" vertical="center" wrapText="1"/>
    </xf>
    <xf numFmtId="0" fontId="1" fillId="0" borderId="61" xfId="0" applyFont="1" applyBorder="1" applyAlignment="1">
      <alignment horizontal="justify" vertical="center" wrapText="1"/>
    </xf>
    <xf numFmtId="165" fontId="7" fillId="0" borderId="70" xfId="0" applyNumberFormat="1" applyFont="1" applyFill="1" applyBorder="1" applyAlignment="1">
      <alignment horizontal="center" vertical="center"/>
    </xf>
    <xf numFmtId="165" fontId="7" fillId="0" borderId="50" xfId="0" applyNumberFormat="1" applyFont="1" applyFill="1" applyBorder="1" applyAlignment="1">
      <alignment horizontal="center" vertical="center"/>
    </xf>
    <xf numFmtId="49" fontId="8" fillId="4" borderId="27" xfId="0" applyNumberFormat="1" applyFont="1" applyFill="1" applyBorder="1" applyAlignment="1">
      <alignment horizontal="center" vertical="center"/>
    </xf>
    <xf numFmtId="49" fontId="8" fillId="4" borderId="46" xfId="0" applyNumberFormat="1" applyFont="1" applyFill="1" applyBorder="1" applyAlignment="1">
      <alignment horizontal="center" vertical="center"/>
    </xf>
    <xf numFmtId="49" fontId="8" fillId="4" borderId="49" xfId="0" applyNumberFormat="1" applyFont="1" applyFill="1" applyBorder="1" applyAlignment="1">
      <alignment horizontal="center" vertical="center"/>
    </xf>
    <xf numFmtId="165" fontId="7" fillId="0" borderId="24" xfId="0" applyNumberFormat="1" applyFont="1" applyFill="1" applyBorder="1" applyAlignment="1">
      <alignment horizontal="justify" vertical="center" wrapText="1"/>
    </xf>
    <xf numFmtId="165" fontId="7" fillId="0" borderId="25" xfId="0" applyNumberFormat="1" applyFont="1" applyFill="1" applyBorder="1" applyAlignment="1">
      <alignment horizontal="justify" vertical="center" wrapText="1"/>
    </xf>
    <xf numFmtId="49" fontId="8" fillId="4" borderId="1"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0" fontId="43" fillId="4" borderId="37" xfId="0" applyFont="1" applyFill="1" applyBorder="1" applyAlignment="1">
      <alignment horizontal="left" vertical="center" wrapText="1"/>
    </xf>
    <xf numFmtId="0" fontId="43" fillId="4" borderId="49" xfId="0" applyFont="1" applyFill="1" applyBorder="1" applyAlignment="1">
      <alignment horizontal="left" vertical="center" wrapText="1"/>
    </xf>
    <xf numFmtId="0" fontId="43" fillId="4" borderId="50" xfId="0" applyFont="1" applyFill="1" applyBorder="1" applyAlignment="1">
      <alignment horizontal="left" vertical="center" wrapText="1"/>
    </xf>
    <xf numFmtId="49" fontId="7" fillId="0" borderId="100" xfId="9" applyNumberFormat="1" applyFont="1" applyBorder="1" applyAlignment="1">
      <alignment horizontal="center" vertical="center"/>
    </xf>
    <xf numFmtId="49" fontId="7" fillId="0" borderId="86" xfId="9" applyNumberFormat="1" applyFont="1" applyBorder="1" applyAlignment="1">
      <alignment horizontal="center" vertical="center"/>
    </xf>
    <xf numFmtId="49" fontId="7" fillId="0" borderId="89" xfId="9" applyNumberFormat="1" applyFont="1" applyBorder="1" applyAlignment="1">
      <alignment horizontal="center" vertical="center"/>
    </xf>
    <xf numFmtId="165" fontId="7" fillId="0" borderId="65" xfId="0" applyNumberFormat="1" applyFont="1" applyFill="1" applyBorder="1" applyAlignment="1">
      <alignment horizontal="justify" vertical="center" wrapText="1"/>
    </xf>
    <xf numFmtId="165" fontId="7" fillId="0" borderId="61" xfId="0" applyNumberFormat="1" applyFont="1" applyFill="1" applyBorder="1" applyAlignment="1">
      <alignment horizontal="justify" vertical="center" wrapText="1"/>
    </xf>
    <xf numFmtId="165" fontId="7" fillId="0" borderId="47" xfId="0" applyNumberFormat="1" applyFont="1" applyFill="1" applyBorder="1" applyAlignment="1">
      <alignment horizontal="center" vertical="center"/>
    </xf>
    <xf numFmtId="165" fontId="7" fillId="0" borderId="39" xfId="0" applyNumberFormat="1" applyFont="1" applyFill="1" applyBorder="1" applyAlignment="1">
      <alignment horizontal="center" vertical="center"/>
    </xf>
    <xf numFmtId="165" fontId="7" fillId="0" borderId="14" xfId="0" applyNumberFormat="1" applyFont="1" applyFill="1" applyBorder="1" applyAlignment="1">
      <alignment horizontal="center" vertical="center"/>
    </xf>
    <xf numFmtId="165" fontId="7" fillId="0" borderId="45" xfId="0" applyNumberFormat="1" applyFont="1" applyFill="1" applyBorder="1" applyAlignment="1">
      <alignment horizontal="center" vertical="center"/>
    </xf>
    <xf numFmtId="165" fontId="7" fillId="0" borderId="43" xfId="0" applyNumberFormat="1" applyFont="1" applyFill="1" applyBorder="1" applyAlignment="1">
      <alignment horizontal="center" vertical="center"/>
    </xf>
    <xf numFmtId="165" fontId="7" fillId="0" borderId="16" xfId="0" applyNumberFormat="1" applyFont="1" applyFill="1" applyBorder="1" applyAlignment="1">
      <alignment horizontal="center" vertical="center"/>
    </xf>
    <xf numFmtId="165" fontId="7" fillId="0" borderId="51" xfId="0" applyNumberFormat="1" applyFont="1" applyFill="1" applyBorder="1" applyAlignment="1">
      <alignment horizontal="left" vertical="center" wrapText="1"/>
    </xf>
    <xf numFmtId="165" fontId="7" fillId="0" borderId="68" xfId="0" applyNumberFormat="1" applyFont="1" applyFill="1" applyBorder="1" applyAlignment="1">
      <alignment horizontal="left" vertical="center" wrapText="1"/>
    </xf>
    <xf numFmtId="49" fontId="7" fillId="0" borderId="86" xfId="9" applyNumberFormat="1" applyFont="1" applyFill="1" applyBorder="1" applyAlignment="1">
      <alignment horizontal="center" vertical="center" wrapText="1"/>
    </xf>
    <xf numFmtId="49" fontId="7" fillId="0" borderId="89" xfId="9" applyNumberFormat="1" applyFont="1" applyFill="1" applyBorder="1" applyAlignment="1">
      <alignment horizontal="center" vertical="center" wrapText="1"/>
    </xf>
    <xf numFmtId="165" fontId="7" fillId="0" borderId="69" xfId="0" applyNumberFormat="1" applyFont="1" applyFill="1" applyBorder="1" applyAlignment="1">
      <alignment horizontal="justify" vertical="center" wrapText="1"/>
    </xf>
    <xf numFmtId="165" fontId="7" fillId="0" borderId="68" xfId="0" applyNumberFormat="1" applyFont="1" applyFill="1" applyBorder="1" applyAlignment="1">
      <alignment horizontal="center" vertical="center"/>
    </xf>
    <xf numFmtId="0" fontId="7" fillId="0" borderId="69" xfId="0" applyFont="1" applyFill="1" applyBorder="1" applyAlignment="1">
      <alignment horizontal="justify" vertical="center" wrapText="1"/>
    </xf>
    <xf numFmtId="165" fontId="7" fillId="0" borderId="70" xfId="0" applyNumberFormat="1" applyFont="1" applyFill="1" applyBorder="1" applyAlignment="1">
      <alignment horizontal="left" vertical="center" wrapText="1"/>
    </xf>
    <xf numFmtId="49" fontId="7" fillId="5" borderId="86" xfId="9"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xf>
    <xf numFmtId="165" fontId="7" fillId="0" borderId="4" xfId="0" applyNumberFormat="1" applyFont="1" applyFill="1" applyBorder="1" applyAlignment="1">
      <alignment horizontal="center" vertical="center"/>
    </xf>
    <xf numFmtId="165" fontId="7" fillId="0" borderId="9" xfId="0" applyNumberFormat="1" applyFont="1" applyFill="1" applyBorder="1" applyAlignment="1">
      <alignment horizontal="center" vertical="center"/>
    </xf>
    <xf numFmtId="165" fontId="7" fillId="0" borderId="17" xfId="0" applyNumberFormat="1" applyFont="1" applyFill="1" applyBorder="1" applyAlignment="1">
      <alignment horizontal="center" vertical="center"/>
    </xf>
    <xf numFmtId="165" fontId="2" fillId="0" borderId="69" xfId="0" applyNumberFormat="1" applyFont="1" applyFill="1" applyBorder="1" applyAlignment="1">
      <alignment horizontal="center" vertical="center"/>
    </xf>
    <xf numFmtId="49" fontId="8" fillId="9" borderId="33" xfId="0" applyNumberFormat="1" applyFont="1" applyFill="1" applyBorder="1" applyAlignment="1">
      <alignment horizontal="left" vertical="center" wrapText="1"/>
    </xf>
    <xf numFmtId="49" fontId="8" fillId="9" borderId="46" xfId="0" applyNumberFormat="1" applyFont="1" applyFill="1" applyBorder="1" applyAlignment="1">
      <alignment horizontal="left" vertical="center" wrapText="1"/>
    </xf>
    <xf numFmtId="49" fontId="8" fillId="9" borderId="64" xfId="0" applyNumberFormat="1"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6" xfId="0" applyFont="1" applyFill="1" applyBorder="1" applyAlignment="1">
      <alignment horizontal="left" vertical="center" wrapText="1"/>
    </xf>
    <xf numFmtId="0" fontId="8" fillId="6" borderId="64"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43" fillId="4" borderId="79" xfId="0" applyFont="1" applyFill="1" applyBorder="1" applyAlignment="1">
      <alignment horizontal="left" vertical="center" wrapText="1"/>
    </xf>
    <xf numFmtId="0" fontId="43" fillId="4" borderId="80" xfId="0" applyFont="1" applyFill="1" applyBorder="1" applyAlignment="1">
      <alignment horizontal="left" vertical="center" wrapText="1"/>
    </xf>
    <xf numFmtId="0" fontId="43" fillId="4" borderId="81" xfId="0" applyFont="1" applyFill="1" applyBorder="1" applyAlignment="1">
      <alignment horizontal="left" vertical="center" wrapText="1"/>
    </xf>
    <xf numFmtId="49" fontId="8" fillId="4" borderId="2" xfId="0" applyNumberFormat="1" applyFont="1" applyFill="1" applyBorder="1" applyAlignment="1">
      <alignment horizontal="center" vertical="center"/>
    </xf>
    <xf numFmtId="0" fontId="0" fillId="0" borderId="14" xfId="0" applyBorder="1"/>
    <xf numFmtId="0" fontId="0" fillId="0" borderId="15" xfId="0" applyBorder="1"/>
    <xf numFmtId="49" fontId="8" fillId="0" borderId="40" xfId="0" applyNumberFormat="1" applyFont="1" applyBorder="1" applyAlignment="1">
      <alignment horizontal="center" vertical="center"/>
    </xf>
    <xf numFmtId="0" fontId="7" fillId="0" borderId="40" xfId="0" applyFont="1" applyFill="1" applyBorder="1" applyAlignment="1">
      <alignment horizontal="left" vertical="center" wrapText="1"/>
    </xf>
    <xf numFmtId="49" fontId="7" fillId="0" borderId="102" xfId="9" applyNumberFormat="1" applyFont="1" applyFill="1" applyBorder="1" applyAlignment="1">
      <alignment horizontal="center" vertical="center" wrapText="1"/>
    </xf>
    <xf numFmtId="49" fontId="7" fillId="0" borderId="100" xfId="9" applyNumberFormat="1" applyFont="1" applyFill="1" applyBorder="1" applyAlignment="1">
      <alignment horizontal="center" vertical="center" wrapText="1"/>
    </xf>
    <xf numFmtId="165" fontId="7" fillId="0" borderId="70" xfId="0" applyNumberFormat="1" applyFont="1" applyFill="1" applyBorder="1" applyAlignment="1">
      <alignment horizontal="center" vertical="center" wrapText="1"/>
    </xf>
    <xf numFmtId="165" fontId="7" fillId="0" borderId="68" xfId="0" applyNumberFormat="1" applyFont="1" applyFill="1" applyBorder="1" applyAlignment="1">
      <alignment horizontal="center" vertical="center"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xf>
    <xf numFmtId="0" fontId="7" fillId="0" borderId="4" xfId="0" applyFont="1" applyFill="1" applyBorder="1" applyAlignment="1">
      <alignment horizontal="center" vertical="center" textRotation="90" wrapText="1"/>
    </xf>
    <xf numFmtId="0" fontId="7" fillId="0" borderId="17" xfId="0" applyFont="1" applyFill="1" applyBorder="1" applyAlignment="1">
      <alignment horizontal="center" vertical="center" textRotation="90" wrapText="1"/>
    </xf>
    <xf numFmtId="2" fontId="2" fillId="0" borderId="9" xfId="0" applyNumberFormat="1" applyFont="1" applyBorder="1" applyAlignment="1">
      <alignment horizontal="center" vertical="center"/>
    </xf>
    <xf numFmtId="2" fontId="2" fillId="0" borderId="31" xfId="0" applyNumberFormat="1" applyFont="1" applyBorder="1" applyAlignment="1">
      <alignment horizontal="center" vertical="center"/>
    </xf>
    <xf numFmtId="49" fontId="7" fillId="0" borderId="83" xfId="9" applyNumberFormat="1" applyFont="1" applyFill="1" applyBorder="1" applyAlignment="1">
      <alignment horizontal="center" vertical="center" wrapText="1"/>
    </xf>
    <xf numFmtId="49" fontId="7" fillId="0" borderId="93" xfId="9" applyNumberFormat="1" applyFont="1" applyFill="1" applyBorder="1" applyAlignment="1">
      <alignment horizontal="center" vertical="center" wrapText="1"/>
    </xf>
    <xf numFmtId="165" fontId="7" fillId="0" borderId="96" xfId="0" applyNumberFormat="1" applyFont="1" applyFill="1" applyBorder="1" applyAlignment="1">
      <alignment horizontal="justify" vertical="center" wrapText="1"/>
    </xf>
    <xf numFmtId="165" fontId="2" fillId="0" borderId="85" xfId="0" applyNumberFormat="1" applyFont="1" applyFill="1" applyBorder="1" applyAlignment="1">
      <alignment horizontal="center" vertical="center"/>
    </xf>
    <xf numFmtId="165" fontId="2" fillId="0" borderId="88" xfId="0" applyNumberFormat="1" applyFont="1" applyFill="1" applyBorder="1" applyAlignment="1">
      <alignment horizontal="center" vertical="center"/>
    </xf>
    <xf numFmtId="165" fontId="2" fillId="0" borderId="99" xfId="0" applyNumberFormat="1" applyFont="1" applyFill="1" applyBorder="1" applyAlignment="1">
      <alignment horizontal="center" vertical="center"/>
    </xf>
    <xf numFmtId="165" fontId="7" fillId="0" borderId="38" xfId="0" applyNumberFormat="1" applyFont="1" applyFill="1" applyBorder="1" applyAlignment="1">
      <alignment horizontal="center" vertical="center"/>
    </xf>
    <xf numFmtId="49" fontId="8" fillId="0" borderId="82" xfId="0" applyNumberFormat="1" applyFont="1" applyBorder="1" applyAlignment="1">
      <alignment horizontal="center" vertical="center"/>
    </xf>
    <xf numFmtId="49" fontId="8" fillId="0" borderId="91" xfId="0" applyNumberFormat="1" applyFont="1" applyBorder="1" applyAlignment="1">
      <alignment horizontal="center" vertical="center"/>
    </xf>
    <xf numFmtId="0" fontId="7" fillId="0" borderId="92" xfId="0" applyFont="1" applyFill="1" applyBorder="1" applyAlignment="1">
      <alignment horizontal="left" vertical="center" wrapText="1"/>
    </xf>
    <xf numFmtId="49" fontId="7" fillId="0" borderId="92" xfId="9" applyNumberFormat="1" applyFont="1" applyFill="1" applyBorder="1" applyAlignment="1">
      <alignment horizontal="center" vertical="center" wrapText="1"/>
    </xf>
    <xf numFmtId="0" fontId="39" fillId="0" borderId="0" xfId="0" applyFont="1" applyAlignment="1">
      <alignment horizontal="right" vertical="top"/>
    </xf>
    <xf numFmtId="0" fontId="9" fillId="0" borderId="0" xfId="0" applyFont="1" applyAlignment="1">
      <alignment horizontal="center" vertical="top"/>
    </xf>
    <xf numFmtId="0" fontId="2"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center" wrapText="1"/>
    </xf>
    <xf numFmtId="0" fontId="7" fillId="0" borderId="47" xfId="0" applyFont="1" applyBorder="1" applyAlignment="1">
      <alignment horizontal="center" vertical="center" textRotation="90" wrapText="1"/>
    </xf>
    <xf numFmtId="0" fontId="7" fillId="0" borderId="39" xfId="0" applyFont="1" applyBorder="1" applyAlignment="1">
      <alignment horizontal="center" vertical="center" textRotation="90" wrapText="1"/>
    </xf>
    <xf numFmtId="0" fontId="7" fillId="0" borderId="31"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0" borderId="7" xfId="0" applyFont="1" applyBorder="1" applyAlignment="1">
      <alignment horizontal="center" vertical="center" textRotation="90" wrapText="1"/>
    </xf>
    <xf numFmtId="0" fontId="7" fillId="0" borderId="44"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4" xfId="0" applyFont="1" applyBorder="1" applyAlignment="1">
      <alignment horizontal="center" vertical="center" textRotation="90" wrapText="1"/>
    </xf>
    <xf numFmtId="0" fontId="7" fillId="0" borderId="40"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7"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62" xfId="0" applyFont="1" applyBorder="1" applyAlignment="1">
      <alignment horizontal="center" vertical="center" textRotation="90" wrapText="1"/>
    </xf>
    <xf numFmtId="0" fontId="2" fillId="0" borderId="71" xfId="0" applyFont="1" applyBorder="1" applyAlignment="1">
      <alignment horizontal="center" vertical="center" textRotation="90" wrapText="1"/>
    </xf>
    <xf numFmtId="0" fontId="2" fillId="0" borderId="42" xfId="0" applyFont="1" applyBorder="1" applyAlignment="1">
      <alignment horizontal="center" vertical="center" textRotation="90" wrapText="1"/>
    </xf>
    <xf numFmtId="0" fontId="8" fillId="7" borderId="48" xfId="0" applyFont="1" applyFill="1" applyBorder="1" applyAlignment="1">
      <alignment horizontal="center" vertical="top"/>
    </xf>
    <xf numFmtId="0" fontId="8" fillId="7" borderId="49" xfId="0" applyFont="1" applyFill="1" applyBorder="1" applyAlignment="1">
      <alignment horizontal="center" vertical="top"/>
    </xf>
    <xf numFmtId="49" fontId="8" fillId="4" borderId="27" xfId="0" applyNumberFormat="1" applyFont="1" applyFill="1" applyBorder="1" applyAlignment="1">
      <alignment horizontal="center" vertical="top"/>
    </xf>
    <xf numFmtId="49" fontId="8" fillId="4" borderId="46" xfId="0" applyNumberFormat="1" applyFont="1" applyFill="1" applyBorder="1" applyAlignment="1">
      <alignment horizontal="center" vertical="top"/>
    </xf>
    <xf numFmtId="49" fontId="8" fillId="2" borderId="37" xfId="0" applyNumberFormat="1" applyFont="1" applyFill="1" applyBorder="1" applyAlignment="1">
      <alignment horizontal="center" vertical="top"/>
    </xf>
    <xf numFmtId="49" fontId="8" fillId="2" borderId="49" xfId="0" applyNumberFormat="1" applyFont="1" applyFill="1" applyBorder="1" applyAlignment="1">
      <alignment horizontal="center" vertical="top"/>
    </xf>
    <xf numFmtId="2" fontId="2" fillId="0" borderId="0" xfId="0" applyNumberFormat="1" applyFont="1" applyFill="1" applyBorder="1" applyAlignment="1">
      <alignment horizontal="center"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horizontal="left" vertical="center" wrapText="1"/>
    </xf>
    <xf numFmtId="2" fontId="3" fillId="4" borderId="5" xfId="0" applyNumberFormat="1" applyFont="1" applyFill="1" applyBorder="1" applyAlignment="1">
      <alignment horizontal="center" vertical="center"/>
    </xf>
    <xf numFmtId="2" fontId="3" fillId="4" borderId="27" xfId="0" applyNumberFormat="1" applyFont="1" applyFill="1" applyBorder="1" applyAlignment="1">
      <alignment horizontal="center" vertical="center"/>
    </xf>
    <xf numFmtId="2" fontId="8" fillId="2" borderId="27" xfId="0" applyNumberFormat="1" applyFont="1" applyFill="1" applyBorder="1" applyAlignment="1">
      <alignment horizontal="center" vertical="center"/>
    </xf>
    <xf numFmtId="2" fontId="8" fillId="2" borderId="46" xfId="0" applyNumberFormat="1" applyFont="1" applyFill="1" applyBorder="1" applyAlignment="1">
      <alignment horizontal="center" vertical="center"/>
    </xf>
    <xf numFmtId="2" fontId="3" fillId="7" borderId="33" xfId="0" applyNumberFormat="1" applyFont="1" applyFill="1" applyBorder="1" applyAlignment="1">
      <alignment horizontal="center" vertical="center"/>
    </xf>
    <xf numFmtId="2" fontId="3" fillId="7" borderId="46" xfId="0" applyNumberFormat="1" applyFont="1" applyFill="1" applyBorder="1" applyAlignment="1">
      <alignment horizontal="center" vertical="center"/>
    </xf>
    <xf numFmtId="2" fontId="28" fillId="0" borderId="0" xfId="0" applyNumberFormat="1" applyFont="1" applyFill="1" applyBorder="1" applyAlignment="1">
      <alignment horizontal="right" vertical="center" wrapText="1"/>
    </xf>
    <xf numFmtId="2" fontId="2" fillId="0" borderId="8" xfId="0" applyNumberFormat="1" applyFont="1" applyFill="1" applyBorder="1" applyAlignment="1">
      <alignment horizontal="center" vertical="center" wrapText="1"/>
    </xf>
    <xf numFmtId="2" fontId="22" fillId="0" borderId="3" xfId="0" applyNumberFormat="1" applyFont="1" applyFill="1" applyBorder="1" applyAlignment="1">
      <alignment horizontal="center" vertical="center"/>
    </xf>
    <xf numFmtId="2" fontId="22" fillId="0" borderId="4"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2" fontId="3" fillId="2" borderId="39" xfId="0" applyNumberFormat="1" applyFont="1" applyFill="1" applyBorder="1" applyAlignment="1">
      <alignment horizontal="center" vertical="center"/>
    </xf>
    <xf numFmtId="2" fontId="3" fillId="2" borderId="31" xfId="0" applyNumberFormat="1" applyFont="1" applyFill="1" applyBorder="1" applyAlignment="1">
      <alignment horizontal="center" vertical="center"/>
    </xf>
    <xf numFmtId="2" fontId="3" fillId="4" borderId="7" xfId="0" applyNumberFormat="1" applyFont="1" applyFill="1" applyBorder="1" applyAlignment="1">
      <alignment horizontal="center" vertical="center"/>
    </xf>
    <xf numFmtId="2" fontId="3" fillId="4" borderId="40" xfId="0" applyNumberFormat="1" applyFont="1" applyFill="1" applyBorder="1" applyAlignment="1">
      <alignment horizontal="center" vertical="center"/>
    </xf>
    <xf numFmtId="2" fontId="3" fillId="4" borderId="32" xfId="0" applyNumberFormat="1" applyFont="1" applyFill="1" applyBorder="1" applyAlignment="1">
      <alignment horizontal="center" vertical="center"/>
    </xf>
    <xf numFmtId="1" fontId="3" fillId="0" borderId="7" xfId="0" applyNumberFormat="1" applyFont="1" applyBorder="1" applyAlignment="1">
      <alignment horizontal="center" vertical="center"/>
    </xf>
    <xf numFmtId="1" fontId="3" fillId="0" borderId="40" xfId="0" applyNumberFormat="1" applyFont="1" applyBorder="1" applyAlignment="1">
      <alignment horizontal="center" vertical="center"/>
    </xf>
    <xf numFmtId="1" fontId="3" fillId="0" borderId="32" xfId="0" applyNumberFormat="1" applyFont="1" applyBorder="1" applyAlignment="1">
      <alignment horizontal="center" vertical="center"/>
    </xf>
    <xf numFmtId="2" fontId="33" fillId="0" borderId="7" xfId="0" applyNumberFormat="1" applyFont="1" applyFill="1" applyBorder="1" applyAlignment="1">
      <alignment horizontal="left" vertical="center" wrapText="1"/>
    </xf>
    <xf numFmtId="2" fontId="33" fillId="0" borderId="40" xfId="0" applyNumberFormat="1" applyFont="1" applyFill="1" applyBorder="1" applyAlignment="1">
      <alignment horizontal="left" vertical="center" wrapText="1"/>
    </xf>
    <xf numFmtId="2" fontId="33" fillId="0" borderId="32" xfId="0" applyNumberFormat="1" applyFont="1" applyFill="1" applyBorder="1" applyAlignment="1">
      <alignment horizontal="left" vertical="center" wrapText="1"/>
    </xf>
    <xf numFmtId="2" fontId="2" fillId="0" borderId="7"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3" fontId="2" fillId="0" borderId="15" xfId="0" applyNumberFormat="1" applyFont="1" applyBorder="1" applyAlignment="1">
      <alignment horizontal="center" vertical="center"/>
    </xf>
    <xf numFmtId="3" fontId="2" fillId="0" borderId="3" xfId="0" applyNumberFormat="1" applyFont="1" applyBorder="1" applyAlignment="1">
      <alignment horizontal="center" vertical="center"/>
    </xf>
    <xf numFmtId="2" fontId="2" fillId="0" borderId="9" xfId="0" applyNumberFormat="1" applyFont="1" applyFill="1" applyBorder="1" applyAlignment="1">
      <alignment horizontal="center" vertical="center" wrapText="1"/>
    </xf>
    <xf numFmtId="2" fontId="22" fillId="0" borderId="41" xfId="0" applyNumberFormat="1" applyFont="1" applyBorder="1" applyAlignment="1">
      <alignment horizontal="center" vertical="center"/>
    </xf>
    <xf numFmtId="2" fontId="22" fillId="0" borderId="0" xfId="0" applyNumberFormat="1" applyFont="1" applyBorder="1" applyAlignment="1">
      <alignment horizontal="center" vertical="center"/>
    </xf>
    <xf numFmtId="2" fontId="2" fillId="0" borderId="39"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xf>
    <xf numFmtId="2" fontId="2" fillId="0" borderId="40"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xf>
    <xf numFmtId="2" fontId="2" fillId="0" borderId="4" xfId="0" applyNumberFormat="1" applyFont="1" applyFill="1" applyBorder="1" applyAlignment="1">
      <alignment vertical="center" wrapText="1"/>
    </xf>
    <xf numFmtId="2" fontId="3" fillId="2" borderId="8"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1" fontId="3" fillId="0" borderId="3" xfId="0" applyNumberFormat="1" applyFont="1" applyBorder="1" applyAlignment="1">
      <alignment horizontal="center" vertical="center"/>
    </xf>
    <xf numFmtId="2" fontId="32" fillId="0" borderId="3" xfId="0" applyNumberFormat="1" applyFont="1" applyFill="1" applyBorder="1" applyAlignment="1">
      <alignment horizontal="left" vertical="center" wrapText="1"/>
    </xf>
    <xf numFmtId="2" fontId="32" fillId="0" borderId="7" xfId="0" applyNumberFormat="1" applyFont="1" applyFill="1" applyBorder="1" applyAlignment="1">
      <alignment horizontal="left" vertical="center" wrapText="1"/>
    </xf>
    <xf numFmtId="2" fontId="2" fillId="0" borderId="15"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5" borderId="22" xfId="0" applyNumberFormat="1" applyFont="1" applyFill="1" applyBorder="1" applyAlignment="1">
      <alignment horizontal="center" vertical="center"/>
    </xf>
    <xf numFmtId="2" fontId="2" fillId="5" borderId="3" xfId="0" applyNumberFormat="1" applyFont="1" applyFill="1" applyBorder="1" applyAlignment="1">
      <alignment horizontal="center" vertical="center"/>
    </xf>
    <xf numFmtId="2" fontId="32" fillId="0" borderId="7" xfId="0" applyNumberFormat="1" applyFont="1" applyFill="1" applyBorder="1" applyAlignment="1">
      <alignment vertical="center" wrapText="1"/>
    </xf>
    <xf numFmtId="2" fontId="32" fillId="0" borderId="40" xfId="0" applyNumberFormat="1" applyFont="1" applyFill="1" applyBorder="1" applyAlignment="1">
      <alignment vertical="center" wrapText="1"/>
    </xf>
    <xf numFmtId="2" fontId="32" fillId="0" borderId="32" xfId="0" applyNumberFormat="1" applyFont="1" applyFill="1" applyBorder="1" applyAlignment="1">
      <alignment vertical="center" wrapText="1"/>
    </xf>
    <xf numFmtId="3" fontId="2" fillId="0" borderId="7"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32" xfId="0" applyNumberFormat="1" applyFont="1" applyBorder="1" applyAlignment="1">
      <alignment horizontal="center" vertical="center"/>
    </xf>
    <xf numFmtId="2" fontId="3" fillId="4" borderId="37" xfId="0" applyNumberFormat="1" applyFont="1" applyFill="1" applyBorder="1" applyAlignment="1">
      <alignment horizontal="center" vertical="center"/>
    </xf>
    <xf numFmtId="2" fontId="3" fillId="4" borderId="49" xfId="0" applyNumberFormat="1" applyFont="1" applyFill="1" applyBorder="1" applyAlignment="1">
      <alignment horizontal="center" vertical="center"/>
    </xf>
    <xf numFmtId="2" fontId="4" fillId="4" borderId="48" xfId="0" applyNumberFormat="1" applyFont="1" applyFill="1" applyBorder="1" applyAlignment="1">
      <alignment horizontal="left" vertical="center" wrapText="1"/>
    </xf>
    <xf numFmtId="2" fontId="4" fillId="4" borderId="49" xfId="0" applyNumberFormat="1" applyFont="1" applyFill="1" applyBorder="1" applyAlignment="1">
      <alignment horizontal="left" vertical="center" wrapText="1"/>
    </xf>
    <xf numFmtId="2" fontId="4" fillId="4" borderId="0" xfId="0" applyNumberFormat="1" applyFont="1" applyFill="1" applyBorder="1" applyAlignment="1">
      <alignment horizontal="left" vertical="center" wrapText="1"/>
    </xf>
    <xf numFmtId="2" fontId="4" fillId="4" borderId="38" xfId="0" applyNumberFormat="1" applyFont="1" applyFill="1" applyBorder="1" applyAlignment="1">
      <alignment horizontal="left" vertical="center" wrapText="1"/>
    </xf>
    <xf numFmtId="2" fontId="57" fillId="5" borderId="23" xfId="0" applyNumberFormat="1" applyFont="1" applyFill="1" applyBorder="1" applyAlignment="1">
      <alignment horizontal="left" vertical="center" wrapText="1"/>
    </xf>
    <xf numFmtId="2" fontId="57" fillId="5" borderId="4" xfId="0" applyNumberFormat="1" applyFont="1" applyFill="1" applyBorder="1" applyAlignment="1">
      <alignment horizontal="left" vertical="center" wrapText="1"/>
    </xf>
    <xf numFmtId="2" fontId="2" fillId="0" borderId="17" xfId="0" applyNumberFormat="1" applyFont="1" applyFill="1" applyBorder="1" applyAlignment="1">
      <alignment horizontal="left" vertical="center" wrapText="1"/>
    </xf>
    <xf numFmtId="2" fontId="2" fillId="0" borderId="43" xfId="0" applyNumberFormat="1" applyFont="1" applyFill="1" applyBorder="1" applyAlignment="1">
      <alignment horizontal="left" vertical="center" wrapText="1"/>
    </xf>
    <xf numFmtId="2" fontId="2" fillId="0" borderId="16" xfId="0" applyNumberFormat="1" applyFont="1" applyFill="1" applyBorder="1" applyAlignment="1">
      <alignment horizontal="left" vertical="center" wrapText="1"/>
    </xf>
    <xf numFmtId="2" fontId="4" fillId="4" borderId="27" xfId="0" applyNumberFormat="1" applyFont="1" applyFill="1" applyBorder="1" applyAlignment="1">
      <alignment horizontal="left" vertical="center" wrapText="1"/>
    </xf>
    <xf numFmtId="2" fontId="4" fillId="4" borderId="46" xfId="0" applyNumberFormat="1" applyFont="1" applyFill="1" applyBorder="1" applyAlignment="1">
      <alignment horizontal="left" vertical="center" wrapText="1"/>
    </xf>
    <xf numFmtId="2" fontId="4" fillId="4" borderId="60" xfId="0" applyNumberFormat="1" applyFont="1" applyFill="1" applyBorder="1" applyAlignment="1">
      <alignment horizontal="left" vertical="center" wrapText="1"/>
    </xf>
    <xf numFmtId="2" fontId="4" fillId="4" borderId="51" xfId="0" applyNumberFormat="1" applyFont="1" applyFill="1" applyBorder="1" applyAlignment="1">
      <alignment horizontal="left" vertical="center" wrapText="1"/>
    </xf>
    <xf numFmtId="2" fontId="2" fillId="0" borderId="17" xfId="0" applyNumberFormat="1" applyFont="1" applyFill="1" applyBorder="1" applyAlignment="1">
      <alignment horizontal="center" vertical="center" wrapText="1"/>
    </xf>
    <xf numFmtId="2" fontId="2" fillId="0" borderId="43"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xf>
    <xf numFmtId="2" fontId="15" fillId="4" borderId="44" xfId="0" applyNumberFormat="1" applyFont="1" applyFill="1" applyBorder="1" applyAlignment="1">
      <alignment horizontal="center" vertical="center"/>
    </xf>
    <xf numFmtId="2" fontId="15" fillId="4" borderId="40" xfId="0" applyNumberFormat="1" applyFont="1" applyFill="1" applyBorder="1" applyAlignment="1">
      <alignment horizontal="center" vertical="center"/>
    </xf>
    <xf numFmtId="2" fontId="15" fillId="4" borderId="15" xfId="0" applyNumberFormat="1" applyFont="1" applyFill="1" applyBorder="1" applyAlignment="1">
      <alignment horizontal="center" vertical="center"/>
    </xf>
    <xf numFmtId="2" fontId="15" fillId="0" borderId="15" xfId="0" applyNumberFormat="1" applyFont="1" applyBorder="1" applyAlignment="1">
      <alignment horizontal="center" vertical="center"/>
    </xf>
    <xf numFmtId="2" fontId="15" fillId="0" borderId="3" xfId="0" applyNumberFormat="1" applyFont="1" applyBorder="1" applyAlignment="1">
      <alignment horizontal="center" vertical="center"/>
    </xf>
    <xf numFmtId="2" fontId="32" fillId="0" borderId="15" xfId="0" applyNumberFormat="1" applyFont="1" applyFill="1" applyBorder="1" applyAlignment="1">
      <alignment horizontal="left" vertical="center" wrapText="1"/>
    </xf>
    <xf numFmtId="2" fontId="2" fillId="5" borderId="15" xfId="2" applyNumberFormat="1" applyFont="1" applyFill="1" applyBorder="1" applyAlignment="1">
      <alignment horizontal="center" vertical="center" wrapText="1"/>
    </xf>
    <xf numFmtId="2" fontId="2" fillId="5" borderId="3" xfId="2" applyNumberFormat="1" applyFont="1" applyFill="1" applyBorder="1" applyAlignment="1">
      <alignment horizontal="center" vertical="center" wrapText="1"/>
    </xf>
    <xf numFmtId="2" fontId="14" fillId="0" borderId="21"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2" fontId="14" fillId="0" borderId="18" xfId="0" applyNumberFormat="1" applyFont="1" applyBorder="1" applyAlignment="1">
      <alignment horizontal="center" vertical="center" wrapText="1"/>
    </xf>
    <xf numFmtId="2" fontId="14" fillId="0" borderId="22" xfId="0" applyNumberFormat="1" applyFont="1" applyFill="1" applyBorder="1" applyAlignment="1">
      <alignment horizontal="center" vertical="center"/>
    </xf>
    <xf numFmtId="2" fontId="14" fillId="0" borderId="3" xfId="0" applyNumberFormat="1" applyFont="1" applyFill="1" applyBorder="1" applyAlignment="1">
      <alignment horizontal="center" vertical="center"/>
    </xf>
    <xf numFmtId="2" fontId="14" fillId="0" borderId="41" xfId="0" applyNumberFormat="1" applyFont="1" applyBorder="1" applyAlignment="1">
      <alignment horizontal="center" vertical="center"/>
    </xf>
    <xf numFmtId="2" fontId="14" fillId="0" borderId="0" xfId="0" applyNumberFormat="1" applyFont="1" applyAlignment="1">
      <alignment horizontal="center" vertical="center"/>
    </xf>
    <xf numFmtId="2" fontId="2" fillId="0" borderId="3" xfId="0" applyNumberFormat="1" applyFont="1" applyFill="1" applyBorder="1" applyAlignment="1">
      <alignment horizontal="center" vertical="center"/>
    </xf>
    <xf numFmtId="2" fontId="22" fillId="0" borderId="0" xfId="0" applyNumberFormat="1" applyFont="1" applyAlignment="1">
      <alignment horizontal="center" vertical="center"/>
    </xf>
    <xf numFmtId="2" fontId="2" fillId="0" borderId="3" xfId="0" applyNumberFormat="1" applyFont="1" applyFill="1" applyBorder="1" applyAlignment="1">
      <alignment vertical="center" wrapText="1"/>
    </xf>
    <xf numFmtId="2" fontId="2" fillId="0" borderId="3" xfId="0" applyNumberFormat="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xf>
    <xf numFmtId="2" fontId="23" fillId="0" borderId="3" xfId="0" applyNumberFormat="1" applyFont="1" applyFill="1" applyBorder="1" applyAlignment="1">
      <alignment vertical="center" wrapText="1"/>
    </xf>
    <xf numFmtId="2" fontId="2" fillId="0" borderId="23" xfId="0" applyNumberFormat="1" applyFont="1" applyFill="1" applyBorder="1" applyAlignment="1">
      <alignment vertical="center" wrapText="1"/>
    </xf>
    <xf numFmtId="2" fontId="3" fillId="0" borderId="3" xfId="0" applyNumberFormat="1" applyFont="1" applyBorder="1" applyAlignment="1">
      <alignment horizontal="center" vertical="center"/>
    </xf>
    <xf numFmtId="2" fontId="32" fillId="0" borderId="3" xfId="0" applyNumberFormat="1" applyFont="1" applyFill="1" applyBorder="1" applyAlignment="1">
      <alignment vertical="center" wrapText="1"/>
    </xf>
    <xf numFmtId="3" fontId="3" fillId="0" borderId="3" xfId="0" applyNumberFormat="1" applyFont="1" applyBorder="1" applyAlignment="1">
      <alignment horizontal="center" vertical="center"/>
    </xf>
    <xf numFmtId="2" fontId="23" fillId="0" borderId="8" xfId="0" applyNumberFormat="1" applyFont="1" applyFill="1" applyBorder="1" applyAlignment="1">
      <alignment horizontal="center" vertical="center" wrapText="1"/>
    </xf>
    <xf numFmtId="2" fontId="17" fillId="4" borderId="55" xfId="0" applyNumberFormat="1" applyFont="1" applyFill="1" applyBorder="1" applyAlignment="1">
      <alignment horizontal="left" vertical="center" wrapText="1"/>
    </xf>
    <xf numFmtId="2" fontId="17" fillId="4" borderId="0" xfId="0" applyNumberFormat="1" applyFont="1" applyFill="1" applyBorder="1" applyAlignment="1">
      <alignment horizontal="left" vertical="center" wrapText="1"/>
    </xf>
    <xf numFmtId="2" fontId="17" fillId="4" borderId="38" xfId="0" applyNumberFormat="1" applyFont="1" applyFill="1" applyBorder="1" applyAlignment="1">
      <alignment horizontal="left" vertical="center" wrapText="1"/>
    </xf>
    <xf numFmtId="2" fontId="3" fillId="2" borderId="21" xfId="0" applyNumberFormat="1" applyFont="1" applyFill="1" applyBorder="1" applyAlignment="1">
      <alignment horizontal="center" vertical="center"/>
    </xf>
    <xf numFmtId="2" fontId="3" fillId="4" borderId="22" xfId="0" applyNumberFormat="1" applyFont="1" applyFill="1" applyBorder="1" applyAlignment="1">
      <alignment horizontal="center" vertical="center"/>
    </xf>
    <xf numFmtId="2" fontId="3" fillId="0" borderId="22" xfId="0" applyNumberFormat="1" applyFont="1" applyBorder="1" applyAlignment="1">
      <alignment horizontal="center" vertical="center"/>
    </xf>
    <xf numFmtId="2" fontId="2" fillId="0" borderId="22" xfId="0" applyNumberFormat="1" applyFont="1" applyFill="1" applyBorder="1" applyAlignment="1">
      <alignment vertical="center" wrapText="1"/>
    </xf>
    <xf numFmtId="2" fontId="2" fillId="0" borderId="22" xfId="0" applyNumberFormat="1" applyFont="1" applyFill="1" applyBorder="1" applyAlignment="1">
      <alignment horizontal="center" vertical="center" wrapText="1"/>
    </xf>
    <xf numFmtId="3" fontId="2" fillId="0" borderId="22" xfId="0" applyNumberFormat="1" applyFont="1" applyBorder="1" applyAlignment="1">
      <alignment horizontal="center" vertical="center"/>
    </xf>
    <xf numFmtId="2" fontId="2" fillId="0" borderId="22" xfId="0" applyNumberFormat="1" applyFont="1" applyFill="1" applyBorder="1" applyAlignment="1">
      <alignment horizontal="center" vertical="center"/>
    </xf>
    <xf numFmtId="2" fontId="2" fillId="0" borderId="4" xfId="0" applyNumberFormat="1" applyFont="1" applyFill="1" applyBorder="1" applyAlignment="1">
      <alignment horizontal="center" vertical="center" wrapText="1"/>
    </xf>
    <xf numFmtId="2" fontId="14" fillId="0" borderId="0" xfId="0" applyNumberFormat="1" applyFont="1" applyBorder="1" applyAlignment="1">
      <alignment horizontal="center" vertical="center"/>
    </xf>
    <xf numFmtId="2" fontId="3" fillId="2" borderId="7"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2" fontId="3" fillId="2" borderId="15"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1" fontId="3" fillId="4" borderId="40" xfId="0" applyNumberFormat="1" applyFont="1" applyFill="1" applyBorder="1" applyAlignment="1">
      <alignment horizontal="center" vertical="center"/>
    </xf>
    <xf numFmtId="1" fontId="3" fillId="0" borderId="15" xfId="0" applyNumberFormat="1" applyFont="1" applyBorder="1" applyAlignment="1">
      <alignment horizontal="center" vertical="center"/>
    </xf>
    <xf numFmtId="2" fontId="32" fillId="0" borderId="15" xfId="0" applyNumberFormat="1" applyFont="1" applyFill="1" applyBorder="1" applyAlignment="1">
      <alignment vertical="center" wrapText="1"/>
    </xf>
    <xf numFmtId="2" fontId="32" fillId="0" borderId="4" xfId="0" applyNumberFormat="1" applyFont="1" applyFill="1" applyBorder="1" applyAlignment="1">
      <alignment vertical="center" wrapText="1"/>
    </xf>
    <xf numFmtId="2" fontId="22" fillId="5" borderId="0" xfId="0" applyNumberFormat="1" applyFont="1" applyFill="1" applyBorder="1" applyAlignment="1">
      <alignment horizontal="center" vertical="center"/>
    </xf>
    <xf numFmtId="2" fontId="22" fillId="5" borderId="0" xfId="0" applyNumberFormat="1" applyFont="1" applyFill="1" applyAlignment="1">
      <alignment horizontal="center" vertical="center"/>
    </xf>
    <xf numFmtId="2" fontId="55" fillId="0" borderId="7" xfId="0" applyNumberFormat="1" applyFont="1" applyFill="1" applyBorder="1" applyAlignment="1">
      <alignment vertical="center" wrapText="1"/>
    </xf>
    <xf numFmtId="2" fontId="55" fillId="0" borderId="40" xfId="0" applyNumberFormat="1" applyFont="1" applyFill="1" applyBorder="1" applyAlignment="1">
      <alignment vertical="center" wrapText="1"/>
    </xf>
    <xf numFmtId="2" fontId="55" fillId="0" borderId="15" xfId="0" applyNumberFormat="1" applyFont="1" applyFill="1" applyBorder="1" applyAlignment="1">
      <alignment vertical="center" wrapText="1"/>
    </xf>
    <xf numFmtId="2" fontId="32" fillId="0" borderId="17" xfId="0" applyNumberFormat="1" applyFont="1" applyFill="1" applyBorder="1" applyAlignment="1">
      <alignment vertical="center" wrapText="1"/>
    </xf>
    <xf numFmtId="2" fontId="32" fillId="0" borderId="43" xfId="0" applyNumberFormat="1" applyFont="1" applyFill="1" applyBorder="1" applyAlignment="1">
      <alignment vertical="center" wrapText="1"/>
    </xf>
    <xf numFmtId="2" fontId="32" fillId="0" borderId="16" xfId="0" applyNumberFormat="1" applyFont="1" applyFill="1" applyBorder="1" applyAlignment="1">
      <alignment vertical="center" wrapText="1"/>
    </xf>
    <xf numFmtId="2" fontId="3" fillId="4" borderId="15" xfId="0" applyNumberFormat="1" applyFont="1" applyFill="1" applyBorder="1" applyAlignment="1">
      <alignment horizontal="center" vertical="center"/>
    </xf>
    <xf numFmtId="2" fontId="2" fillId="0" borderId="7" xfId="0" applyNumberFormat="1" applyFont="1" applyFill="1" applyBorder="1" applyAlignment="1">
      <alignment vertical="center" wrapText="1"/>
    </xf>
    <xf numFmtId="2" fontId="2" fillId="0" borderId="40" xfId="0" applyNumberFormat="1" applyFont="1" applyFill="1" applyBorder="1" applyAlignment="1">
      <alignment vertical="center" wrapText="1"/>
    </xf>
    <xf numFmtId="2" fontId="2" fillId="0" borderId="15" xfId="0" applyNumberFormat="1" applyFont="1" applyFill="1" applyBorder="1" applyAlignment="1">
      <alignment vertical="center" wrapText="1"/>
    </xf>
    <xf numFmtId="2" fontId="3" fillId="2" borderId="3" xfId="0" applyNumberFormat="1" applyFont="1" applyFill="1" applyBorder="1" applyAlignment="1">
      <alignment horizontal="center" vertical="center"/>
    </xf>
    <xf numFmtId="2" fontId="3" fillId="0" borderId="15" xfId="0" applyNumberFormat="1" applyFont="1" applyBorder="1" applyAlignment="1">
      <alignment horizontal="center" vertical="center"/>
    </xf>
    <xf numFmtId="2" fontId="3" fillId="0" borderId="7" xfId="0" applyNumberFormat="1" applyFont="1" applyBorder="1" applyAlignment="1">
      <alignment horizontal="center" vertical="center"/>
    </xf>
    <xf numFmtId="2" fontId="25" fillId="0" borderId="15" xfId="0" applyNumberFormat="1" applyFont="1" applyFill="1" applyBorder="1" applyAlignment="1">
      <alignment vertical="center" wrapText="1"/>
    </xf>
    <xf numFmtId="2" fontId="25" fillId="0" borderId="3" xfId="0" applyNumberFormat="1" applyFont="1" applyFill="1" applyBorder="1" applyAlignment="1">
      <alignment vertical="center" wrapText="1"/>
    </xf>
    <xf numFmtId="2" fontId="14" fillId="0" borderId="0" xfId="0" applyNumberFormat="1" applyFont="1" applyBorder="1" applyAlignment="1">
      <alignment horizontal="center" vertical="center" wrapText="1"/>
    </xf>
    <xf numFmtId="2" fontId="23" fillId="0" borderId="3" xfId="0" applyNumberFormat="1" applyFont="1" applyFill="1" applyBorder="1" applyAlignment="1">
      <alignment horizontal="center" vertical="center"/>
    </xf>
    <xf numFmtId="2" fontId="24" fillId="0" borderId="3" xfId="0" applyNumberFormat="1" applyFont="1" applyBorder="1" applyAlignment="1">
      <alignment horizontal="center" vertical="center"/>
    </xf>
    <xf numFmtId="2" fontId="24" fillId="0" borderId="15" xfId="0" applyNumberFormat="1" applyFont="1" applyBorder="1" applyAlignment="1">
      <alignment horizontal="center" vertical="center"/>
    </xf>
    <xf numFmtId="2" fontId="2" fillId="0" borderId="4" xfId="0" applyNumberFormat="1" applyFont="1" applyFill="1" applyBorder="1" applyAlignment="1">
      <alignment horizontal="left" vertical="center" wrapText="1"/>
    </xf>
    <xf numFmtId="2" fontId="14" fillId="0" borderId="41" xfId="0" applyNumberFormat="1" applyFont="1" applyFill="1" applyBorder="1" applyAlignment="1">
      <alignment horizontal="center" vertical="center"/>
    </xf>
    <xf numFmtId="2" fontId="14" fillId="0" borderId="0" xfId="0" applyNumberFormat="1" applyFont="1" applyFill="1" applyAlignment="1">
      <alignment horizontal="center" vertical="center"/>
    </xf>
    <xf numFmtId="2" fontId="23" fillId="0" borderId="4" xfId="0" applyNumberFormat="1" applyFont="1" applyFill="1" applyBorder="1" applyAlignment="1">
      <alignment vertical="center" wrapText="1"/>
    </xf>
    <xf numFmtId="0" fontId="3" fillId="2"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23" fillId="0" borderId="7" xfId="0" applyNumberFormat="1" applyFont="1" applyFill="1" applyBorder="1" applyAlignment="1">
      <alignment vertical="center" wrapText="1"/>
    </xf>
    <xf numFmtId="3" fontId="2" fillId="0" borderId="15"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2" fontId="22" fillId="5" borderId="0" xfId="0" applyNumberFormat="1" applyFont="1" applyFill="1" applyBorder="1" applyAlignment="1">
      <alignment horizontal="left" vertical="center"/>
    </xf>
    <xf numFmtId="2" fontId="22" fillId="5" borderId="0" xfId="0" applyNumberFormat="1" applyFont="1" applyFill="1" applyAlignment="1">
      <alignment horizontal="left" vertical="center"/>
    </xf>
    <xf numFmtId="2" fontId="3" fillId="2" borderId="14" xfId="0" applyNumberFormat="1" applyFont="1" applyFill="1" applyBorder="1" applyAlignment="1">
      <alignment horizontal="center" vertical="center"/>
    </xf>
    <xf numFmtId="3" fontId="3" fillId="0" borderId="15" xfId="0" applyNumberFormat="1" applyFont="1" applyBorder="1" applyAlignment="1">
      <alignment horizontal="center" vertical="center"/>
    </xf>
    <xf numFmtId="2" fontId="2" fillId="0" borderId="23" xfId="0" applyNumberFormat="1" applyFont="1" applyFill="1" applyBorder="1" applyAlignment="1">
      <alignment horizontal="center" vertical="center"/>
    </xf>
    <xf numFmtId="2" fontId="2" fillId="5" borderId="7" xfId="0" applyNumberFormat="1" applyFont="1" applyFill="1" applyBorder="1" applyAlignment="1">
      <alignment horizontal="center" vertical="center" wrapText="1"/>
    </xf>
    <xf numFmtId="2" fontId="2" fillId="5" borderId="40"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xf>
    <xf numFmtId="3" fontId="2" fillId="0" borderId="40" xfId="0" applyNumberFormat="1" applyFont="1" applyFill="1" applyBorder="1" applyAlignment="1">
      <alignment horizontal="center" vertical="center"/>
    </xf>
    <xf numFmtId="2" fontId="3" fillId="4" borderId="46"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wrapText="1"/>
    </xf>
    <xf numFmtId="2" fontId="2" fillId="5" borderId="15" xfId="0" applyNumberFormat="1" applyFont="1" applyFill="1" applyBorder="1" applyAlignment="1">
      <alignment horizontal="center" vertical="center" wrapText="1"/>
    </xf>
    <xf numFmtId="2" fontId="25" fillId="5" borderId="41" xfId="0" applyNumberFormat="1" applyFont="1" applyFill="1" applyBorder="1" applyAlignment="1">
      <alignment horizontal="center" vertical="center"/>
    </xf>
    <xf numFmtId="2" fontId="25" fillId="5" borderId="0" xfId="0" applyNumberFormat="1" applyFont="1" applyFill="1" applyAlignment="1">
      <alignment horizontal="center" vertical="center"/>
    </xf>
    <xf numFmtId="2" fontId="32" fillId="0" borderId="3" xfId="0" applyNumberFormat="1" applyFont="1" applyFill="1" applyBorder="1" applyAlignment="1">
      <alignment horizontal="center" vertical="center"/>
    </xf>
    <xf numFmtId="2" fontId="23" fillId="0" borderId="17" xfId="0" applyNumberFormat="1" applyFont="1" applyFill="1" applyBorder="1" applyAlignment="1">
      <alignment vertical="center" wrapText="1"/>
    </xf>
    <xf numFmtId="2" fontId="23" fillId="0" borderId="43" xfId="0" applyNumberFormat="1" applyFont="1" applyFill="1" applyBorder="1" applyAlignment="1">
      <alignment vertical="center" wrapText="1"/>
    </xf>
    <xf numFmtId="2" fontId="3" fillId="0" borderId="40" xfId="0" applyNumberFormat="1" applyFont="1" applyFill="1" applyBorder="1" applyAlignment="1">
      <alignment horizontal="center" vertical="center"/>
    </xf>
    <xf numFmtId="2" fontId="32" fillId="0" borderId="40" xfId="0" applyNumberFormat="1" applyFont="1" applyFill="1" applyBorder="1" applyAlignment="1">
      <alignment horizontal="left" vertical="center" wrapText="1"/>
    </xf>
    <xf numFmtId="2" fontId="3" fillId="0" borderId="32" xfId="0" applyNumberFormat="1" applyFont="1" applyBorder="1" applyAlignment="1">
      <alignment horizontal="center" vertical="center"/>
    </xf>
    <xf numFmtId="2" fontId="3" fillId="0" borderId="37" xfId="0" applyNumberFormat="1" applyFont="1" applyBorder="1" applyAlignment="1">
      <alignment horizontal="center" vertical="center"/>
    </xf>
    <xf numFmtId="2" fontId="17" fillId="4" borderId="32" xfId="0" applyNumberFormat="1" applyFont="1" applyFill="1" applyBorder="1" applyAlignment="1">
      <alignment horizontal="left" vertical="center" wrapText="1"/>
    </xf>
    <xf numFmtId="2" fontId="17" fillId="4" borderId="40" xfId="0" applyNumberFormat="1" applyFont="1" applyFill="1" applyBorder="1" applyAlignment="1">
      <alignment horizontal="left" vertical="center" wrapText="1"/>
    </xf>
    <xf numFmtId="2" fontId="17" fillId="4" borderId="52" xfId="0" applyNumberFormat="1" applyFont="1" applyFill="1" applyBorder="1" applyAlignment="1">
      <alignment horizontal="left" vertical="center" wrapText="1"/>
    </xf>
    <xf numFmtId="3" fontId="2" fillId="0" borderId="15" xfId="3" applyNumberFormat="1" applyFont="1" applyBorder="1" applyAlignment="1">
      <alignment horizontal="center" vertical="center" wrapText="1"/>
    </xf>
    <xf numFmtId="3" fontId="2" fillId="0" borderId="3" xfId="3" applyNumberFormat="1" applyFont="1" applyBorder="1" applyAlignment="1">
      <alignment horizontal="center" vertical="center" wrapText="1"/>
    </xf>
    <xf numFmtId="2" fontId="3" fillId="2" borderId="18" xfId="0" applyNumberFormat="1" applyFont="1" applyFill="1" applyBorder="1" applyAlignment="1">
      <alignment horizontal="center" vertical="center"/>
    </xf>
    <xf numFmtId="2" fontId="3" fillId="4" borderId="19" xfId="0" applyNumberFormat="1" applyFont="1" applyFill="1" applyBorder="1" applyAlignment="1">
      <alignment horizontal="center" vertical="center"/>
    </xf>
    <xf numFmtId="1" fontId="3" fillId="0" borderId="19" xfId="0" applyNumberFormat="1" applyFont="1" applyBorder="1" applyAlignment="1">
      <alignment horizontal="center" vertical="center"/>
    </xf>
    <xf numFmtId="2" fontId="23" fillId="0" borderId="19" xfId="0" applyNumberFormat="1" applyFont="1" applyFill="1" applyBorder="1" applyAlignment="1">
      <alignment vertical="center" wrapText="1"/>
    </xf>
    <xf numFmtId="2" fontId="2" fillId="0" borderId="3" xfId="3" applyNumberFormat="1" applyFont="1" applyFill="1" applyBorder="1" applyAlignment="1">
      <alignment horizontal="center" vertical="center" wrapText="1"/>
    </xf>
    <xf numFmtId="2" fontId="2" fillId="0" borderId="19" xfId="3" applyNumberFormat="1" applyFont="1" applyFill="1" applyBorder="1" applyAlignment="1">
      <alignment horizontal="center" vertical="center" wrapText="1"/>
    </xf>
    <xf numFmtId="3" fontId="2" fillId="0" borderId="19" xfId="3" applyNumberFormat="1" applyFont="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0" borderId="58" xfId="0" applyNumberFormat="1" applyFont="1" applyFill="1" applyBorder="1" applyAlignment="1">
      <alignment horizontal="center" vertical="center" wrapText="1"/>
    </xf>
    <xf numFmtId="2" fontId="23" fillId="5" borderId="23" xfId="0" applyNumberFormat="1" applyFont="1" applyFill="1" applyBorder="1" applyAlignment="1">
      <alignment vertical="center" wrapText="1"/>
    </xf>
    <xf numFmtId="2" fontId="23" fillId="5" borderId="4" xfId="0" applyNumberFormat="1" applyFont="1" applyFill="1" applyBorder="1" applyAlignment="1">
      <alignment vertical="center" wrapText="1"/>
    </xf>
    <xf numFmtId="2" fontId="2" fillId="0" borderId="21" xfId="0" applyNumberFormat="1" applyFont="1" applyBorder="1" applyAlignment="1">
      <alignment horizontal="center" vertical="center" textRotation="90" wrapText="1"/>
    </xf>
    <xf numFmtId="2" fontId="2" fillId="0" borderId="8" xfId="0" applyNumberFormat="1" applyFont="1" applyBorder="1" applyAlignment="1">
      <alignment horizontal="center" vertical="center" textRotation="90" wrapText="1"/>
    </xf>
    <xf numFmtId="2" fontId="2" fillId="0" borderId="9" xfId="0" applyNumberFormat="1" applyFont="1" applyBorder="1" applyAlignment="1">
      <alignment horizontal="center" vertical="center" textRotation="90" wrapText="1"/>
    </xf>
    <xf numFmtId="2" fontId="2" fillId="0" borderId="22" xfId="0" applyNumberFormat="1" applyFont="1" applyBorder="1" applyAlignment="1">
      <alignment horizontal="center" vertical="center" textRotation="90" wrapText="1"/>
    </xf>
    <xf numFmtId="2" fontId="2" fillId="0" borderId="3" xfId="0" applyNumberFormat="1" applyFont="1" applyBorder="1" applyAlignment="1">
      <alignment horizontal="center" vertical="center" textRotation="90" wrapText="1"/>
    </xf>
    <xf numFmtId="2" fontId="2" fillId="0" borderId="7" xfId="0" applyNumberFormat="1" applyFont="1" applyBorder="1" applyAlignment="1">
      <alignment horizontal="center" vertical="center" textRotation="90" wrapText="1"/>
    </xf>
    <xf numFmtId="2" fontId="2" fillId="0" borderId="22" xfId="0" applyNumberFormat="1" applyFont="1" applyBorder="1" applyAlignment="1">
      <alignment vertical="center" wrapText="1"/>
    </xf>
    <xf numFmtId="2" fontId="2" fillId="0" borderId="3" xfId="0" applyNumberFormat="1" applyFont="1" applyBorder="1" applyAlignment="1">
      <alignment vertical="center" wrapText="1"/>
    </xf>
    <xf numFmtId="2" fontId="2" fillId="0" borderId="7" xfId="0" applyNumberFormat="1" applyFont="1" applyBorder="1" applyAlignment="1">
      <alignment vertical="center" wrapText="1"/>
    </xf>
    <xf numFmtId="2" fontId="3" fillId="2" borderId="5"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2" fontId="4" fillId="4" borderId="44" xfId="0" applyNumberFormat="1" applyFont="1" applyFill="1" applyBorder="1" applyAlignment="1">
      <alignment horizontal="left" vertical="center" wrapText="1"/>
    </xf>
    <xf numFmtId="2" fontId="4" fillId="4" borderId="45" xfId="0" applyNumberFormat="1" applyFont="1" applyFill="1" applyBorder="1" applyAlignment="1">
      <alignment horizontal="left" vertical="center" wrapText="1"/>
    </xf>
    <xf numFmtId="2" fontId="32" fillId="0" borderId="22" xfId="0" applyNumberFormat="1" applyFont="1" applyFill="1" applyBorder="1" applyAlignment="1">
      <alignment vertical="center" wrapText="1"/>
    </xf>
    <xf numFmtId="2" fontId="2" fillId="0" borderId="22" xfId="3" applyNumberFormat="1" applyFont="1" applyFill="1" applyBorder="1" applyAlignment="1">
      <alignment horizontal="center" vertical="center" wrapText="1"/>
    </xf>
    <xf numFmtId="3" fontId="2" fillId="0" borderId="22" xfId="3" applyNumberFormat="1" applyFont="1" applyBorder="1" applyAlignment="1">
      <alignment horizontal="center" vertical="center" wrapText="1"/>
    </xf>
    <xf numFmtId="2" fontId="2" fillId="0" borderId="53" xfId="0" applyNumberFormat="1" applyFont="1" applyFill="1" applyBorder="1" applyAlignment="1">
      <alignment horizontal="center" vertical="center" wrapText="1"/>
    </xf>
    <xf numFmtId="2" fontId="2" fillId="0" borderId="2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3" fillId="0" borderId="23" xfId="0" applyNumberFormat="1" applyFont="1" applyFill="1" applyBorder="1" applyAlignment="1">
      <alignment vertical="center" wrapText="1"/>
    </xf>
    <xf numFmtId="2" fontId="11" fillId="0" borderId="0" xfId="0" applyNumberFormat="1" applyFont="1" applyAlignment="1">
      <alignment horizontal="right" vertical="center" wrapText="1"/>
    </xf>
    <xf numFmtId="2" fontId="5" fillId="0" borderId="0" xfId="0" applyNumberFormat="1" applyFont="1" applyAlignment="1">
      <alignment horizontal="right" vertical="center" wrapText="1"/>
    </xf>
    <xf numFmtId="2" fontId="6" fillId="0" borderId="0" xfId="0" applyNumberFormat="1" applyFont="1" applyAlignment="1">
      <alignment horizontal="center" vertical="center"/>
    </xf>
    <xf numFmtId="2" fontId="9" fillId="0" borderId="0" xfId="0" applyNumberFormat="1" applyFont="1" applyAlignment="1">
      <alignment horizontal="center" vertical="top"/>
    </xf>
    <xf numFmtId="2" fontId="6" fillId="0" borderId="0" xfId="4" applyNumberFormat="1" applyFont="1" applyAlignment="1">
      <alignment horizontal="center" vertical="top" wrapText="1"/>
    </xf>
    <xf numFmtId="2" fontId="5" fillId="0" borderId="0" xfId="0" applyNumberFormat="1" applyFont="1" applyBorder="1" applyAlignment="1">
      <alignment horizontal="right" vertical="center"/>
    </xf>
    <xf numFmtId="2" fontId="2" fillId="0" borderId="4" xfId="0" applyNumberFormat="1" applyFont="1" applyFill="1" applyBorder="1" applyAlignment="1">
      <alignment horizontal="center" vertical="center" textRotation="90" wrapText="1"/>
    </xf>
    <xf numFmtId="2" fontId="2" fillId="0" borderId="17" xfId="0" applyNumberFormat="1" applyFont="1" applyFill="1" applyBorder="1" applyAlignment="1">
      <alignment horizontal="center" vertical="center" textRotation="90" wrapText="1"/>
    </xf>
    <xf numFmtId="2" fontId="2" fillId="0" borderId="30" xfId="0" applyNumberFormat="1" applyFont="1" applyBorder="1" applyAlignment="1">
      <alignment horizontal="center" vertical="center"/>
    </xf>
    <xf numFmtId="2" fontId="2" fillId="0" borderId="36" xfId="0" applyNumberFormat="1" applyFont="1" applyBorder="1" applyAlignment="1">
      <alignment horizontal="center" vertical="center"/>
    </xf>
    <xf numFmtId="2" fontId="2" fillId="0" borderId="23" xfId="0" applyNumberFormat="1" applyFont="1" applyBorder="1" applyAlignment="1">
      <alignment vertical="center" wrapText="1"/>
    </xf>
    <xf numFmtId="2" fontId="2" fillId="0" borderId="4" xfId="0" applyNumberFormat="1" applyFont="1" applyBorder="1" applyAlignment="1">
      <alignment vertical="center" wrapText="1"/>
    </xf>
    <xf numFmtId="2" fontId="3" fillId="9" borderId="1" xfId="0" applyNumberFormat="1" applyFont="1" applyFill="1" applyBorder="1" applyAlignment="1">
      <alignment horizontal="left" vertical="center" wrapText="1"/>
    </xf>
    <xf numFmtId="2" fontId="3" fillId="9" borderId="5" xfId="0" applyNumberFormat="1" applyFont="1" applyFill="1" applyBorder="1" applyAlignment="1">
      <alignment horizontal="left" vertical="center" wrapText="1"/>
    </xf>
    <xf numFmtId="2" fontId="3" fillId="9" borderId="13" xfId="0" applyNumberFormat="1" applyFont="1" applyFill="1" applyBorder="1" applyAlignment="1">
      <alignment horizontal="left" vertical="center" wrapText="1"/>
    </xf>
    <xf numFmtId="2" fontId="3" fillId="6" borderId="1" xfId="0" applyNumberFormat="1" applyFont="1" applyFill="1" applyBorder="1" applyAlignment="1">
      <alignment horizontal="left" vertical="center" wrapText="1"/>
    </xf>
    <xf numFmtId="2" fontId="3" fillId="6" borderId="5" xfId="0" applyNumberFormat="1" applyFont="1" applyFill="1" applyBorder="1" applyAlignment="1">
      <alignment horizontal="left" vertical="center" wrapText="1"/>
    </xf>
    <xf numFmtId="2" fontId="3" fillId="6" borderId="13" xfId="0" applyNumberFormat="1" applyFont="1" applyFill="1" applyBorder="1" applyAlignment="1">
      <alignment horizontal="left" vertical="center" wrapText="1"/>
    </xf>
    <xf numFmtId="2" fontId="2" fillId="0" borderId="34" xfId="0" applyNumberFormat="1" applyFont="1" applyBorder="1" applyAlignment="1">
      <alignment horizontal="center" vertical="center" textRotation="90" wrapText="1"/>
    </xf>
    <xf numFmtId="2" fontId="2" fillId="0" borderId="2" xfId="0" applyNumberFormat="1" applyFont="1" applyBorder="1" applyAlignment="1">
      <alignment horizontal="center" vertical="center" textRotation="90" wrapText="1"/>
    </xf>
    <xf numFmtId="2" fontId="2" fillId="0" borderId="6" xfId="0" applyNumberFormat="1" applyFont="1" applyBorder="1" applyAlignment="1">
      <alignment horizontal="center" vertical="center" textRotation="90" wrapText="1"/>
    </xf>
    <xf numFmtId="2" fontId="7" fillId="0" borderId="26" xfId="0" applyNumberFormat="1" applyFont="1" applyBorder="1" applyAlignment="1">
      <alignment horizontal="center" vertical="center" textRotation="90" wrapText="1"/>
    </xf>
    <xf numFmtId="2" fontId="7" fillId="0" borderId="24" xfId="0" applyNumberFormat="1" applyFont="1" applyBorder="1" applyAlignment="1">
      <alignment horizontal="center" vertical="center" textRotation="90" wrapText="1"/>
    </xf>
    <xf numFmtId="2" fontId="7" fillId="0" borderId="25" xfId="0" applyNumberFormat="1" applyFont="1" applyBorder="1" applyAlignment="1">
      <alignment horizontal="center" vertical="center" textRotation="90" wrapText="1"/>
    </xf>
    <xf numFmtId="1" fontId="2" fillId="0" borderId="25" xfId="0" applyNumberFormat="1" applyFont="1" applyFill="1" applyBorder="1" applyAlignment="1">
      <alignment horizontal="left" vertical="center" wrapText="1"/>
    </xf>
    <xf numFmtId="1" fontId="2" fillId="0" borderId="71" xfId="0" applyNumberFormat="1" applyFont="1" applyFill="1" applyBorder="1" applyAlignment="1">
      <alignment horizontal="left" vertical="center" wrapText="1"/>
    </xf>
    <xf numFmtId="49" fontId="2" fillId="0" borderId="3" xfId="8" applyNumberFormat="1" applyFont="1" applyBorder="1" applyAlignment="1">
      <alignment horizontal="center" vertical="center" wrapText="1"/>
    </xf>
    <xf numFmtId="49" fontId="2" fillId="0" borderId="7" xfId="8" applyNumberFormat="1" applyFont="1" applyBorder="1" applyAlignment="1">
      <alignment horizontal="center" vertical="center" wrapText="1"/>
    </xf>
    <xf numFmtId="49" fontId="2" fillId="0" borderId="3" xfId="8" applyNumberFormat="1" applyFont="1" applyFill="1" applyBorder="1" applyAlignment="1">
      <alignment horizontal="center" vertical="center"/>
    </xf>
    <xf numFmtId="49" fontId="2" fillId="0" borderId="7" xfId="8" applyNumberFormat="1" applyFont="1" applyFill="1" applyBorder="1" applyAlignment="1">
      <alignment horizontal="center" vertical="center"/>
    </xf>
    <xf numFmtId="49" fontId="3" fillId="11" borderId="7" xfId="0" applyNumberFormat="1" applyFont="1" applyFill="1" applyBorder="1" applyAlignment="1">
      <alignment horizontal="center" vertical="center"/>
    </xf>
    <xf numFmtId="49" fontId="3" fillId="11" borderId="40" xfId="0" applyNumberFormat="1" applyFont="1" applyFill="1" applyBorder="1" applyAlignment="1">
      <alignment horizontal="center" vertical="center"/>
    </xf>
    <xf numFmtId="49" fontId="2" fillId="0" borderId="40" xfId="8" applyNumberFormat="1" applyFont="1" applyBorder="1" applyAlignment="1">
      <alignment horizontal="center" vertical="center" wrapText="1"/>
    </xf>
    <xf numFmtId="49" fontId="2" fillId="0" borderId="40" xfId="8" applyNumberFormat="1" applyFont="1" applyFill="1" applyBorder="1" applyAlignment="1">
      <alignment horizontal="center" vertical="center"/>
    </xf>
    <xf numFmtId="0" fontId="4" fillId="4" borderId="2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64" xfId="0" applyFont="1" applyFill="1" applyBorder="1" applyAlignment="1">
      <alignment horizontal="left" vertical="center" wrapText="1"/>
    </xf>
    <xf numFmtId="49" fontId="3" fillId="11" borderId="14" xfId="0" applyNumberFormat="1" applyFont="1" applyFill="1" applyBorder="1" applyAlignment="1">
      <alignment horizontal="center" vertical="center"/>
    </xf>
    <xf numFmtId="49" fontId="3" fillId="11" borderId="8" xfId="0" applyNumberFormat="1" applyFont="1" applyFill="1" applyBorder="1" applyAlignment="1">
      <alignment horizontal="center" vertical="center"/>
    </xf>
    <xf numFmtId="49" fontId="2" fillId="0" borderId="15" xfId="8" applyNumberFormat="1" applyFont="1" applyFill="1" applyBorder="1" applyAlignment="1">
      <alignment horizontal="center" vertical="center" wrapText="1"/>
    </xf>
    <xf numFmtId="49" fontId="2" fillId="0" borderId="3" xfId="8" applyNumberFormat="1" applyFont="1" applyFill="1" applyBorder="1" applyAlignment="1">
      <alignment horizontal="center" vertical="center" wrapText="1"/>
    </xf>
    <xf numFmtId="49" fontId="2" fillId="0" borderId="15" xfId="8" applyNumberFormat="1" applyFont="1" applyFill="1" applyBorder="1" applyAlignment="1">
      <alignment horizontal="center" vertical="center"/>
    </xf>
    <xf numFmtId="1" fontId="2" fillId="0" borderId="62" xfId="0" applyNumberFormat="1" applyFont="1" applyFill="1" applyBorder="1" applyAlignment="1">
      <alignment horizontal="left" vertical="center" wrapText="1"/>
    </xf>
    <xf numFmtId="1" fontId="2" fillId="0" borderId="67" xfId="0" applyNumberFormat="1" applyFont="1" applyFill="1" applyBorder="1" applyAlignment="1">
      <alignment horizontal="left" vertical="center" wrapText="1"/>
    </xf>
    <xf numFmtId="165" fontId="2" fillId="0" borderId="21"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75" xfId="0" applyNumberFormat="1" applyFont="1" applyBorder="1" applyAlignment="1">
      <alignment horizontal="center" vertical="center"/>
    </xf>
    <xf numFmtId="165" fontId="2" fillId="0" borderId="12" xfId="0" applyNumberFormat="1" applyFont="1" applyBorder="1" applyAlignment="1">
      <alignment horizontal="center" vertical="center"/>
    </xf>
    <xf numFmtId="0" fontId="2" fillId="0" borderId="45" xfId="0" applyFont="1" applyBorder="1" applyAlignment="1">
      <alignment horizontal="center" vertical="center"/>
    </xf>
    <xf numFmtId="0" fontId="2" fillId="0" borderId="16" xfId="0" applyFont="1" applyBorder="1" applyAlignment="1">
      <alignment horizontal="center" vertical="center"/>
    </xf>
    <xf numFmtId="49" fontId="24" fillId="2" borderId="8" xfId="0" applyNumberFormat="1" applyFont="1" applyFill="1" applyBorder="1" applyAlignment="1">
      <alignment horizontal="center" vertical="center"/>
    </xf>
    <xf numFmtId="49" fontId="24" fillId="2" borderId="9" xfId="0" applyNumberFormat="1" applyFont="1" applyFill="1" applyBorder="1" applyAlignment="1">
      <alignment horizontal="center" vertical="center"/>
    </xf>
    <xf numFmtId="49" fontId="24" fillId="4" borderId="3" xfId="0" applyNumberFormat="1" applyFont="1" applyFill="1" applyBorder="1" applyAlignment="1">
      <alignment horizontal="center" vertical="center"/>
    </xf>
    <xf numFmtId="49" fontId="24" fillId="4" borderId="7" xfId="0" applyNumberFormat="1" applyFont="1" applyFill="1" applyBorder="1" applyAlignment="1">
      <alignment horizontal="center" vertical="center"/>
    </xf>
    <xf numFmtId="49" fontId="24" fillId="0" borderId="3" xfId="0" applyNumberFormat="1" applyFont="1" applyBorder="1" applyAlignment="1">
      <alignment horizontal="center" vertical="center"/>
    </xf>
    <xf numFmtId="49" fontId="24" fillId="0" borderId="7" xfId="0" applyNumberFormat="1" applyFont="1" applyBorder="1" applyAlignment="1">
      <alignment horizontal="center" vertical="center"/>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49" fontId="23" fillId="0" borderId="3" xfId="8" applyNumberFormat="1" applyFont="1" applyFill="1" applyBorder="1" applyAlignment="1">
      <alignment horizontal="center" vertical="center" wrapText="1"/>
    </xf>
    <xf numFmtId="49" fontId="23" fillId="0" borderId="7" xfId="8" applyNumberFormat="1" applyFont="1" applyFill="1" applyBorder="1" applyAlignment="1">
      <alignment horizontal="center" vertical="center" wrapText="1"/>
    </xf>
    <xf numFmtId="1" fontId="23" fillId="0" borderId="10" xfId="0" applyNumberFormat="1" applyFont="1" applyFill="1" applyBorder="1" applyAlignment="1">
      <alignment horizontal="left" vertical="center" wrapText="1"/>
    </xf>
    <xf numFmtId="1" fontId="23" fillId="0" borderId="61" xfId="0" applyNumberFormat="1" applyFont="1" applyFill="1" applyBorder="1" applyAlignment="1">
      <alignment horizontal="left" vertical="center" wrapText="1"/>
    </xf>
    <xf numFmtId="165" fontId="23" fillId="0" borderId="8" xfId="0" applyNumberFormat="1" applyFont="1" applyFill="1" applyBorder="1" applyAlignment="1">
      <alignment horizontal="center" vertical="center"/>
    </xf>
    <xf numFmtId="165" fontId="23" fillId="0" borderId="3" xfId="0" applyNumberFormat="1" applyFont="1" applyFill="1" applyBorder="1" applyAlignment="1">
      <alignment horizontal="center" vertical="center"/>
    </xf>
    <xf numFmtId="49" fontId="3" fillId="15" borderId="3" xfId="0" applyNumberFormat="1" applyFont="1" applyFill="1" applyBorder="1" applyAlignment="1">
      <alignment horizontal="center" vertical="center"/>
    </xf>
    <xf numFmtId="0" fontId="23" fillId="0" borderId="3" xfId="0" applyFont="1" applyFill="1" applyBorder="1" applyAlignment="1">
      <alignment horizontal="center" vertical="center" wrapText="1"/>
    </xf>
    <xf numFmtId="1" fontId="2" fillId="0" borderId="10" xfId="0" applyNumberFormat="1" applyFont="1" applyFill="1" applyBorder="1" applyAlignment="1">
      <alignment horizontal="left" vertical="center" wrapText="1"/>
    </xf>
    <xf numFmtId="165" fontId="2" fillId="0" borderId="6" xfId="0" applyNumberFormat="1" applyFont="1" applyFill="1" applyBorder="1" applyAlignment="1">
      <alignment horizontal="center" vertical="center"/>
    </xf>
    <xf numFmtId="165" fontId="2" fillId="0" borderId="55"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15" xfId="8" applyNumberFormat="1" applyFont="1" applyBorder="1" applyAlignment="1">
      <alignment horizontal="center" vertical="center" wrapText="1"/>
    </xf>
    <xf numFmtId="49" fontId="2" fillId="0" borderId="7" xfId="8"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4" fillId="11" borderId="9" xfId="0" applyNumberFormat="1" applyFont="1" applyFill="1" applyBorder="1" applyAlignment="1">
      <alignment horizontal="center" vertical="center"/>
    </xf>
    <xf numFmtId="49" fontId="24" fillId="11" borderId="14" xfId="0" applyNumberFormat="1" applyFont="1" applyFill="1" applyBorder="1" applyAlignment="1">
      <alignment horizontal="center" vertical="center"/>
    </xf>
    <xf numFmtId="49" fontId="24" fillId="15" borderId="7" xfId="0" applyNumberFormat="1" applyFont="1" applyFill="1" applyBorder="1" applyAlignment="1">
      <alignment horizontal="center" vertical="center"/>
    </xf>
    <xf numFmtId="49" fontId="24" fillId="15" borderId="15" xfId="0" applyNumberFormat="1" applyFont="1" applyFill="1" applyBorder="1" applyAlignment="1">
      <alignment horizontal="center" vertical="center"/>
    </xf>
    <xf numFmtId="49" fontId="24" fillId="0" borderId="7"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5" xfId="0" applyFont="1" applyFill="1" applyBorder="1" applyAlignment="1">
      <alignment horizontal="center" vertical="center" wrapText="1"/>
    </xf>
    <xf numFmtId="167" fontId="23" fillId="0" borderId="7" xfId="0" applyNumberFormat="1" applyFont="1" applyFill="1" applyBorder="1" applyAlignment="1">
      <alignment horizontal="center" vertical="center" wrapText="1"/>
    </xf>
    <xf numFmtId="167" fontId="23" fillId="0" borderId="15" xfId="0" applyNumberFormat="1" applyFont="1" applyFill="1" applyBorder="1" applyAlignment="1">
      <alignment horizontal="center" vertical="center" wrapText="1"/>
    </xf>
    <xf numFmtId="49" fontId="23" fillId="0" borderId="7" xfId="2" applyNumberFormat="1" applyFont="1" applyFill="1" applyBorder="1" applyAlignment="1">
      <alignment horizontal="center" vertical="center" wrapText="1"/>
    </xf>
    <xf numFmtId="49" fontId="23" fillId="0" borderId="15" xfId="2"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165" fontId="23" fillId="0" borderId="3" xfId="6" applyNumberFormat="1" applyFont="1" applyFill="1" applyBorder="1" applyAlignment="1">
      <alignment horizontal="center" vertical="center"/>
    </xf>
    <xf numFmtId="165" fontId="23" fillId="0" borderId="4" xfId="6" applyNumberFormat="1" applyFont="1" applyFill="1" applyBorder="1" applyAlignment="1">
      <alignment horizontal="center" vertical="center"/>
    </xf>
    <xf numFmtId="165" fontId="23" fillId="0" borderId="24" xfId="6" applyNumberFormat="1" applyFont="1" applyFill="1" applyBorder="1" applyAlignment="1">
      <alignment horizontal="center" vertical="center"/>
    </xf>
    <xf numFmtId="49" fontId="23" fillId="0" borderId="10" xfId="0" applyNumberFormat="1" applyFont="1" applyFill="1" applyBorder="1" applyAlignment="1">
      <alignment horizontal="left" vertical="center" wrapText="1"/>
    </xf>
    <xf numFmtId="49" fontId="23" fillId="0" borderId="61" xfId="0" applyNumberFormat="1" applyFont="1" applyFill="1" applyBorder="1" applyAlignment="1">
      <alignment horizontal="left" vertical="center" wrapText="1"/>
    </xf>
    <xf numFmtId="165" fontId="23" fillId="0" borderId="8" xfId="6" applyNumberFormat="1" applyFont="1" applyFill="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49" fontId="24" fillId="11" borderId="8" xfId="0" applyNumberFormat="1" applyFont="1" applyFill="1" applyBorder="1" applyAlignment="1">
      <alignment horizontal="center" vertical="center"/>
    </xf>
    <xf numFmtId="49" fontId="24" fillId="15" borderId="3"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wrapText="1"/>
    </xf>
    <xf numFmtId="167" fontId="23" fillId="0" borderId="3" xfId="0" applyNumberFormat="1" applyFont="1" applyFill="1" applyBorder="1" applyAlignment="1">
      <alignment horizontal="center" vertical="center" wrapText="1"/>
    </xf>
    <xf numFmtId="49" fontId="23" fillId="0" borderId="3" xfId="2"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16" xfId="0" applyFont="1" applyFill="1" applyBorder="1" applyAlignment="1">
      <alignment horizontal="center" vertical="center"/>
    </xf>
    <xf numFmtId="167" fontId="2" fillId="0" borderId="7" xfId="0" applyNumberFormat="1" applyFont="1" applyFill="1" applyBorder="1" applyAlignment="1">
      <alignment horizontal="left" vertical="center" wrapText="1"/>
    </xf>
    <xf numFmtId="167" fontId="2" fillId="0" borderId="40" xfId="0" applyNumberFormat="1" applyFont="1" applyFill="1" applyBorder="1" applyAlignment="1">
      <alignment horizontal="left" vertical="center" wrapText="1"/>
    </xf>
    <xf numFmtId="167" fontId="2" fillId="0" borderId="15" xfId="0" applyNumberFormat="1" applyFont="1" applyFill="1" applyBorder="1" applyAlignment="1">
      <alignment horizontal="left" vertical="center" wrapText="1"/>
    </xf>
    <xf numFmtId="49" fontId="23" fillId="0" borderId="3" xfId="0" applyNumberFormat="1" applyFont="1" applyFill="1" applyBorder="1" applyAlignment="1">
      <alignment horizontal="center" vertical="center" wrapText="1"/>
    </xf>
    <xf numFmtId="1" fontId="23" fillId="0" borderId="3" xfId="2" applyNumberFormat="1" applyFont="1" applyFill="1" applyBorder="1" applyAlignment="1">
      <alignment horizontal="center" vertical="center" wrapText="1"/>
    </xf>
    <xf numFmtId="167" fontId="23" fillId="0" borderId="3" xfId="0" applyNumberFormat="1" applyFont="1" applyFill="1" applyBorder="1" applyAlignment="1">
      <alignment horizontal="left" vertical="center" wrapText="1"/>
    </xf>
    <xf numFmtId="49" fontId="3" fillId="0" borderId="22" xfId="0" applyNumberFormat="1" applyFont="1" applyBorder="1" applyAlignment="1">
      <alignment horizontal="center" vertical="center"/>
    </xf>
    <xf numFmtId="165" fontId="2" fillId="0" borderId="22" xfId="0" applyNumberFormat="1" applyFont="1" applyFill="1" applyBorder="1" applyAlignment="1">
      <alignment horizontal="left" vertical="center" wrapText="1"/>
    </xf>
    <xf numFmtId="165" fontId="2" fillId="14" borderId="22" xfId="2" applyNumberFormat="1" applyFont="1" applyFill="1" applyBorder="1" applyAlignment="1">
      <alignment horizontal="center" vertical="center" wrapText="1"/>
    </xf>
    <xf numFmtId="165" fontId="2" fillId="0" borderId="22" xfId="2" applyNumberFormat="1" applyFont="1" applyFill="1" applyBorder="1" applyAlignment="1">
      <alignment horizontal="center" vertical="center" wrapText="1"/>
    </xf>
    <xf numFmtId="165" fontId="2" fillId="0" borderId="35" xfId="0" applyNumberFormat="1" applyFont="1" applyFill="1" applyBorder="1" applyAlignment="1">
      <alignment horizontal="left" vertical="center" wrapText="1"/>
    </xf>
    <xf numFmtId="49" fontId="3" fillId="11" borderId="3" xfId="0" applyNumberFormat="1" applyFont="1" applyFill="1" applyBorder="1" applyAlignment="1">
      <alignment horizontal="center" vertical="center"/>
    </xf>
    <xf numFmtId="1" fontId="2" fillId="0" borderId="10" xfId="0" applyNumberFormat="1" applyFont="1" applyBorder="1" applyAlignment="1">
      <alignment horizontal="left" vertical="center" wrapText="1"/>
    </xf>
    <xf numFmtId="49" fontId="3" fillId="11" borderId="15" xfId="0" applyNumberFormat="1" applyFont="1" applyFill="1" applyBorder="1" applyAlignment="1">
      <alignment horizontal="center" vertical="center"/>
    </xf>
    <xf numFmtId="49" fontId="2" fillId="0" borderId="40" xfId="8" applyNumberFormat="1" applyFont="1" applyFill="1" applyBorder="1" applyAlignment="1">
      <alignment horizontal="center" vertical="center" wrapText="1"/>
    </xf>
    <xf numFmtId="1" fontId="2" fillId="0" borderId="40" xfId="2" applyNumberFormat="1" applyFont="1" applyFill="1" applyBorder="1" applyAlignment="1">
      <alignment horizontal="center" vertical="center" wrapText="1"/>
    </xf>
    <xf numFmtId="1" fontId="2" fillId="0" borderId="15" xfId="2" applyNumberFormat="1" applyFont="1" applyFill="1" applyBorder="1" applyAlignment="1">
      <alignment horizontal="center" vertical="center" wrapText="1"/>
    </xf>
    <xf numFmtId="165" fontId="2" fillId="14" borderId="8" xfId="0" applyNumberFormat="1" applyFont="1" applyFill="1" applyBorder="1" applyAlignment="1">
      <alignment horizontal="center" vertical="center"/>
    </xf>
    <xf numFmtId="165" fontId="2" fillId="5" borderId="6" xfId="0" applyNumberFormat="1" applyFont="1" applyFill="1" applyBorder="1" applyAlignment="1">
      <alignment horizontal="center" vertical="center"/>
    </xf>
    <xf numFmtId="165" fontId="2" fillId="5" borderId="12" xfId="0" applyNumberFormat="1" applyFont="1" applyFill="1" applyBorder="1" applyAlignment="1">
      <alignment horizontal="center" vertical="center"/>
    </xf>
    <xf numFmtId="165" fontId="2" fillId="0" borderId="3" xfId="8" applyNumberFormat="1" applyFont="1" applyFill="1" applyBorder="1" applyAlignment="1">
      <alignment horizontal="center" vertical="center"/>
    </xf>
    <xf numFmtId="165" fontId="2" fillId="0" borderId="2" xfId="8" applyNumberFormat="1" applyFont="1" applyFill="1" applyBorder="1" applyAlignment="1">
      <alignment horizontal="center" vertical="center"/>
    </xf>
    <xf numFmtId="165" fontId="2" fillId="0" borderId="24" xfId="8" applyNumberFormat="1" applyFont="1" applyFill="1" applyBorder="1" applyAlignment="1">
      <alignment horizontal="center" vertical="center"/>
    </xf>
    <xf numFmtId="0" fontId="2" fillId="0" borderId="2" xfId="0" applyFont="1" applyBorder="1" applyAlignment="1">
      <alignment horizontal="center" vertical="center"/>
    </xf>
    <xf numFmtId="165" fontId="2" fillId="0" borderId="8" xfId="8" applyNumberFormat="1" applyFont="1" applyFill="1" applyBorder="1" applyAlignment="1">
      <alignment horizontal="center" vertical="center"/>
    </xf>
    <xf numFmtId="165" fontId="2" fillId="0" borderId="4" xfId="8" applyNumberFormat="1" applyFont="1" applyFill="1" applyBorder="1" applyAlignment="1">
      <alignment horizontal="center" vertical="center"/>
    </xf>
    <xf numFmtId="1" fontId="2" fillId="0" borderId="65" xfId="0" applyNumberFormat="1" applyFont="1" applyFill="1" applyBorder="1" applyAlignment="1">
      <alignment horizontal="left" vertical="center" wrapText="1"/>
    </xf>
    <xf numFmtId="2" fontId="2" fillId="0" borderId="20" xfId="0" applyNumberFormat="1" applyFont="1" applyFill="1" applyBorder="1" applyAlignment="1">
      <alignment horizontal="center" vertical="center" textRotation="90" wrapText="1"/>
    </xf>
    <xf numFmtId="2" fontId="2" fillId="0" borderId="8" xfId="0" applyNumberFormat="1" applyFont="1" applyBorder="1" applyAlignment="1">
      <alignment horizontal="center" vertical="center"/>
    </xf>
    <xf numFmtId="2" fontId="2" fillId="0" borderId="18" xfId="0" applyNumberFormat="1" applyFont="1" applyBorder="1" applyAlignment="1">
      <alignment horizontal="center" vertical="center"/>
    </xf>
    <xf numFmtId="49" fontId="3" fillId="9" borderId="33" xfId="0" applyNumberFormat="1" applyFont="1" applyFill="1" applyBorder="1" applyAlignment="1">
      <alignment horizontal="left" vertical="center" wrapText="1"/>
    </xf>
    <xf numFmtId="49" fontId="3" fillId="9" borderId="46" xfId="0" applyNumberFormat="1" applyFont="1" applyFill="1" applyBorder="1" applyAlignment="1">
      <alignment horizontal="left" vertical="center" wrapText="1"/>
    </xf>
    <xf numFmtId="49" fontId="3" fillId="9" borderId="64" xfId="0" applyNumberFormat="1"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4" fillId="4" borderId="33" xfId="0" applyFont="1" applyFill="1" applyBorder="1" applyAlignment="1">
      <alignment horizontal="left" vertical="center" wrapText="1"/>
    </xf>
    <xf numFmtId="1" fontId="2" fillId="0" borderId="26" xfId="0" applyNumberFormat="1" applyFont="1" applyFill="1" applyBorder="1" applyAlignment="1">
      <alignment horizontal="left" vertical="center" wrapText="1"/>
    </xf>
    <xf numFmtId="1" fontId="2" fillId="0" borderId="54" xfId="0" applyNumberFormat="1" applyFont="1" applyFill="1" applyBorder="1" applyAlignment="1">
      <alignment horizontal="left" vertical="center" wrapText="1"/>
    </xf>
    <xf numFmtId="0" fontId="2" fillId="0" borderId="0" xfId="0" applyFont="1" applyAlignment="1">
      <alignment horizontal="right" vertical="center"/>
    </xf>
    <xf numFmtId="0" fontId="2" fillId="0" borderId="74" xfId="0" applyFont="1" applyBorder="1" applyAlignment="1">
      <alignment horizontal="right" vertical="center"/>
    </xf>
    <xf numFmtId="0" fontId="2" fillId="0" borderId="60" xfId="0" applyFont="1" applyBorder="1" applyAlignment="1">
      <alignment horizontal="right" vertical="center"/>
    </xf>
    <xf numFmtId="0" fontId="2" fillId="0" borderId="62"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42" xfId="0" applyFont="1" applyBorder="1" applyAlignment="1">
      <alignment horizontal="center" vertical="center" wrapText="1"/>
    </xf>
    <xf numFmtId="2" fontId="2" fillId="0" borderId="18" xfId="0" applyNumberFormat="1" applyFont="1" applyBorder="1" applyAlignment="1">
      <alignment horizontal="center" vertical="center" textRotation="90" wrapText="1"/>
    </xf>
    <xf numFmtId="2" fontId="2" fillId="0" borderId="19" xfId="0" applyNumberFormat="1" applyFont="1" applyBorder="1" applyAlignment="1">
      <alignment horizontal="center" vertical="center" textRotation="90" wrapText="1"/>
    </xf>
    <xf numFmtId="2" fontId="2" fillId="0" borderId="3"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57" xfId="0" applyNumberFormat="1"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Fill="1" applyBorder="1" applyAlignment="1">
      <alignment horizontal="center" vertical="center" textRotation="90" wrapText="1"/>
    </xf>
    <xf numFmtId="0" fontId="2" fillId="0" borderId="54" xfId="0" applyFont="1" applyFill="1" applyBorder="1" applyAlignment="1">
      <alignment horizontal="center" vertical="center" textRotation="90" wrapText="1"/>
    </xf>
    <xf numFmtId="0" fontId="2" fillId="0" borderId="54" xfId="0" applyFont="1" applyBorder="1" applyAlignment="1">
      <alignment horizontal="center" vertical="center" textRotation="90" wrapText="1"/>
    </xf>
    <xf numFmtId="2" fontId="2" fillId="0" borderId="8" xfId="0" applyNumberFormat="1" applyFont="1" applyBorder="1" applyAlignment="1">
      <alignment horizontal="center" vertical="center" wrapText="1"/>
    </xf>
    <xf numFmtId="49" fontId="24" fillId="0" borderId="40" xfId="0" applyNumberFormat="1" applyFont="1" applyFill="1" applyBorder="1" applyAlignment="1">
      <alignment horizontal="center" vertical="center" wrapText="1"/>
    </xf>
    <xf numFmtId="0" fontId="23" fillId="0" borderId="40" xfId="0" applyFont="1" applyFill="1" applyBorder="1" applyAlignment="1">
      <alignment horizontal="left" vertical="center" wrapText="1"/>
    </xf>
    <xf numFmtId="167" fontId="23" fillId="0" borderId="40" xfId="0" applyNumberFormat="1" applyFont="1" applyFill="1" applyBorder="1" applyAlignment="1">
      <alignment horizontal="center" vertical="center" wrapText="1"/>
    </xf>
    <xf numFmtId="49" fontId="23" fillId="0" borderId="40" xfId="2" applyNumberFormat="1" applyFont="1" applyFill="1" applyBorder="1" applyAlignment="1">
      <alignment horizontal="center"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165" fontId="2" fillId="0" borderId="71" xfId="0" applyNumberFormat="1" applyFont="1" applyBorder="1" applyAlignment="1">
      <alignment horizontal="center" vertical="center" wrapText="1"/>
    </xf>
    <xf numFmtId="165" fontId="2" fillId="0" borderId="67" xfId="0" applyNumberFormat="1" applyFont="1" applyBorder="1" applyAlignment="1">
      <alignment horizontal="center" vertical="center" wrapText="1"/>
    </xf>
    <xf numFmtId="165" fontId="2" fillId="0" borderId="24" xfId="0" applyNumberFormat="1" applyFont="1" applyFill="1" applyBorder="1" applyAlignment="1">
      <alignment horizontal="center" vertical="center"/>
    </xf>
    <xf numFmtId="0" fontId="23" fillId="0" borderId="15" xfId="0" applyFont="1" applyFill="1" applyBorder="1" applyAlignment="1">
      <alignment horizontal="left" vertical="center" wrapText="1"/>
    </xf>
    <xf numFmtId="165" fontId="23" fillId="0" borderId="6" xfId="0" applyNumberFormat="1" applyFont="1" applyFill="1" applyBorder="1" applyAlignment="1">
      <alignment horizontal="center" vertical="center"/>
    </xf>
    <xf numFmtId="165" fontId="23" fillId="0" borderId="55" xfId="0" applyNumberFormat="1" applyFont="1" applyFill="1" applyBorder="1" applyAlignment="1">
      <alignment horizontal="center" vertical="center"/>
    </xf>
    <xf numFmtId="165" fontId="23" fillId="0" borderId="12" xfId="0" applyNumberFormat="1" applyFont="1" applyFill="1" applyBorder="1" applyAlignment="1">
      <alignment horizontal="center" vertical="center"/>
    </xf>
    <xf numFmtId="0" fontId="2" fillId="0" borderId="43" xfId="0" applyFont="1" applyBorder="1" applyAlignment="1">
      <alignment horizontal="center" vertical="center" wrapText="1"/>
    </xf>
    <xf numFmtId="0" fontId="2" fillId="0" borderId="16" xfId="0" applyFont="1" applyBorder="1" applyAlignment="1">
      <alignment horizontal="center" vertical="center" wrapText="1"/>
    </xf>
    <xf numFmtId="49" fontId="3" fillId="4" borderId="5" xfId="0" applyNumberFormat="1" applyFont="1" applyFill="1" applyBorder="1" applyAlignment="1">
      <alignment horizontal="left" vertical="center"/>
    </xf>
    <xf numFmtId="49" fontId="3" fillId="4" borderId="27"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27" xfId="0" applyNumberFormat="1" applyFont="1" applyFill="1" applyBorder="1" applyAlignment="1">
      <alignment horizontal="left" vertical="center"/>
    </xf>
    <xf numFmtId="0" fontId="3" fillId="7" borderId="31" xfId="0" applyFont="1" applyFill="1" applyBorder="1" applyAlignment="1">
      <alignment horizontal="left" vertical="center"/>
    </xf>
    <xf numFmtId="0" fontId="3" fillId="7" borderId="32" xfId="0" applyFont="1" applyFill="1" applyBorder="1" applyAlignment="1">
      <alignment horizontal="left" vertical="center"/>
    </xf>
    <xf numFmtId="0" fontId="3" fillId="7" borderId="37" xfId="0" applyFont="1" applyFill="1" applyBorder="1" applyAlignment="1">
      <alignment horizontal="left" vertical="center"/>
    </xf>
    <xf numFmtId="1" fontId="2" fillId="0" borderId="24" xfId="0" applyNumberFormat="1" applyFont="1" applyFill="1" applyBorder="1" applyAlignment="1">
      <alignment horizontal="justify" vertical="center" wrapText="1"/>
    </xf>
    <xf numFmtId="165" fontId="2" fillId="0" borderId="6" xfId="0" applyNumberFormat="1" applyFont="1" applyBorder="1" applyAlignment="1">
      <alignment horizontal="center" vertical="center"/>
    </xf>
    <xf numFmtId="165" fontId="2" fillId="0" borderId="55" xfId="0" applyNumberFormat="1" applyFont="1" applyBorder="1" applyAlignment="1">
      <alignment horizontal="center" vertical="center"/>
    </xf>
    <xf numFmtId="1" fontId="2" fillId="0" borderId="24" xfId="0" applyNumberFormat="1" applyFont="1" applyFill="1" applyBorder="1" applyAlignment="1">
      <alignment horizontal="left" vertical="center" wrapText="1"/>
    </xf>
    <xf numFmtId="0" fontId="3" fillId="4" borderId="27" xfId="0" applyFont="1" applyFill="1" applyBorder="1" applyAlignment="1">
      <alignment horizontal="center" vertical="center"/>
    </xf>
    <xf numFmtId="0" fontId="3" fillId="4" borderId="4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6" xfId="0" applyFont="1" applyFill="1" applyBorder="1" applyAlignment="1">
      <alignment horizontal="center" vertical="center"/>
    </xf>
    <xf numFmtId="0" fontId="3" fillId="7" borderId="33" xfId="0" applyFont="1" applyFill="1" applyBorder="1" applyAlignment="1">
      <alignment horizontal="center" vertical="center"/>
    </xf>
    <xf numFmtId="0" fontId="3" fillId="7" borderId="46" xfId="0" applyFont="1" applyFill="1" applyBorder="1" applyAlignment="1">
      <alignment horizontal="center" vertical="center"/>
    </xf>
    <xf numFmtId="0" fontId="36" fillId="0" borderId="0" xfId="0" applyFont="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4" borderId="3" xfId="0" applyFont="1" applyFill="1" applyBorder="1" applyAlignment="1">
      <alignment horizontal="center" vertical="center"/>
    </xf>
    <xf numFmtId="0" fontId="0" fillId="0" borderId="7" xfId="0" applyBorder="1"/>
    <xf numFmtId="0" fontId="0" fillId="0" borderId="7" xfId="0" applyFill="1" applyBorder="1"/>
    <xf numFmtId="49" fontId="2" fillId="0" borderId="3" xfId="10" applyNumberFormat="1" applyFont="1" applyFill="1" applyBorder="1" applyAlignment="1">
      <alignment horizontal="center" vertical="center" wrapText="1"/>
    </xf>
    <xf numFmtId="0" fontId="1" fillId="0" borderId="7" xfId="10" applyBorder="1"/>
    <xf numFmtId="0" fontId="2" fillId="0" borderId="3" xfId="10" applyFont="1" applyFill="1" applyBorder="1" applyAlignment="1">
      <alignment horizontal="center" vertical="center" wrapText="1"/>
    </xf>
    <xf numFmtId="0" fontId="1" fillId="0" borderId="7" xfId="10" applyBorder="1" applyAlignment="1">
      <alignment wrapText="1"/>
    </xf>
    <xf numFmtId="49" fontId="2" fillId="0" borderId="10" xfId="0" applyNumberFormat="1" applyFont="1" applyFill="1" applyBorder="1" applyAlignment="1">
      <alignment horizontal="justify" vertical="center" wrapText="1"/>
    </xf>
    <xf numFmtId="49" fontId="2" fillId="0" borderId="61" xfId="0" applyNumberFormat="1" applyFont="1" applyFill="1" applyBorder="1" applyAlignment="1">
      <alignment horizontal="justify" vertical="center" wrapText="1"/>
    </xf>
    <xf numFmtId="165" fontId="2" fillId="0" borderId="17" xfId="0" applyNumberFormat="1" applyFont="1" applyFill="1" applyBorder="1" applyAlignment="1">
      <alignment horizontal="left" vertical="center" wrapText="1"/>
    </xf>
    <xf numFmtId="165" fontId="2" fillId="0" borderId="43" xfId="0" applyNumberFormat="1" applyFont="1" applyFill="1" applyBorder="1" applyAlignment="1">
      <alignment horizontal="left" vertical="center" wrapText="1"/>
    </xf>
    <xf numFmtId="0" fontId="3" fillId="11" borderId="7" xfId="0" applyFont="1" applyFill="1" applyBorder="1" applyAlignment="1">
      <alignment horizontal="center" vertical="center"/>
    </xf>
    <xf numFmtId="0" fontId="3" fillId="11" borderId="32" xfId="0" applyFont="1" applyFill="1" applyBorder="1" applyAlignment="1">
      <alignment horizontal="center" vertical="center"/>
    </xf>
    <xf numFmtId="0" fontId="3" fillId="15" borderId="7" xfId="0" applyFont="1" applyFill="1" applyBorder="1" applyAlignment="1">
      <alignment horizontal="center" vertical="center"/>
    </xf>
    <xf numFmtId="0" fontId="3" fillId="15" borderId="32"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7" xfId="10" applyFont="1" applyBorder="1" applyAlignment="1">
      <alignment horizontal="center" vertical="center"/>
    </xf>
    <xf numFmtId="0" fontId="2" fillId="0" borderId="32" xfId="10" applyFont="1" applyBorder="1" applyAlignment="1">
      <alignment horizontal="center" vertical="center"/>
    </xf>
    <xf numFmtId="0" fontId="2" fillId="14" borderId="7" xfId="0" applyFont="1" applyFill="1" applyBorder="1" applyAlignment="1">
      <alignment horizontal="center" vertical="center"/>
    </xf>
    <xf numFmtId="0" fontId="2" fillId="14" borderId="32" xfId="0" applyFont="1" applyFill="1" applyBorder="1" applyAlignment="1">
      <alignment horizontal="center" vertical="center"/>
    </xf>
    <xf numFmtId="49" fontId="2" fillId="0" borderId="25"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0" fontId="2" fillId="0" borderId="17"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3" fillId="2" borderId="14" xfId="0" applyFont="1" applyFill="1" applyBorder="1" applyAlignment="1">
      <alignment horizontal="center" vertical="center"/>
    </xf>
    <xf numFmtId="0" fontId="3" fillId="4" borderId="15" xfId="0" applyFont="1" applyFill="1" applyBorder="1" applyAlignment="1">
      <alignment horizontal="center" vertical="center"/>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49" fontId="2" fillId="0" borderId="15" xfId="10" applyNumberFormat="1" applyFont="1" applyFill="1" applyBorder="1" applyAlignment="1">
      <alignment horizontal="center" vertical="center" wrapText="1"/>
    </xf>
    <xf numFmtId="0" fontId="1" fillId="0" borderId="3" xfId="10" applyBorder="1"/>
    <xf numFmtId="0" fontId="2" fillId="0" borderId="15" xfId="10" applyFont="1" applyFill="1" applyBorder="1" applyAlignment="1">
      <alignment horizontal="center" vertical="center" wrapText="1"/>
    </xf>
    <xf numFmtId="165" fontId="2" fillId="0" borderId="65" xfId="0" applyNumberFormat="1" applyFont="1" applyFill="1" applyBorder="1" applyAlignment="1">
      <alignment horizontal="justify" vertical="center" wrapText="1"/>
    </xf>
    <xf numFmtId="49" fontId="2" fillId="0" borderId="10" xfId="0" applyNumberFormat="1" applyFont="1" applyFill="1" applyBorder="1" applyAlignment="1">
      <alignment horizontal="left" vertical="center" wrapText="1"/>
    </xf>
    <xf numFmtId="0" fontId="1" fillId="0" borderId="7" xfId="0" applyFont="1" applyBorder="1"/>
    <xf numFmtId="49" fontId="1" fillId="0" borderId="7" xfId="0" applyNumberFormat="1" applyFont="1" applyBorder="1"/>
    <xf numFmtId="0" fontId="1" fillId="0" borderId="7" xfId="0" applyFont="1" applyFill="1" applyBorder="1"/>
    <xf numFmtId="49" fontId="2" fillId="0" borderId="7" xfId="10" applyNumberFormat="1" applyFont="1" applyFill="1" applyBorder="1" applyAlignment="1">
      <alignment horizontal="center" vertical="center" wrapText="1"/>
    </xf>
    <xf numFmtId="0" fontId="1" fillId="0" borderId="7" xfId="10" applyFont="1" applyBorder="1"/>
    <xf numFmtId="0" fontId="2" fillId="0" borderId="3" xfId="10" applyFont="1" applyFill="1" applyBorder="1" applyAlignment="1">
      <alignment horizontal="center" vertical="center"/>
    </xf>
    <xf numFmtId="0" fontId="2" fillId="0" borderId="7" xfId="10" applyFont="1" applyFill="1" applyBorder="1" applyAlignment="1">
      <alignment horizontal="center" vertical="center"/>
    </xf>
    <xf numFmtId="167" fontId="2" fillId="0" borderId="2" xfId="0" applyNumberFormat="1" applyFont="1" applyBorder="1" applyAlignment="1">
      <alignment horizontal="center" vertical="center"/>
    </xf>
    <xf numFmtId="2" fontId="2" fillId="0" borderId="8"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0" fontId="1" fillId="0" borderId="3" xfId="0" applyFont="1" applyBorder="1"/>
    <xf numFmtId="49" fontId="1" fillId="0" borderId="3" xfId="0" applyNumberFormat="1" applyFont="1" applyBorder="1"/>
    <xf numFmtId="0" fontId="1" fillId="0" borderId="3" xfId="0" applyFont="1" applyFill="1" applyBorder="1"/>
    <xf numFmtId="167" fontId="2" fillId="0" borderId="15"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0" fontId="2" fillId="0" borderId="15" xfId="10" applyFont="1" applyFill="1" applyBorder="1" applyAlignment="1">
      <alignment horizontal="center" vertical="center"/>
    </xf>
    <xf numFmtId="0" fontId="1" fillId="0" borderId="3" xfId="10" applyFont="1" applyBorder="1"/>
    <xf numFmtId="2" fontId="2" fillId="0" borderId="1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165" fontId="2" fillId="0" borderId="45" xfId="0" applyNumberFormat="1" applyFont="1" applyFill="1" applyBorder="1" applyAlignment="1">
      <alignment horizontal="left" vertical="center" wrapText="1"/>
    </xf>
    <xf numFmtId="165" fontId="2" fillId="0" borderId="16" xfId="0" applyNumberFormat="1" applyFont="1" applyFill="1" applyBorder="1" applyAlignment="1">
      <alignment horizontal="left" vertical="center" wrapText="1"/>
    </xf>
    <xf numFmtId="0" fontId="3" fillId="2"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2" xfId="0" applyFont="1" applyBorder="1" applyAlignment="1">
      <alignment horizontal="center" vertical="center"/>
    </xf>
    <xf numFmtId="0" fontId="2" fillId="0" borderId="22" xfId="0" applyFont="1" applyFill="1" applyBorder="1" applyAlignment="1">
      <alignment horizontal="left" vertical="center" wrapText="1"/>
    </xf>
    <xf numFmtId="167" fontId="2" fillId="0" borderId="22" xfId="0" applyNumberFormat="1" applyFont="1" applyFill="1" applyBorder="1" applyAlignment="1">
      <alignment horizontal="center" vertical="center" wrapText="1"/>
    </xf>
    <xf numFmtId="0" fontId="2" fillId="0" borderId="22" xfId="10" applyFont="1" applyFill="1" applyBorder="1" applyAlignment="1">
      <alignment horizontal="center" vertical="center"/>
    </xf>
    <xf numFmtId="165" fontId="2" fillId="0" borderId="44" xfId="0" applyNumberFormat="1" applyFont="1" applyFill="1" applyBorder="1" applyAlignment="1">
      <alignment horizontal="center" vertical="center"/>
    </xf>
    <xf numFmtId="0" fontId="1" fillId="0" borderId="7" xfId="10" applyFont="1" applyFill="1" applyBorder="1"/>
    <xf numFmtId="0" fontId="4" fillId="4" borderId="32" xfId="0" applyFont="1" applyFill="1" applyBorder="1" applyAlignment="1">
      <alignment horizontal="left" vertical="center"/>
    </xf>
    <xf numFmtId="0" fontId="16" fillId="4" borderId="32" xfId="0" applyFont="1" applyFill="1" applyBorder="1" applyAlignment="1">
      <alignment horizontal="left" vertical="center"/>
    </xf>
    <xf numFmtId="0" fontId="16" fillId="4" borderId="40" xfId="0" applyFont="1" applyFill="1" applyBorder="1" applyAlignment="1">
      <alignment horizontal="left" vertical="center"/>
    </xf>
    <xf numFmtId="0" fontId="16" fillId="4" borderId="43" xfId="0" applyFont="1" applyFill="1" applyBorder="1" applyAlignment="1">
      <alignment horizontal="left" vertical="center"/>
    </xf>
    <xf numFmtId="0" fontId="0" fillId="0" borderId="3" xfId="0" applyBorder="1"/>
    <xf numFmtId="0" fontId="0" fillId="0" borderId="3" xfId="0" applyFill="1" applyBorder="1"/>
    <xf numFmtId="49" fontId="2" fillId="0" borderId="22" xfId="10" applyNumberFormat="1" applyFont="1" applyFill="1" applyBorder="1" applyAlignment="1">
      <alignment horizontal="center" vertical="center" wrapText="1"/>
    </xf>
    <xf numFmtId="0" fontId="2" fillId="0" borderId="22" xfId="10" applyFont="1" applyFill="1" applyBorder="1" applyAlignment="1">
      <alignment horizontal="center" vertical="center" wrapText="1"/>
    </xf>
    <xf numFmtId="0" fontId="1" fillId="0" borderId="3" xfId="10" applyBorder="1" applyAlignment="1">
      <alignment wrapText="1"/>
    </xf>
    <xf numFmtId="49" fontId="2" fillId="0" borderId="63" xfId="0" applyNumberFormat="1" applyFont="1" applyFill="1" applyBorder="1" applyAlignment="1">
      <alignment horizontal="justify" vertical="center" wrapText="1"/>
    </xf>
    <xf numFmtId="49" fontId="2" fillId="0" borderId="6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65" fontId="2" fillId="0" borderId="52" xfId="0" applyNumberFormat="1" applyFont="1" applyFill="1" applyBorder="1" applyAlignment="1">
      <alignment horizontal="left" vertical="center" wrapText="1"/>
    </xf>
    <xf numFmtId="49" fontId="3" fillId="2" borderId="5"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0" fontId="3" fillId="2" borderId="40" xfId="0" applyFont="1" applyFill="1" applyBorder="1" applyAlignment="1">
      <alignment horizontal="left" vertical="center"/>
    </xf>
    <xf numFmtId="0" fontId="2" fillId="2" borderId="40" xfId="0" applyFont="1" applyFill="1" applyBorder="1" applyAlignment="1">
      <alignment horizontal="left" vertical="center"/>
    </xf>
    <xf numFmtId="0" fontId="2" fillId="2" borderId="43" xfId="0" applyFont="1" applyFill="1" applyBorder="1" applyAlignment="1">
      <alignment horizontal="left" vertical="center"/>
    </xf>
    <xf numFmtId="0" fontId="4" fillId="4" borderId="5" xfId="0" applyFont="1" applyFill="1" applyBorder="1" applyAlignment="1">
      <alignment horizontal="left" vertical="center"/>
    </xf>
    <xf numFmtId="0" fontId="16" fillId="4" borderId="5" xfId="0" applyFont="1" applyFill="1" applyBorder="1" applyAlignment="1">
      <alignment horizontal="left" vertical="center"/>
    </xf>
    <xf numFmtId="0" fontId="16" fillId="4" borderId="44" xfId="0" applyFont="1" applyFill="1" applyBorder="1" applyAlignment="1">
      <alignment horizontal="left" vertical="center"/>
    </xf>
    <xf numFmtId="0" fontId="16" fillId="4" borderId="45" xfId="0" applyFont="1" applyFill="1" applyBorder="1" applyAlignment="1">
      <alignment horizontal="left" vertical="center"/>
    </xf>
    <xf numFmtId="0" fontId="3" fillId="2" borderId="39" xfId="0" applyFont="1" applyFill="1" applyBorder="1" applyAlignment="1">
      <alignment horizontal="center" vertical="center"/>
    </xf>
    <xf numFmtId="0" fontId="3" fillId="4" borderId="40" xfId="0" applyFont="1" applyFill="1" applyBorder="1" applyAlignment="1">
      <alignment horizontal="center" vertical="center"/>
    </xf>
    <xf numFmtId="49" fontId="2" fillId="0" borderId="40" xfId="10" applyNumberFormat="1" applyFont="1" applyFill="1" applyBorder="1" applyAlignment="1">
      <alignment horizontal="center" vertical="center" wrapText="1"/>
    </xf>
    <xf numFmtId="0" fontId="2" fillId="0" borderId="40" xfId="10" applyFont="1" applyFill="1" applyBorder="1" applyAlignment="1">
      <alignment horizontal="center" vertical="center"/>
    </xf>
    <xf numFmtId="0" fontId="16" fillId="4" borderId="52" xfId="0" applyFont="1" applyFill="1" applyBorder="1" applyAlignment="1">
      <alignment horizontal="left" vertical="center"/>
    </xf>
    <xf numFmtId="0" fontId="2" fillId="0" borderId="7" xfId="0" applyFont="1" applyBorder="1" applyAlignment="1">
      <alignment horizontal="left" vertical="center" wrapText="1"/>
    </xf>
    <xf numFmtId="0" fontId="2" fillId="0" borderId="60" xfId="0" applyFont="1" applyFill="1" applyBorder="1" applyAlignment="1">
      <alignment horizontal="justify" vertical="center" wrapText="1"/>
    </xf>
    <xf numFmtId="0" fontId="2" fillId="0" borderId="65" xfId="0" applyFont="1" applyFill="1" applyBorder="1" applyAlignment="1">
      <alignment horizontal="justify" vertical="center" wrapText="1"/>
    </xf>
    <xf numFmtId="0" fontId="2" fillId="0" borderId="3" xfId="0" applyFont="1" applyFill="1" applyBorder="1" applyAlignment="1">
      <alignment horizontal="center" vertical="center" wrapText="1"/>
    </xf>
    <xf numFmtId="49" fontId="2" fillId="0" borderId="3" xfId="10" applyNumberFormat="1" applyFont="1" applyFill="1" applyBorder="1" applyAlignment="1">
      <alignment horizontal="center" vertical="center"/>
    </xf>
    <xf numFmtId="49" fontId="2" fillId="0" borderId="7" xfId="10" applyNumberFormat="1"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1" xfId="0" applyFont="1" applyFill="1" applyBorder="1" applyAlignment="1">
      <alignment horizontal="justify" vertical="center" wrapText="1"/>
    </xf>
    <xf numFmtId="165" fontId="2" fillId="0" borderId="4" xfId="0" applyNumberFormat="1"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65" xfId="0" applyFont="1" applyFill="1" applyBorder="1" applyAlignment="1">
      <alignment horizontal="left" vertical="center" wrapText="1"/>
    </xf>
    <xf numFmtId="165" fontId="2" fillId="0" borderId="61" xfId="0" applyNumberFormat="1" applyFont="1" applyBorder="1" applyAlignment="1">
      <alignment horizontal="justify" vertical="center" wrapText="1"/>
    </xf>
    <xf numFmtId="165" fontId="2" fillId="0" borderId="65" xfId="0" applyNumberFormat="1" applyFont="1" applyBorder="1" applyAlignment="1">
      <alignment horizontal="justify" vertical="center" wrapText="1"/>
    </xf>
    <xf numFmtId="165" fontId="2" fillId="0" borderId="2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2" fillId="0" borderId="22" xfId="0" applyNumberFormat="1" applyFont="1" applyBorder="1" applyAlignment="1">
      <alignment horizontal="center" vertical="center"/>
    </xf>
    <xf numFmtId="165" fontId="2" fillId="0" borderId="3" xfId="0" applyNumberFormat="1" applyFont="1" applyBorder="1" applyAlignment="1">
      <alignment horizontal="center" vertical="center"/>
    </xf>
    <xf numFmtId="165" fontId="2" fillId="0" borderId="23" xfId="0" applyNumberFormat="1" applyFont="1" applyBorder="1" applyAlignment="1">
      <alignment horizontal="center" vertical="center"/>
    </xf>
    <xf numFmtId="165" fontId="2" fillId="0" borderId="4" xfId="0" applyNumberFormat="1" applyFont="1" applyBorder="1" applyAlignment="1">
      <alignment horizontal="center" vertical="center"/>
    </xf>
    <xf numFmtId="165" fontId="2" fillId="0" borderId="26" xfId="0" applyNumberFormat="1" applyFont="1" applyBorder="1" applyAlignment="1">
      <alignment horizontal="center" vertical="center"/>
    </xf>
    <xf numFmtId="165" fontId="2" fillId="0" borderId="24" xfId="0" applyNumberFormat="1" applyFont="1" applyBorder="1" applyAlignment="1">
      <alignment horizontal="center" vertical="center"/>
    </xf>
    <xf numFmtId="49" fontId="2" fillId="0" borderId="22" xfId="10" applyNumberFormat="1" applyFont="1" applyFill="1" applyBorder="1" applyAlignment="1">
      <alignment horizontal="center" vertical="center"/>
    </xf>
    <xf numFmtId="49" fontId="2" fillId="0" borderId="15" xfId="10" applyNumberFormat="1" applyFont="1" applyFill="1" applyBorder="1" applyAlignment="1">
      <alignment horizontal="center" vertical="center"/>
    </xf>
    <xf numFmtId="0" fontId="2" fillId="0" borderId="75"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horizontal="center" vertical="center"/>
    </xf>
    <xf numFmtId="165" fontId="2" fillId="0" borderId="23" xfId="0" applyNumberFormat="1" applyFont="1" applyFill="1" applyBorder="1" applyAlignment="1">
      <alignment horizontal="center" vertical="center"/>
    </xf>
    <xf numFmtId="0" fontId="3" fillId="2" borderId="27" xfId="0" applyFont="1" applyFill="1" applyBorder="1" applyAlignment="1">
      <alignment horizontal="left" vertical="center" wrapText="1"/>
    </xf>
    <xf numFmtId="0" fontId="4" fillId="4" borderId="75"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2" fillId="0" borderId="62" xfId="0" applyFont="1" applyBorder="1" applyAlignment="1">
      <alignment horizontal="center" vertical="center" textRotation="90"/>
    </xf>
    <xf numFmtId="0" fontId="2" fillId="0" borderId="71" xfId="0" applyFont="1" applyBorder="1" applyAlignment="1">
      <alignment horizontal="center" vertical="center" textRotation="90"/>
    </xf>
    <xf numFmtId="0" fontId="2" fillId="0" borderId="42" xfId="0" applyFont="1" applyBorder="1" applyAlignment="1">
      <alignment horizontal="center" vertical="center" textRotation="90"/>
    </xf>
    <xf numFmtId="2" fontId="2" fillId="0" borderId="63" xfId="0" applyNumberFormat="1" applyFont="1" applyBorder="1" applyAlignment="1">
      <alignment horizontal="center" vertical="center" wrapText="1"/>
    </xf>
    <xf numFmtId="0" fontId="2" fillId="0" borderId="18"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20" xfId="0" applyFont="1" applyBorder="1" applyAlignment="1">
      <alignment horizontal="center" vertical="center" textRotation="90" wrapText="1"/>
    </xf>
  </cellXfs>
  <cellStyles count="11">
    <cellStyle name="Excel Built-in Normal" xfId="5"/>
    <cellStyle name="Kablelis" xfId="6" builtinId="3"/>
    <cellStyle name="Kablelis 2" xfId="1"/>
    <cellStyle name="Normal_1 programa (11.14)" xfId="7"/>
    <cellStyle name="Normal_2 programa (11.14)" xfId="8"/>
    <cellStyle name="Normal_3 programa (11.15)" xfId="9"/>
    <cellStyle name="Normal_4 programa (11.13)" xfId="2"/>
    <cellStyle name="Normal_5 programa (11.14)" xfId="10"/>
    <cellStyle name="Normal_6 programa" xfId="3"/>
    <cellStyle name="Normal_Sheet1" xfId="4"/>
    <cellStyle name="Paprastas" xfId="0" builtinId="0"/>
  </cellStyles>
  <dxfs count="88">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L227"/>
  <sheetViews>
    <sheetView topLeftCell="A217" zoomScaleNormal="100" workbookViewId="0">
      <selection activeCell="B221" sqref="B221"/>
    </sheetView>
  </sheetViews>
  <sheetFormatPr defaultRowHeight="11.25" outlineLevelRow="1"/>
  <cols>
    <col min="1" max="1" width="3.7109375" style="676" customWidth="1"/>
    <col min="2" max="2" width="3.28515625" style="676" customWidth="1"/>
    <col min="3" max="3" width="4.140625" style="676" customWidth="1"/>
    <col min="4" max="4" width="20.7109375" style="221" customWidth="1"/>
    <col min="5" max="5" width="9.28515625" style="221" customWidth="1"/>
    <col min="6" max="6" width="10" style="221" customWidth="1"/>
    <col min="7" max="7" width="8.7109375" style="221" customWidth="1"/>
    <col min="8" max="8" width="10.140625" style="221" customWidth="1"/>
    <col min="9" max="9" width="8.85546875" style="221" customWidth="1"/>
    <col min="10" max="11" width="9.5703125" style="221" customWidth="1"/>
    <col min="12" max="12" width="10.140625" style="338" customWidth="1"/>
    <col min="13" max="13" width="8.85546875" style="338" customWidth="1"/>
    <col min="14" max="15" width="9.5703125" style="338" customWidth="1"/>
    <col min="16" max="16" width="9.140625" style="221" customWidth="1"/>
    <col min="17" max="17" width="9.85546875" style="221" customWidth="1"/>
    <col min="18" max="18" width="21.5703125" style="221" customWidth="1"/>
    <col min="19" max="19" width="5.85546875" style="221" customWidth="1"/>
    <col min="20" max="20" width="6.7109375" style="221" customWidth="1"/>
    <col min="21" max="21" width="18.7109375" style="221" customWidth="1"/>
    <col min="22" max="30" width="0" style="221" hidden="1" customWidth="1"/>
    <col min="31" max="31" width="9.140625" style="221"/>
    <col min="32" max="36" width="0" style="221" hidden="1" customWidth="1"/>
    <col min="37" max="256" width="9.140625" style="221"/>
    <col min="257" max="257" width="3.7109375" style="221" customWidth="1"/>
    <col min="258" max="258" width="3.28515625" style="221" customWidth="1"/>
    <col min="259" max="259" width="4.140625" style="221" customWidth="1"/>
    <col min="260" max="260" width="20.7109375" style="221" customWidth="1"/>
    <col min="261" max="261" width="9.28515625" style="221" customWidth="1"/>
    <col min="262" max="262" width="10" style="221" customWidth="1"/>
    <col min="263" max="263" width="8.7109375" style="221" customWidth="1"/>
    <col min="264" max="264" width="10.140625" style="221" customWidth="1"/>
    <col min="265" max="265" width="8.85546875" style="221" customWidth="1"/>
    <col min="266" max="267" width="9.5703125" style="221" customWidth="1"/>
    <col min="268" max="268" width="10.140625" style="221" customWidth="1"/>
    <col min="269" max="269" width="8.85546875" style="221" customWidth="1"/>
    <col min="270" max="271" width="9.5703125" style="221" customWidth="1"/>
    <col min="272" max="272" width="9.140625" style="221" customWidth="1"/>
    <col min="273" max="273" width="9.85546875" style="221" customWidth="1"/>
    <col min="274" max="274" width="21.5703125" style="221" customWidth="1"/>
    <col min="275" max="275" width="5.85546875" style="221" customWidth="1"/>
    <col min="276" max="276" width="6.7109375" style="221" customWidth="1"/>
    <col min="277" max="277" width="18.7109375" style="221" customWidth="1"/>
    <col min="278" max="286" width="0" style="221" hidden="1" customWidth="1"/>
    <col min="287" max="287" width="9.140625" style="221"/>
    <col min="288" max="292" width="0" style="221" hidden="1" customWidth="1"/>
    <col min="293" max="512" width="9.140625" style="221"/>
    <col min="513" max="513" width="3.7109375" style="221" customWidth="1"/>
    <col min="514" max="514" width="3.28515625" style="221" customWidth="1"/>
    <col min="515" max="515" width="4.140625" style="221" customWidth="1"/>
    <col min="516" max="516" width="20.7109375" style="221" customWidth="1"/>
    <col min="517" max="517" width="9.28515625" style="221" customWidth="1"/>
    <col min="518" max="518" width="10" style="221" customWidth="1"/>
    <col min="519" max="519" width="8.7109375" style="221" customWidth="1"/>
    <col min="520" max="520" width="10.140625" style="221" customWidth="1"/>
    <col min="521" max="521" width="8.85546875" style="221" customWidth="1"/>
    <col min="522" max="523" width="9.5703125" style="221" customWidth="1"/>
    <col min="524" max="524" width="10.140625" style="221" customWidth="1"/>
    <col min="525" max="525" width="8.85546875" style="221" customWidth="1"/>
    <col min="526" max="527" width="9.5703125" style="221" customWidth="1"/>
    <col min="528" max="528" width="9.140625" style="221" customWidth="1"/>
    <col min="529" max="529" width="9.85546875" style="221" customWidth="1"/>
    <col min="530" max="530" width="21.5703125" style="221" customWidth="1"/>
    <col min="531" max="531" width="5.85546875" style="221" customWidth="1"/>
    <col min="532" max="532" width="6.7109375" style="221" customWidth="1"/>
    <col min="533" max="533" width="18.7109375" style="221" customWidth="1"/>
    <col min="534" max="542" width="0" style="221" hidden="1" customWidth="1"/>
    <col min="543" max="543" width="9.140625" style="221"/>
    <col min="544" max="548" width="0" style="221" hidden="1" customWidth="1"/>
    <col min="549" max="768" width="9.140625" style="221"/>
    <col min="769" max="769" width="3.7109375" style="221" customWidth="1"/>
    <col min="770" max="770" width="3.28515625" style="221" customWidth="1"/>
    <col min="771" max="771" width="4.140625" style="221" customWidth="1"/>
    <col min="772" max="772" width="20.7109375" style="221" customWidth="1"/>
    <col min="773" max="773" width="9.28515625" style="221" customWidth="1"/>
    <col min="774" max="774" width="10" style="221" customWidth="1"/>
    <col min="775" max="775" width="8.7109375" style="221" customWidth="1"/>
    <col min="776" max="776" width="10.140625" style="221" customWidth="1"/>
    <col min="777" max="777" width="8.85546875" style="221" customWidth="1"/>
    <col min="778" max="779" width="9.5703125" style="221" customWidth="1"/>
    <col min="780" max="780" width="10.140625" style="221" customWidth="1"/>
    <col min="781" max="781" width="8.85546875" style="221" customWidth="1"/>
    <col min="782" max="783" width="9.5703125" style="221" customWidth="1"/>
    <col min="784" max="784" width="9.140625" style="221" customWidth="1"/>
    <col min="785" max="785" width="9.85546875" style="221" customWidth="1"/>
    <col min="786" max="786" width="21.5703125" style="221" customWidth="1"/>
    <col min="787" max="787" width="5.85546875" style="221" customWidth="1"/>
    <col min="788" max="788" width="6.7109375" style="221" customWidth="1"/>
    <col min="789" max="789" width="18.7109375" style="221" customWidth="1"/>
    <col min="790" max="798" width="0" style="221" hidden="1" customWidth="1"/>
    <col min="799" max="799" width="9.140625" style="221"/>
    <col min="800" max="804" width="0" style="221" hidden="1" customWidth="1"/>
    <col min="805" max="1024" width="9.140625" style="221"/>
    <col min="1025" max="1025" width="3.7109375" style="221" customWidth="1"/>
    <col min="1026" max="1026" width="3.28515625" style="221" customWidth="1"/>
    <col min="1027" max="1027" width="4.140625" style="221" customWidth="1"/>
    <col min="1028" max="1028" width="20.7109375" style="221" customWidth="1"/>
    <col min="1029" max="1029" width="9.28515625" style="221" customWidth="1"/>
    <col min="1030" max="1030" width="10" style="221" customWidth="1"/>
    <col min="1031" max="1031" width="8.7109375" style="221" customWidth="1"/>
    <col min="1032" max="1032" width="10.140625" style="221" customWidth="1"/>
    <col min="1033" max="1033" width="8.85546875" style="221" customWidth="1"/>
    <col min="1034" max="1035" width="9.5703125" style="221" customWidth="1"/>
    <col min="1036" max="1036" width="10.140625" style="221" customWidth="1"/>
    <col min="1037" max="1037" width="8.85546875" style="221" customWidth="1"/>
    <col min="1038" max="1039" width="9.5703125" style="221" customWidth="1"/>
    <col min="1040" max="1040" width="9.140625" style="221" customWidth="1"/>
    <col min="1041" max="1041" width="9.85546875" style="221" customWidth="1"/>
    <col min="1042" max="1042" width="21.5703125" style="221" customWidth="1"/>
    <col min="1043" max="1043" width="5.85546875" style="221" customWidth="1"/>
    <col min="1044" max="1044" width="6.7109375" style="221" customWidth="1"/>
    <col min="1045" max="1045" width="18.7109375" style="221" customWidth="1"/>
    <col min="1046" max="1054" width="0" style="221" hidden="1" customWidth="1"/>
    <col min="1055" max="1055" width="9.140625" style="221"/>
    <col min="1056" max="1060" width="0" style="221" hidden="1" customWidth="1"/>
    <col min="1061" max="1280" width="9.140625" style="221"/>
    <col min="1281" max="1281" width="3.7109375" style="221" customWidth="1"/>
    <col min="1282" max="1282" width="3.28515625" style="221" customWidth="1"/>
    <col min="1283" max="1283" width="4.140625" style="221" customWidth="1"/>
    <col min="1284" max="1284" width="20.7109375" style="221" customWidth="1"/>
    <col min="1285" max="1285" width="9.28515625" style="221" customWidth="1"/>
    <col min="1286" max="1286" width="10" style="221" customWidth="1"/>
    <col min="1287" max="1287" width="8.7109375" style="221" customWidth="1"/>
    <col min="1288" max="1288" width="10.140625" style="221" customWidth="1"/>
    <col min="1289" max="1289" width="8.85546875" style="221" customWidth="1"/>
    <col min="1290" max="1291" width="9.5703125" style="221" customWidth="1"/>
    <col min="1292" max="1292" width="10.140625" style="221" customWidth="1"/>
    <col min="1293" max="1293" width="8.85546875" style="221" customWidth="1"/>
    <col min="1294" max="1295" width="9.5703125" style="221" customWidth="1"/>
    <col min="1296" max="1296" width="9.140625" style="221" customWidth="1"/>
    <col min="1297" max="1297" width="9.85546875" style="221" customWidth="1"/>
    <col min="1298" max="1298" width="21.5703125" style="221" customWidth="1"/>
    <col min="1299" max="1299" width="5.85546875" style="221" customWidth="1"/>
    <col min="1300" max="1300" width="6.7109375" style="221" customWidth="1"/>
    <col min="1301" max="1301" width="18.7109375" style="221" customWidth="1"/>
    <col min="1302" max="1310" width="0" style="221" hidden="1" customWidth="1"/>
    <col min="1311" max="1311" width="9.140625" style="221"/>
    <col min="1312" max="1316" width="0" style="221" hidden="1" customWidth="1"/>
    <col min="1317" max="1536" width="9.140625" style="221"/>
    <col min="1537" max="1537" width="3.7109375" style="221" customWidth="1"/>
    <col min="1538" max="1538" width="3.28515625" style="221" customWidth="1"/>
    <col min="1539" max="1539" width="4.140625" style="221" customWidth="1"/>
    <col min="1540" max="1540" width="20.7109375" style="221" customWidth="1"/>
    <col min="1541" max="1541" width="9.28515625" style="221" customWidth="1"/>
    <col min="1542" max="1542" width="10" style="221" customWidth="1"/>
    <col min="1543" max="1543" width="8.7109375" style="221" customWidth="1"/>
    <col min="1544" max="1544" width="10.140625" style="221" customWidth="1"/>
    <col min="1545" max="1545" width="8.85546875" style="221" customWidth="1"/>
    <col min="1546" max="1547" width="9.5703125" style="221" customWidth="1"/>
    <col min="1548" max="1548" width="10.140625" style="221" customWidth="1"/>
    <col min="1549" max="1549" width="8.85546875" style="221" customWidth="1"/>
    <col min="1550" max="1551" width="9.5703125" style="221" customWidth="1"/>
    <col min="1552" max="1552" width="9.140625" style="221" customWidth="1"/>
    <col min="1553" max="1553" width="9.85546875" style="221" customWidth="1"/>
    <col min="1554" max="1554" width="21.5703125" style="221" customWidth="1"/>
    <col min="1555" max="1555" width="5.85546875" style="221" customWidth="1"/>
    <col min="1556" max="1556" width="6.7109375" style="221" customWidth="1"/>
    <col min="1557" max="1557" width="18.7109375" style="221" customWidth="1"/>
    <col min="1558" max="1566" width="0" style="221" hidden="1" customWidth="1"/>
    <col min="1567" max="1567" width="9.140625" style="221"/>
    <col min="1568" max="1572" width="0" style="221" hidden="1" customWidth="1"/>
    <col min="1573" max="1792" width="9.140625" style="221"/>
    <col min="1793" max="1793" width="3.7109375" style="221" customWidth="1"/>
    <col min="1794" max="1794" width="3.28515625" style="221" customWidth="1"/>
    <col min="1795" max="1795" width="4.140625" style="221" customWidth="1"/>
    <col min="1796" max="1796" width="20.7109375" style="221" customWidth="1"/>
    <col min="1797" max="1797" width="9.28515625" style="221" customWidth="1"/>
    <col min="1798" max="1798" width="10" style="221" customWidth="1"/>
    <col min="1799" max="1799" width="8.7109375" style="221" customWidth="1"/>
    <col min="1800" max="1800" width="10.140625" style="221" customWidth="1"/>
    <col min="1801" max="1801" width="8.85546875" style="221" customWidth="1"/>
    <col min="1802" max="1803" width="9.5703125" style="221" customWidth="1"/>
    <col min="1804" max="1804" width="10.140625" style="221" customWidth="1"/>
    <col min="1805" max="1805" width="8.85546875" style="221" customWidth="1"/>
    <col min="1806" max="1807" width="9.5703125" style="221" customWidth="1"/>
    <col min="1808" max="1808" width="9.140625" style="221" customWidth="1"/>
    <col min="1809" max="1809" width="9.85546875" style="221" customWidth="1"/>
    <col min="1810" max="1810" width="21.5703125" style="221" customWidth="1"/>
    <col min="1811" max="1811" width="5.85546875" style="221" customWidth="1"/>
    <col min="1812" max="1812" width="6.7109375" style="221" customWidth="1"/>
    <col min="1813" max="1813" width="18.7109375" style="221" customWidth="1"/>
    <col min="1814" max="1822" width="0" style="221" hidden="1" customWidth="1"/>
    <col min="1823" max="1823" width="9.140625" style="221"/>
    <col min="1824" max="1828" width="0" style="221" hidden="1" customWidth="1"/>
    <col min="1829" max="2048" width="9.140625" style="221"/>
    <col min="2049" max="2049" width="3.7109375" style="221" customWidth="1"/>
    <col min="2050" max="2050" width="3.28515625" style="221" customWidth="1"/>
    <col min="2051" max="2051" width="4.140625" style="221" customWidth="1"/>
    <col min="2052" max="2052" width="20.7109375" style="221" customWidth="1"/>
    <col min="2053" max="2053" width="9.28515625" style="221" customWidth="1"/>
    <col min="2054" max="2054" width="10" style="221" customWidth="1"/>
    <col min="2055" max="2055" width="8.7109375" style="221" customWidth="1"/>
    <col min="2056" max="2056" width="10.140625" style="221" customWidth="1"/>
    <col min="2057" max="2057" width="8.85546875" style="221" customWidth="1"/>
    <col min="2058" max="2059" width="9.5703125" style="221" customWidth="1"/>
    <col min="2060" max="2060" width="10.140625" style="221" customWidth="1"/>
    <col min="2061" max="2061" width="8.85546875" style="221" customWidth="1"/>
    <col min="2062" max="2063" width="9.5703125" style="221" customWidth="1"/>
    <col min="2064" max="2064" width="9.140625" style="221" customWidth="1"/>
    <col min="2065" max="2065" width="9.85546875" style="221" customWidth="1"/>
    <col min="2066" max="2066" width="21.5703125" style="221" customWidth="1"/>
    <col min="2067" max="2067" width="5.85546875" style="221" customWidth="1"/>
    <col min="2068" max="2068" width="6.7109375" style="221" customWidth="1"/>
    <col min="2069" max="2069" width="18.7109375" style="221" customWidth="1"/>
    <col min="2070" max="2078" width="0" style="221" hidden="1" customWidth="1"/>
    <col min="2079" max="2079" width="9.140625" style="221"/>
    <col min="2080" max="2084" width="0" style="221" hidden="1" customWidth="1"/>
    <col min="2085" max="2304" width="9.140625" style="221"/>
    <col min="2305" max="2305" width="3.7109375" style="221" customWidth="1"/>
    <col min="2306" max="2306" width="3.28515625" style="221" customWidth="1"/>
    <col min="2307" max="2307" width="4.140625" style="221" customWidth="1"/>
    <col min="2308" max="2308" width="20.7109375" style="221" customWidth="1"/>
    <col min="2309" max="2309" width="9.28515625" style="221" customWidth="1"/>
    <col min="2310" max="2310" width="10" style="221" customWidth="1"/>
    <col min="2311" max="2311" width="8.7109375" style="221" customWidth="1"/>
    <col min="2312" max="2312" width="10.140625" style="221" customWidth="1"/>
    <col min="2313" max="2313" width="8.85546875" style="221" customWidth="1"/>
    <col min="2314" max="2315" width="9.5703125" style="221" customWidth="1"/>
    <col min="2316" max="2316" width="10.140625" style="221" customWidth="1"/>
    <col min="2317" max="2317" width="8.85546875" style="221" customWidth="1"/>
    <col min="2318" max="2319" width="9.5703125" style="221" customWidth="1"/>
    <col min="2320" max="2320" width="9.140625" style="221" customWidth="1"/>
    <col min="2321" max="2321" width="9.85546875" style="221" customWidth="1"/>
    <col min="2322" max="2322" width="21.5703125" style="221" customWidth="1"/>
    <col min="2323" max="2323" width="5.85546875" style="221" customWidth="1"/>
    <col min="2324" max="2324" width="6.7109375" style="221" customWidth="1"/>
    <col min="2325" max="2325" width="18.7109375" style="221" customWidth="1"/>
    <col min="2326" max="2334" width="0" style="221" hidden="1" customWidth="1"/>
    <col min="2335" max="2335" width="9.140625" style="221"/>
    <col min="2336" max="2340" width="0" style="221" hidden="1" customWidth="1"/>
    <col min="2341" max="2560" width="9.140625" style="221"/>
    <col min="2561" max="2561" width="3.7109375" style="221" customWidth="1"/>
    <col min="2562" max="2562" width="3.28515625" style="221" customWidth="1"/>
    <col min="2563" max="2563" width="4.140625" style="221" customWidth="1"/>
    <col min="2564" max="2564" width="20.7109375" style="221" customWidth="1"/>
    <col min="2565" max="2565" width="9.28515625" style="221" customWidth="1"/>
    <col min="2566" max="2566" width="10" style="221" customWidth="1"/>
    <col min="2567" max="2567" width="8.7109375" style="221" customWidth="1"/>
    <col min="2568" max="2568" width="10.140625" style="221" customWidth="1"/>
    <col min="2569" max="2569" width="8.85546875" style="221" customWidth="1"/>
    <col min="2570" max="2571" width="9.5703125" style="221" customWidth="1"/>
    <col min="2572" max="2572" width="10.140625" style="221" customWidth="1"/>
    <col min="2573" max="2573" width="8.85546875" style="221" customWidth="1"/>
    <col min="2574" max="2575" width="9.5703125" style="221" customWidth="1"/>
    <col min="2576" max="2576" width="9.140625" style="221" customWidth="1"/>
    <col min="2577" max="2577" width="9.85546875" style="221" customWidth="1"/>
    <col min="2578" max="2578" width="21.5703125" style="221" customWidth="1"/>
    <col min="2579" max="2579" width="5.85546875" style="221" customWidth="1"/>
    <col min="2580" max="2580" width="6.7109375" style="221" customWidth="1"/>
    <col min="2581" max="2581" width="18.7109375" style="221" customWidth="1"/>
    <col min="2582" max="2590" width="0" style="221" hidden="1" customWidth="1"/>
    <col min="2591" max="2591" width="9.140625" style="221"/>
    <col min="2592" max="2596" width="0" style="221" hidden="1" customWidth="1"/>
    <col min="2597" max="2816" width="9.140625" style="221"/>
    <col min="2817" max="2817" width="3.7109375" style="221" customWidth="1"/>
    <col min="2818" max="2818" width="3.28515625" style="221" customWidth="1"/>
    <col min="2819" max="2819" width="4.140625" style="221" customWidth="1"/>
    <col min="2820" max="2820" width="20.7109375" style="221" customWidth="1"/>
    <col min="2821" max="2821" width="9.28515625" style="221" customWidth="1"/>
    <col min="2822" max="2822" width="10" style="221" customWidth="1"/>
    <col min="2823" max="2823" width="8.7109375" style="221" customWidth="1"/>
    <col min="2824" max="2824" width="10.140625" style="221" customWidth="1"/>
    <col min="2825" max="2825" width="8.85546875" style="221" customWidth="1"/>
    <col min="2826" max="2827" width="9.5703125" style="221" customWidth="1"/>
    <col min="2828" max="2828" width="10.140625" style="221" customWidth="1"/>
    <col min="2829" max="2829" width="8.85546875" style="221" customWidth="1"/>
    <col min="2830" max="2831" width="9.5703125" style="221" customWidth="1"/>
    <col min="2832" max="2832" width="9.140625" style="221" customWidth="1"/>
    <col min="2833" max="2833" width="9.85546875" style="221" customWidth="1"/>
    <col min="2834" max="2834" width="21.5703125" style="221" customWidth="1"/>
    <col min="2835" max="2835" width="5.85546875" style="221" customWidth="1"/>
    <col min="2836" max="2836" width="6.7109375" style="221" customWidth="1"/>
    <col min="2837" max="2837" width="18.7109375" style="221" customWidth="1"/>
    <col min="2838" max="2846" width="0" style="221" hidden="1" customWidth="1"/>
    <col min="2847" max="2847" width="9.140625" style="221"/>
    <col min="2848" max="2852" width="0" style="221" hidden="1" customWidth="1"/>
    <col min="2853" max="3072" width="9.140625" style="221"/>
    <col min="3073" max="3073" width="3.7109375" style="221" customWidth="1"/>
    <col min="3074" max="3074" width="3.28515625" style="221" customWidth="1"/>
    <col min="3075" max="3075" width="4.140625" style="221" customWidth="1"/>
    <col min="3076" max="3076" width="20.7109375" style="221" customWidth="1"/>
    <col min="3077" max="3077" width="9.28515625" style="221" customWidth="1"/>
    <col min="3078" max="3078" width="10" style="221" customWidth="1"/>
    <col min="3079" max="3079" width="8.7109375" style="221" customWidth="1"/>
    <col min="3080" max="3080" width="10.140625" style="221" customWidth="1"/>
    <col min="3081" max="3081" width="8.85546875" style="221" customWidth="1"/>
    <col min="3082" max="3083" width="9.5703125" style="221" customWidth="1"/>
    <col min="3084" max="3084" width="10.140625" style="221" customWidth="1"/>
    <col min="3085" max="3085" width="8.85546875" style="221" customWidth="1"/>
    <col min="3086" max="3087" width="9.5703125" style="221" customWidth="1"/>
    <col min="3088" max="3088" width="9.140625" style="221" customWidth="1"/>
    <col min="3089" max="3089" width="9.85546875" style="221" customWidth="1"/>
    <col min="3090" max="3090" width="21.5703125" style="221" customWidth="1"/>
    <col min="3091" max="3091" width="5.85546875" style="221" customWidth="1"/>
    <col min="3092" max="3092" width="6.7109375" style="221" customWidth="1"/>
    <col min="3093" max="3093" width="18.7109375" style="221" customWidth="1"/>
    <col min="3094" max="3102" width="0" style="221" hidden="1" customWidth="1"/>
    <col min="3103" max="3103" width="9.140625" style="221"/>
    <col min="3104" max="3108" width="0" style="221" hidden="1" customWidth="1"/>
    <col min="3109" max="3328" width="9.140625" style="221"/>
    <col min="3329" max="3329" width="3.7109375" style="221" customWidth="1"/>
    <col min="3330" max="3330" width="3.28515625" style="221" customWidth="1"/>
    <col min="3331" max="3331" width="4.140625" style="221" customWidth="1"/>
    <col min="3332" max="3332" width="20.7109375" style="221" customWidth="1"/>
    <col min="3333" max="3333" width="9.28515625" style="221" customWidth="1"/>
    <col min="3334" max="3334" width="10" style="221" customWidth="1"/>
    <col min="3335" max="3335" width="8.7109375" style="221" customWidth="1"/>
    <col min="3336" max="3336" width="10.140625" style="221" customWidth="1"/>
    <col min="3337" max="3337" width="8.85546875" style="221" customWidth="1"/>
    <col min="3338" max="3339" width="9.5703125" style="221" customWidth="1"/>
    <col min="3340" max="3340" width="10.140625" style="221" customWidth="1"/>
    <col min="3341" max="3341" width="8.85546875" style="221" customWidth="1"/>
    <col min="3342" max="3343" width="9.5703125" style="221" customWidth="1"/>
    <col min="3344" max="3344" width="9.140625" style="221" customWidth="1"/>
    <col min="3345" max="3345" width="9.85546875" style="221" customWidth="1"/>
    <col min="3346" max="3346" width="21.5703125" style="221" customWidth="1"/>
    <col min="3347" max="3347" width="5.85546875" style="221" customWidth="1"/>
    <col min="3348" max="3348" width="6.7109375" style="221" customWidth="1"/>
    <col min="3349" max="3349" width="18.7109375" style="221" customWidth="1"/>
    <col min="3350" max="3358" width="0" style="221" hidden="1" customWidth="1"/>
    <col min="3359" max="3359" width="9.140625" style="221"/>
    <col min="3360" max="3364" width="0" style="221" hidden="1" customWidth="1"/>
    <col min="3365" max="3584" width="9.140625" style="221"/>
    <col min="3585" max="3585" width="3.7109375" style="221" customWidth="1"/>
    <col min="3586" max="3586" width="3.28515625" style="221" customWidth="1"/>
    <col min="3587" max="3587" width="4.140625" style="221" customWidth="1"/>
    <col min="3588" max="3588" width="20.7109375" style="221" customWidth="1"/>
    <col min="3589" max="3589" width="9.28515625" style="221" customWidth="1"/>
    <col min="3590" max="3590" width="10" style="221" customWidth="1"/>
    <col min="3591" max="3591" width="8.7109375" style="221" customWidth="1"/>
    <col min="3592" max="3592" width="10.140625" style="221" customWidth="1"/>
    <col min="3593" max="3593" width="8.85546875" style="221" customWidth="1"/>
    <col min="3594" max="3595" width="9.5703125" style="221" customWidth="1"/>
    <col min="3596" max="3596" width="10.140625" style="221" customWidth="1"/>
    <col min="3597" max="3597" width="8.85546875" style="221" customWidth="1"/>
    <col min="3598" max="3599" width="9.5703125" style="221" customWidth="1"/>
    <col min="3600" max="3600" width="9.140625" style="221" customWidth="1"/>
    <col min="3601" max="3601" width="9.85546875" style="221" customWidth="1"/>
    <col min="3602" max="3602" width="21.5703125" style="221" customWidth="1"/>
    <col min="3603" max="3603" width="5.85546875" style="221" customWidth="1"/>
    <col min="3604" max="3604" width="6.7109375" style="221" customWidth="1"/>
    <col min="3605" max="3605" width="18.7109375" style="221" customWidth="1"/>
    <col min="3606" max="3614" width="0" style="221" hidden="1" customWidth="1"/>
    <col min="3615" max="3615" width="9.140625" style="221"/>
    <col min="3616" max="3620" width="0" style="221" hidden="1" customWidth="1"/>
    <col min="3621" max="3840" width="9.140625" style="221"/>
    <col min="3841" max="3841" width="3.7109375" style="221" customWidth="1"/>
    <col min="3842" max="3842" width="3.28515625" style="221" customWidth="1"/>
    <col min="3843" max="3843" width="4.140625" style="221" customWidth="1"/>
    <col min="3844" max="3844" width="20.7109375" style="221" customWidth="1"/>
    <col min="3845" max="3845" width="9.28515625" style="221" customWidth="1"/>
    <col min="3846" max="3846" width="10" style="221" customWidth="1"/>
    <col min="3847" max="3847" width="8.7109375" style="221" customWidth="1"/>
    <col min="3848" max="3848" width="10.140625" style="221" customWidth="1"/>
    <col min="3849" max="3849" width="8.85546875" style="221" customWidth="1"/>
    <col min="3850" max="3851" width="9.5703125" style="221" customWidth="1"/>
    <col min="3852" max="3852" width="10.140625" style="221" customWidth="1"/>
    <col min="3853" max="3853" width="8.85546875" style="221" customWidth="1"/>
    <col min="3854" max="3855" width="9.5703125" style="221" customWidth="1"/>
    <col min="3856" max="3856" width="9.140625" style="221" customWidth="1"/>
    <col min="3857" max="3857" width="9.85546875" style="221" customWidth="1"/>
    <col min="3858" max="3858" width="21.5703125" style="221" customWidth="1"/>
    <col min="3859" max="3859" width="5.85546875" style="221" customWidth="1"/>
    <col min="3860" max="3860" width="6.7109375" style="221" customWidth="1"/>
    <col min="3861" max="3861" width="18.7109375" style="221" customWidth="1"/>
    <col min="3862" max="3870" width="0" style="221" hidden="1" customWidth="1"/>
    <col min="3871" max="3871" width="9.140625" style="221"/>
    <col min="3872" max="3876" width="0" style="221" hidden="1" customWidth="1"/>
    <col min="3877" max="4096" width="9.140625" style="221"/>
    <col min="4097" max="4097" width="3.7109375" style="221" customWidth="1"/>
    <col min="4098" max="4098" width="3.28515625" style="221" customWidth="1"/>
    <col min="4099" max="4099" width="4.140625" style="221" customWidth="1"/>
    <col min="4100" max="4100" width="20.7109375" style="221" customWidth="1"/>
    <col min="4101" max="4101" width="9.28515625" style="221" customWidth="1"/>
    <col min="4102" max="4102" width="10" style="221" customWidth="1"/>
    <col min="4103" max="4103" width="8.7109375" style="221" customWidth="1"/>
    <col min="4104" max="4104" width="10.140625" style="221" customWidth="1"/>
    <col min="4105" max="4105" width="8.85546875" style="221" customWidth="1"/>
    <col min="4106" max="4107" width="9.5703125" style="221" customWidth="1"/>
    <col min="4108" max="4108" width="10.140625" style="221" customWidth="1"/>
    <col min="4109" max="4109" width="8.85546875" style="221" customWidth="1"/>
    <col min="4110" max="4111" width="9.5703125" style="221" customWidth="1"/>
    <col min="4112" max="4112" width="9.140625" style="221" customWidth="1"/>
    <col min="4113" max="4113" width="9.85546875" style="221" customWidth="1"/>
    <col min="4114" max="4114" width="21.5703125" style="221" customWidth="1"/>
    <col min="4115" max="4115" width="5.85546875" style="221" customWidth="1"/>
    <col min="4116" max="4116" width="6.7109375" style="221" customWidth="1"/>
    <col min="4117" max="4117" width="18.7109375" style="221" customWidth="1"/>
    <col min="4118" max="4126" width="0" style="221" hidden="1" customWidth="1"/>
    <col min="4127" max="4127" width="9.140625" style="221"/>
    <col min="4128" max="4132" width="0" style="221" hidden="1" customWidth="1"/>
    <col min="4133" max="4352" width="9.140625" style="221"/>
    <col min="4353" max="4353" width="3.7109375" style="221" customWidth="1"/>
    <col min="4354" max="4354" width="3.28515625" style="221" customWidth="1"/>
    <col min="4355" max="4355" width="4.140625" style="221" customWidth="1"/>
    <col min="4356" max="4356" width="20.7109375" style="221" customWidth="1"/>
    <col min="4357" max="4357" width="9.28515625" style="221" customWidth="1"/>
    <col min="4358" max="4358" width="10" style="221" customWidth="1"/>
    <col min="4359" max="4359" width="8.7109375" style="221" customWidth="1"/>
    <col min="4360" max="4360" width="10.140625" style="221" customWidth="1"/>
    <col min="4361" max="4361" width="8.85546875" style="221" customWidth="1"/>
    <col min="4362" max="4363" width="9.5703125" style="221" customWidth="1"/>
    <col min="4364" max="4364" width="10.140625" style="221" customWidth="1"/>
    <col min="4365" max="4365" width="8.85546875" style="221" customWidth="1"/>
    <col min="4366" max="4367" width="9.5703125" style="221" customWidth="1"/>
    <col min="4368" max="4368" width="9.140625" style="221" customWidth="1"/>
    <col min="4369" max="4369" width="9.85546875" style="221" customWidth="1"/>
    <col min="4370" max="4370" width="21.5703125" style="221" customWidth="1"/>
    <col min="4371" max="4371" width="5.85546875" style="221" customWidth="1"/>
    <col min="4372" max="4372" width="6.7109375" style="221" customWidth="1"/>
    <col min="4373" max="4373" width="18.7109375" style="221" customWidth="1"/>
    <col min="4374" max="4382" width="0" style="221" hidden="1" customWidth="1"/>
    <col min="4383" max="4383" width="9.140625" style="221"/>
    <col min="4384" max="4388" width="0" style="221" hidden="1" customWidth="1"/>
    <col min="4389" max="4608" width="9.140625" style="221"/>
    <col min="4609" max="4609" width="3.7109375" style="221" customWidth="1"/>
    <col min="4610" max="4610" width="3.28515625" style="221" customWidth="1"/>
    <col min="4611" max="4611" width="4.140625" style="221" customWidth="1"/>
    <col min="4612" max="4612" width="20.7109375" style="221" customWidth="1"/>
    <col min="4613" max="4613" width="9.28515625" style="221" customWidth="1"/>
    <col min="4614" max="4614" width="10" style="221" customWidth="1"/>
    <col min="4615" max="4615" width="8.7109375" style="221" customWidth="1"/>
    <col min="4616" max="4616" width="10.140625" style="221" customWidth="1"/>
    <col min="4617" max="4617" width="8.85546875" style="221" customWidth="1"/>
    <col min="4618" max="4619" width="9.5703125" style="221" customWidth="1"/>
    <col min="4620" max="4620" width="10.140625" style="221" customWidth="1"/>
    <col min="4621" max="4621" width="8.85546875" style="221" customWidth="1"/>
    <col min="4622" max="4623" width="9.5703125" style="221" customWidth="1"/>
    <col min="4624" max="4624" width="9.140625" style="221" customWidth="1"/>
    <col min="4625" max="4625" width="9.85546875" style="221" customWidth="1"/>
    <col min="4626" max="4626" width="21.5703125" style="221" customWidth="1"/>
    <col min="4627" max="4627" width="5.85546875" style="221" customWidth="1"/>
    <col min="4628" max="4628" width="6.7109375" style="221" customWidth="1"/>
    <col min="4629" max="4629" width="18.7109375" style="221" customWidth="1"/>
    <col min="4630" max="4638" width="0" style="221" hidden="1" customWidth="1"/>
    <col min="4639" max="4639" width="9.140625" style="221"/>
    <col min="4640" max="4644" width="0" style="221" hidden="1" customWidth="1"/>
    <col min="4645" max="4864" width="9.140625" style="221"/>
    <col min="4865" max="4865" width="3.7109375" style="221" customWidth="1"/>
    <col min="4866" max="4866" width="3.28515625" style="221" customWidth="1"/>
    <col min="4867" max="4867" width="4.140625" style="221" customWidth="1"/>
    <col min="4868" max="4868" width="20.7109375" style="221" customWidth="1"/>
    <col min="4869" max="4869" width="9.28515625" style="221" customWidth="1"/>
    <col min="4870" max="4870" width="10" style="221" customWidth="1"/>
    <col min="4871" max="4871" width="8.7109375" style="221" customWidth="1"/>
    <col min="4872" max="4872" width="10.140625" style="221" customWidth="1"/>
    <col min="4873" max="4873" width="8.85546875" style="221" customWidth="1"/>
    <col min="4874" max="4875" width="9.5703125" style="221" customWidth="1"/>
    <col min="4876" max="4876" width="10.140625" style="221" customWidth="1"/>
    <col min="4877" max="4877" width="8.85546875" style="221" customWidth="1"/>
    <col min="4878" max="4879" width="9.5703125" style="221" customWidth="1"/>
    <col min="4880" max="4880" width="9.140625" style="221" customWidth="1"/>
    <col min="4881" max="4881" width="9.85546875" style="221" customWidth="1"/>
    <col min="4882" max="4882" width="21.5703125" style="221" customWidth="1"/>
    <col min="4883" max="4883" width="5.85546875" style="221" customWidth="1"/>
    <col min="4884" max="4884" width="6.7109375" style="221" customWidth="1"/>
    <col min="4885" max="4885" width="18.7109375" style="221" customWidth="1"/>
    <col min="4886" max="4894" width="0" style="221" hidden="1" customWidth="1"/>
    <col min="4895" max="4895" width="9.140625" style="221"/>
    <col min="4896" max="4900" width="0" style="221" hidden="1" customWidth="1"/>
    <col min="4901" max="5120" width="9.140625" style="221"/>
    <col min="5121" max="5121" width="3.7109375" style="221" customWidth="1"/>
    <col min="5122" max="5122" width="3.28515625" style="221" customWidth="1"/>
    <col min="5123" max="5123" width="4.140625" style="221" customWidth="1"/>
    <col min="5124" max="5124" width="20.7109375" style="221" customWidth="1"/>
    <col min="5125" max="5125" width="9.28515625" style="221" customWidth="1"/>
    <col min="5126" max="5126" width="10" style="221" customWidth="1"/>
    <col min="5127" max="5127" width="8.7109375" style="221" customWidth="1"/>
    <col min="5128" max="5128" width="10.140625" style="221" customWidth="1"/>
    <col min="5129" max="5129" width="8.85546875" style="221" customWidth="1"/>
    <col min="5130" max="5131" width="9.5703125" style="221" customWidth="1"/>
    <col min="5132" max="5132" width="10.140625" style="221" customWidth="1"/>
    <col min="5133" max="5133" width="8.85546875" style="221" customWidth="1"/>
    <col min="5134" max="5135" width="9.5703125" style="221" customWidth="1"/>
    <col min="5136" max="5136" width="9.140625" style="221" customWidth="1"/>
    <col min="5137" max="5137" width="9.85546875" style="221" customWidth="1"/>
    <col min="5138" max="5138" width="21.5703125" style="221" customWidth="1"/>
    <col min="5139" max="5139" width="5.85546875" style="221" customWidth="1"/>
    <col min="5140" max="5140" width="6.7109375" style="221" customWidth="1"/>
    <col min="5141" max="5141" width="18.7109375" style="221" customWidth="1"/>
    <col min="5142" max="5150" width="0" style="221" hidden="1" customWidth="1"/>
    <col min="5151" max="5151" width="9.140625" style="221"/>
    <col min="5152" max="5156" width="0" style="221" hidden="1" customWidth="1"/>
    <col min="5157" max="5376" width="9.140625" style="221"/>
    <col min="5377" max="5377" width="3.7109375" style="221" customWidth="1"/>
    <col min="5378" max="5378" width="3.28515625" style="221" customWidth="1"/>
    <col min="5379" max="5379" width="4.140625" style="221" customWidth="1"/>
    <col min="5380" max="5380" width="20.7109375" style="221" customWidth="1"/>
    <col min="5381" max="5381" width="9.28515625" style="221" customWidth="1"/>
    <col min="5382" max="5382" width="10" style="221" customWidth="1"/>
    <col min="5383" max="5383" width="8.7109375" style="221" customWidth="1"/>
    <col min="5384" max="5384" width="10.140625" style="221" customWidth="1"/>
    <col min="5385" max="5385" width="8.85546875" style="221" customWidth="1"/>
    <col min="5386" max="5387" width="9.5703125" style="221" customWidth="1"/>
    <col min="5388" max="5388" width="10.140625" style="221" customWidth="1"/>
    <col min="5389" max="5389" width="8.85546875" style="221" customWidth="1"/>
    <col min="5390" max="5391" width="9.5703125" style="221" customWidth="1"/>
    <col min="5392" max="5392" width="9.140625" style="221" customWidth="1"/>
    <col min="5393" max="5393" width="9.85546875" style="221" customWidth="1"/>
    <col min="5394" max="5394" width="21.5703125" style="221" customWidth="1"/>
    <col min="5395" max="5395" width="5.85546875" style="221" customWidth="1"/>
    <col min="5396" max="5396" width="6.7109375" style="221" customWidth="1"/>
    <col min="5397" max="5397" width="18.7109375" style="221" customWidth="1"/>
    <col min="5398" max="5406" width="0" style="221" hidden="1" customWidth="1"/>
    <col min="5407" max="5407" width="9.140625" style="221"/>
    <col min="5408" max="5412" width="0" style="221" hidden="1" customWidth="1"/>
    <col min="5413" max="5632" width="9.140625" style="221"/>
    <col min="5633" max="5633" width="3.7109375" style="221" customWidth="1"/>
    <col min="5634" max="5634" width="3.28515625" style="221" customWidth="1"/>
    <col min="5635" max="5635" width="4.140625" style="221" customWidth="1"/>
    <col min="5636" max="5636" width="20.7109375" style="221" customWidth="1"/>
    <col min="5637" max="5637" width="9.28515625" style="221" customWidth="1"/>
    <col min="5638" max="5638" width="10" style="221" customWidth="1"/>
    <col min="5639" max="5639" width="8.7109375" style="221" customWidth="1"/>
    <col min="5640" max="5640" width="10.140625" style="221" customWidth="1"/>
    <col min="5641" max="5641" width="8.85546875" style="221" customWidth="1"/>
    <col min="5642" max="5643" width="9.5703125" style="221" customWidth="1"/>
    <col min="5644" max="5644" width="10.140625" style="221" customWidth="1"/>
    <col min="5645" max="5645" width="8.85546875" style="221" customWidth="1"/>
    <col min="5646" max="5647" width="9.5703125" style="221" customWidth="1"/>
    <col min="5648" max="5648" width="9.140625" style="221" customWidth="1"/>
    <col min="5649" max="5649" width="9.85546875" style="221" customWidth="1"/>
    <col min="5650" max="5650" width="21.5703125" style="221" customWidth="1"/>
    <col min="5651" max="5651" width="5.85546875" style="221" customWidth="1"/>
    <col min="5652" max="5652" width="6.7109375" style="221" customWidth="1"/>
    <col min="5653" max="5653" width="18.7109375" style="221" customWidth="1"/>
    <col min="5654" max="5662" width="0" style="221" hidden="1" customWidth="1"/>
    <col min="5663" max="5663" width="9.140625" style="221"/>
    <col min="5664" max="5668" width="0" style="221" hidden="1" customWidth="1"/>
    <col min="5669" max="5888" width="9.140625" style="221"/>
    <col min="5889" max="5889" width="3.7109375" style="221" customWidth="1"/>
    <col min="5890" max="5890" width="3.28515625" style="221" customWidth="1"/>
    <col min="5891" max="5891" width="4.140625" style="221" customWidth="1"/>
    <col min="5892" max="5892" width="20.7109375" style="221" customWidth="1"/>
    <col min="5893" max="5893" width="9.28515625" style="221" customWidth="1"/>
    <col min="5894" max="5894" width="10" style="221" customWidth="1"/>
    <col min="5895" max="5895" width="8.7109375" style="221" customWidth="1"/>
    <col min="5896" max="5896" width="10.140625" style="221" customWidth="1"/>
    <col min="5897" max="5897" width="8.85546875" style="221" customWidth="1"/>
    <col min="5898" max="5899" width="9.5703125" style="221" customWidth="1"/>
    <col min="5900" max="5900" width="10.140625" style="221" customWidth="1"/>
    <col min="5901" max="5901" width="8.85546875" style="221" customWidth="1"/>
    <col min="5902" max="5903" width="9.5703125" style="221" customWidth="1"/>
    <col min="5904" max="5904" width="9.140625" style="221" customWidth="1"/>
    <col min="5905" max="5905" width="9.85546875" style="221" customWidth="1"/>
    <col min="5906" max="5906" width="21.5703125" style="221" customWidth="1"/>
    <col min="5907" max="5907" width="5.85546875" style="221" customWidth="1"/>
    <col min="5908" max="5908" width="6.7109375" style="221" customWidth="1"/>
    <col min="5909" max="5909" width="18.7109375" style="221" customWidth="1"/>
    <col min="5910" max="5918" width="0" style="221" hidden="1" customWidth="1"/>
    <col min="5919" max="5919" width="9.140625" style="221"/>
    <col min="5920" max="5924" width="0" style="221" hidden="1" customWidth="1"/>
    <col min="5925" max="6144" width="9.140625" style="221"/>
    <col min="6145" max="6145" width="3.7109375" style="221" customWidth="1"/>
    <col min="6146" max="6146" width="3.28515625" style="221" customWidth="1"/>
    <col min="6147" max="6147" width="4.140625" style="221" customWidth="1"/>
    <col min="6148" max="6148" width="20.7109375" style="221" customWidth="1"/>
    <col min="6149" max="6149" width="9.28515625" style="221" customWidth="1"/>
    <col min="6150" max="6150" width="10" style="221" customWidth="1"/>
    <col min="6151" max="6151" width="8.7109375" style="221" customWidth="1"/>
    <col min="6152" max="6152" width="10.140625" style="221" customWidth="1"/>
    <col min="6153" max="6153" width="8.85546875" style="221" customWidth="1"/>
    <col min="6154" max="6155" width="9.5703125" style="221" customWidth="1"/>
    <col min="6156" max="6156" width="10.140625" style="221" customWidth="1"/>
    <col min="6157" max="6157" width="8.85546875" style="221" customWidth="1"/>
    <col min="6158" max="6159" width="9.5703125" style="221" customWidth="1"/>
    <col min="6160" max="6160" width="9.140625" style="221" customWidth="1"/>
    <col min="6161" max="6161" width="9.85546875" style="221" customWidth="1"/>
    <col min="6162" max="6162" width="21.5703125" style="221" customWidth="1"/>
    <col min="6163" max="6163" width="5.85546875" style="221" customWidth="1"/>
    <col min="6164" max="6164" width="6.7109375" style="221" customWidth="1"/>
    <col min="6165" max="6165" width="18.7109375" style="221" customWidth="1"/>
    <col min="6166" max="6174" width="0" style="221" hidden="1" customWidth="1"/>
    <col min="6175" max="6175" width="9.140625" style="221"/>
    <col min="6176" max="6180" width="0" style="221" hidden="1" customWidth="1"/>
    <col min="6181" max="6400" width="9.140625" style="221"/>
    <col min="6401" max="6401" width="3.7109375" style="221" customWidth="1"/>
    <col min="6402" max="6402" width="3.28515625" style="221" customWidth="1"/>
    <col min="6403" max="6403" width="4.140625" style="221" customWidth="1"/>
    <col min="6404" max="6404" width="20.7109375" style="221" customWidth="1"/>
    <col min="6405" max="6405" width="9.28515625" style="221" customWidth="1"/>
    <col min="6406" max="6406" width="10" style="221" customWidth="1"/>
    <col min="6407" max="6407" width="8.7109375" style="221" customWidth="1"/>
    <col min="6408" max="6408" width="10.140625" style="221" customWidth="1"/>
    <col min="6409" max="6409" width="8.85546875" style="221" customWidth="1"/>
    <col min="6410" max="6411" width="9.5703125" style="221" customWidth="1"/>
    <col min="6412" max="6412" width="10.140625" style="221" customWidth="1"/>
    <col min="6413" max="6413" width="8.85546875" style="221" customWidth="1"/>
    <col min="6414" max="6415" width="9.5703125" style="221" customWidth="1"/>
    <col min="6416" max="6416" width="9.140625" style="221" customWidth="1"/>
    <col min="6417" max="6417" width="9.85546875" style="221" customWidth="1"/>
    <col min="6418" max="6418" width="21.5703125" style="221" customWidth="1"/>
    <col min="6419" max="6419" width="5.85546875" style="221" customWidth="1"/>
    <col min="6420" max="6420" width="6.7109375" style="221" customWidth="1"/>
    <col min="6421" max="6421" width="18.7109375" style="221" customWidth="1"/>
    <col min="6422" max="6430" width="0" style="221" hidden="1" customWidth="1"/>
    <col min="6431" max="6431" width="9.140625" style="221"/>
    <col min="6432" max="6436" width="0" style="221" hidden="1" customWidth="1"/>
    <col min="6437" max="6656" width="9.140625" style="221"/>
    <col min="6657" max="6657" width="3.7109375" style="221" customWidth="1"/>
    <col min="6658" max="6658" width="3.28515625" style="221" customWidth="1"/>
    <col min="6659" max="6659" width="4.140625" style="221" customWidth="1"/>
    <col min="6660" max="6660" width="20.7109375" style="221" customWidth="1"/>
    <col min="6661" max="6661" width="9.28515625" style="221" customWidth="1"/>
    <col min="6662" max="6662" width="10" style="221" customWidth="1"/>
    <col min="6663" max="6663" width="8.7109375" style="221" customWidth="1"/>
    <col min="6664" max="6664" width="10.140625" style="221" customWidth="1"/>
    <col min="6665" max="6665" width="8.85546875" style="221" customWidth="1"/>
    <col min="6666" max="6667" width="9.5703125" style="221" customWidth="1"/>
    <col min="6668" max="6668" width="10.140625" style="221" customWidth="1"/>
    <col min="6669" max="6669" width="8.85546875" style="221" customWidth="1"/>
    <col min="6670" max="6671" width="9.5703125" style="221" customWidth="1"/>
    <col min="6672" max="6672" width="9.140625" style="221" customWidth="1"/>
    <col min="6673" max="6673" width="9.85546875" style="221" customWidth="1"/>
    <col min="6674" max="6674" width="21.5703125" style="221" customWidth="1"/>
    <col min="6675" max="6675" width="5.85546875" style="221" customWidth="1"/>
    <col min="6676" max="6676" width="6.7109375" style="221" customWidth="1"/>
    <col min="6677" max="6677" width="18.7109375" style="221" customWidth="1"/>
    <col min="6678" max="6686" width="0" style="221" hidden="1" customWidth="1"/>
    <col min="6687" max="6687" width="9.140625" style="221"/>
    <col min="6688" max="6692" width="0" style="221" hidden="1" customWidth="1"/>
    <col min="6693" max="6912" width="9.140625" style="221"/>
    <col min="6913" max="6913" width="3.7109375" style="221" customWidth="1"/>
    <col min="6914" max="6914" width="3.28515625" style="221" customWidth="1"/>
    <col min="6915" max="6915" width="4.140625" style="221" customWidth="1"/>
    <col min="6916" max="6916" width="20.7109375" style="221" customWidth="1"/>
    <col min="6917" max="6917" width="9.28515625" style="221" customWidth="1"/>
    <col min="6918" max="6918" width="10" style="221" customWidth="1"/>
    <col min="6919" max="6919" width="8.7109375" style="221" customWidth="1"/>
    <col min="6920" max="6920" width="10.140625" style="221" customWidth="1"/>
    <col min="6921" max="6921" width="8.85546875" style="221" customWidth="1"/>
    <col min="6922" max="6923" width="9.5703125" style="221" customWidth="1"/>
    <col min="6924" max="6924" width="10.140625" style="221" customWidth="1"/>
    <col min="6925" max="6925" width="8.85546875" style="221" customWidth="1"/>
    <col min="6926" max="6927" width="9.5703125" style="221" customWidth="1"/>
    <col min="6928" max="6928" width="9.140625" style="221" customWidth="1"/>
    <col min="6929" max="6929" width="9.85546875" style="221" customWidth="1"/>
    <col min="6930" max="6930" width="21.5703125" style="221" customWidth="1"/>
    <col min="6931" max="6931" width="5.85546875" style="221" customWidth="1"/>
    <col min="6932" max="6932" width="6.7109375" style="221" customWidth="1"/>
    <col min="6933" max="6933" width="18.7109375" style="221" customWidth="1"/>
    <col min="6934" max="6942" width="0" style="221" hidden="1" customWidth="1"/>
    <col min="6943" max="6943" width="9.140625" style="221"/>
    <col min="6944" max="6948" width="0" style="221" hidden="1" customWidth="1"/>
    <col min="6949" max="7168" width="9.140625" style="221"/>
    <col min="7169" max="7169" width="3.7109375" style="221" customWidth="1"/>
    <col min="7170" max="7170" width="3.28515625" style="221" customWidth="1"/>
    <col min="7171" max="7171" width="4.140625" style="221" customWidth="1"/>
    <col min="7172" max="7172" width="20.7109375" style="221" customWidth="1"/>
    <col min="7173" max="7173" width="9.28515625" style="221" customWidth="1"/>
    <col min="7174" max="7174" width="10" style="221" customWidth="1"/>
    <col min="7175" max="7175" width="8.7109375" style="221" customWidth="1"/>
    <col min="7176" max="7176" width="10.140625" style="221" customWidth="1"/>
    <col min="7177" max="7177" width="8.85546875" style="221" customWidth="1"/>
    <col min="7178" max="7179" width="9.5703125" style="221" customWidth="1"/>
    <col min="7180" max="7180" width="10.140625" style="221" customWidth="1"/>
    <col min="7181" max="7181" width="8.85546875" style="221" customWidth="1"/>
    <col min="7182" max="7183" width="9.5703125" style="221" customWidth="1"/>
    <col min="7184" max="7184" width="9.140625" style="221" customWidth="1"/>
    <col min="7185" max="7185" width="9.85546875" style="221" customWidth="1"/>
    <col min="7186" max="7186" width="21.5703125" style="221" customWidth="1"/>
    <col min="7187" max="7187" width="5.85546875" style="221" customWidth="1"/>
    <col min="7188" max="7188" width="6.7109375" style="221" customWidth="1"/>
    <col min="7189" max="7189" width="18.7109375" style="221" customWidth="1"/>
    <col min="7190" max="7198" width="0" style="221" hidden="1" customWidth="1"/>
    <col min="7199" max="7199" width="9.140625" style="221"/>
    <col min="7200" max="7204" width="0" style="221" hidden="1" customWidth="1"/>
    <col min="7205" max="7424" width="9.140625" style="221"/>
    <col min="7425" max="7425" width="3.7109375" style="221" customWidth="1"/>
    <col min="7426" max="7426" width="3.28515625" style="221" customWidth="1"/>
    <col min="7427" max="7427" width="4.140625" style="221" customWidth="1"/>
    <col min="7428" max="7428" width="20.7109375" style="221" customWidth="1"/>
    <col min="7429" max="7429" width="9.28515625" style="221" customWidth="1"/>
    <col min="7430" max="7430" width="10" style="221" customWidth="1"/>
    <col min="7431" max="7431" width="8.7109375" style="221" customWidth="1"/>
    <col min="7432" max="7432" width="10.140625" style="221" customWidth="1"/>
    <col min="7433" max="7433" width="8.85546875" style="221" customWidth="1"/>
    <col min="7434" max="7435" width="9.5703125" style="221" customWidth="1"/>
    <col min="7436" max="7436" width="10.140625" style="221" customWidth="1"/>
    <col min="7437" max="7437" width="8.85546875" style="221" customWidth="1"/>
    <col min="7438" max="7439" width="9.5703125" style="221" customWidth="1"/>
    <col min="7440" max="7440" width="9.140625" style="221" customWidth="1"/>
    <col min="7441" max="7441" width="9.85546875" style="221" customWidth="1"/>
    <col min="7442" max="7442" width="21.5703125" style="221" customWidth="1"/>
    <col min="7443" max="7443" width="5.85546875" style="221" customWidth="1"/>
    <col min="7444" max="7444" width="6.7109375" style="221" customWidth="1"/>
    <col min="7445" max="7445" width="18.7109375" style="221" customWidth="1"/>
    <col min="7446" max="7454" width="0" style="221" hidden="1" customWidth="1"/>
    <col min="7455" max="7455" width="9.140625" style="221"/>
    <col min="7456" max="7460" width="0" style="221" hidden="1" customWidth="1"/>
    <col min="7461" max="7680" width="9.140625" style="221"/>
    <col min="7681" max="7681" width="3.7109375" style="221" customWidth="1"/>
    <col min="7682" max="7682" width="3.28515625" style="221" customWidth="1"/>
    <col min="7683" max="7683" width="4.140625" style="221" customWidth="1"/>
    <col min="7684" max="7684" width="20.7109375" style="221" customWidth="1"/>
    <col min="7685" max="7685" width="9.28515625" style="221" customWidth="1"/>
    <col min="7686" max="7686" width="10" style="221" customWidth="1"/>
    <col min="7687" max="7687" width="8.7109375" style="221" customWidth="1"/>
    <col min="7688" max="7688" width="10.140625" style="221" customWidth="1"/>
    <col min="7689" max="7689" width="8.85546875" style="221" customWidth="1"/>
    <col min="7690" max="7691" width="9.5703125" style="221" customWidth="1"/>
    <col min="7692" max="7692" width="10.140625" style="221" customWidth="1"/>
    <col min="7693" max="7693" width="8.85546875" style="221" customWidth="1"/>
    <col min="7694" max="7695" width="9.5703125" style="221" customWidth="1"/>
    <col min="7696" max="7696" width="9.140625" style="221" customWidth="1"/>
    <col min="7697" max="7697" width="9.85546875" style="221" customWidth="1"/>
    <col min="7698" max="7698" width="21.5703125" style="221" customWidth="1"/>
    <col min="7699" max="7699" width="5.85546875" style="221" customWidth="1"/>
    <col min="7700" max="7700" width="6.7109375" style="221" customWidth="1"/>
    <col min="7701" max="7701" width="18.7109375" style="221" customWidth="1"/>
    <col min="7702" max="7710" width="0" style="221" hidden="1" customWidth="1"/>
    <col min="7711" max="7711" width="9.140625" style="221"/>
    <col min="7712" max="7716" width="0" style="221" hidden="1" customWidth="1"/>
    <col min="7717" max="7936" width="9.140625" style="221"/>
    <col min="7937" max="7937" width="3.7109375" style="221" customWidth="1"/>
    <col min="7938" max="7938" width="3.28515625" style="221" customWidth="1"/>
    <col min="7939" max="7939" width="4.140625" style="221" customWidth="1"/>
    <col min="7940" max="7940" width="20.7109375" style="221" customWidth="1"/>
    <col min="7941" max="7941" width="9.28515625" style="221" customWidth="1"/>
    <col min="7942" max="7942" width="10" style="221" customWidth="1"/>
    <col min="7943" max="7943" width="8.7109375" style="221" customWidth="1"/>
    <col min="7944" max="7944" width="10.140625" style="221" customWidth="1"/>
    <col min="7945" max="7945" width="8.85546875" style="221" customWidth="1"/>
    <col min="7946" max="7947" width="9.5703125" style="221" customWidth="1"/>
    <col min="7948" max="7948" width="10.140625" style="221" customWidth="1"/>
    <col min="7949" max="7949" width="8.85546875" style="221" customWidth="1"/>
    <col min="7950" max="7951" width="9.5703125" style="221" customWidth="1"/>
    <col min="7952" max="7952" width="9.140625" style="221" customWidth="1"/>
    <col min="7953" max="7953" width="9.85546875" style="221" customWidth="1"/>
    <col min="7954" max="7954" width="21.5703125" style="221" customWidth="1"/>
    <col min="7955" max="7955" width="5.85546875" style="221" customWidth="1"/>
    <col min="7956" max="7956" width="6.7109375" style="221" customWidth="1"/>
    <col min="7957" max="7957" width="18.7109375" style="221" customWidth="1"/>
    <col min="7958" max="7966" width="0" style="221" hidden="1" customWidth="1"/>
    <col min="7967" max="7967" width="9.140625" style="221"/>
    <col min="7968" max="7972" width="0" style="221" hidden="1" customWidth="1"/>
    <col min="7973" max="8192" width="9.140625" style="221"/>
    <col min="8193" max="8193" width="3.7109375" style="221" customWidth="1"/>
    <col min="8194" max="8194" width="3.28515625" style="221" customWidth="1"/>
    <col min="8195" max="8195" width="4.140625" style="221" customWidth="1"/>
    <col min="8196" max="8196" width="20.7109375" style="221" customWidth="1"/>
    <col min="8197" max="8197" width="9.28515625" style="221" customWidth="1"/>
    <col min="8198" max="8198" width="10" style="221" customWidth="1"/>
    <col min="8199" max="8199" width="8.7109375" style="221" customWidth="1"/>
    <col min="8200" max="8200" width="10.140625" style="221" customWidth="1"/>
    <col min="8201" max="8201" width="8.85546875" style="221" customWidth="1"/>
    <col min="8202" max="8203" width="9.5703125" style="221" customWidth="1"/>
    <col min="8204" max="8204" width="10.140625" style="221" customWidth="1"/>
    <col min="8205" max="8205" width="8.85546875" style="221" customWidth="1"/>
    <col min="8206" max="8207" width="9.5703125" style="221" customWidth="1"/>
    <col min="8208" max="8208" width="9.140625" style="221" customWidth="1"/>
    <col min="8209" max="8209" width="9.85546875" style="221" customWidth="1"/>
    <col min="8210" max="8210" width="21.5703125" style="221" customWidth="1"/>
    <col min="8211" max="8211" width="5.85546875" style="221" customWidth="1"/>
    <col min="8212" max="8212" width="6.7109375" style="221" customWidth="1"/>
    <col min="8213" max="8213" width="18.7109375" style="221" customWidth="1"/>
    <col min="8214" max="8222" width="0" style="221" hidden="1" customWidth="1"/>
    <col min="8223" max="8223" width="9.140625" style="221"/>
    <col min="8224" max="8228" width="0" style="221" hidden="1" customWidth="1"/>
    <col min="8229" max="8448" width="9.140625" style="221"/>
    <col min="8449" max="8449" width="3.7109375" style="221" customWidth="1"/>
    <col min="8450" max="8450" width="3.28515625" style="221" customWidth="1"/>
    <col min="8451" max="8451" width="4.140625" style="221" customWidth="1"/>
    <col min="8452" max="8452" width="20.7109375" style="221" customWidth="1"/>
    <col min="8453" max="8453" width="9.28515625" style="221" customWidth="1"/>
    <col min="8454" max="8454" width="10" style="221" customWidth="1"/>
    <col min="8455" max="8455" width="8.7109375" style="221" customWidth="1"/>
    <col min="8456" max="8456" width="10.140625" style="221" customWidth="1"/>
    <col min="8457" max="8457" width="8.85546875" style="221" customWidth="1"/>
    <col min="8458" max="8459" width="9.5703125" style="221" customWidth="1"/>
    <col min="8460" max="8460" width="10.140625" style="221" customWidth="1"/>
    <col min="8461" max="8461" width="8.85546875" style="221" customWidth="1"/>
    <col min="8462" max="8463" width="9.5703125" style="221" customWidth="1"/>
    <col min="8464" max="8464" width="9.140625" style="221" customWidth="1"/>
    <col min="8465" max="8465" width="9.85546875" style="221" customWidth="1"/>
    <col min="8466" max="8466" width="21.5703125" style="221" customWidth="1"/>
    <col min="8467" max="8467" width="5.85546875" style="221" customWidth="1"/>
    <col min="8468" max="8468" width="6.7109375" style="221" customWidth="1"/>
    <col min="8469" max="8469" width="18.7109375" style="221" customWidth="1"/>
    <col min="8470" max="8478" width="0" style="221" hidden="1" customWidth="1"/>
    <col min="8479" max="8479" width="9.140625" style="221"/>
    <col min="8480" max="8484" width="0" style="221" hidden="1" customWidth="1"/>
    <col min="8485" max="8704" width="9.140625" style="221"/>
    <col min="8705" max="8705" width="3.7109375" style="221" customWidth="1"/>
    <col min="8706" max="8706" width="3.28515625" style="221" customWidth="1"/>
    <col min="8707" max="8707" width="4.140625" style="221" customWidth="1"/>
    <col min="8708" max="8708" width="20.7109375" style="221" customWidth="1"/>
    <col min="8709" max="8709" width="9.28515625" style="221" customWidth="1"/>
    <col min="8710" max="8710" width="10" style="221" customWidth="1"/>
    <col min="8711" max="8711" width="8.7109375" style="221" customWidth="1"/>
    <col min="8712" max="8712" width="10.140625" style="221" customWidth="1"/>
    <col min="8713" max="8713" width="8.85546875" style="221" customWidth="1"/>
    <col min="8714" max="8715" width="9.5703125" style="221" customWidth="1"/>
    <col min="8716" max="8716" width="10.140625" style="221" customWidth="1"/>
    <col min="8717" max="8717" width="8.85546875" style="221" customWidth="1"/>
    <col min="8718" max="8719" width="9.5703125" style="221" customWidth="1"/>
    <col min="8720" max="8720" width="9.140625" style="221" customWidth="1"/>
    <col min="8721" max="8721" width="9.85546875" style="221" customWidth="1"/>
    <col min="8722" max="8722" width="21.5703125" style="221" customWidth="1"/>
    <col min="8723" max="8723" width="5.85546875" style="221" customWidth="1"/>
    <col min="8724" max="8724" width="6.7109375" style="221" customWidth="1"/>
    <col min="8725" max="8725" width="18.7109375" style="221" customWidth="1"/>
    <col min="8726" max="8734" width="0" style="221" hidden="1" customWidth="1"/>
    <col min="8735" max="8735" width="9.140625" style="221"/>
    <col min="8736" max="8740" width="0" style="221" hidden="1" customWidth="1"/>
    <col min="8741" max="8960" width="9.140625" style="221"/>
    <col min="8961" max="8961" width="3.7109375" style="221" customWidth="1"/>
    <col min="8962" max="8962" width="3.28515625" style="221" customWidth="1"/>
    <col min="8963" max="8963" width="4.140625" style="221" customWidth="1"/>
    <col min="8964" max="8964" width="20.7109375" style="221" customWidth="1"/>
    <col min="8965" max="8965" width="9.28515625" style="221" customWidth="1"/>
    <col min="8966" max="8966" width="10" style="221" customWidth="1"/>
    <col min="8967" max="8967" width="8.7109375" style="221" customWidth="1"/>
    <col min="8968" max="8968" width="10.140625" style="221" customWidth="1"/>
    <col min="8969" max="8969" width="8.85546875" style="221" customWidth="1"/>
    <col min="8970" max="8971" width="9.5703125" style="221" customWidth="1"/>
    <col min="8972" max="8972" width="10.140625" style="221" customWidth="1"/>
    <col min="8973" max="8973" width="8.85546875" style="221" customWidth="1"/>
    <col min="8974" max="8975" width="9.5703125" style="221" customWidth="1"/>
    <col min="8976" max="8976" width="9.140625" style="221" customWidth="1"/>
    <col min="8977" max="8977" width="9.85546875" style="221" customWidth="1"/>
    <col min="8978" max="8978" width="21.5703125" style="221" customWidth="1"/>
    <col min="8979" max="8979" width="5.85546875" style="221" customWidth="1"/>
    <col min="8980" max="8980" width="6.7109375" style="221" customWidth="1"/>
    <col min="8981" max="8981" width="18.7109375" style="221" customWidth="1"/>
    <col min="8982" max="8990" width="0" style="221" hidden="1" customWidth="1"/>
    <col min="8991" max="8991" width="9.140625" style="221"/>
    <col min="8992" max="8996" width="0" style="221" hidden="1" customWidth="1"/>
    <col min="8997" max="9216" width="9.140625" style="221"/>
    <col min="9217" max="9217" width="3.7109375" style="221" customWidth="1"/>
    <col min="9218" max="9218" width="3.28515625" style="221" customWidth="1"/>
    <col min="9219" max="9219" width="4.140625" style="221" customWidth="1"/>
    <col min="9220" max="9220" width="20.7109375" style="221" customWidth="1"/>
    <col min="9221" max="9221" width="9.28515625" style="221" customWidth="1"/>
    <col min="9222" max="9222" width="10" style="221" customWidth="1"/>
    <col min="9223" max="9223" width="8.7109375" style="221" customWidth="1"/>
    <col min="9224" max="9224" width="10.140625" style="221" customWidth="1"/>
    <col min="9225" max="9225" width="8.85546875" style="221" customWidth="1"/>
    <col min="9226" max="9227" width="9.5703125" style="221" customWidth="1"/>
    <col min="9228" max="9228" width="10.140625" style="221" customWidth="1"/>
    <col min="9229" max="9229" width="8.85546875" style="221" customWidth="1"/>
    <col min="9230" max="9231" width="9.5703125" style="221" customWidth="1"/>
    <col min="9232" max="9232" width="9.140625" style="221" customWidth="1"/>
    <col min="9233" max="9233" width="9.85546875" style="221" customWidth="1"/>
    <col min="9234" max="9234" width="21.5703125" style="221" customWidth="1"/>
    <col min="9235" max="9235" width="5.85546875" style="221" customWidth="1"/>
    <col min="9236" max="9236" width="6.7109375" style="221" customWidth="1"/>
    <col min="9237" max="9237" width="18.7109375" style="221" customWidth="1"/>
    <col min="9238" max="9246" width="0" style="221" hidden="1" customWidth="1"/>
    <col min="9247" max="9247" width="9.140625" style="221"/>
    <col min="9248" max="9252" width="0" style="221" hidden="1" customWidth="1"/>
    <col min="9253" max="9472" width="9.140625" style="221"/>
    <col min="9473" max="9473" width="3.7109375" style="221" customWidth="1"/>
    <col min="9474" max="9474" width="3.28515625" style="221" customWidth="1"/>
    <col min="9475" max="9475" width="4.140625" style="221" customWidth="1"/>
    <col min="9476" max="9476" width="20.7109375" style="221" customWidth="1"/>
    <col min="9477" max="9477" width="9.28515625" style="221" customWidth="1"/>
    <col min="9478" max="9478" width="10" style="221" customWidth="1"/>
    <col min="9479" max="9479" width="8.7109375" style="221" customWidth="1"/>
    <col min="9480" max="9480" width="10.140625" style="221" customWidth="1"/>
    <col min="9481" max="9481" width="8.85546875" style="221" customWidth="1"/>
    <col min="9482" max="9483" width="9.5703125" style="221" customWidth="1"/>
    <col min="9484" max="9484" width="10.140625" style="221" customWidth="1"/>
    <col min="9485" max="9485" width="8.85546875" style="221" customWidth="1"/>
    <col min="9486" max="9487" width="9.5703125" style="221" customWidth="1"/>
    <col min="9488" max="9488" width="9.140625" style="221" customWidth="1"/>
    <col min="9489" max="9489" width="9.85546875" style="221" customWidth="1"/>
    <col min="9490" max="9490" width="21.5703125" style="221" customWidth="1"/>
    <col min="9491" max="9491" width="5.85546875" style="221" customWidth="1"/>
    <col min="9492" max="9492" width="6.7109375" style="221" customWidth="1"/>
    <col min="9493" max="9493" width="18.7109375" style="221" customWidth="1"/>
    <col min="9494" max="9502" width="0" style="221" hidden="1" customWidth="1"/>
    <col min="9503" max="9503" width="9.140625" style="221"/>
    <col min="9504" max="9508" width="0" style="221" hidden="1" customWidth="1"/>
    <col min="9509" max="9728" width="9.140625" style="221"/>
    <col min="9729" max="9729" width="3.7109375" style="221" customWidth="1"/>
    <col min="9730" max="9730" width="3.28515625" style="221" customWidth="1"/>
    <col min="9731" max="9731" width="4.140625" style="221" customWidth="1"/>
    <col min="9732" max="9732" width="20.7109375" style="221" customWidth="1"/>
    <col min="9733" max="9733" width="9.28515625" style="221" customWidth="1"/>
    <col min="9734" max="9734" width="10" style="221" customWidth="1"/>
    <col min="9735" max="9735" width="8.7109375" style="221" customWidth="1"/>
    <col min="9736" max="9736" width="10.140625" style="221" customWidth="1"/>
    <col min="9737" max="9737" width="8.85546875" style="221" customWidth="1"/>
    <col min="9738" max="9739" width="9.5703125" style="221" customWidth="1"/>
    <col min="9740" max="9740" width="10.140625" style="221" customWidth="1"/>
    <col min="9741" max="9741" width="8.85546875" style="221" customWidth="1"/>
    <col min="9742" max="9743" width="9.5703125" style="221" customWidth="1"/>
    <col min="9744" max="9744" width="9.140625" style="221" customWidth="1"/>
    <col min="9745" max="9745" width="9.85546875" style="221" customWidth="1"/>
    <col min="9746" max="9746" width="21.5703125" style="221" customWidth="1"/>
    <col min="9747" max="9747" width="5.85546875" style="221" customWidth="1"/>
    <col min="9748" max="9748" width="6.7109375" style="221" customWidth="1"/>
    <col min="9749" max="9749" width="18.7109375" style="221" customWidth="1"/>
    <col min="9750" max="9758" width="0" style="221" hidden="1" customWidth="1"/>
    <col min="9759" max="9759" width="9.140625" style="221"/>
    <col min="9760" max="9764" width="0" style="221" hidden="1" customWidth="1"/>
    <col min="9765" max="9984" width="9.140625" style="221"/>
    <col min="9985" max="9985" width="3.7109375" style="221" customWidth="1"/>
    <col min="9986" max="9986" width="3.28515625" style="221" customWidth="1"/>
    <col min="9987" max="9987" width="4.140625" style="221" customWidth="1"/>
    <col min="9988" max="9988" width="20.7109375" style="221" customWidth="1"/>
    <col min="9989" max="9989" width="9.28515625" style="221" customWidth="1"/>
    <col min="9990" max="9990" width="10" style="221" customWidth="1"/>
    <col min="9991" max="9991" width="8.7109375" style="221" customWidth="1"/>
    <col min="9992" max="9992" width="10.140625" style="221" customWidth="1"/>
    <col min="9993" max="9993" width="8.85546875" style="221" customWidth="1"/>
    <col min="9994" max="9995" width="9.5703125" style="221" customWidth="1"/>
    <col min="9996" max="9996" width="10.140625" style="221" customWidth="1"/>
    <col min="9997" max="9997" width="8.85546875" style="221" customWidth="1"/>
    <col min="9998" max="9999" width="9.5703125" style="221" customWidth="1"/>
    <col min="10000" max="10000" width="9.140625" style="221" customWidth="1"/>
    <col min="10001" max="10001" width="9.85546875" style="221" customWidth="1"/>
    <col min="10002" max="10002" width="21.5703125" style="221" customWidth="1"/>
    <col min="10003" max="10003" width="5.85546875" style="221" customWidth="1"/>
    <col min="10004" max="10004" width="6.7109375" style="221" customWidth="1"/>
    <col min="10005" max="10005" width="18.7109375" style="221" customWidth="1"/>
    <col min="10006" max="10014" width="0" style="221" hidden="1" customWidth="1"/>
    <col min="10015" max="10015" width="9.140625" style="221"/>
    <col min="10016" max="10020" width="0" style="221" hidden="1" customWidth="1"/>
    <col min="10021" max="10240" width="9.140625" style="221"/>
    <col min="10241" max="10241" width="3.7109375" style="221" customWidth="1"/>
    <col min="10242" max="10242" width="3.28515625" style="221" customWidth="1"/>
    <col min="10243" max="10243" width="4.140625" style="221" customWidth="1"/>
    <col min="10244" max="10244" width="20.7109375" style="221" customWidth="1"/>
    <col min="10245" max="10245" width="9.28515625" style="221" customWidth="1"/>
    <col min="10246" max="10246" width="10" style="221" customWidth="1"/>
    <col min="10247" max="10247" width="8.7109375" style="221" customWidth="1"/>
    <col min="10248" max="10248" width="10.140625" style="221" customWidth="1"/>
    <col min="10249" max="10249" width="8.85546875" style="221" customWidth="1"/>
    <col min="10250" max="10251" width="9.5703125" style="221" customWidth="1"/>
    <col min="10252" max="10252" width="10.140625" style="221" customWidth="1"/>
    <col min="10253" max="10253" width="8.85546875" style="221" customWidth="1"/>
    <col min="10254" max="10255" width="9.5703125" style="221" customWidth="1"/>
    <col min="10256" max="10256" width="9.140625" style="221" customWidth="1"/>
    <col min="10257" max="10257" width="9.85546875" style="221" customWidth="1"/>
    <col min="10258" max="10258" width="21.5703125" style="221" customWidth="1"/>
    <col min="10259" max="10259" width="5.85546875" style="221" customWidth="1"/>
    <col min="10260" max="10260" width="6.7109375" style="221" customWidth="1"/>
    <col min="10261" max="10261" width="18.7109375" style="221" customWidth="1"/>
    <col min="10262" max="10270" width="0" style="221" hidden="1" customWidth="1"/>
    <col min="10271" max="10271" width="9.140625" style="221"/>
    <col min="10272" max="10276" width="0" style="221" hidden="1" customWidth="1"/>
    <col min="10277" max="10496" width="9.140625" style="221"/>
    <col min="10497" max="10497" width="3.7109375" style="221" customWidth="1"/>
    <col min="10498" max="10498" width="3.28515625" style="221" customWidth="1"/>
    <col min="10499" max="10499" width="4.140625" style="221" customWidth="1"/>
    <col min="10500" max="10500" width="20.7109375" style="221" customWidth="1"/>
    <col min="10501" max="10501" width="9.28515625" style="221" customWidth="1"/>
    <col min="10502" max="10502" width="10" style="221" customWidth="1"/>
    <col min="10503" max="10503" width="8.7109375" style="221" customWidth="1"/>
    <col min="10504" max="10504" width="10.140625" style="221" customWidth="1"/>
    <col min="10505" max="10505" width="8.85546875" style="221" customWidth="1"/>
    <col min="10506" max="10507" width="9.5703125" style="221" customWidth="1"/>
    <col min="10508" max="10508" width="10.140625" style="221" customWidth="1"/>
    <col min="10509" max="10509" width="8.85546875" style="221" customWidth="1"/>
    <col min="10510" max="10511" width="9.5703125" style="221" customWidth="1"/>
    <col min="10512" max="10512" width="9.140625" style="221" customWidth="1"/>
    <col min="10513" max="10513" width="9.85546875" style="221" customWidth="1"/>
    <col min="10514" max="10514" width="21.5703125" style="221" customWidth="1"/>
    <col min="10515" max="10515" width="5.85546875" style="221" customWidth="1"/>
    <col min="10516" max="10516" width="6.7109375" style="221" customWidth="1"/>
    <col min="10517" max="10517" width="18.7109375" style="221" customWidth="1"/>
    <col min="10518" max="10526" width="0" style="221" hidden="1" customWidth="1"/>
    <col min="10527" max="10527" width="9.140625" style="221"/>
    <col min="10528" max="10532" width="0" style="221" hidden="1" customWidth="1"/>
    <col min="10533" max="10752" width="9.140625" style="221"/>
    <col min="10753" max="10753" width="3.7109375" style="221" customWidth="1"/>
    <col min="10754" max="10754" width="3.28515625" style="221" customWidth="1"/>
    <col min="10755" max="10755" width="4.140625" style="221" customWidth="1"/>
    <col min="10756" max="10756" width="20.7109375" style="221" customWidth="1"/>
    <col min="10757" max="10757" width="9.28515625" style="221" customWidth="1"/>
    <col min="10758" max="10758" width="10" style="221" customWidth="1"/>
    <col min="10759" max="10759" width="8.7109375" style="221" customWidth="1"/>
    <col min="10760" max="10760" width="10.140625" style="221" customWidth="1"/>
    <col min="10761" max="10761" width="8.85546875" style="221" customWidth="1"/>
    <col min="10762" max="10763" width="9.5703125" style="221" customWidth="1"/>
    <col min="10764" max="10764" width="10.140625" style="221" customWidth="1"/>
    <col min="10765" max="10765" width="8.85546875" style="221" customWidth="1"/>
    <col min="10766" max="10767" width="9.5703125" style="221" customWidth="1"/>
    <col min="10768" max="10768" width="9.140625" style="221" customWidth="1"/>
    <col min="10769" max="10769" width="9.85546875" style="221" customWidth="1"/>
    <col min="10770" max="10770" width="21.5703125" style="221" customWidth="1"/>
    <col min="10771" max="10771" width="5.85546875" style="221" customWidth="1"/>
    <col min="10772" max="10772" width="6.7109375" style="221" customWidth="1"/>
    <col min="10773" max="10773" width="18.7109375" style="221" customWidth="1"/>
    <col min="10774" max="10782" width="0" style="221" hidden="1" customWidth="1"/>
    <col min="10783" max="10783" width="9.140625" style="221"/>
    <col min="10784" max="10788" width="0" style="221" hidden="1" customWidth="1"/>
    <col min="10789" max="11008" width="9.140625" style="221"/>
    <col min="11009" max="11009" width="3.7109375" style="221" customWidth="1"/>
    <col min="11010" max="11010" width="3.28515625" style="221" customWidth="1"/>
    <col min="11011" max="11011" width="4.140625" style="221" customWidth="1"/>
    <col min="11012" max="11012" width="20.7109375" style="221" customWidth="1"/>
    <col min="11013" max="11013" width="9.28515625" style="221" customWidth="1"/>
    <col min="11014" max="11014" width="10" style="221" customWidth="1"/>
    <col min="11015" max="11015" width="8.7109375" style="221" customWidth="1"/>
    <col min="11016" max="11016" width="10.140625" style="221" customWidth="1"/>
    <col min="11017" max="11017" width="8.85546875" style="221" customWidth="1"/>
    <col min="11018" max="11019" width="9.5703125" style="221" customWidth="1"/>
    <col min="11020" max="11020" width="10.140625" style="221" customWidth="1"/>
    <col min="11021" max="11021" width="8.85546875" style="221" customWidth="1"/>
    <col min="11022" max="11023" width="9.5703125" style="221" customWidth="1"/>
    <col min="11024" max="11024" width="9.140625" style="221" customWidth="1"/>
    <col min="11025" max="11025" width="9.85546875" style="221" customWidth="1"/>
    <col min="11026" max="11026" width="21.5703125" style="221" customWidth="1"/>
    <col min="11027" max="11027" width="5.85546875" style="221" customWidth="1"/>
    <col min="11028" max="11028" width="6.7109375" style="221" customWidth="1"/>
    <col min="11029" max="11029" width="18.7109375" style="221" customWidth="1"/>
    <col min="11030" max="11038" width="0" style="221" hidden="1" customWidth="1"/>
    <col min="11039" max="11039" width="9.140625" style="221"/>
    <col min="11040" max="11044" width="0" style="221" hidden="1" customWidth="1"/>
    <col min="11045" max="11264" width="9.140625" style="221"/>
    <col min="11265" max="11265" width="3.7109375" style="221" customWidth="1"/>
    <col min="11266" max="11266" width="3.28515625" style="221" customWidth="1"/>
    <col min="11267" max="11267" width="4.140625" style="221" customWidth="1"/>
    <col min="11268" max="11268" width="20.7109375" style="221" customWidth="1"/>
    <col min="11269" max="11269" width="9.28515625" style="221" customWidth="1"/>
    <col min="11270" max="11270" width="10" style="221" customWidth="1"/>
    <col min="11271" max="11271" width="8.7109375" style="221" customWidth="1"/>
    <col min="11272" max="11272" width="10.140625" style="221" customWidth="1"/>
    <col min="11273" max="11273" width="8.85546875" style="221" customWidth="1"/>
    <col min="11274" max="11275" width="9.5703125" style="221" customWidth="1"/>
    <col min="11276" max="11276" width="10.140625" style="221" customWidth="1"/>
    <col min="11277" max="11277" width="8.85546875" style="221" customWidth="1"/>
    <col min="11278" max="11279" width="9.5703125" style="221" customWidth="1"/>
    <col min="11280" max="11280" width="9.140625" style="221" customWidth="1"/>
    <col min="11281" max="11281" width="9.85546875" style="221" customWidth="1"/>
    <col min="11282" max="11282" width="21.5703125" style="221" customWidth="1"/>
    <col min="11283" max="11283" width="5.85546875" style="221" customWidth="1"/>
    <col min="11284" max="11284" width="6.7109375" style="221" customWidth="1"/>
    <col min="11285" max="11285" width="18.7109375" style="221" customWidth="1"/>
    <col min="11286" max="11294" width="0" style="221" hidden="1" customWidth="1"/>
    <col min="11295" max="11295" width="9.140625" style="221"/>
    <col min="11296" max="11300" width="0" style="221" hidden="1" customWidth="1"/>
    <col min="11301" max="11520" width="9.140625" style="221"/>
    <col min="11521" max="11521" width="3.7109375" style="221" customWidth="1"/>
    <col min="11522" max="11522" width="3.28515625" style="221" customWidth="1"/>
    <col min="11523" max="11523" width="4.140625" style="221" customWidth="1"/>
    <col min="11524" max="11524" width="20.7109375" style="221" customWidth="1"/>
    <col min="11525" max="11525" width="9.28515625" style="221" customWidth="1"/>
    <col min="11526" max="11526" width="10" style="221" customWidth="1"/>
    <col min="11527" max="11527" width="8.7109375" style="221" customWidth="1"/>
    <col min="11528" max="11528" width="10.140625" style="221" customWidth="1"/>
    <col min="11529" max="11529" width="8.85546875" style="221" customWidth="1"/>
    <col min="11530" max="11531" width="9.5703125" style="221" customWidth="1"/>
    <col min="11532" max="11532" width="10.140625" style="221" customWidth="1"/>
    <col min="11533" max="11533" width="8.85546875" style="221" customWidth="1"/>
    <col min="11534" max="11535" width="9.5703125" style="221" customWidth="1"/>
    <col min="11536" max="11536" width="9.140625" style="221" customWidth="1"/>
    <col min="11537" max="11537" width="9.85546875" style="221" customWidth="1"/>
    <col min="11538" max="11538" width="21.5703125" style="221" customWidth="1"/>
    <col min="11539" max="11539" width="5.85546875" style="221" customWidth="1"/>
    <col min="11540" max="11540" width="6.7109375" style="221" customWidth="1"/>
    <col min="11541" max="11541" width="18.7109375" style="221" customWidth="1"/>
    <col min="11542" max="11550" width="0" style="221" hidden="1" customWidth="1"/>
    <col min="11551" max="11551" width="9.140625" style="221"/>
    <col min="11552" max="11556" width="0" style="221" hidden="1" customWidth="1"/>
    <col min="11557" max="11776" width="9.140625" style="221"/>
    <col min="11777" max="11777" width="3.7109375" style="221" customWidth="1"/>
    <col min="11778" max="11778" width="3.28515625" style="221" customWidth="1"/>
    <col min="11779" max="11779" width="4.140625" style="221" customWidth="1"/>
    <col min="11780" max="11780" width="20.7109375" style="221" customWidth="1"/>
    <col min="11781" max="11781" width="9.28515625" style="221" customWidth="1"/>
    <col min="11782" max="11782" width="10" style="221" customWidth="1"/>
    <col min="11783" max="11783" width="8.7109375" style="221" customWidth="1"/>
    <col min="11784" max="11784" width="10.140625" style="221" customWidth="1"/>
    <col min="11785" max="11785" width="8.85546875" style="221" customWidth="1"/>
    <col min="11786" max="11787" width="9.5703125" style="221" customWidth="1"/>
    <col min="11788" max="11788" width="10.140625" style="221" customWidth="1"/>
    <col min="11789" max="11789" width="8.85546875" style="221" customWidth="1"/>
    <col min="11790" max="11791" width="9.5703125" style="221" customWidth="1"/>
    <col min="11792" max="11792" width="9.140625" style="221" customWidth="1"/>
    <col min="11793" max="11793" width="9.85546875" style="221" customWidth="1"/>
    <col min="11794" max="11794" width="21.5703125" style="221" customWidth="1"/>
    <col min="11795" max="11795" width="5.85546875" style="221" customWidth="1"/>
    <col min="11796" max="11796" width="6.7109375" style="221" customWidth="1"/>
    <col min="11797" max="11797" width="18.7109375" style="221" customWidth="1"/>
    <col min="11798" max="11806" width="0" style="221" hidden="1" customWidth="1"/>
    <col min="11807" max="11807" width="9.140625" style="221"/>
    <col min="11808" max="11812" width="0" style="221" hidden="1" customWidth="1"/>
    <col min="11813" max="12032" width="9.140625" style="221"/>
    <col min="12033" max="12033" width="3.7109375" style="221" customWidth="1"/>
    <col min="12034" max="12034" width="3.28515625" style="221" customWidth="1"/>
    <col min="12035" max="12035" width="4.140625" style="221" customWidth="1"/>
    <col min="12036" max="12036" width="20.7109375" style="221" customWidth="1"/>
    <col min="12037" max="12037" width="9.28515625" style="221" customWidth="1"/>
    <col min="12038" max="12038" width="10" style="221" customWidth="1"/>
    <col min="12039" max="12039" width="8.7109375" style="221" customWidth="1"/>
    <col min="12040" max="12040" width="10.140625" style="221" customWidth="1"/>
    <col min="12041" max="12041" width="8.85546875" style="221" customWidth="1"/>
    <col min="12042" max="12043" width="9.5703125" style="221" customWidth="1"/>
    <col min="12044" max="12044" width="10.140625" style="221" customWidth="1"/>
    <col min="12045" max="12045" width="8.85546875" style="221" customWidth="1"/>
    <col min="12046" max="12047" width="9.5703125" style="221" customWidth="1"/>
    <col min="12048" max="12048" width="9.140625" style="221" customWidth="1"/>
    <col min="12049" max="12049" width="9.85546875" style="221" customWidth="1"/>
    <col min="12050" max="12050" width="21.5703125" style="221" customWidth="1"/>
    <col min="12051" max="12051" width="5.85546875" style="221" customWidth="1"/>
    <col min="12052" max="12052" width="6.7109375" style="221" customWidth="1"/>
    <col min="12053" max="12053" width="18.7109375" style="221" customWidth="1"/>
    <col min="12054" max="12062" width="0" style="221" hidden="1" customWidth="1"/>
    <col min="12063" max="12063" width="9.140625" style="221"/>
    <col min="12064" max="12068" width="0" style="221" hidden="1" customWidth="1"/>
    <col min="12069" max="12288" width="9.140625" style="221"/>
    <col min="12289" max="12289" width="3.7109375" style="221" customWidth="1"/>
    <col min="12290" max="12290" width="3.28515625" style="221" customWidth="1"/>
    <col min="12291" max="12291" width="4.140625" style="221" customWidth="1"/>
    <col min="12292" max="12292" width="20.7109375" style="221" customWidth="1"/>
    <col min="12293" max="12293" width="9.28515625" style="221" customWidth="1"/>
    <col min="12294" max="12294" width="10" style="221" customWidth="1"/>
    <col min="12295" max="12295" width="8.7109375" style="221" customWidth="1"/>
    <col min="12296" max="12296" width="10.140625" style="221" customWidth="1"/>
    <col min="12297" max="12297" width="8.85546875" style="221" customWidth="1"/>
    <col min="12298" max="12299" width="9.5703125" style="221" customWidth="1"/>
    <col min="12300" max="12300" width="10.140625" style="221" customWidth="1"/>
    <col min="12301" max="12301" width="8.85546875" style="221" customWidth="1"/>
    <col min="12302" max="12303" width="9.5703125" style="221" customWidth="1"/>
    <col min="12304" max="12304" width="9.140625" style="221" customWidth="1"/>
    <col min="12305" max="12305" width="9.85546875" style="221" customWidth="1"/>
    <col min="12306" max="12306" width="21.5703125" style="221" customWidth="1"/>
    <col min="12307" max="12307" width="5.85546875" style="221" customWidth="1"/>
    <col min="12308" max="12308" width="6.7109375" style="221" customWidth="1"/>
    <col min="12309" max="12309" width="18.7109375" style="221" customWidth="1"/>
    <col min="12310" max="12318" width="0" style="221" hidden="1" customWidth="1"/>
    <col min="12319" max="12319" width="9.140625" style="221"/>
    <col min="12320" max="12324" width="0" style="221" hidden="1" customWidth="1"/>
    <col min="12325" max="12544" width="9.140625" style="221"/>
    <col min="12545" max="12545" width="3.7109375" style="221" customWidth="1"/>
    <col min="12546" max="12546" width="3.28515625" style="221" customWidth="1"/>
    <col min="12547" max="12547" width="4.140625" style="221" customWidth="1"/>
    <col min="12548" max="12548" width="20.7109375" style="221" customWidth="1"/>
    <col min="12549" max="12549" width="9.28515625" style="221" customWidth="1"/>
    <col min="12550" max="12550" width="10" style="221" customWidth="1"/>
    <col min="12551" max="12551" width="8.7109375" style="221" customWidth="1"/>
    <col min="12552" max="12552" width="10.140625" style="221" customWidth="1"/>
    <col min="12553" max="12553" width="8.85546875" style="221" customWidth="1"/>
    <col min="12554" max="12555" width="9.5703125" style="221" customWidth="1"/>
    <col min="12556" max="12556" width="10.140625" style="221" customWidth="1"/>
    <col min="12557" max="12557" width="8.85546875" style="221" customWidth="1"/>
    <col min="12558" max="12559" width="9.5703125" style="221" customWidth="1"/>
    <col min="12560" max="12560" width="9.140625" style="221" customWidth="1"/>
    <col min="12561" max="12561" width="9.85546875" style="221" customWidth="1"/>
    <col min="12562" max="12562" width="21.5703125" style="221" customWidth="1"/>
    <col min="12563" max="12563" width="5.85546875" style="221" customWidth="1"/>
    <col min="12564" max="12564" width="6.7109375" style="221" customWidth="1"/>
    <col min="12565" max="12565" width="18.7109375" style="221" customWidth="1"/>
    <col min="12566" max="12574" width="0" style="221" hidden="1" customWidth="1"/>
    <col min="12575" max="12575" width="9.140625" style="221"/>
    <col min="12576" max="12580" width="0" style="221" hidden="1" customWidth="1"/>
    <col min="12581" max="12800" width="9.140625" style="221"/>
    <col min="12801" max="12801" width="3.7109375" style="221" customWidth="1"/>
    <col min="12802" max="12802" width="3.28515625" style="221" customWidth="1"/>
    <col min="12803" max="12803" width="4.140625" style="221" customWidth="1"/>
    <col min="12804" max="12804" width="20.7109375" style="221" customWidth="1"/>
    <col min="12805" max="12805" width="9.28515625" style="221" customWidth="1"/>
    <col min="12806" max="12806" width="10" style="221" customWidth="1"/>
    <col min="12807" max="12807" width="8.7109375" style="221" customWidth="1"/>
    <col min="12808" max="12808" width="10.140625" style="221" customWidth="1"/>
    <col min="12809" max="12809" width="8.85546875" style="221" customWidth="1"/>
    <col min="12810" max="12811" width="9.5703125" style="221" customWidth="1"/>
    <col min="12812" max="12812" width="10.140625" style="221" customWidth="1"/>
    <col min="12813" max="12813" width="8.85546875" style="221" customWidth="1"/>
    <col min="12814" max="12815" width="9.5703125" style="221" customWidth="1"/>
    <col min="12816" max="12816" width="9.140625" style="221" customWidth="1"/>
    <col min="12817" max="12817" width="9.85546875" style="221" customWidth="1"/>
    <col min="12818" max="12818" width="21.5703125" style="221" customWidth="1"/>
    <col min="12819" max="12819" width="5.85546875" style="221" customWidth="1"/>
    <col min="12820" max="12820" width="6.7109375" style="221" customWidth="1"/>
    <col min="12821" max="12821" width="18.7109375" style="221" customWidth="1"/>
    <col min="12822" max="12830" width="0" style="221" hidden="1" customWidth="1"/>
    <col min="12831" max="12831" width="9.140625" style="221"/>
    <col min="12832" max="12836" width="0" style="221" hidden="1" customWidth="1"/>
    <col min="12837" max="13056" width="9.140625" style="221"/>
    <col min="13057" max="13057" width="3.7109375" style="221" customWidth="1"/>
    <col min="13058" max="13058" width="3.28515625" style="221" customWidth="1"/>
    <col min="13059" max="13059" width="4.140625" style="221" customWidth="1"/>
    <col min="13060" max="13060" width="20.7109375" style="221" customWidth="1"/>
    <col min="13061" max="13061" width="9.28515625" style="221" customWidth="1"/>
    <col min="13062" max="13062" width="10" style="221" customWidth="1"/>
    <col min="13063" max="13063" width="8.7109375" style="221" customWidth="1"/>
    <col min="13064" max="13064" width="10.140625" style="221" customWidth="1"/>
    <col min="13065" max="13065" width="8.85546875" style="221" customWidth="1"/>
    <col min="13066" max="13067" width="9.5703125" style="221" customWidth="1"/>
    <col min="13068" max="13068" width="10.140625" style="221" customWidth="1"/>
    <col min="13069" max="13069" width="8.85546875" style="221" customWidth="1"/>
    <col min="13070" max="13071" width="9.5703125" style="221" customWidth="1"/>
    <col min="13072" max="13072" width="9.140625" style="221" customWidth="1"/>
    <col min="13073" max="13073" width="9.85546875" style="221" customWidth="1"/>
    <col min="13074" max="13074" width="21.5703125" style="221" customWidth="1"/>
    <col min="13075" max="13075" width="5.85546875" style="221" customWidth="1"/>
    <col min="13076" max="13076" width="6.7109375" style="221" customWidth="1"/>
    <col min="13077" max="13077" width="18.7109375" style="221" customWidth="1"/>
    <col min="13078" max="13086" width="0" style="221" hidden="1" customWidth="1"/>
    <col min="13087" max="13087" width="9.140625" style="221"/>
    <col min="13088" max="13092" width="0" style="221" hidden="1" customWidth="1"/>
    <col min="13093" max="13312" width="9.140625" style="221"/>
    <col min="13313" max="13313" width="3.7109375" style="221" customWidth="1"/>
    <col min="13314" max="13314" width="3.28515625" style="221" customWidth="1"/>
    <col min="13315" max="13315" width="4.140625" style="221" customWidth="1"/>
    <col min="13316" max="13316" width="20.7109375" style="221" customWidth="1"/>
    <col min="13317" max="13317" width="9.28515625" style="221" customWidth="1"/>
    <col min="13318" max="13318" width="10" style="221" customWidth="1"/>
    <col min="13319" max="13319" width="8.7109375" style="221" customWidth="1"/>
    <col min="13320" max="13320" width="10.140625" style="221" customWidth="1"/>
    <col min="13321" max="13321" width="8.85546875" style="221" customWidth="1"/>
    <col min="13322" max="13323" width="9.5703125" style="221" customWidth="1"/>
    <col min="13324" max="13324" width="10.140625" style="221" customWidth="1"/>
    <col min="13325" max="13325" width="8.85546875" style="221" customWidth="1"/>
    <col min="13326" max="13327" width="9.5703125" style="221" customWidth="1"/>
    <col min="13328" max="13328" width="9.140625" style="221" customWidth="1"/>
    <col min="13329" max="13329" width="9.85546875" style="221" customWidth="1"/>
    <col min="13330" max="13330" width="21.5703125" style="221" customWidth="1"/>
    <col min="13331" max="13331" width="5.85546875" style="221" customWidth="1"/>
    <col min="13332" max="13332" width="6.7109375" style="221" customWidth="1"/>
    <col min="13333" max="13333" width="18.7109375" style="221" customWidth="1"/>
    <col min="13334" max="13342" width="0" style="221" hidden="1" customWidth="1"/>
    <col min="13343" max="13343" width="9.140625" style="221"/>
    <col min="13344" max="13348" width="0" style="221" hidden="1" customWidth="1"/>
    <col min="13349" max="13568" width="9.140625" style="221"/>
    <col min="13569" max="13569" width="3.7109375" style="221" customWidth="1"/>
    <col min="13570" max="13570" width="3.28515625" style="221" customWidth="1"/>
    <col min="13571" max="13571" width="4.140625" style="221" customWidth="1"/>
    <col min="13572" max="13572" width="20.7109375" style="221" customWidth="1"/>
    <col min="13573" max="13573" width="9.28515625" style="221" customWidth="1"/>
    <col min="13574" max="13574" width="10" style="221" customWidth="1"/>
    <col min="13575" max="13575" width="8.7109375" style="221" customWidth="1"/>
    <col min="13576" max="13576" width="10.140625" style="221" customWidth="1"/>
    <col min="13577" max="13577" width="8.85546875" style="221" customWidth="1"/>
    <col min="13578" max="13579" width="9.5703125" style="221" customWidth="1"/>
    <col min="13580" max="13580" width="10.140625" style="221" customWidth="1"/>
    <col min="13581" max="13581" width="8.85546875" style="221" customWidth="1"/>
    <col min="13582" max="13583" width="9.5703125" style="221" customWidth="1"/>
    <col min="13584" max="13584" width="9.140625" style="221" customWidth="1"/>
    <col min="13585" max="13585" width="9.85546875" style="221" customWidth="1"/>
    <col min="13586" max="13586" width="21.5703125" style="221" customWidth="1"/>
    <col min="13587" max="13587" width="5.85546875" style="221" customWidth="1"/>
    <col min="13588" max="13588" width="6.7109375" style="221" customWidth="1"/>
    <col min="13589" max="13589" width="18.7109375" style="221" customWidth="1"/>
    <col min="13590" max="13598" width="0" style="221" hidden="1" customWidth="1"/>
    <col min="13599" max="13599" width="9.140625" style="221"/>
    <col min="13600" max="13604" width="0" style="221" hidden="1" customWidth="1"/>
    <col min="13605" max="13824" width="9.140625" style="221"/>
    <col min="13825" max="13825" width="3.7109375" style="221" customWidth="1"/>
    <col min="13826" max="13826" width="3.28515625" style="221" customWidth="1"/>
    <col min="13827" max="13827" width="4.140625" style="221" customWidth="1"/>
    <col min="13828" max="13828" width="20.7109375" style="221" customWidth="1"/>
    <col min="13829" max="13829" width="9.28515625" style="221" customWidth="1"/>
    <col min="13830" max="13830" width="10" style="221" customWidth="1"/>
    <col min="13831" max="13831" width="8.7109375" style="221" customWidth="1"/>
    <col min="13832" max="13832" width="10.140625" style="221" customWidth="1"/>
    <col min="13833" max="13833" width="8.85546875" style="221" customWidth="1"/>
    <col min="13834" max="13835" width="9.5703125" style="221" customWidth="1"/>
    <col min="13836" max="13836" width="10.140625" style="221" customWidth="1"/>
    <col min="13837" max="13837" width="8.85546875" style="221" customWidth="1"/>
    <col min="13838" max="13839" width="9.5703125" style="221" customWidth="1"/>
    <col min="13840" max="13840" width="9.140625" style="221" customWidth="1"/>
    <col min="13841" max="13841" width="9.85546875" style="221" customWidth="1"/>
    <col min="13842" max="13842" width="21.5703125" style="221" customWidth="1"/>
    <col min="13843" max="13843" width="5.85546875" style="221" customWidth="1"/>
    <col min="13844" max="13844" width="6.7109375" style="221" customWidth="1"/>
    <col min="13845" max="13845" width="18.7109375" style="221" customWidth="1"/>
    <col min="13846" max="13854" width="0" style="221" hidden="1" customWidth="1"/>
    <col min="13855" max="13855" width="9.140625" style="221"/>
    <col min="13856" max="13860" width="0" style="221" hidden="1" customWidth="1"/>
    <col min="13861" max="14080" width="9.140625" style="221"/>
    <col min="14081" max="14081" width="3.7109375" style="221" customWidth="1"/>
    <col min="14082" max="14082" width="3.28515625" style="221" customWidth="1"/>
    <col min="14083" max="14083" width="4.140625" style="221" customWidth="1"/>
    <col min="14084" max="14084" width="20.7109375" style="221" customWidth="1"/>
    <col min="14085" max="14085" width="9.28515625" style="221" customWidth="1"/>
    <col min="14086" max="14086" width="10" style="221" customWidth="1"/>
    <col min="14087" max="14087" width="8.7109375" style="221" customWidth="1"/>
    <col min="14088" max="14088" width="10.140625" style="221" customWidth="1"/>
    <col min="14089" max="14089" width="8.85546875" style="221" customWidth="1"/>
    <col min="14090" max="14091" width="9.5703125" style="221" customWidth="1"/>
    <col min="14092" max="14092" width="10.140625" style="221" customWidth="1"/>
    <col min="14093" max="14093" width="8.85546875" style="221" customWidth="1"/>
    <col min="14094" max="14095" width="9.5703125" style="221" customWidth="1"/>
    <col min="14096" max="14096" width="9.140625" style="221" customWidth="1"/>
    <col min="14097" max="14097" width="9.85546875" style="221" customWidth="1"/>
    <col min="14098" max="14098" width="21.5703125" style="221" customWidth="1"/>
    <col min="14099" max="14099" width="5.85546875" style="221" customWidth="1"/>
    <col min="14100" max="14100" width="6.7109375" style="221" customWidth="1"/>
    <col min="14101" max="14101" width="18.7109375" style="221" customWidth="1"/>
    <col min="14102" max="14110" width="0" style="221" hidden="1" customWidth="1"/>
    <col min="14111" max="14111" width="9.140625" style="221"/>
    <col min="14112" max="14116" width="0" style="221" hidden="1" customWidth="1"/>
    <col min="14117" max="14336" width="9.140625" style="221"/>
    <col min="14337" max="14337" width="3.7109375" style="221" customWidth="1"/>
    <col min="14338" max="14338" width="3.28515625" style="221" customWidth="1"/>
    <col min="14339" max="14339" width="4.140625" style="221" customWidth="1"/>
    <col min="14340" max="14340" width="20.7109375" style="221" customWidth="1"/>
    <col min="14341" max="14341" width="9.28515625" style="221" customWidth="1"/>
    <col min="14342" max="14342" width="10" style="221" customWidth="1"/>
    <col min="14343" max="14343" width="8.7109375" style="221" customWidth="1"/>
    <col min="14344" max="14344" width="10.140625" style="221" customWidth="1"/>
    <col min="14345" max="14345" width="8.85546875" style="221" customWidth="1"/>
    <col min="14346" max="14347" width="9.5703125" style="221" customWidth="1"/>
    <col min="14348" max="14348" width="10.140625" style="221" customWidth="1"/>
    <col min="14349" max="14349" width="8.85546875" style="221" customWidth="1"/>
    <col min="14350" max="14351" width="9.5703125" style="221" customWidth="1"/>
    <col min="14352" max="14352" width="9.140625" style="221" customWidth="1"/>
    <col min="14353" max="14353" width="9.85546875" style="221" customWidth="1"/>
    <col min="14354" max="14354" width="21.5703125" style="221" customWidth="1"/>
    <col min="14355" max="14355" width="5.85546875" style="221" customWidth="1"/>
    <col min="14356" max="14356" width="6.7109375" style="221" customWidth="1"/>
    <col min="14357" max="14357" width="18.7109375" style="221" customWidth="1"/>
    <col min="14358" max="14366" width="0" style="221" hidden="1" customWidth="1"/>
    <col min="14367" max="14367" width="9.140625" style="221"/>
    <col min="14368" max="14372" width="0" style="221" hidden="1" customWidth="1"/>
    <col min="14373" max="14592" width="9.140625" style="221"/>
    <col min="14593" max="14593" width="3.7109375" style="221" customWidth="1"/>
    <col min="14594" max="14594" width="3.28515625" style="221" customWidth="1"/>
    <col min="14595" max="14595" width="4.140625" style="221" customWidth="1"/>
    <col min="14596" max="14596" width="20.7109375" style="221" customWidth="1"/>
    <col min="14597" max="14597" width="9.28515625" style="221" customWidth="1"/>
    <col min="14598" max="14598" width="10" style="221" customWidth="1"/>
    <col min="14599" max="14599" width="8.7109375" style="221" customWidth="1"/>
    <col min="14600" max="14600" width="10.140625" style="221" customWidth="1"/>
    <col min="14601" max="14601" width="8.85546875" style="221" customWidth="1"/>
    <col min="14602" max="14603" width="9.5703125" style="221" customWidth="1"/>
    <col min="14604" max="14604" width="10.140625" style="221" customWidth="1"/>
    <col min="14605" max="14605" width="8.85546875" style="221" customWidth="1"/>
    <col min="14606" max="14607" width="9.5703125" style="221" customWidth="1"/>
    <col min="14608" max="14608" width="9.140625" style="221" customWidth="1"/>
    <col min="14609" max="14609" width="9.85546875" style="221" customWidth="1"/>
    <col min="14610" max="14610" width="21.5703125" style="221" customWidth="1"/>
    <col min="14611" max="14611" width="5.85546875" style="221" customWidth="1"/>
    <col min="14612" max="14612" width="6.7109375" style="221" customWidth="1"/>
    <col min="14613" max="14613" width="18.7109375" style="221" customWidth="1"/>
    <col min="14614" max="14622" width="0" style="221" hidden="1" customWidth="1"/>
    <col min="14623" max="14623" width="9.140625" style="221"/>
    <col min="14624" max="14628" width="0" style="221" hidden="1" customWidth="1"/>
    <col min="14629" max="14848" width="9.140625" style="221"/>
    <col min="14849" max="14849" width="3.7109375" style="221" customWidth="1"/>
    <col min="14850" max="14850" width="3.28515625" style="221" customWidth="1"/>
    <col min="14851" max="14851" width="4.140625" style="221" customWidth="1"/>
    <col min="14852" max="14852" width="20.7109375" style="221" customWidth="1"/>
    <col min="14853" max="14853" width="9.28515625" style="221" customWidth="1"/>
    <col min="14854" max="14854" width="10" style="221" customWidth="1"/>
    <col min="14855" max="14855" width="8.7109375" style="221" customWidth="1"/>
    <col min="14856" max="14856" width="10.140625" style="221" customWidth="1"/>
    <col min="14857" max="14857" width="8.85546875" style="221" customWidth="1"/>
    <col min="14858" max="14859" width="9.5703125" style="221" customWidth="1"/>
    <col min="14860" max="14860" width="10.140625" style="221" customWidth="1"/>
    <col min="14861" max="14861" width="8.85546875" style="221" customWidth="1"/>
    <col min="14862" max="14863" width="9.5703125" style="221" customWidth="1"/>
    <col min="14864" max="14864" width="9.140625" style="221" customWidth="1"/>
    <col min="14865" max="14865" width="9.85546875" style="221" customWidth="1"/>
    <col min="14866" max="14866" width="21.5703125" style="221" customWidth="1"/>
    <col min="14867" max="14867" width="5.85546875" style="221" customWidth="1"/>
    <col min="14868" max="14868" width="6.7109375" style="221" customWidth="1"/>
    <col min="14869" max="14869" width="18.7109375" style="221" customWidth="1"/>
    <col min="14870" max="14878" width="0" style="221" hidden="1" customWidth="1"/>
    <col min="14879" max="14879" width="9.140625" style="221"/>
    <col min="14880" max="14884" width="0" style="221" hidden="1" customWidth="1"/>
    <col min="14885" max="15104" width="9.140625" style="221"/>
    <col min="15105" max="15105" width="3.7109375" style="221" customWidth="1"/>
    <col min="15106" max="15106" width="3.28515625" style="221" customWidth="1"/>
    <col min="15107" max="15107" width="4.140625" style="221" customWidth="1"/>
    <col min="15108" max="15108" width="20.7109375" style="221" customWidth="1"/>
    <col min="15109" max="15109" width="9.28515625" style="221" customWidth="1"/>
    <col min="15110" max="15110" width="10" style="221" customWidth="1"/>
    <col min="15111" max="15111" width="8.7109375" style="221" customWidth="1"/>
    <col min="15112" max="15112" width="10.140625" style="221" customWidth="1"/>
    <col min="15113" max="15113" width="8.85546875" style="221" customWidth="1"/>
    <col min="15114" max="15115" width="9.5703125" style="221" customWidth="1"/>
    <col min="15116" max="15116" width="10.140625" style="221" customWidth="1"/>
    <col min="15117" max="15117" width="8.85546875" style="221" customWidth="1"/>
    <col min="15118" max="15119" width="9.5703125" style="221" customWidth="1"/>
    <col min="15120" max="15120" width="9.140625" style="221" customWidth="1"/>
    <col min="15121" max="15121" width="9.85546875" style="221" customWidth="1"/>
    <col min="15122" max="15122" width="21.5703125" style="221" customWidth="1"/>
    <col min="15123" max="15123" width="5.85546875" style="221" customWidth="1"/>
    <col min="15124" max="15124" width="6.7109375" style="221" customWidth="1"/>
    <col min="15125" max="15125" width="18.7109375" style="221" customWidth="1"/>
    <col min="15126" max="15134" width="0" style="221" hidden="1" customWidth="1"/>
    <col min="15135" max="15135" width="9.140625" style="221"/>
    <col min="15136" max="15140" width="0" style="221" hidden="1" customWidth="1"/>
    <col min="15141" max="15360" width="9.140625" style="221"/>
    <col min="15361" max="15361" width="3.7109375" style="221" customWidth="1"/>
    <col min="15362" max="15362" width="3.28515625" style="221" customWidth="1"/>
    <col min="15363" max="15363" width="4.140625" style="221" customWidth="1"/>
    <col min="15364" max="15364" width="20.7109375" style="221" customWidth="1"/>
    <col min="15365" max="15365" width="9.28515625" style="221" customWidth="1"/>
    <col min="15366" max="15366" width="10" style="221" customWidth="1"/>
    <col min="15367" max="15367" width="8.7109375" style="221" customWidth="1"/>
    <col min="15368" max="15368" width="10.140625" style="221" customWidth="1"/>
    <col min="15369" max="15369" width="8.85546875" style="221" customWidth="1"/>
    <col min="15370" max="15371" width="9.5703125" style="221" customWidth="1"/>
    <col min="15372" max="15372" width="10.140625" style="221" customWidth="1"/>
    <col min="15373" max="15373" width="8.85546875" style="221" customWidth="1"/>
    <col min="15374" max="15375" width="9.5703125" style="221" customWidth="1"/>
    <col min="15376" max="15376" width="9.140625" style="221" customWidth="1"/>
    <col min="15377" max="15377" width="9.85546875" style="221" customWidth="1"/>
    <col min="15378" max="15378" width="21.5703125" style="221" customWidth="1"/>
    <col min="15379" max="15379" width="5.85546875" style="221" customWidth="1"/>
    <col min="15380" max="15380" width="6.7109375" style="221" customWidth="1"/>
    <col min="15381" max="15381" width="18.7109375" style="221" customWidth="1"/>
    <col min="15382" max="15390" width="0" style="221" hidden="1" customWidth="1"/>
    <col min="15391" max="15391" width="9.140625" style="221"/>
    <col min="15392" max="15396" width="0" style="221" hidden="1" customWidth="1"/>
    <col min="15397" max="15616" width="9.140625" style="221"/>
    <col min="15617" max="15617" width="3.7109375" style="221" customWidth="1"/>
    <col min="15618" max="15618" width="3.28515625" style="221" customWidth="1"/>
    <col min="15619" max="15619" width="4.140625" style="221" customWidth="1"/>
    <col min="15620" max="15620" width="20.7109375" style="221" customWidth="1"/>
    <col min="15621" max="15621" width="9.28515625" style="221" customWidth="1"/>
    <col min="15622" max="15622" width="10" style="221" customWidth="1"/>
    <col min="15623" max="15623" width="8.7109375" style="221" customWidth="1"/>
    <col min="15624" max="15624" width="10.140625" style="221" customWidth="1"/>
    <col min="15625" max="15625" width="8.85546875" style="221" customWidth="1"/>
    <col min="15626" max="15627" width="9.5703125" style="221" customWidth="1"/>
    <col min="15628" max="15628" width="10.140625" style="221" customWidth="1"/>
    <col min="15629" max="15629" width="8.85546875" style="221" customWidth="1"/>
    <col min="15630" max="15631" width="9.5703125" style="221" customWidth="1"/>
    <col min="15632" max="15632" width="9.140625" style="221" customWidth="1"/>
    <col min="15633" max="15633" width="9.85546875" style="221" customWidth="1"/>
    <col min="15634" max="15634" width="21.5703125" style="221" customWidth="1"/>
    <col min="15635" max="15635" width="5.85546875" style="221" customWidth="1"/>
    <col min="15636" max="15636" width="6.7109375" style="221" customWidth="1"/>
    <col min="15637" max="15637" width="18.7109375" style="221" customWidth="1"/>
    <col min="15638" max="15646" width="0" style="221" hidden="1" customWidth="1"/>
    <col min="15647" max="15647" width="9.140625" style="221"/>
    <col min="15648" max="15652" width="0" style="221" hidden="1" customWidth="1"/>
    <col min="15653" max="15872" width="9.140625" style="221"/>
    <col min="15873" max="15873" width="3.7109375" style="221" customWidth="1"/>
    <col min="15874" max="15874" width="3.28515625" style="221" customWidth="1"/>
    <col min="15875" max="15875" width="4.140625" style="221" customWidth="1"/>
    <col min="15876" max="15876" width="20.7109375" style="221" customWidth="1"/>
    <col min="15877" max="15877" width="9.28515625" style="221" customWidth="1"/>
    <col min="15878" max="15878" width="10" style="221" customWidth="1"/>
    <col min="15879" max="15879" width="8.7109375" style="221" customWidth="1"/>
    <col min="15880" max="15880" width="10.140625" style="221" customWidth="1"/>
    <col min="15881" max="15881" width="8.85546875" style="221" customWidth="1"/>
    <col min="15882" max="15883" width="9.5703125" style="221" customWidth="1"/>
    <col min="15884" max="15884" width="10.140625" style="221" customWidth="1"/>
    <col min="15885" max="15885" width="8.85546875" style="221" customWidth="1"/>
    <col min="15886" max="15887" width="9.5703125" style="221" customWidth="1"/>
    <col min="15888" max="15888" width="9.140625" style="221" customWidth="1"/>
    <col min="15889" max="15889" width="9.85546875" style="221" customWidth="1"/>
    <col min="15890" max="15890" width="21.5703125" style="221" customWidth="1"/>
    <col min="15891" max="15891" width="5.85546875" style="221" customWidth="1"/>
    <col min="15892" max="15892" width="6.7109375" style="221" customWidth="1"/>
    <col min="15893" max="15893" width="18.7109375" style="221" customWidth="1"/>
    <col min="15894" max="15902" width="0" style="221" hidden="1" customWidth="1"/>
    <col min="15903" max="15903" width="9.140625" style="221"/>
    <col min="15904" max="15908" width="0" style="221" hidden="1" customWidth="1"/>
    <col min="15909" max="16128" width="9.140625" style="221"/>
    <col min="16129" max="16129" width="3.7109375" style="221" customWidth="1"/>
    <col min="16130" max="16130" width="3.28515625" style="221" customWidth="1"/>
    <col min="16131" max="16131" width="4.140625" style="221" customWidth="1"/>
    <col min="16132" max="16132" width="20.7109375" style="221" customWidth="1"/>
    <col min="16133" max="16133" width="9.28515625" style="221" customWidth="1"/>
    <col min="16134" max="16134" width="10" style="221" customWidth="1"/>
    <col min="16135" max="16135" width="8.7109375" style="221" customWidth="1"/>
    <col min="16136" max="16136" width="10.140625" style="221" customWidth="1"/>
    <col min="16137" max="16137" width="8.85546875" style="221" customWidth="1"/>
    <col min="16138" max="16139" width="9.5703125" style="221" customWidth="1"/>
    <col min="16140" max="16140" width="10.140625" style="221" customWidth="1"/>
    <col min="16141" max="16141" width="8.85546875" style="221" customWidth="1"/>
    <col min="16142" max="16143" width="9.5703125" style="221" customWidth="1"/>
    <col min="16144" max="16144" width="9.140625" style="221" customWidth="1"/>
    <col min="16145" max="16145" width="9.85546875" style="221" customWidth="1"/>
    <col min="16146" max="16146" width="21.5703125" style="221" customWidth="1"/>
    <col min="16147" max="16147" width="5.85546875" style="221" customWidth="1"/>
    <col min="16148" max="16148" width="6.7109375" style="221" customWidth="1"/>
    <col min="16149" max="16149" width="18.7109375" style="221" customWidth="1"/>
    <col min="16150" max="16158" width="0" style="221" hidden="1" customWidth="1"/>
    <col min="16159" max="16159" width="9.140625" style="221"/>
    <col min="16160" max="16164" width="0" style="221" hidden="1" customWidth="1"/>
    <col min="16165" max="16384" width="9.140625" style="221"/>
  </cols>
  <sheetData>
    <row r="1" spans="1:35" ht="40.5" customHeight="1">
      <c r="R1" s="1495"/>
      <c r="S1" s="1495"/>
      <c r="T1" s="1495"/>
      <c r="U1" s="1495"/>
      <c r="V1" s="622"/>
    </row>
    <row r="2" spans="1:35" ht="15.75" customHeight="1">
      <c r="A2" s="1496"/>
      <c r="B2" s="1496"/>
      <c r="C2" s="1496"/>
      <c r="D2" s="1496"/>
      <c r="E2" s="1496"/>
      <c r="F2" s="1496"/>
      <c r="G2" s="1496"/>
      <c r="H2" s="1496"/>
      <c r="I2" s="1496"/>
      <c r="J2" s="1496"/>
      <c r="K2" s="1496"/>
      <c r="L2" s="1496"/>
      <c r="M2" s="1496"/>
      <c r="N2" s="1496"/>
      <c r="O2" s="1496"/>
      <c r="P2" s="1496"/>
      <c r="Q2" s="1496"/>
      <c r="R2" s="1496"/>
      <c r="S2" s="1496"/>
      <c r="T2" s="1496"/>
      <c r="U2" s="1496"/>
    </row>
    <row r="3" spans="1:35" s="224" customFormat="1" ht="13.5" customHeight="1">
      <c r="A3" s="1497" t="s">
        <v>679</v>
      </c>
      <c r="B3" s="1497"/>
      <c r="C3" s="1497"/>
      <c r="D3" s="1497"/>
      <c r="E3" s="1497"/>
      <c r="F3" s="1497"/>
      <c r="G3" s="1497"/>
      <c r="H3" s="1497"/>
      <c r="I3" s="1497"/>
      <c r="J3" s="1497"/>
      <c r="K3" s="1497"/>
      <c r="L3" s="1497"/>
      <c r="M3" s="1497"/>
      <c r="N3" s="1497"/>
      <c r="O3" s="1497"/>
      <c r="P3" s="1497"/>
      <c r="Q3" s="1497"/>
      <c r="R3" s="1497"/>
      <c r="S3" s="1497"/>
      <c r="T3" s="1497"/>
      <c r="U3" s="1497"/>
    </row>
    <row r="4" spans="1:35" s="540" customFormat="1" ht="12">
      <c r="A4" s="1498"/>
      <c r="B4" s="1499"/>
      <c r="C4" s="1499"/>
      <c r="D4" s="1499"/>
      <c r="E4" s="1499"/>
      <c r="F4" s="1499"/>
      <c r="G4" s="1499"/>
      <c r="H4" s="1499"/>
      <c r="I4" s="1499"/>
      <c r="J4" s="1499"/>
      <c r="K4" s="1499"/>
      <c r="L4" s="1499"/>
      <c r="M4" s="1499"/>
      <c r="N4" s="1499"/>
      <c r="O4" s="1499"/>
      <c r="P4" s="1499"/>
      <c r="Q4" s="1499"/>
      <c r="R4" s="1499"/>
      <c r="S4" s="1499"/>
      <c r="T4" s="1499"/>
      <c r="U4" s="1499"/>
    </row>
    <row r="5" spans="1:35" s="224" customFormat="1" ht="14.25" customHeight="1">
      <c r="A5" s="1500" t="s">
        <v>537</v>
      </c>
      <c r="B5" s="1500"/>
      <c r="C5" s="1500"/>
      <c r="D5" s="1500"/>
      <c r="E5" s="1500"/>
      <c r="F5" s="1500"/>
      <c r="G5" s="1500"/>
      <c r="H5" s="1500"/>
      <c r="I5" s="1500"/>
      <c r="J5" s="1500"/>
      <c r="K5" s="1500"/>
      <c r="L5" s="1500"/>
      <c r="M5" s="1500"/>
      <c r="N5" s="1500"/>
      <c r="O5" s="1500"/>
      <c r="P5" s="1500"/>
      <c r="Q5" s="1500"/>
      <c r="R5" s="1500"/>
      <c r="S5" s="1500"/>
      <c r="T5" s="1500"/>
      <c r="U5" s="1500"/>
    </row>
    <row r="6" spans="1:35" s="224" customFormat="1" ht="12">
      <c r="A6" s="1500" t="s">
        <v>634</v>
      </c>
      <c r="B6" s="1500"/>
      <c r="C6" s="1500"/>
      <c r="D6" s="1500"/>
      <c r="E6" s="1500"/>
      <c r="F6" s="1500"/>
      <c r="G6" s="1500"/>
      <c r="H6" s="1500"/>
      <c r="I6" s="1500"/>
      <c r="J6" s="1500"/>
      <c r="K6" s="1500"/>
      <c r="L6" s="1500"/>
      <c r="M6" s="1500"/>
      <c r="N6" s="1500"/>
      <c r="O6" s="1500"/>
      <c r="P6" s="1500"/>
      <c r="Q6" s="1500"/>
      <c r="R6" s="1500"/>
      <c r="S6" s="1500"/>
      <c r="T6" s="1500"/>
      <c r="U6" s="1500"/>
    </row>
    <row r="7" spans="1:35" ht="12" thickBot="1">
      <c r="A7" s="1502" t="s">
        <v>131</v>
      </c>
      <c r="B7" s="1503"/>
      <c r="C7" s="1503"/>
      <c r="D7" s="1503"/>
      <c r="E7" s="1503"/>
      <c r="F7" s="1503"/>
      <c r="G7" s="1503"/>
      <c r="H7" s="1503"/>
      <c r="I7" s="1503"/>
      <c r="J7" s="1503"/>
      <c r="K7" s="1503"/>
      <c r="L7" s="1503"/>
      <c r="M7" s="1503"/>
      <c r="N7" s="1503"/>
      <c r="O7" s="1503"/>
      <c r="P7" s="1503"/>
      <c r="Q7" s="1503"/>
      <c r="R7" s="1504"/>
      <c r="S7" s="1504"/>
      <c r="T7" s="1504"/>
      <c r="U7" s="1504"/>
    </row>
    <row r="8" spans="1:35" ht="24" customHeight="1">
      <c r="A8" s="1505" t="s">
        <v>0</v>
      </c>
      <c r="B8" s="1508" t="s">
        <v>1</v>
      </c>
      <c r="C8" s="1508" t="s">
        <v>2</v>
      </c>
      <c r="D8" s="1511" t="s">
        <v>3</v>
      </c>
      <c r="E8" s="1514" t="s">
        <v>4</v>
      </c>
      <c r="F8" s="1517" t="s">
        <v>5</v>
      </c>
      <c r="G8" s="1520" t="s">
        <v>6</v>
      </c>
      <c r="H8" s="1523" t="s">
        <v>635</v>
      </c>
      <c r="I8" s="1524"/>
      <c r="J8" s="1524"/>
      <c r="K8" s="1525"/>
      <c r="L8" s="1526" t="s">
        <v>636</v>
      </c>
      <c r="M8" s="1527"/>
      <c r="N8" s="1527"/>
      <c r="O8" s="1528"/>
      <c r="P8" s="1473" t="s">
        <v>283</v>
      </c>
      <c r="Q8" s="1476" t="s">
        <v>654</v>
      </c>
      <c r="R8" s="1479" t="s">
        <v>7</v>
      </c>
      <c r="S8" s="1480"/>
      <c r="T8" s="1480"/>
      <c r="U8" s="1481"/>
    </row>
    <row r="9" spans="1:35" ht="18" customHeight="1">
      <c r="A9" s="1506"/>
      <c r="B9" s="1509"/>
      <c r="C9" s="1509"/>
      <c r="D9" s="1512"/>
      <c r="E9" s="1515"/>
      <c r="F9" s="1518"/>
      <c r="G9" s="1521"/>
      <c r="H9" s="1482" t="s">
        <v>8</v>
      </c>
      <c r="I9" s="1484" t="s">
        <v>9</v>
      </c>
      <c r="J9" s="1484"/>
      <c r="K9" s="1485" t="s">
        <v>10</v>
      </c>
      <c r="L9" s="1482" t="s">
        <v>8</v>
      </c>
      <c r="M9" s="1484" t="s">
        <v>9</v>
      </c>
      <c r="N9" s="1484"/>
      <c r="O9" s="1485" t="s">
        <v>10</v>
      </c>
      <c r="P9" s="1474"/>
      <c r="Q9" s="1477"/>
      <c r="R9" s="1487" t="s">
        <v>24</v>
      </c>
      <c r="S9" s="623" t="s">
        <v>11</v>
      </c>
      <c r="T9" s="623" t="s">
        <v>170</v>
      </c>
      <c r="U9" s="1529" t="s">
        <v>171</v>
      </c>
    </row>
    <row r="10" spans="1:35" ht="90.75" customHeight="1" thickBot="1">
      <c r="A10" s="1507"/>
      <c r="B10" s="1510"/>
      <c r="C10" s="1510"/>
      <c r="D10" s="1513"/>
      <c r="E10" s="1516"/>
      <c r="F10" s="1519"/>
      <c r="G10" s="1522"/>
      <c r="H10" s="1483"/>
      <c r="I10" s="624" t="s">
        <v>8</v>
      </c>
      <c r="J10" s="624" t="s">
        <v>12</v>
      </c>
      <c r="K10" s="1486"/>
      <c r="L10" s="1483"/>
      <c r="M10" s="624" t="s">
        <v>8</v>
      </c>
      <c r="N10" s="624" t="s">
        <v>12</v>
      </c>
      <c r="O10" s="1486"/>
      <c r="P10" s="1475"/>
      <c r="Q10" s="1478"/>
      <c r="R10" s="1488"/>
      <c r="S10" s="543" t="s">
        <v>664</v>
      </c>
      <c r="T10" s="543" t="s">
        <v>672</v>
      </c>
      <c r="U10" s="1530"/>
    </row>
    <row r="11" spans="1:35" ht="15" customHeight="1" thickBot="1">
      <c r="A11" s="1531" t="s">
        <v>538</v>
      </c>
      <c r="B11" s="1532"/>
      <c r="C11" s="1532"/>
      <c r="D11" s="1532"/>
      <c r="E11" s="1532"/>
      <c r="F11" s="1532"/>
      <c r="G11" s="1532"/>
      <c r="H11" s="1532"/>
      <c r="I11" s="1532"/>
      <c r="J11" s="1532"/>
      <c r="K11" s="1532"/>
      <c r="L11" s="1532"/>
      <c r="M11" s="1532"/>
      <c r="N11" s="1532"/>
      <c r="O11" s="1532"/>
      <c r="P11" s="1532"/>
      <c r="Q11" s="1532"/>
      <c r="R11" s="1533"/>
      <c r="S11" s="1533"/>
      <c r="T11" s="1533"/>
      <c r="U11" s="1534"/>
    </row>
    <row r="12" spans="1:35" ht="16.5" customHeight="1" thickBot="1">
      <c r="A12" s="1465" t="s">
        <v>539</v>
      </c>
      <c r="B12" s="1466"/>
      <c r="C12" s="1466"/>
      <c r="D12" s="1466"/>
      <c r="E12" s="1466"/>
      <c r="F12" s="1466"/>
      <c r="G12" s="1466"/>
      <c r="H12" s="1466"/>
      <c r="I12" s="1466"/>
      <c r="J12" s="1466"/>
      <c r="K12" s="1466"/>
      <c r="L12" s="1466"/>
      <c r="M12" s="1466"/>
      <c r="N12" s="1466"/>
      <c r="O12" s="1466"/>
      <c r="P12" s="1466"/>
      <c r="Q12" s="1466"/>
      <c r="R12" s="1466"/>
      <c r="S12" s="1466"/>
      <c r="T12" s="1466"/>
      <c r="U12" s="1467"/>
    </row>
    <row r="13" spans="1:35" ht="14.25" customHeight="1" thickBot="1">
      <c r="A13" s="503" t="s">
        <v>17</v>
      </c>
      <c r="B13" s="1468" t="s">
        <v>540</v>
      </c>
      <c r="C13" s="1469"/>
      <c r="D13" s="1469"/>
      <c r="E13" s="1469"/>
      <c r="F13" s="1469"/>
      <c r="G13" s="1469"/>
      <c r="H13" s="1469"/>
      <c r="I13" s="1469"/>
      <c r="J13" s="1469"/>
      <c r="K13" s="1469"/>
      <c r="L13" s="1469"/>
      <c r="M13" s="1469"/>
      <c r="N13" s="1469"/>
      <c r="O13" s="1469"/>
      <c r="P13" s="1469"/>
      <c r="Q13" s="1469"/>
      <c r="R13" s="1469"/>
      <c r="S13" s="1469"/>
      <c r="T13" s="1469"/>
      <c r="U13" s="1470"/>
    </row>
    <row r="14" spans="1:35" ht="15.75" customHeight="1" thickBot="1">
      <c r="A14" s="471" t="s">
        <v>17</v>
      </c>
      <c r="B14" s="1217" t="s">
        <v>17</v>
      </c>
      <c r="C14" s="1433" t="s">
        <v>541</v>
      </c>
      <c r="D14" s="1371"/>
      <c r="E14" s="1371"/>
      <c r="F14" s="1371"/>
      <c r="G14" s="1371"/>
      <c r="H14" s="1471"/>
      <c r="I14" s="1471"/>
      <c r="J14" s="1471"/>
      <c r="K14" s="1471"/>
      <c r="L14" s="1471"/>
      <c r="M14" s="1471"/>
      <c r="N14" s="1471"/>
      <c r="O14" s="1471"/>
      <c r="P14" s="1471"/>
      <c r="Q14" s="1471"/>
      <c r="R14" s="1371"/>
      <c r="S14" s="1471"/>
      <c r="T14" s="1471"/>
      <c r="U14" s="1472"/>
      <c r="W14" s="223"/>
    </row>
    <row r="15" spans="1:35" ht="24.75" customHeight="1">
      <c r="A15" s="1357" t="s">
        <v>17</v>
      </c>
      <c r="B15" s="1359" t="s">
        <v>17</v>
      </c>
      <c r="C15" s="1361" t="s">
        <v>17</v>
      </c>
      <c r="D15" s="1395" t="s">
        <v>542</v>
      </c>
      <c r="E15" s="1385" t="s">
        <v>543</v>
      </c>
      <c r="F15" s="1489">
        <v>1</v>
      </c>
      <c r="G15" s="265" t="s">
        <v>182</v>
      </c>
      <c r="H15" s="1233">
        <v>1417.6</v>
      </c>
      <c r="I15" s="1234">
        <v>1382.6</v>
      </c>
      <c r="J15" s="1234">
        <v>836.2</v>
      </c>
      <c r="K15" s="1235">
        <v>35</v>
      </c>
      <c r="L15" s="1233">
        <v>1355.5</v>
      </c>
      <c r="M15" s="1234">
        <v>1321.2</v>
      </c>
      <c r="N15" s="1234">
        <v>798.6</v>
      </c>
      <c r="O15" s="1235">
        <v>34.299999999999997</v>
      </c>
      <c r="P15" s="678">
        <v>1420</v>
      </c>
      <c r="Q15" s="678">
        <v>1420</v>
      </c>
      <c r="R15" s="1450" t="s">
        <v>544</v>
      </c>
      <c r="S15" s="1346">
        <v>106</v>
      </c>
      <c r="T15" s="1346">
        <v>105</v>
      </c>
      <c r="U15" s="1493" t="s">
        <v>680</v>
      </c>
      <c r="V15" s="338"/>
      <c r="W15" s="338"/>
      <c r="X15" s="679"/>
      <c r="Y15" s="338"/>
      <c r="Z15" s="338"/>
      <c r="AE15" s="680"/>
    </row>
    <row r="16" spans="1:35" ht="35.25" customHeight="1">
      <c r="A16" s="1392"/>
      <c r="B16" s="1393"/>
      <c r="C16" s="1427"/>
      <c r="D16" s="1396"/>
      <c r="E16" s="1397"/>
      <c r="F16" s="1490"/>
      <c r="G16" s="394" t="s">
        <v>184</v>
      </c>
      <c r="H16" s="1229">
        <v>2.1</v>
      </c>
      <c r="I16" s="663">
        <v>2.1</v>
      </c>
      <c r="J16" s="663"/>
      <c r="K16" s="661"/>
      <c r="L16" s="1225">
        <v>1.7</v>
      </c>
      <c r="M16" s="1226">
        <v>1.7</v>
      </c>
      <c r="N16" s="1226"/>
      <c r="O16" s="1227"/>
      <c r="P16" s="681">
        <v>1</v>
      </c>
      <c r="Q16" s="681">
        <v>1</v>
      </c>
      <c r="R16" s="1447"/>
      <c r="S16" s="1344"/>
      <c r="T16" s="1344"/>
      <c r="U16" s="1341"/>
      <c r="X16" s="223"/>
      <c r="AE16" s="680"/>
      <c r="AF16" s="223">
        <f>L15+L79+L81+L143+L190+L19+L77</f>
        <v>1838.3000000000002</v>
      </c>
      <c r="AG16" s="223">
        <f>M15+M79+M81+M143+M190+M19+M77</f>
        <v>1804.0000000000002</v>
      </c>
      <c r="AH16" s="223">
        <f>N15+N79+N81+N143+N190+N19+N77</f>
        <v>926.7</v>
      </c>
      <c r="AI16" s="223">
        <f>O15+O79+O81+O143+O190+O19+O77</f>
        <v>34.299999999999997</v>
      </c>
    </row>
    <row r="17" spans="1:35" ht="23.25" customHeight="1" thickBot="1">
      <c r="A17" s="1392"/>
      <c r="B17" s="1393"/>
      <c r="C17" s="1427"/>
      <c r="D17" s="1396"/>
      <c r="E17" s="1397"/>
      <c r="F17" s="1490"/>
      <c r="G17" s="394" t="s">
        <v>67</v>
      </c>
      <c r="H17" s="1229"/>
      <c r="I17" s="663"/>
      <c r="J17" s="663"/>
      <c r="K17" s="661"/>
      <c r="L17" s="1225"/>
      <c r="M17" s="1226"/>
      <c r="N17" s="1226"/>
      <c r="O17" s="1227"/>
      <c r="P17" s="681"/>
      <c r="Q17" s="681"/>
      <c r="R17" s="1447"/>
      <c r="S17" s="1464"/>
      <c r="T17" s="1464"/>
      <c r="U17" s="1494"/>
      <c r="X17" s="223"/>
      <c r="AE17" s="680"/>
      <c r="AF17" s="223"/>
      <c r="AG17" s="223"/>
      <c r="AH17" s="223"/>
      <c r="AI17" s="223"/>
    </row>
    <row r="18" spans="1:35" ht="23.25" customHeight="1">
      <c r="A18" s="1373"/>
      <c r="B18" s="1374"/>
      <c r="C18" s="1375"/>
      <c r="D18" s="1434"/>
      <c r="E18" s="1429"/>
      <c r="F18" s="1491"/>
      <c r="G18" s="396" t="s">
        <v>13</v>
      </c>
      <c r="H18" s="397">
        <f t="shared" ref="H18:O18" si="0">SUM(H15:H17)</f>
        <v>1419.6999999999998</v>
      </c>
      <c r="I18" s="258">
        <f t="shared" si="0"/>
        <v>1384.6999999999998</v>
      </c>
      <c r="J18" s="258">
        <f t="shared" si="0"/>
        <v>836.2</v>
      </c>
      <c r="K18" s="398">
        <f t="shared" si="0"/>
        <v>35</v>
      </c>
      <c r="L18" s="682">
        <f t="shared" si="0"/>
        <v>1357.2</v>
      </c>
      <c r="M18" s="683">
        <f t="shared" si="0"/>
        <v>1322.9</v>
      </c>
      <c r="N18" s="683">
        <f t="shared" si="0"/>
        <v>798.6</v>
      </c>
      <c r="O18" s="684">
        <f t="shared" si="0"/>
        <v>34.299999999999997</v>
      </c>
      <c r="P18" s="399">
        <f>SUM(P15:P16)</f>
        <v>1421</v>
      </c>
      <c r="Q18" s="399">
        <f>SUM(Q15:Q16)</f>
        <v>1421</v>
      </c>
      <c r="R18" s="1492"/>
      <c r="S18" s="478">
        <f>SUM(S15)</f>
        <v>106</v>
      </c>
      <c r="T18" s="685">
        <f>SUM(T15)</f>
        <v>105</v>
      </c>
      <c r="U18" s="686"/>
      <c r="W18" s="223">
        <f>I18+K18</f>
        <v>1419.6999999999998</v>
      </c>
      <c r="X18" s="647"/>
      <c r="Y18" s="647"/>
      <c r="Z18" s="647"/>
      <c r="AA18" s="647"/>
      <c r="AB18" s="687"/>
      <c r="AC18" s="687"/>
      <c r="AD18" s="687"/>
      <c r="AE18" s="688"/>
      <c r="AF18" s="338"/>
    </row>
    <row r="19" spans="1:35" ht="23.25" customHeight="1">
      <c r="A19" s="1356" t="s">
        <v>17</v>
      </c>
      <c r="B19" s="1359" t="s">
        <v>17</v>
      </c>
      <c r="C19" s="1361" t="s">
        <v>18</v>
      </c>
      <c r="D19" s="1395" t="s">
        <v>545</v>
      </c>
      <c r="E19" s="1385" t="s">
        <v>546</v>
      </c>
      <c r="F19" s="1387" t="s">
        <v>17</v>
      </c>
      <c r="G19" s="265" t="s">
        <v>182</v>
      </c>
      <c r="H19" s="1225">
        <v>201.8</v>
      </c>
      <c r="I19" s="1226">
        <v>201.8</v>
      </c>
      <c r="J19" s="1226">
        <v>131.80000000000001</v>
      </c>
      <c r="K19" s="1227"/>
      <c r="L19" s="1225">
        <v>189.7</v>
      </c>
      <c r="M19" s="1226">
        <v>189.7</v>
      </c>
      <c r="N19" s="1226">
        <v>128.1</v>
      </c>
      <c r="O19" s="1227"/>
      <c r="P19" s="681">
        <v>195</v>
      </c>
      <c r="Q19" s="681">
        <v>195</v>
      </c>
      <c r="R19" s="1389" t="s">
        <v>547</v>
      </c>
      <c r="S19" s="1229">
        <v>27</v>
      </c>
      <c r="T19" s="661">
        <v>27</v>
      </c>
      <c r="U19" s="689"/>
      <c r="V19" s="690"/>
      <c r="W19" s="690"/>
      <c r="X19" s="223"/>
      <c r="AE19" s="680"/>
    </row>
    <row r="20" spans="1:35" ht="20.25" customHeight="1">
      <c r="A20" s="1357"/>
      <c r="B20" s="1393"/>
      <c r="C20" s="1427"/>
      <c r="D20" s="1396"/>
      <c r="E20" s="1397"/>
      <c r="F20" s="1398"/>
      <c r="G20" s="396" t="s">
        <v>13</v>
      </c>
      <c r="H20" s="397">
        <f>SUM(H19)</f>
        <v>201.8</v>
      </c>
      <c r="I20" s="258">
        <f>SUM(I19)</f>
        <v>201.8</v>
      </c>
      <c r="J20" s="258">
        <f>SUM(J19)</f>
        <v>131.80000000000001</v>
      </c>
      <c r="K20" s="398">
        <f>SUM(K19)</f>
        <v>0</v>
      </c>
      <c r="L20" s="691">
        <f t="shared" ref="L20:Q20" si="1">SUM(L19)</f>
        <v>189.7</v>
      </c>
      <c r="M20" s="683">
        <f t="shared" si="1"/>
        <v>189.7</v>
      </c>
      <c r="N20" s="683">
        <f t="shared" si="1"/>
        <v>128.1</v>
      </c>
      <c r="O20" s="692">
        <f t="shared" si="1"/>
        <v>0</v>
      </c>
      <c r="P20" s="399">
        <f t="shared" si="1"/>
        <v>195</v>
      </c>
      <c r="Q20" s="399">
        <f t="shared" si="1"/>
        <v>195</v>
      </c>
      <c r="R20" s="1391"/>
      <c r="S20" s="262">
        <f>SUM(S19)</f>
        <v>27</v>
      </c>
      <c r="T20" s="264">
        <f>SUM(T19)</f>
        <v>27</v>
      </c>
      <c r="U20" s="693"/>
      <c r="V20" s="690"/>
      <c r="W20" s="690"/>
      <c r="X20" s="223"/>
      <c r="AE20" s="680"/>
    </row>
    <row r="21" spans="1:35" ht="18" customHeight="1">
      <c r="A21" s="1356" t="s">
        <v>17</v>
      </c>
      <c r="B21" s="1359" t="s">
        <v>17</v>
      </c>
      <c r="C21" s="1361" t="s">
        <v>19</v>
      </c>
      <c r="D21" s="1448" t="s">
        <v>548</v>
      </c>
      <c r="E21" s="1385" t="s">
        <v>549</v>
      </c>
      <c r="F21" s="1387" t="s">
        <v>185</v>
      </c>
      <c r="G21" s="265" t="s">
        <v>182</v>
      </c>
      <c r="H21" s="1225">
        <v>54.5</v>
      </c>
      <c r="I21" s="1226">
        <v>54.5</v>
      </c>
      <c r="J21" s="1226">
        <v>38.200000000000003</v>
      </c>
      <c r="K21" s="1236"/>
      <c r="L21" s="1225">
        <v>53.7</v>
      </c>
      <c r="M21" s="1226">
        <v>53.7</v>
      </c>
      <c r="N21" s="1226">
        <v>37.4</v>
      </c>
      <c r="O21" s="1227"/>
      <c r="P21" s="1228">
        <v>65</v>
      </c>
      <c r="Q21" s="1228">
        <v>65</v>
      </c>
      <c r="R21" s="1389" t="s">
        <v>550</v>
      </c>
      <c r="S21" s="1229">
        <v>3</v>
      </c>
      <c r="T21" s="661">
        <v>2</v>
      </c>
      <c r="U21" s="1539" t="s">
        <v>681</v>
      </c>
      <c r="V21" s="690"/>
      <c r="W21" s="690"/>
      <c r="X21" s="223"/>
      <c r="AE21" s="680"/>
      <c r="AH21" s="223">
        <f>AF16+L23+AF206</f>
        <v>3023.2660000000005</v>
      </c>
    </row>
    <row r="22" spans="1:35" ht="20.25" customHeight="1" thickBot="1">
      <c r="A22" s="1357"/>
      <c r="B22" s="1393"/>
      <c r="C22" s="1427"/>
      <c r="D22" s="1449"/>
      <c r="E22" s="1397"/>
      <c r="F22" s="1398"/>
      <c r="G22" s="396" t="s">
        <v>13</v>
      </c>
      <c r="H22" s="397">
        <f t="shared" ref="H22:Q22" si="2">SUM(H21)</f>
        <v>54.5</v>
      </c>
      <c r="I22" s="258">
        <f t="shared" si="2"/>
        <v>54.5</v>
      </c>
      <c r="J22" s="258">
        <f t="shared" si="2"/>
        <v>38.200000000000003</v>
      </c>
      <c r="K22" s="398">
        <f t="shared" si="2"/>
        <v>0</v>
      </c>
      <c r="L22" s="691">
        <f t="shared" si="2"/>
        <v>53.7</v>
      </c>
      <c r="M22" s="683">
        <f t="shared" si="2"/>
        <v>53.7</v>
      </c>
      <c r="N22" s="683">
        <f t="shared" si="2"/>
        <v>37.4</v>
      </c>
      <c r="O22" s="692">
        <f t="shared" si="2"/>
        <v>0</v>
      </c>
      <c r="P22" s="399">
        <f t="shared" si="2"/>
        <v>65</v>
      </c>
      <c r="Q22" s="399">
        <f t="shared" si="2"/>
        <v>65</v>
      </c>
      <c r="R22" s="1447"/>
      <c r="S22" s="262">
        <f>SUM(S21)</f>
        <v>3</v>
      </c>
      <c r="T22" s="264">
        <f>SUM(T21)</f>
        <v>2</v>
      </c>
      <c r="U22" s="1540"/>
      <c r="V22" s="690"/>
      <c r="W22" s="690"/>
      <c r="X22" s="223"/>
      <c r="AE22" s="680"/>
    </row>
    <row r="23" spans="1:35" ht="21" customHeight="1">
      <c r="A23" s="1357" t="s">
        <v>17</v>
      </c>
      <c r="B23" s="1359" t="s">
        <v>17</v>
      </c>
      <c r="C23" s="1383" t="s">
        <v>20</v>
      </c>
      <c r="D23" s="1462" t="s">
        <v>551</v>
      </c>
      <c r="E23" s="1365" t="s">
        <v>552</v>
      </c>
      <c r="F23" s="1441" t="s">
        <v>17</v>
      </c>
      <c r="G23" s="1232" t="s">
        <v>182</v>
      </c>
      <c r="H23" s="408">
        <f>SUM(H27+H31+H35+H39+H43+H47+H51+H55)</f>
        <v>603</v>
      </c>
      <c r="I23" s="401">
        <f t="shared" ref="I23:Q23" si="3">SUM(I27+I31+I35+I39+I43+I47+I51+I55)</f>
        <v>597.59999999999991</v>
      </c>
      <c r="J23" s="401">
        <f t="shared" si="3"/>
        <v>391.00000000000006</v>
      </c>
      <c r="K23" s="694">
        <f>SUM(K27+K31+K35+K39+K43+K47+K51+K55)</f>
        <v>5.4</v>
      </c>
      <c r="L23" s="408">
        <f t="shared" si="3"/>
        <v>594.26599999999996</v>
      </c>
      <c r="M23" s="401">
        <f>SUM(M27+M31+M35+M39+M43+M47+M51+M55)</f>
        <v>590.173</v>
      </c>
      <c r="N23" s="401">
        <f t="shared" si="3"/>
        <v>390.37</v>
      </c>
      <c r="O23" s="694">
        <f t="shared" si="3"/>
        <v>4.093</v>
      </c>
      <c r="P23" s="408">
        <f t="shared" si="3"/>
        <v>675.99999999999989</v>
      </c>
      <c r="Q23" s="408">
        <f t="shared" si="3"/>
        <v>733.30000000000007</v>
      </c>
      <c r="R23" s="1446" t="s">
        <v>553</v>
      </c>
      <c r="S23" s="1335">
        <f>SUM(S27+S31+S35+S39+S43+S47+S51+S55)</f>
        <v>64</v>
      </c>
      <c r="T23" s="1337">
        <f>SUM(T27+T31+T35+T39+T43+T47+T51+T55)</f>
        <v>63</v>
      </c>
      <c r="U23" s="1459" t="s">
        <v>682</v>
      </c>
      <c r="V23" s="690"/>
      <c r="W23" s="695"/>
      <c r="X23" s="223"/>
      <c r="AE23" s="680"/>
    </row>
    <row r="24" spans="1:35" ht="20.25" customHeight="1">
      <c r="A24" s="1392"/>
      <c r="B24" s="1393"/>
      <c r="C24" s="1394"/>
      <c r="D24" s="1463"/>
      <c r="E24" s="1440"/>
      <c r="F24" s="1442"/>
      <c r="G24" s="1232" t="s">
        <v>184</v>
      </c>
      <c r="H24" s="408">
        <f t="shared" ref="H24:Q25" si="4">SUM(H28+H32+H36+H40+H44+H48+H52+H56)</f>
        <v>14.600000000000001</v>
      </c>
      <c r="I24" s="401">
        <f t="shared" si="4"/>
        <v>14.600000000000001</v>
      </c>
      <c r="J24" s="401">
        <f t="shared" si="4"/>
        <v>0</v>
      </c>
      <c r="K24" s="694">
        <f t="shared" si="4"/>
        <v>0</v>
      </c>
      <c r="L24" s="408">
        <f t="shared" si="4"/>
        <v>12.366</v>
      </c>
      <c r="M24" s="401">
        <f t="shared" si="4"/>
        <v>12.366</v>
      </c>
      <c r="N24" s="401">
        <f t="shared" si="4"/>
        <v>0</v>
      </c>
      <c r="O24" s="694">
        <f t="shared" si="4"/>
        <v>0</v>
      </c>
      <c r="P24" s="408">
        <f t="shared" si="4"/>
        <v>12.600000000000001</v>
      </c>
      <c r="Q24" s="408">
        <f t="shared" si="4"/>
        <v>12.600000000000001</v>
      </c>
      <c r="R24" s="1447"/>
      <c r="S24" s="1325"/>
      <c r="T24" s="1338"/>
      <c r="U24" s="1460"/>
      <c r="V24" s="695"/>
      <c r="W24" s="690"/>
      <c r="X24" s="223"/>
      <c r="AE24" s="680"/>
    </row>
    <row r="25" spans="1:35" ht="19.5" customHeight="1" thickBot="1">
      <c r="A25" s="1392"/>
      <c r="B25" s="1393"/>
      <c r="C25" s="1394"/>
      <c r="D25" s="1463"/>
      <c r="E25" s="1440"/>
      <c r="F25" s="1442"/>
      <c r="G25" s="410" t="s">
        <v>67</v>
      </c>
      <c r="H25" s="408">
        <f t="shared" si="4"/>
        <v>0</v>
      </c>
      <c r="I25" s="401">
        <f t="shared" si="4"/>
        <v>0</v>
      </c>
      <c r="J25" s="401">
        <f t="shared" si="4"/>
        <v>0</v>
      </c>
      <c r="K25" s="694">
        <f t="shared" si="4"/>
        <v>0</v>
      </c>
      <c r="L25" s="408">
        <f t="shared" si="4"/>
        <v>0</v>
      </c>
      <c r="M25" s="401">
        <f t="shared" si="4"/>
        <v>0</v>
      </c>
      <c r="N25" s="401">
        <f t="shared" si="4"/>
        <v>0</v>
      </c>
      <c r="O25" s="694">
        <f t="shared" si="4"/>
        <v>0</v>
      </c>
      <c r="P25" s="408">
        <f t="shared" si="4"/>
        <v>0</v>
      </c>
      <c r="Q25" s="408">
        <f t="shared" si="4"/>
        <v>0</v>
      </c>
      <c r="R25" s="1447"/>
      <c r="S25" s="1326"/>
      <c r="T25" s="1339"/>
      <c r="U25" s="1461"/>
      <c r="V25" s="695"/>
      <c r="W25" s="690"/>
      <c r="X25" s="223"/>
      <c r="AE25" s="680"/>
    </row>
    <row r="26" spans="1:35" ht="22.5" customHeight="1" thickBot="1">
      <c r="A26" s="1392"/>
      <c r="B26" s="1393"/>
      <c r="C26" s="1394"/>
      <c r="D26" s="1463"/>
      <c r="E26" s="1440"/>
      <c r="F26" s="1442"/>
      <c r="G26" s="460" t="s">
        <v>13</v>
      </c>
      <c r="H26" s="682">
        <f>SUM(H23:H25)</f>
        <v>617.6</v>
      </c>
      <c r="I26" s="683">
        <f t="shared" ref="I26:Q26" si="5">SUM(I23:I25)</f>
        <v>612.19999999999993</v>
      </c>
      <c r="J26" s="683">
        <f t="shared" si="5"/>
        <v>391.00000000000006</v>
      </c>
      <c r="K26" s="684">
        <f t="shared" si="5"/>
        <v>5.4</v>
      </c>
      <c r="L26" s="682">
        <f t="shared" si="5"/>
        <v>606.63199999999995</v>
      </c>
      <c r="M26" s="683">
        <f t="shared" si="5"/>
        <v>602.53899999999999</v>
      </c>
      <c r="N26" s="683">
        <f t="shared" si="5"/>
        <v>390.37</v>
      </c>
      <c r="O26" s="684">
        <f t="shared" si="5"/>
        <v>4.093</v>
      </c>
      <c r="P26" s="691">
        <f t="shared" si="5"/>
        <v>688.59999999999991</v>
      </c>
      <c r="Q26" s="691">
        <f t="shared" si="5"/>
        <v>745.90000000000009</v>
      </c>
      <c r="R26" s="1391"/>
      <c r="S26" s="262">
        <f>SUM(S23)</f>
        <v>64</v>
      </c>
      <c r="T26" s="264">
        <f>SUM(T23)</f>
        <v>63</v>
      </c>
      <c r="U26" s="696"/>
      <c r="V26" s="338"/>
      <c r="W26" s="687"/>
      <c r="X26" s="687"/>
      <c r="Y26" s="679"/>
      <c r="Z26" s="687"/>
      <c r="AA26" s="687"/>
      <c r="AB26" s="687"/>
      <c r="AE26" s="680"/>
    </row>
    <row r="27" spans="1:35" ht="11.25" customHeight="1" outlineLevel="1">
      <c r="A27" s="1357" t="s">
        <v>17</v>
      </c>
      <c r="B27" s="1359" t="s">
        <v>17</v>
      </c>
      <c r="C27" s="1383" t="s">
        <v>442</v>
      </c>
      <c r="D27" s="1462" t="s">
        <v>551</v>
      </c>
      <c r="E27" s="1385" t="s">
        <v>552</v>
      </c>
      <c r="F27" s="1387" t="s">
        <v>40</v>
      </c>
      <c r="G27" s="697" t="s">
        <v>182</v>
      </c>
      <c r="H27" s="400">
        <v>110.2</v>
      </c>
      <c r="I27" s="401">
        <v>108.5</v>
      </c>
      <c r="J27" s="401">
        <v>64.7</v>
      </c>
      <c r="K27" s="402">
        <v>1.7</v>
      </c>
      <c r="L27" s="400">
        <v>107.566</v>
      </c>
      <c r="M27" s="401">
        <v>105.873</v>
      </c>
      <c r="N27" s="401">
        <v>64.569999999999993</v>
      </c>
      <c r="O27" s="402">
        <v>1.6930000000000001</v>
      </c>
      <c r="P27" s="404">
        <v>116.6</v>
      </c>
      <c r="Q27" s="404">
        <v>132.4</v>
      </c>
      <c r="R27" s="1446" t="s">
        <v>553</v>
      </c>
      <c r="S27" s="1335">
        <v>10</v>
      </c>
      <c r="T27" s="1336">
        <v>10</v>
      </c>
      <c r="U27" s="1346"/>
      <c r="V27" s="690"/>
      <c r="W27" s="695"/>
      <c r="X27" s="223"/>
    </row>
    <row r="28" spans="1:35" ht="12.75" customHeight="1" outlineLevel="1">
      <c r="A28" s="1392"/>
      <c r="B28" s="1393"/>
      <c r="C28" s="1394"/>
      <c r="D28" s="1463"/>
      <c r="E28" s="1397"/>
      <c r="F28" s="1398"/>
      <c r="G28" s="697" t="s">
        <v>184</v>
      </c>
      <c r="H28" s="400">
        <v>0.4</v>
      </c>
      <c r="I28" s="401">
        <v>0.4</v>
      </c>
      <c r="J28" s="401"/>
      <c r="K28" s="402"/>
      <c r="L28" s="400">
        <v>0.36599999999999999</v>
      </c>
      <c r="M28" s="401">
        <v>0.36599999999999999</v>
      </c>
      <c r="N28" s="401"/>
      <c r="O28" s="402"/>
      <c r="P28" s="404">
        <v>0.4</v>
      </c>
      <c r="Q28" s="404">
        <v>0.4</v>
      </c>
      <c r="R28" s="1447"/>
      <c r="S28" s="1325"/>
      <c r="T28" s="1327"/>
      <c r="U28" s="1344"/>
      <c r="V28" s="695"/>
      <c r="W28" s="690"/>
      <c r="X28" s="223"/>
      <c r="Y28" s="223"/>
      <c r="Z28" s="223"/>
      <c r="AA28" s="223"/>
      <c r="AB28" s="223"/>
      <c r="AD28" s="223"/>
      <c r="AE28" s="223"/>
      <c r="AF28" s="223"/>
      <c r="AG28" s="223"/>
    </row>
    <row r="29" spans="1:35" ht="12.75" customHeight="1" outlineLevel="1" thickBot="1">
      <c r="A29" s="1392"/>
      <c r="B29" s="1393"/>
      <c r="C29" s="1394"/>
      <c r="D29" s="1463"/>
      <c r="E29" s="1397"/>
      <c r="F29" s="1398"/>
      <c r="G29" s="699" t="s">
        <v>67</v>
      </c>
      <c r="H29" s="400"/>
      <c r="I29" s="401"/>
      <c r="J29" s="401"/>
      <c r="K29" s="402"/>
      <c r="L29" s="400"/>
      <c r="M29" s="401"/>
      <c r="N29" s="401"/>
      <c r="O29" s="402"/>
      <c r="P29" s="404"/>
      <c r="Q29" s="404"/>
      <c r="R29" s="1447"/>
      <c r="S29" s="1326"/>
      <c r="T29" s="1328"/>
      <c r="U29" s="1464"/>
      <c r="V29" s="695"/>
      <c r="W29" s="690"/>
      <c r="X29" s="223"/>
      <c r="Y29" s="223"/>
      <c r="Z29" s="223"/>
      <c r="AA29" s="223"/>
      <c r="AB29" s="223"/>
      <c r="AD29" s="223"/>
      <c r="AE29" s="223"/>
      <c r="AF29" s="223"/>
      <c r="AG29" s="223"/>
    </row>
    <row r="30" spans="1:35" ht="12.75" customHeight="1" outlineLevel="1" thickBot="1">
      <c r="A30" s="1392"/>
      <c r="B30" s="1393"/>
      <c r="C30" s="1394"/>
      <c r="D30" s="1463"/>
      <c r="E30" s="1397"/>
      <c r="F30" s="1398"/>
      <c r="G30" s="418" t="s">
        <v>13</v>
      </c>
      <c r="H30" s="397">
        <f t="shared" ref="H30:O30" si="6">SUM(H27:H29)</f>
        <v>110.60000000000001</v>
      </c>
      <c r="I30" s="258">
        <f t="shared" si="6"/>
        <v>108.9</v>
      </c>
      <c r="J30" s="258">
        <f t="shared" si="6"/>
        <v>64.7</v>
      </c>
      <c r="K30" s="398">
        <f t="shared" si="6"/>
        <v>1.7</v>
      </c>
      <c r="L30" s="397">
        <f t="shared" si="6"/>
        <v>107.932</v>
      </c>
      <c r="M30" s="258">
        <f t="shared" si="6"/>
        <v>106.239</v>
      </c>
      <c r="N30" s="258">
        <f t="shared" si="6"/>
        <v>64.569999999999993</v>
      </c>
      <c r="O30" s="398">
        <f t="shared" si="6"/>
        <v>1.6930000000000001</v>
      </c>
      <c r="P30" s="399">
        <f>SUM(P27:P28)</f>
        <v>117</v>
      </c>
      <c r="Q30" s="399">
        <f>SUM(Q27:Q28)</f>
        <v>132.80000000000001</v>
      </c>
      <c r="R30" s="1391"/>
      <c r="S30" s="262">
        <f>SUM(S27)</f>
        <v>10</v>
      </c>
      <c r="T30" s="264">
        <f>SUM(T27)</f>
        <v>10</v>
      </c>
      <c r="U30" s="1043"/>
      <c r="V30" s="690"/>
      <c r="W30" s="690"/>
      <c r="X30" s="223" t="s">
        <v>184</v>
      </c>
      <c r="Y30" s="223">
        <f>H28+H32+H36+H40+H44+H48+H52+H56</f>
        <v>14.600000000000001</v>
      </c>
      <c r="Z30" s="223">
        <f>I28+I32+I36+I40+I44+I48+I52+I56</f>
        <v>14.600000000000001</v>
      </c>
      <c r="AA30" s="223">
        <f>J28+J32+J36+J40+J44+J48+J52+J56</f>
        <v>0</v>
      </c>
      <c r="AB30" s="223">
        <f>K28+K32+K36+K40+K44+K48+K52+K56</f>
        <v>0</v>
      </c>
      <c r="AD30" s="223">
        <f>P28+P32+P36+P40+P44+P48+P52+P56</f>
        <v>12.600000000000001</v>
      </c>
      <c r="AE30" s="223"/>
    </row>
    <row r="31" spans="1:35" ht="11.25" customHeight="1" outlineLevel="1">
      <c r="A31" s="1357" t="s">
        <v>17</v>
      </c>
      <c r="B31" s="1359" t="s">
        <v>17</v>
      </c>
      <c r="C31" s="1383" t="s">
        <v>443</v>
      </c>
      <c r="D31" s="1448" t="s">
        <v>551</v>
      </c>
      <c r="E31" s="1385" t="s">
        <v>552</v>
      </c>
      <c r="F31" s="1387" t="s">
        <v>41</v>
      </c>
      <c r="G31" s="697" t="s">
        <v>182</v>
      </c>
      <c r="H31" s="400">
        <v>62.8</v>
      </c>
      <c r="I31" s="401">
        <v>61.1</v>
      </c>
      <c r="J31" s="401">
        <v>35.299999999999997</v>
      </c>
      <c r="K31" s="402">
        <v>1.7</v>
      </c>
      <c r="L31" s="400">
        <v>60</v>
      </c>
      <c r="M31" s="401">
        <v>59.3</v>
      </c>
      <c r="N31" s="401">
        <v>35.299999999999997</v>
      </c>
      <c r="O31" s="402">
        <v>0.7</v>
      </c>
      <c r="P31" s="404">
        <v>80</v>
      </c>
      <c r="Q31" s="404">
        <v>88</v>
      </c>
      <c r="R31" s="1446" t="s">
        <v>553</v>
      </c>
      <c r="S31" s="1335">
        <v>6</v>
      </c>
      <c r="T31" s="1337">
        <v>5</v>
      </c>
      <c r="U31" s="1340" t="s">
        <v>683</v>
      </c>
      <c r="V31" s="690"/>
      <c r="W31" s="695"/>
      <c r="X31" s="223"/>
      <c r="Y31" s="223"/>
      <c r="Z31" s="223"/>
      <c r="AA31" s="223"/>
      <c r="AB31" s="223"/>
      <c r="AD31" s="223"/>
      <c r="AE31" s="223"/>
    </row>
    <row r="32" spans="1:35" ht="12.75" customHeight="1" outlineLevel="1">
      <c r="A32" s="1392"/>
      <c r="B32" s="1393"/>
      <c r="C32" s="1394"/>
      <c r="D32" s="1449"/>
      <c r="E32" s="1397"/>
      <c r="F32" s="1398"/>
      <c r="G32" s="697" t="s">
        <v>184</v>
      </c>
      <c r="H32" s="400">
        <v>0.6</v>
      </c>
      <c r="I32" s="401">
        <v>0.6</v>
      </c>
      <c r="J32" s="401"/>
      <c r="K32" s="402"/>
      <c r="L32" s="400">
        <v>0.6</v>
      </c>
      <c r="M32" s="401">
        <v>0.6</v>
      </c>
      <c r="N32" s="401"/>
      <c r="O32" s="402"/>
      <c r="P32" s="404">
        <v>0.6</v>
      </c>
      <c r="Q32" s="404">
        <v>0.6</v>
      </c>
      <c r="R32" s="1447"/>
      <c r="S32" s="1325"/>
      <c r="T32" s="1338"/>
      <c r="U32" s="1341"/>
      <c r="V32" s="695"/>
      <c r="W32" s="690"/>
      <c r="X32" s="223"/>
    </row>
    <row r="33" spans="1:27" ht="12.75" customHeight="1" outlineLevel="1" thickBot="1">
      <c r="A33" s="1392"/>
      <c r="B33" s="1393"/>
      <c r="C33" s="1394"/>
      <c r="D33" s="1449"/>
      <c r="E33" s="1397"/>
      <c r="F33" s="1398"/>
      <c r="G33" s="699" t="s">
        <v>67</v>
      </c>
      <c r="H33" s="400"/>
      <c r="I33" s="401"/>
      <c r="J33" s="401"/>
      <c r="K33" s="402"/>
      <c r="L33" s="400"/>
      <c r="M33" s="401"/>
      <c r="N33" s="401"/>
      <c r="O33" s="402"/>
      <c r="P33" s="404"/>
      <c r="Q33" s="404"/>
      <c r="R33" s="1447"/>
      <c r="S33" s="1326"/>
      <c r="T33" s="1339"/>
      <c r="U33" s="1342"/>
      <c r="V33" s="695"/>
      <c r="W33" s="690"/>
      <c r="X33" s="223"/>
    </row>
    <row r="34" spans="1:27" ht="12.75" customHeight="1" outlineLevel="1" thickBot="1">
      <c r="A34" s="1392"/>
      <c r="B34" s="1393"/>
      <c r="C34" s="1394"/>
      <c r="D34" s="1449"/>
      <c r="E34" s="1397"/>
      <c r="F34" s="1398"/>
      <c r="G34" s="418" t="s">
        <v>13</v>
      </c>
      <c r="H34" s="397">
        <f>SUM(H31:H32)</f>
        <v>63.4</v>
      </c>
      <c r="I34" s="258">
        <f>SUM(I31:I32)</f>
        <v>61.7</v>
      </c>
      <c r="J34" s="258">
        <f>SUM(J31:J32)</f>
        <v>35.299999999999997</v>
      </c>
      <c r="K34" s="398">
        <f>SUM(K31:K32)</f>
        <v>1.7</v>
      </c>
      <c r="L34" s="397">
        <f>SUM(L31:L33)</f>
        <v>60.6</v>
      </c>
      <c r="M34" s="258">
        <f>SUM(M31:M33)</f>
        <v>59.9</v>
      </c>
      <c r="N34" s="258">
        <f>SUM(N31:N33)</f>
        <v>35.299999999999997</v>
      </c>
      <c r="O34" s="398">
        <f>SUM(O31:O33)</f>
        <v>0.7</v>
      </c>
      <c r="P34" s="399">
        <f>SUM(P31:P32)</f>
        <v>80.599999999999994</v>
      </c>
      <c r="Q34" s="399">
        <f>SUM(Q31:Q32)</f>
        <v>88.6</v>
      </c>
      <c r="R34" s="1391"/>
      <c r="S34" s="297">
        <f>SUM(S31)</f>
        <v>6</v>
      </c>
      <c r="T34" s="298">
        <f>SUM(T31)</f>
        <v>5</v>
      </c>
      <c r="U34" s="1044"/>
      <c r="V34" s="690"/>
      <c r="W34" s="690"/>
      <c r="X34" s="223"/>
      <c r="Y34" s="223">
        <f>S27+S31+S35+S39+S43+S47+S51+S55</f>
        <v>64</v>
      </c>
      <c r="Z34" s="223">
        <f>T27+T31+T35+T39+T43+T47+T51+T55</f>
        <v>63</v>
      </c>
      <c r="AA34" s="223" t="e">
        <f>U27+U31+U35+U39+U43+U47+U51+U55</f>
        <v>#VALUE!</v>
      </c>
    </row>
    <row r="35" spans="1:27" ht="11.25" customHeight="1" outlineLevel="1">
      <c r="A35" s="1357" t="s">
        <v>17</v>
      </c>
      <c r="B35" s="1359" t="s">
        <v>17</v>
      </c>
      <c r="C35" s="1383" t="s">
        <v>476</v>
      </c>
      <c r="D35" s="1448" t="s">
        <v>551</v>
      </c>
      <c r="E35" s="1385" t="s">
        <v>552</v>
      </c>
      <c r="F35" s="1387" t="s">
        <v>84</v>
      </c>
      <c r="G35" s="697" t="s">
        <v>182</v>
      </c>
      <c r="H35" s="400">
        <v>46.4</v>
      </c>
      <c r="I35" s="401">
        <v>44.4</v>
      </c>
      <c r="J35" s="401">
        <v>33</v>
      </c>
      <c r="K35" s="402">
        <v>2</v>
      </c>
      <c r="L35" s="400">
        <v>45.6</v>
      </c>
      <c r="M35" s="401">
        <v>43.9</v>
      </c>
      <c r="N35" s="401">
        <v>32.799999999999997</v>
      </c>
      <c r="O35" s="402">
        <v>1.7</v>
      </c>
      <c r="P35" s="404">
        <v>45.3</v>
      </c>
      <c r="Q35" s="404">
        <v>45.7</v>
      </c>
      <c r="R35" s="1446" t="s">
        <v>553</v>
      </c>
      <c r="S35" s="1335">
        <v>5</v>
      </c>
      <c r="T35" s="1337">
        <v>5</v>
      </c>
      <c r="U35" s="1343"/>
      <c r="V35" s="690"/>
      <c r="W35" s="695"/>
      <c r="X35" s="223"/>
    </row>
    <row r="36" spans="1:27" ht="12.75" customHeight="1" outlineLevel="1">
      <c r="A36" s="1392"/>
      <c r="B36" s="1393"/>
      <c r="C36" s="1394"/>
      <c r="D36" s="1449"/>
      <c r="E36" s="1397"/>
      <c r="F36" s="1398"/>
      <c r="G36" s="697" t="s">
        <v>184</v>
      </c>
      <c r="H36" s="400">
        <v>7.3</v>
      </c>
      <c r="I36" s="401">
        <v>7.3</v>
      </c>
      <c r="J36" s="401"/>
      <c r="K36" s="402"/>
      <c r="L36" s="400">
        <v>5.6</v>
      </c>
      <c r="M36" s="401">
        <v>5.6</v>
      </c>
      <c r="N36" s="401"/>
      <c r="O36" s="402"/>
      <c r="P36" s="404">
        <v>7.3</v>
      </c>
      <c r="Q36" s="404">
        <v>7.3</v>
      </c>
      <c r="R36" s="1447"/>
      <c r="S36" s="1325"/>
      <c r="T36" s="1338"/>
      <c r="U36" s="1344"/>
      <c r="V36" s="695"/>
      <c r="W36" s="690"/>
      <c r="X36" s="223"/>
    </row>
    <row r="37" spans="1:27" ht="12.75" customHeight="1" outlineLevel="1" thickBot="1">
      <c r="A37" s="1392"/>
      <c r="B37" s="1393"/>
      <c r="C37" s="1394"/>
      <c r="D37" s="1449"/>
      <c r="E37" s="1397"/>
      <c r="F37" s="1398"/>
      <c r="G37" s="699" t="s">
        <v>67</v>
      </c>
      <c r="H37" s="400"/>
      <c r="I37" s="401"/>
      <c r="J37" s="401"/>
      <c r="K37" s="402"/>
      <c r="L37" s="400"/>
      <c r="M37" s="401"/>
      <c r="N37" s="401"/>
      <c r="O37" s="402"/>
      <c r="P37" s="404"/>
      <c r="Q37" s="404"/>
      <c r="R37" s="1447"/>
      <c r="S37" s="1326"/>
      <c r="T37" s="1339"/>
      <c r="U37" s="1345"/>
      <c r="V37" s="695"/>
      <c r="W37" s="690"/>
      <c r="X37" s="223"/>
    </row>
    <row r="38" spans="1:27" ht="12.75" customHeight="1" outlineLevel="1" thickBot="1">
      <c r="A38" s="1392"/>
      <c r="B38" s="1393"/>
      <c r="C38" s="1394"/>
      <c r="D38" s="1449"/>
      <c r="E38" s="1397"/>
      <c r="F38" s="1398"/>
      <c r="G38" s="418" t="s">
        <v>13</v>
      </c>
      <c r="H38" s="397">
        <f>SUM(H35:H36)</f>
        <v>53.699999999999996</v>
      </c>
      <c r="I38" s="258">
        <f>SUM(I35:I36)</f>
        <v>51.699999999999996</v>
      </c>
      <c r="J38" s="258">
        <f>SUM(J35:J36)</f>
        <v>33</v>
      </c>
      <c r="K38" s="398">
        <f>SUM(K35:K36)</f>
        <v>2</v>
      </c>
      <c r="L38" s="397">
        <f>SUM(L35:L37)</f>
        <v>51.2</v>
      </c>
      <c r="M38" s="258">
        <f>SUM(M35:M37)</f>
        <v>49.5</v>
      </c>
      <c r="N38" s="258">
        <f>SUM(N35:N37)</f>
        <v>32.799999999999997</v>
      </c>
      <c r="O38" s="398">
        <f>SUM(O35:O37)</f>
        <v>1.7</v>
      </c>
      <c r="P38" s="399">
        <f>SUM(P35:P36)</f>
        <v>52.599999999999994</v>
      </c>
      <c r="Q38" s="399">
        <f>SUM(Q35:Q36)</f>
        <v>53</v>
      </c>
      <c r="R38" s="1391"/>
      <c r="S38" s="297">
        <f>SUM(S35)</f>
        <v>5</v>
      </c>
      <c r="T38" s="298">
        <f>SUM(T35)</f>
        <v>5</v>
      </c>
      <c r="U38" s="1044"/>
      <c r="V38" s="690"/>
      <c r="W38" s="690"/>
      <c r="X38" s="223"/>
    </row>
    <row r="39" spans="1:27" ht="11.25" customHeight="1" outlineLevel="1">
      <c r="A39" s="1357" t="s">
        <v>17</v>
      </c>
      <c r="B39" s="1359" t="s">
        <v>17</v>
      </c>
      <c r="C39" s="1383" t="s">
        <v>477</v>
      </c>
      <c r="D39" s="1448" t="s">
        <v>551</v>
      </c>
      <c r="E39" s="1385" t="s">
        <v>552</v>
      </c>
      <c r="F39" s="1387" t="s">
        <v>85</v>
      </c>
      <c r="G39" s="697" t="s">
        <v>182</v>
      </c>
      <c r="H39" s="400">
        <v>75.099999999999994</v>
      </c>
      <c r="I39" s="401">
        <v>75.099999999999994</v>
      </c>
      <c r="J39" s="401">
        <v>50.7</v>
      </c>
      <c r="K39" s="402"/>
      <c r="L39" s="400">
        <v>74.5</v>
      </c>
      <c r="M39" s="401">
        <v>74.5</v>
      </c>
      <c r="N39" s="401">
        <v>50.7</v>
      </c>
      <c r="O39" s="402"/>
      <c r="P39" s="428">
        <v>94.7</v>
      </c>
      <c r="Q39" s="428">
        <v>104.2</v>
      </c>
      <c r="R39" s="1446" t="s">
        <v>553</v>
      </c>
      <c r="S39" s="1335">
        <v>9</v>
      </c>
      <c r="T39" s="1336">
        <v>9</v>
      </c>
      <c r="U39" s="1343"/>
      <c r="V39" s="690"/>
      <c r="W39" s="695"/>
      <c r="X39" s="223"/>
    </row>
    <row r="40" spans="1:27" ht="12.75" customHeight="1" outlineLevel="1">
      <c r="A40" s="1392"/>
      <c r="B40" s="1393"/>
      <c r="C40" s="1394"/>
      <c r="D40" s="1449"/>
      <c r="E40" s="1397"/>
      <c r="F40" s="1398"/>
      <c r="G40" s="697" t="s">
        <v>184</v>
      </c>
      <c r="H40" s="400">
        <v>0.5</v>
      </c>
      <c r="I40" s="401">
        <v>0.5</v>
      </c>
      <c r="J40" s="401"/>
      <c r="K40" s="402"/>
      <c r="L40" s="400">
        <v>0.3</v>
      </c>
      <c r="M40" s="401">
        <v>0.3</v>
      </c>
      <c r="N40" s="401"/>
      <c r="O40" s="402"/>
      <c r="P40" s="404">
        <v>0.3</v>
      </c>
      <c r="Q40" s="404">
        <v>0.3</v>
      </c>
      <c r="R40" s="1447"/>
      <c r="S40" s="1325"/>
      <c r="T40" s="1327"/>
      <c r="U40" s="1344"/>
      <c r="V40" s="695"/>
      <c r="W40" s="690"/>
      <c r="X40" s="223"/>
    </row>
    <row r="41" spans="1:27" ht="12.75" customHeight="1" outlineLevel="1" thickBot="1">
      <c r="A41" s="1392"/>
      <c r="B41" s="1393"/>
      <c r="C41" s="1394"/>
      <c r="D41" s="1449"/>
      <c r="E41" s="1397"/>
      <c r="F41" s="1398"/>
      <c r="G41" s="699" t="s">
        <v>67</v>
      </c>
      <c r="H41" s="400"/>
      <c r="I41" s="401"/>
      <c r="J41" s="401"/>
      <c r="K41" s="402"/>
      <c r="L41" s="400"/>
      <c r="M41" s="401"/>
      <c r="N41" s="401"/>
      <c r="O41" s="402"/>
      <c r="P41" s="404"/>
      <c r="Q41" s="404"/>
      <c r="R41" s="1447"/>
      <c r="S41" s="1326"/>
      <c r="T41" s="1328"/>
      <c r="U41" s="1345"/>
      <c r="V41" s="695"/>
      <c r="W41" s="690"/>
      <c r="X41" s="223"/>
    </row>
    <row r="42" spans="1:27" ht="12.75" customHeight="1" outlineLevel="1" thickBot="1">
      <c r="A42" s="1392"/>
      <c r="B42" s="1393"/>
      <c r="C42" s="1394"/>
      <c r="D42" s="1449"/>
      <c r="E42" s="1397"/>
      <c r="F42" s="1398"/>
      <c r="G42" s="418" t="s">
        <v>13</v>
      </c>
      <c r="H42" s="419">
        <f>SUM(H39:H41)</f>
        <v>75.599999999999994</v>
      </c>
      <c r="I42" s="420">
        <f>SUM(I39:I41)</f>
        <v>75.599999999999994</v>
      </c>
      <c r="J42" s="420">
        <f>SUM(J39:J40)</f>
        <v>50.7</v>
      </c>
      <c r="K42" s="421">
        <f>SUM(K39:K40)</f>
        <v>0</v>
      </c>
      <c r="L42" s="419">
        <f>SUM(L39:L41)</f>
        <v>74.8</v>
      </c>
      <c r="M42" s="420">
        <f>SUM(M39:M41)</f>
        <v>74.8</v>
      </c>
      <c r="N42" s="420">
        <f>SUM(N39:N41)</f>
        <v>50.7</v>
      </c>
      <c r="O42" s="421">
        <f>SUM(O39:O41)</f>
        <v>0</v>
      </c>
      <c r="P42" s="423">
        <f>SUM(P39:P40)</f>
        <v>95</v>
      </c>
      <c r="Q42" s="423">
        <f>SUM(Q39:Q40)</f>
        <v>104.5</v>
      </c>
      <c r="R42" s="1391"/>
      <c r="S42" s="297">
        <f>SUM(S39)</f>
        <v>9</v>
      </c>
      <c r="T42" s="298">
        <f>SUM(T39)</f>
        <v>9</v>
      </c>
      <c r="U42" s="1044"/>
      <c r="V42" s="338"/>
      <c r="W42" s="338"/>
      <c r="X42" s="409"/>
      <c r="Y42" s="338"/>
      <c r="Z42" s="338"/>
      <c r="AA42" s="409"/>
    </row>
    <row r="43" spans="1:27" ht="11.25" customHeight="1" outlineLevel="1">
      <c r="A43" s="1451" t="s">
        <v>17</v>
      </c>
      <c r="B43" s="1452" t="s">
        <v>17</v>
      </c>
      <c r="C43" s="1453" t="s">
        <v>478</v>
      </c>
      <c r="D43" s="1454" t="s">
        <v>551</v>
      </c>
      <c r="E43" s="1456" t="s">
        <v>552</v>
      </c>
      <c r="F43" s="1457" t="s">
        <v>104</v>
      </c>
      <c r="G43" s="1302" t="s">
        <v>182</v>
      </c>
      <c r="H43" s="1303">
        <v>124.2</v>
      </c>
      <c r="I43" s="1304">
        <v>124.2</v>
      </c>
      <c r="J43" s="1304">
        <v>78.400000000000006</v>
      </c>
      <c r="K43" s="1305"/>
      <c r="L43" s="1303">
        <v>122.6</v>
      </c>
      <c r="M43" s="1304">
        <v>122.6</v>
      </c>
      <c r="N43" s="1304">
        <v>78.2</v>
      </c>
      <c r="O43" s="1305"/>
      <c r="P43" s="1306">
        <v>129.1</v>
      </c>
      <c r="Q43" s="1306">
        <v>137.19999999999999</v>
      </c>
      <c r="R43" s="1450" t="s">
        <v>553</v>
      </c>
      <c r="S43" s="1329">
        <v>10</v>
      </c>
      <c r="T43" s="1332">
        <v>10</v>
      </c>
      <c r="U43" s="1346"/>
      <c r="V43" s="338"/>
      <c r="W43" s="409"/>
      <c r="X43" s="679"/>
      <c r="Y43" s="338"/>
      <c r="Z43" s="338"/>
    </row>
    <row r="44" spans="1:27" ht="12.75" customHeight="1" outlineLevel="1">
      <c r="A44" s="1392"/>
      <c r="B44" s="1393"/>
      <c r="C44" s="1394"/>
      <c r="D44" s="1449"/>
      <c r="E44" s="1397"/>
      <c r="F44" s="1445"/>
      <c r="G44" s="697" t="s">
        <v>184</v>
      </c>
      <c r="H44" s="400">
        <v>0.1</v>
      </c>
      <c r="I44" s="401">
        <v>0.1</v>
      </c>
      <c r="J44" s="401"/>
      <c r="K44" s="402"/>
      <c r="L44" s="400">
        <v>0.1</v>
      </c>
      <c r="M44" s="401">
        <v>0.1</v>
      </c>
      <c r="N44" s="401"/>
      <c r="O44" s="402"/>
      <c r="P44" s="404">
        <v>0.1</v>
      </c>
      <c r="Q44" s="404">
        <v>0.1</v>
      </c>
      <c r="R44" s="1447"/>
      <c r="S44" s="1330"/>
      <c r="T44" s="1333"/>
      <c r="U44" s="1344"/>
      <c r="V44" s="695"/>
      <c r="W44" s="690"/>
      <c r="X44" s="223"/>
    </row>
    <row r="45" spans="1:27" ht="12.75" customHeight="1" outlineLevel="1" thickBot="1">
      <c r="A45" s="1392"/>
      <c r="B45" s="1393"/>
      <c r="C45" s="1394"/>
      <c r="D45" s="1449"/>
      <c r="E45" s="1397"/>
      <c r="F45" s="1445"/>
      <c r="G45" s="699" t="s">
        <v>67</v>
      </c>
      <c r="H45" s="400"/>
      <c r="I45" s="401"/>
      <c r="J45" s="401"/>
      <c r="K45" s="402"/>
      <c r="L45" s="400"/>
      <c r="M45" s="401"/>
      <c r="N45" s="401"/>
      <c r="O45" s="402"/>
      <c r="P45" s="404"/>
      <c r="Q45" s="404"/>
      <c r="R45" s="1447"/>
      <c r="S45" s="1331"/>
      <c r="T45" s="1334"/>
      <c r="U45" s="1345"/>
      <c r="V45" s="695"/>
      <c r="W45" s="690"/>
      <c r="X45" s="223"/>
    </row>
    <row r="46" spans="1:27" ht="12.75" customHeight="1" outlineLevel="1" thickBot="1">
      <c r="A46" s="1381"/>
      <c r="B46" s="1382"/>
      <c r="C46" s="1384"/>
      <c r="D46" s="1455"/>
      <c r="E46" s="1386"/>
      <c r="F46" s="1458"/>
      <c r="G46" s="1307" t="s">
        <v>13</v>
      </c>
      <c r="H46" s="1308">
        <f>SUM(H43:H45)</f>
        <v>124.3</v>
      </c>
      <c r="I46" s="1309">
        <f>SUM(I43:I45)</f>
        <v>124.3</v>
      </c>
      <c r="J46" s="1309">
        <f>SUM(J43:J44)</f>
        <v>78.400000000000006</v>
      </c>
      <c r="K46" s="1310">
        <f>SUM(K43:K44)</f>
        <v>0</v>
      </c>
      <c r="L46" s="1308">
        <f>SUM(L43:L45)</f>
        <v>122.69999999999999</v>
      </c>
      <c r="M46" s="1309">
        <f>SUM(M43:M45)</f>
        <v>122.69999999999999</v>
      </c>
      <c r="N46" s="1309">
        <f>SUM(N43:N45)</f>
        <v>78.2</v>
      </c>
      <c r="O46" s="1310">
        <f>SUM(O43:O45)</f>
        <v>0</v>
      </c>
      <c r="P46" s="760">
        <f>SUM(P43:P44)</f>
        <v>129.19999999999999</v>
      </c>
      <c r="Q46" s="760">
        <f>SUM(Q43:Q44)</f>
        <v>137.29999999999998</v>
      </c>
      <c r="R46" s="1390"/>
      <c r="S46" s="1311">
        <f>SUM(S43)</f>
        <v>10</v>
      </c>
      <c r="T46" s="1312">
        <f>SUM(T43)</f>
        <v>10</v>
      </c>
      <c r="U46" s="1313"/>
      <c r="V46" s="690"/>
      <c r="W46" s="690"/>
      <c r="X46" s="223"/>
    </row>
    <row r="47" spans="1:27" ht="11.25" customHeight="1" outlineLevel="1">
      <c r="A47" s="1392" t="s">
        <v>17</v>
      </c>
      <c r="B47" s="1393" t="s">
        <v>17</v>
      </c>
      <c r="C47" s="1394" t="s">
        <v>479</v>
      </c>
      <c r="D47" s="1449" t="s">
        <v>551</v>
      </c>
      <c r="E47" s="1397" t="s">
        <v>552</v>
      </c>
      <c r="F47" s="1445" t="s">
        <v>86</v>
      </c>
      <c r="G47" s="1300" t="s">
        <v>182</v>
      </c>
      <c r="H47" s="588">
        <v>63</v>
      </c>
      <c r="I47" s="589">
        <v>63</v>
      </c>
      <c r="J47" s="589">
        <v>43</v>
      </c>
      <c r="K47" s="1301"/>
      <c r="L47" s="588">
        <v>63</v>
      </c>
      <c r="M47" s="589">
        <v>63</v>
      </c>
      <c r="N47" s="589">
        <v>43</v>
      </c>
      <c r="O47" s="1301"/>
      <c r="P47" s="591">
        <v>79.599999999999994</v>
      </c>
      <c r="Q47" s="591">
        <v>87.6</v>
      </c>
      <c r="R47" s="1447" t="s">
        <v>553</v>
      </c>
      <c r="S47" s="1325">
        <v>8</v>
      </c>
      <c r="T47" s="1327">
        <v>8</v>
      </c>
      <c r="U47" s="1344"/>
      <c r="V47" s="690"/>
      <c r="W47" s="695"/>
      <c r="X47" s="223"/>
    </row>
    <row r="48" spans="1:27" ht="12.75" customHeight="1" outlineLevel="1">
      <c r="A48" s="1392"/>
      <c r="B48" s="1393"/>
      <c r="C48" s="1394"/>
      <c r="D48" s="1449"/>
      <c r="E48" s="1397"/>
      <c r="F48" s="1445"/>
      <c r="G48" s="697" t="s">
        <v>184</v>
      </c>
      <c r="H48" s="400">
        <v>0.3</v>
      </c>
      <c r="I48" s="401">
        <v>0.3</v>
      </c>
      <c r="J48" s="401"/>
      <c r="K48" s="402"/>
      <c r="L48" s="400">
        <v>0.2</v>
      </c>
      <c r="M48" s="401">
        <v>0.2</v>
      </c>
      <c r="N48" s="401"/>
      <c r="O48" s="402"/>
      <c r="P48" s="404">
        <v>0.3</v>
      </c>
      <c r="Q48" s="404">
        <v>0.3</v>
      </c>
      <c r="R48" s="1447"/>
      <c r="S48" s="1325"/>
      <c r="T48" s="1327"/>
      <c r="U48" s="1344"/>
      <c r="V48" s="695"/>
      <c r="W48" s="690"/>
      <c r="X48" s="223"/>
    </row>
    <row r="49" spans="1:26" ht="12.75" customHeight="1" outlineLevel="1" thickBot="1">
      <c r="A49" s="1392"/>
      <c r="B49" s="1393"/>
      <c r="C49" s="1394"/>
      <c r="D49" s="1449"/>
      <c r="E49" s="1397"/>
      <c r="F49" s="1445"/>
      <c r="G49" s="699" t="s">
        <v>67</v>
      </c>
      <c r="H49" s="400"/>
      <c r="I49" s="401"/>
      <c r="J49" s="401"/>
      <c r="K49" s="402"/>
      <c r="L49" s="400"/>
      <c r="M49" s="401"/>
      <c r="N49" s="401"/>
      <c r="O49" s="402"/>
      <c r="P49" s="404"/>
      <c r="Q49" s="404"/>
      <c r="R49" s="1447"/>
      <c r="S49" s="1326"/>
      <c r="T49" s="1328"/>
      <c r="U49" s="1345"/>
      <c r="V49" s="695"/>
      <c r="W49" s="690"/>
      <c r="X49" s="223"/>
    </row>
    <row r="50" spans="1:26" ht="12.75" customHeight="1" outlineLevel="1" thickBot="1">
      <c r="A50" s="1392"/>
      <c r="B50" s="1393"/>
      <c r="C50" s="1394"/>
      <c r="D50" s="1449"/>
      <c r="E50" s="1397"/>
      <c r="F50" s="1445"/>
      <c r="G50" s="418" t="s">
        <v>13</v>
      </c>
      <c r="H50" s="397">
        <f>SUM(H47:H48)</f>
        <v>63.3</v>
      </c>
      <c r="I50" s="258">
        <f>SUM(I47:I48)</f>
        <v>63.3</v>
      </c>
      <c r="J50" s="258">
        <f>SUM(J47:J48)</f>
        <v>43</v>
      </c>
      <c r="K50" s="398">
        <f>SUM(K47:K48)</f>
        <v>0</v>
      </c>
      <c r="L50" s="397">
        <f>SUM(L47:L49)</f>
        <v>63.2</v>
      </c>
      <c r="M50" s="258">
        <f>SUM(M47:M49)</f>
        <v>63.2</v>
      </c>
      <c r="N50" s="258">
        <f>SUM(N47:N49)</f>
        <v>43</v>
      </c>
      <c r="O50" s="398">
        <f>SUM(O47:O49)</f>
        <v>0</v>
      </c>
      <c r="P50" s="399">
        <f>SUM(P47:P48)</f>
        <v>79.899999999999991</v>
      </c>
      <c r="Q50" s="399">
        <f>SUM(Q47:Q48)</f>
        <v>87.899999999999991</v>
      </c>
      <c r="R50" s="1391"/>
      <c r="S50" s="297">
        <f>SUM(S47)</f>
        <v>8</v>
      </c>
      <c r="T50" s="298">
        <f>SUM(T47)</f>
        <v>8</v>
      </c>
      <c r="U50" s="1044"/>
      <c r="V50" s="690"/>
      <c r="W50" s="690"/>
      <c r="X50" s="223"/>
    </row>
    <row r="51" spans="1:26" ht="11.25" customHeight="1" outlineLevel="1">
      <c r="A51" s="1357" t="s">
        <v>17</v>
      </c>
      <c r="B51" s="1359" t="s">
        <v>17</v>
      </c>
      <c r="C51" s="1383" t="s">
        <v>480</v>
      </c>
      <c r="D51" s="1448" t="s">
        <v>551</v>
      </c>
      <c r="E51" s="1385" t="s">
        <v>552</v>
      </c>
      <c r="F51" s="1444" t="s">
        <v>87</v>
      </c>
      <c r="G51" s="697" t="s">
        <v>182</v>
      </c>
      <c r="H51" s="400">
        <v>62.5</v>
      </c>
      <c r="I51" s="401">
        <v>62.5</v>
      </c>
      <c r="J51" s="401">
        <v>46.3</v>
      </c>
      <c r="K51" s="402"/>
      <c r="L51" s="400">
        <v>62.3</v>
      </c>
      <c r="M51" s="401">
        <v>62.3</v>
      </c>
      <c r="N51" s="401">
        <v>46.2</v>
      </c>
      <c r="O51" s="402"/>
      <c r="P51" s="404">
        <v>59.9</v>
      </c>
      <c r="Q51" s="404">
        <v>60.2</v>
      </c>
      <c r="R51" s="1446" t="s">
        <v>553</v>
      </c>
      <c r="S51" s="1329">
        <v>10</v>
      </c>
      <c r="T51" s="1332">
        <v>10</v>
      </c>
      <c r="U51" s="1343"/>
      <c r="V51" s="338"/>
      <c r="W51" s="409"/>
      <c r="X51" s="679"/>
      <c r="Y51" s="338"/>
      <c r="Z51" s="338"/>
    </row>
    <row r="52" spans="1:26" ht="12.75" customHeight="1" outlineLevel="1">
      <c r="A52" s="1392"/>
      <c r="B52" s="1393"/>
      <c r="C52" s="1394"/>
      <c r="D52" s="1449"/>
      <c r="E52" s="1397"/>
      <c r="F52" s="1445"/>
      <c r="G52" s="697" t="s">
        <v>184</v>
      </c>
      <c r="H52" s="400">
        <v>5.2</v>
      </c>
      <c r="I52" s="401">
        <v>5.2</v>
      </c>
      <c r="J52" s="401"/>
      <c r="K52" s="402"/>
      <c r="L52" s="400">
        <v>5</v>
      </c>
      <c r="M52" s="401">
        <v>5</v>
      </c>
      <c r="N52" s="401"/>
      <c r="O52" s="402"/>
      <c r="P52" s="404">
        <v>3.5</v>
      </c>
      <c r="Q52" s="404">
        <v>3.5</v>
      </c>
      <c r="R52" s="1447"/>
      <c r="S52" s="1330"/>
      <c r="T52" s="1333"/>
      <c r="U52" s="1344"/>
      <c r="V52" s="695"/>
      <c r="W52" s="690"/>
      <c r="X52" s="223"/>
    </row>
    <row r="53" spans="1:26" ht="12.75" customHeight="1" outlineLevel="1" thickBot="1">
      <c r="A53" s="1392"/>
      <c r="B53" s="1393"/>
      <c r="C53" s="1394"/>
      <c r="D53" s="1449"/>
      <c r="E53" s="1397"/>
      <c r="F53" s="1445"/>
      <c r="G53" s="699" t="s">
        <v>67</v>
      </c>
      <c r="H53" s="400"/>
      <c r="I53" s="401"/>
      <c r="J53" s="401"/>
      <c r="K53" s="402"/>
      <c r="L53" s="400"/>
      <c r="M53" s="401"/>
      <c r="N53" s="401"/>
      <c r="O53" s="402"/>
      <c r="P53" s="404"/>
      <c r="Q53" s="404"/>
      <c r="R53" s="1447"/>
      <c r="S53" s="1331"/>
      <c r="T53" s="1334"/>
      <c r="U53" s="1345"/>
      <c r="V53" s="695"/>
      <c r="W53" s="690"/>
      <c r="X53" s="223"/>
    </row>
    <row r="54" spans="1:26" ht="12.75" customHeight="1" outlineLevel="1" thickBot="1">
      <c r="A54" s="1392"/>
      <c r="B54" s="1393"/>
      <c r="C54" s="1394"/>
      <c r="D54" s="1449"/>
      <c r="E54" s="1397"/>
      <c r="F54" s="1445"/>
      <c r="G54" s="418" t="s">
        <v>13</v>
      </c>
      <c r="H54" s="397">
        <f>SUM(H51:H52)</f>
        <v>67.7</v>
      </c>
      <c r="I54" s="258">
        <f>SUM(I51:I52)</f>
        <v>67.7</v>
      </c>
      <c r="J54" s="258">
        <f>SUM(J51:J52)</f>
        <v>46.3</v>
      </c>
      <c r="K54" s="398">
        <f>SUM(K51:K52)</f>
        <v>0</v>
      </c>
      <c r="L54" s="397">
        <f>SUM(L51:L53)</f>
        <v>67.3</v>
      </c>
      <c r="M54" s="258">
        <f>SUM(M51:M53)</f>
        <v>67.3</v>
      </c>
      <c r="N54" s="258">
        <f>SUM(N51:N53)</f>
        <v>46.2</v>
      </c>
      <c r="O54" s="398">
        <f>SUM(O51:O53)</f>
        <v>0</v>
      </c>
      <c r="P54" s="399">
        <f>SUM(P51:P52)</f>
        <v>63.4</v>
      </c>
      <c r="Q54" s="399">
        <f>SUM(Q51:Q52)</f>
        <v>63.7</v>
      </c>
      <c r="R54" s="1391"/>
      <c r="S54" s="297">
        <f>SUM(S51)</f>
        <v>10</v>
      </c>
      <c r="T54" s="298">
        <f>SUM(T51)</f>
        <v>10</v>
      </c>
      <c r="U54" s="1044"/>
      <c r="V54" s="690"/>
      <c r="W54" s="690"/>
      <c r="X54" s="223"/>
    </row>
    <row r="55" spans="1:26" ht="11.25" customHeight="1" outlineLevel="1">
      <c r="A55" s="1357" t="s">
        <v>17</v>
      </c>
      <c r="B55" s="1359" t="s">
        <v>17</v>
      </c>
      <c r="C55" s="1383" t="s">
        <v>481</v>
      </c>
      <c r="D55" s="1448" t="s">
        <v>551</v>
      </c>
      <c r="E55" s="1385" t="s">
        <v>552</v>
      </c>
      <c r="F55" s="1444" t="s">
        <v>88</v>
      </c>
      <c r="G55" s="697" t="s">
        <v>182</v>
      </c>
      <c r="H55" s="400">
        <v>58.8</v>
      </c>
      <c r="I55" s="401">
        <v>58.8</v>
      </c>
      <c r="J55" s="401">
        <v>39.6</v>
      </c>
      <c r="K55" s="402"/>
      <c r="L55" s="400">
        <v>58.7</v>
      </c>
      <c r="M55" s="401">
        <v>58.7</v>
      </c>
      <c r="N55" s="401">
        <v>39.6</v>
      </c>
      <c r="O55" s="402"/>
      <c r="P55" s="404">
        <v>70.8</v>
      </c>
      <c r="Q55" s="404">
        <v>78</v>
      </c>
      <c r="R55" s="1446" t="s">
        <v>553</v>
      </c>
      <c r="S55" s="1335">
        <v>6</v>
      </c>
      <c r="T55" s="1336">
        <v>6</v>
      </c>
      <c r="U55" s="1343"/>
      <c r="V55" s="690"/>
      <c r="W55" s="695"/>
      <c r="X55" s="223"/>
    </row>
    <row r="56" spans="1:26" ht="12.75" customHeight="1" outlineLevel="1">
      <c r="A56" s="1392"/>
      <c r="B56" s="1393"/>
      <c r="C56" s="1394"/>
      <c r="D56" s="1449"/>
      <c r="E56" s="1397"/>
      <c r="F56" s="1445"/>
      <c r="G56" s="697" t="s">
        <v>184</v>
      </c>
      <c r="H56" s="400">
        <v>0.2</v>
      </c>
      <c r="I56" s="401">
        <v>0.2</v>
      </c>
      <c r="J56" s="401"/>
      <c r="K56" s="402"/>
      <c r="L56" s="400">
        <v>0.2</v>
      </c>
      <c r="M56" s="401">
        <v>0.2</v>
      </c>
      <c r="N56" s="401"/>
      <c r="O56" s="402"/>
      <c r="P56" s="404">
        <v>0.1</v>
      </c>
      <c r="Q56" s="404">
        <v>0.1</v>
      </c>
      <c r="R56" s="1447"/>
      <c r="S56" s="1325"/>
      <c r="T56" s="1327"/>
      <c r="U56" s="1344"/>
      <c r="V56" s="695"/>
      <c r="W56" s="690"/>
      <c r="X56" s="223"/>
    </row>
    <row r="57" spans="1:26" ht="12.75" customHeight="1" outlineLevel="1" thickBot="1">
      <c r="A57" s="1392"/>
      <c r="B57" s="1393"/>
      <c r="C57" s="1394"/>
      <c r="D57" s="1449"/>
      <c r="E57" s="1397"/>
      <c r="F57" s="1445"/>
      <c r="G57" s="699" t="s">
        <v>67</v>
      </c>
      <c r="H57" s="400"/>
      <c r="I57" s="401"/>
      <c r="J57" s="401"/>
      <c r="K57" s="402"/>
      <c r="L57" s="400"/>
      <c r="M57" s="401"/>
      <c r="N57" s="401"/>
      <c r="O57" s="402"/>
      <c r="P57" s="404"/>
      <c r="Q57" s="404"/>
      <c r="R57" s="1447"/>
      <c r="S57" s="1326"/>
      <c r="T57" s="1328"/>
      <c r="U57" s="1345"/>
      <c r="V57" s="695"/>
      <c r="W57" s="690"/>
      <c r="X57" s="223"/>
    </row>
    <row r="58" spans="1:26" ht="27.75" customHeight="1" outlineLevel="1">
      <c r="A58" s="1392"/>
      <c r="B58" s="1393"/>
      <c r="C58" s="1394"/>
      <c r="D58" s="1449"/>
      <c r="E58" s="1397"/>
      <c r="F58" s="1445"/>
      <c r="G58" s="418" t="s">
        <v>13</v>
      </c>
      <c r="H58" s="397">
        <f>SUM(H55:H56)</f>
        <v>59</v>
      </c>
      <c r="I58" s="258">
        <f>SUM(I55:I56)</f>
        <v>59</v>
      </c>
      <c r="J58" s="258">
        <f>SUM(J55:J56)</f>
        <v>39.6</v>
      </c>
      <c r="K58" s="398">
        <f>SUM(K55:K56)</f>
        <v>0</v>
      </c>
      <c r="L58" s="397">
        <f>SUM(L55:L57)</f>
        <v>58.900000000000006</v>
      </c>
      <c r="M58" s="258">
        <f>SUM(M55:M57)</f>
        <v>58.900000000000006</v>
      </c>
      <c r="N58" s="258">
        <f>SUM(N55:N57)</f>
        <v>39.6</v>
      </c>
      <c r="O58" s="398">
        <f>SUM(O55:O57)</f>
        <v>0</v>
      </c>
      <c r="P58" s="399">
        <f>SUM(P55:P56)</f>
        <v>70.899999999999991</v>
      </c>
      <c r="Q58" s="399">
        <f>SUM(Q55:Q56)</f>
        <v>78.099999999999994</v>
      </c>
      <c r="R58" s="1391"/>
      <c r="S58" s="297">
        <f>SUM(S55)</f>
        <v>6</v>
      </c>
      <c r="T58" s="298">
        <f>SUM(T55)</f>
        <v>6</v>
      </c>
      <c r="U58" s="1044"/>
      <c r="V58" s="690"/>
      <c r="W58" s="690"/>
      <c r="X58" s="223"/>
    </row>
    <row r="59" spans="1:26" ht="51.75" customHeight="1">
      <c r="A59" s="1357" t="s">
        <v>17</v>
      </c>
      <c r="B59" s="1359" t="s">
        <v>17</v>
      </c>
      <c r="C59" s="1383" t="s">
        <v>21</v>
      </c>
      <c r="D59" s="1395" t="s">
        <v>554</v>
      </c>
      <c r="E59" s="1385" t="s">
        <v>555</v>
      </c>
      <c r="F59" s="1387" t="s">
        <v>340</v>
      </c>
      <c r="G59" s="697" t="s">
        <v>182</v>
      </c>
      <c r="H59" s="704">
        <f>SUM(H61+H63+H65+H67+H69+H71+H73+H75)</f>
        <v>0</v>
      </c>
      <c r="I59" s="593">
        <f>SUM(I61+I63+I65+I67+I69+I71+I73+I75)</f>
        <v>0</v>
      </c>
      <c r="J59" s="593"/>
      <c r="K59" s="703"/>
      <c r="L59" s="704">
        <v>0</v>
      </c>
      <c r="M59" s="594">
        <v>0</v>
      </c>
      <c r="N59" s="594"/>
      <c r="O59" s="705"/>
      <c r="P59" s="704">
        <f>SUM(P61+P63+P65+P67+P69+P71+P73+P75)</f>
        <v>7</v>
      </c>
      <c r="Q59" s="704">
        <f>SUM(Q61+Q63+Q65+Q67+Q69+Q71+Q73+Q75)</f>
        <v>7.6999999999999993</v>
      </c>
      <c r="R59" s="1389" t="s">
        <v>556</v>
      </c>
      <c r="S59" s="1207"/>
      <c r="T59" s="417"/>
      <c r="U59" s="1048"/>
      <c r="V59" s="338"/>
      <c r="W59" s="409"/>
      <c r="X59" s="679"/>
      <c r="Y59" s="338"/>
      <c r="Z59" s="338"/>
    </row>
    <row r="60" spans="1:26" ht="18.75" customHeight="1">
      <c r="A60" s="1392"/>
      <c r="B60" s="1393"/>
      <c r="C60" s="1394"/>
      <c r="D60" s="1396"/>
      <c r="E60" s="1397"/>
      <c r="F60" s="1398"/>
      <c r="G60" s="418" t="s">
        <v>13</v>
      </c>
      <c r="H60" s="397">
        <f>SUM(H59:H59)</f>
        <v>0</v>
      </c>
      <c r="I60" s="258">
        <f>SUM(I59:I59)</f>
        <v>0</v>
      </c>
      <c r="J60" s="258">
        <f>SUM(J59:J59)</f>
        <v>0</v>
      </c>
      <c r="K60" s="398">
        <f>SUM(K59:K59)</f>
        <v>0</v>
      </c>
      <c r="L60" s="691">
        <f t="shared" ref="L60:Q60" si="7">SUM(L59:L59)</f>
        <v>0</v>
      </c>
      <c r="M60" s="683">
        <f t="shared" si="7"/>
        <v>0</v>
      </c>
      <c r="N60" s="683">
        <f t="shared" si="7"/>
        <v>0</v>
      </c>
      <c r="O60" s="692">
        <f t="shared" si="7"/>
        <v>0</v>
      </c>
      <c r="P60" s="399">
        <f t="shared" si="7"/>
        <v>7</v>
      </c>
      <c r="Q60" s="399">
        <f t="shared" si="7"/>
        <v>7.6999999999999993</v>
      </c>
      <c r="R60" s="1391"/>
      <c r="S60" s="424">
        <f>SUM(S59)</f>
        <v>0</v>
      </c>
      <c r="T60" s="519">
        <f>SUM(T59)</f>
        <v>0</v>
      </c>
      <c r="U60" s="1044"/>
      <c r="V60" s="690"/>
      <c r="W60" s="690"/>
      <c r="X60" s="223"/>
    </row>
    <row r="61" spans="1:26" ht="20.25" hidden="1" customHeight="1" outlineLevel="1">
      <c r="A61" s="1357" t="s">
        <v>17</v>
      </c>
      <c r="B61" s="1359" t="s">
        <v>17</v>
      </c>
      <c r="C61" s="1383" t="s">
        <v>308</v>
      </c>
      <c r="D61" s="1395" t="s">
        <v>554</v>
      </c>
      <c r="E61" s="1385" t="s">
        <v>555</v>
      </c>
      <c r="F61" s="1387" t="s">
        <v>40</v>
      </c>
      <c r="G61" s="697" t="s">
        <v>182</v>
      </c>
      <c r="H61" s="592"/>
      <c r="I61" s="593"/>
      <c r="J61" s="593"/>
      <c r="K61" s="705"/>
      <c r="L61" s="400"/>
      <c r="M61" s="401"/>
      <c r="N61" s="401"/>
      <c r="O61" s="402"/>
      <c r="P61" s="428"/>
      <c r="Q61" s="706"/>
      <c r="R61" s="1389" t="s">
        <v>556</v>
      </c>
      <c r="S61" s="707"/>
      <c r="T61" s="1049"/>
      <c r="U61" s="1046"/>
      <c r="V61" s="690"/>
      <c r="W61" s="695"/>
      <c r="X61" s="223"/>
    </row>
    <row r="62" spans="1:26" ht="18.75" hidden="1" customHeight="1" outlineLevel="1">
      <c r="A62" s="1392"/>
      <c r="B62" s="1393"/>
      <c r="C62" s="1394"/>
      <c r="D62" s="1396"/>
      <c r="E62" s="1397"/>
      <c r="F62" s="1398"/>
      <c r="G62" s="418" t="s">
        <v>13</v>
      </c>
      <c r="H62" s="397">
        <f>SUM(H61:H61)</f>
        <v>0</v>
      </c>
      <c r="I62" s="258">
        <f>SUM(I61:I61)</f>
        <v>0</v>
      </c>
      <c r="J62" s="258">
        <f>SUM(J61:J61)</f>
        <v>0</v>
      </c>
      <c r="K62" s="398">
        <f>SUM(K61:K61)</f>
        <v>0</v>
      </c>
      <c r="L62" s="691">
        <f t="shared" ref="L62:Q62" si="8">SUM(L61:L61)</f>
        <v>0</v>
      </c>
      <c r="M62" s="683">
        <f t="shared" si="8"/>
        <v>0</v>
      </c>
      <c r="N62" s="683">
        <f t="shared" si="8"/>
        <v>0</v>
      </c>
      <c r="O62" s="692">
        <f t="shared" si="8"/>
        <v>0</v>
      </c>
      <c r="P62" s="399">
        <f t="shared" si="8"/>
        <v>0</v>
      </c>
      <c r="Q62" s="399">
        <f t="shared" si="8"/>
        <v>0</v>
      </c>
      <c r="R62" s="1391"/>
      <c r="S62" s="424">
        <f>SUM(S61)</f>
        <v>0</v>
      </c>
      <c r="T62" s="519">
        <f>SUM(T61)</f>
        <v>0</v>
      </c>
      <c r="U62" s="1044">
        <f>SUM(U61)</f>
        <v>0</v>
      </c>
      <c r="V62" s="690"/>
      <c r="W62" s="690"/>
      <c r="X62" s="223"/>
    </row>
    <row r="63" spans="1:26" ht="20.25" hidden="1" customHeight="1" outlineLevel="1">
      <c r="A63" s="1357" t="s">
        <v>17</v>
      </c>
      <c r="B63" s="1359" t="s">
        <v>17</v>
      </c>
      <c r="C63" s="1383" t="s">
        <v>309</v>
      </c>
      <c r="D63" s="1395" t="s">
        <v>554</v>
      </c>
      <c r="E63" s="1385" t="s">
        <v>555</v>
      </c>
      <c r="F63" s="1444" t="s">
        <v>41</v>
      </c>
      <c r="G63" s="697" t="s">
        <v>182</v>
      </c>
      <c r="H63" s="592"/>
      <c r="I63" s="593"/>
      <c r="J63" s="593"/>
      <c r="K63" s="705"/>
      <c r="L63" s="400"/>
      <c r="M63" s="401"/>
      <c r="N63" s="401"/>
      <c r="O63" s="402"/>
      <c r="P63" s="428"/>
      <c r="Q63" s="428"/>
      <c r="R63" s="1389" t="s">
        <v>556</v>
      </c>
      <c r="S63" s="707"/>
      <c r="T63" s="1049"/>
      <c r="U63" s="1046"/>
      <c r="V63" s="690"/>
      <c r="W63" s="695"/>
      <c r="X63" s="223"/>
    </row>
    <row r="64" spans="1:26" ht="18.75" hidden="1" customHeight="1" outlineLevel="1">
      <c r="A64" s="1392"/>
      <c r="B64" s="1393"/>
      <c r="C64" s="1394"/>
      <c r="D64" s="1396"/>
      <c r="E64" s="1397"/>
      <c r="F64" s="1445"/>
      <c r="G64" s="418" t="s">
        <v>13</v>
      </c>
      <c r="H64" s="397">
        <f>SUM(H63:H63)</f>
        <v>0</v>
      </c>
      <c r="I64" s="258">
        <f>SUM(I63:I63)</f>
        <v>0</v>
      </c>
      <c r="J64" s="258">
        <f>SUM(J63:J63)</f>
        <v>0</v>
      </c>
      <c r="K64" s="398">
        <f>SUM(K63:K63)</f>
        <v>0</v>
      </c>
      <c r="L64" s="691">
        <f t="shared" ref="L64:Q64" si="9">SUM(L63:L63)</f>
        <v>0</v>
      </c>
      <c r="M64" s="683">
        <f t="shared" si="9"/>
        <v>0</v>
      </c>
      <c r="N64" s="683">
        <f t="shared" si="9"/>
        <v>0</v>
      </c>
      <c r="O64" s="692">
        <f t="shared" si="9"/>
        <v>0</v>
      </c>
      <c r="P64" s="399">
        <f t="shared" si="9"/>
        <v>0</v>
      </c>
      <c r="Q64" s="399">
        <f t="shared" si="9"/>
        <v>0</v>
      </c>
      <c r="R64" s="1391"/>
      <c r="S64" s="424">
        <f>SUM(S63)</f>
        <v>0</v>
      </c>
      <c r="T64" s="519">
        <f>SUM(T63)</f>
        <v>0</v>
      </c>
      <c r="U64" s="1044">
        <f>SUM(U63)</f>
        <v>0</v>
      </c>
      <c r="V64" s="690"/>
      <c r="W64" s="690"/>
      <c r="X64" s="223"/>
    </row>
    <row r="65" spans="1:26" ht="20.25" hidden="1" customHeight="1" outlineLevel="1">
      <c r="A65" s="1357" t="s">
        <v>17</v>
      </c>
      <c r="B65" s="1359" t="s">
        <v>17</v>
      </c>
      <c r="C65" s="1383" t="s">
        <v>310</v>
      </c>
      <c r="D65" s="1395" t="s">
        <v>554</v>
      </c>
      <c r="E65" s="1385" t="s">
        <v>555</v>
      </c>
      <c r="F65" s="1387" t="s">
        <v>84</v>
      </c>
      <c r="G65" s="697" t="s">
        <v>182</v>
      </c>
      <c r="H65" s="592"/>
      <c r="I65" s="593"/>
      <c r="J65" s="593"/>
      <c r="K65" s="705"/>
      <c r="L65" s="400"/>
      <c r="M65" s="401"/>
      <c r="N65" s="401"/>
      <c r="O65" s="402"/>
      <c r="P65" s="428"/>
      <c r="Q65" s="706"/>
      <c r="R65" s="1389" t="s">
        <v>556</v>
      </c>
      <c r="S65" s="707"/>
      <c r="T65" s="1049"/>
      <c r="U65" s="1046"/>
      <c r="V65" s="690"/>
      <c r="W65" s="695"/>
      <c r="X65" s="223"/>
    </row>
    <row r="66" spans="1:26" ht="18.75" hidden="1" customHeight="1" outlineLevel="1">
      <c r="A66" s="1392"/>
      <c r="B66" s="1393"/>
      <c r="C66" s="1394"/>
      <c r="D66" s="1396"/>
      <c r="E66" s="1397"/>
      <c r="F66" s="1398"/>
      <c r="G66" s="418" t="s">
        <v>13</v>
      </c>
      <c r="H66" s="397">
        <f>SUM(H65:H65)</f>
        <v>0</v>
      </c>
      <c r="I66" s="258">
        <f>SUM(I65:I65)</f>
        <v>0</v>
      </c>
      <c r="J66" s="258">
        <f>SUM(J65:J65)</f>
        <v>0</v>
      </c>
      <c r="K66" s="398">
        <f>SUM(K65:K65)</f>
        <v>0</v>
      </c>
      <c r="L66" s="691">
        <f t="shared" ref="L66:Q66" si="10">SUM(L65:L65)</f>
        <v>0</v>
      </c>
      <c r="M66" s="683">
        <f t="shared" si="10"/>
        <v>0</v>
      </c>
      <c r="N66" s="683">
        <f t="shared" si="10"/>
        <v>0</v>
      </c>
      <c r="O66" s="692">
        <f t="shared" si="10"/>
        <v>0</v>
      </c>
      <c r="P66" s="399">
        <f t="shared" si="10"/>
        <v>0</v>
      </c>
      <c r="Q66" s="399">
        <f t="shared" si="10"/>
        <v>0</v>
      </c>
      <c r="R66" s="1391"/>
      <c r="S66" s="424">
        <f>SUM(S65)</f>
        <v>0</v>
      </c>
      <c r="T66" s="519">
        <f>SUM(T65)</f>
        <v>0</v>
      </c>
      <c r="U66" s="1044">
        <f>SUM(U65)</f>
        <v>0</v>
      </c>
      <c r="V66" s="690"/>
      <c r="W66" s="690"/>
      <c r="X66" s="223"/>
    </row>
    <row r="67" spans="1:26" ht="20.25" hidden="1" customHeight="1" outlineLevel="1">
      <c r="A67" s="1357" t="s">
        <v>17</v>
      </c>
      <c r="B67" s="1359" t="s">
        <v>17</v>
      </c>
      <c r="C67" s="1383" t="s">
        <v>311</v>
      </c>
      <c r="D67" s="1395" t="s">
        <v>554</v>
      </c>
      <c r="E67" s="1385" t="s">
        <v>555</v>
      </c>
      <c r="F67" s="1387" t="s">
        <v>85</v>
      </c>
      <c r="G67" s="697" t="s">
        <v>182</v>
      </c>
      <c r="H67" s="592"/>
      <c r="I67" s="593"/>
      <c r="J67" s="593"/>
      <c r="K67" s="705"/>
      <c r="L67" s="400"/>
      <c r="M67" s="401"/>
      <c r="N67" s="401"/>
      <c r="O67" s="402"/>
      <c r="P67" s="428">
        <v>3.5</v>
      </c>
      <c r="Q67" s="428">
        <v>3.8</v>
      </c>
      <c r="R67" s="1389" t="s">
        <v>556</v>
      </c>
      <c r="S67" s="707"/>
      <c r="T67" s="1049"/>
      <c r="U67" s="1046"/>
      <c r="V67" s="690"/>
      <c r="W67" s="695"/>
      <c r="X67" s="223"/>
    </row>
    <row r="68" spans="1:26" ht="18.75" hidden="1" customHeight="1" outlineLevel="1">
      <c r="A68" s="1392"/>
      <c r="B68" s="1393"/>
      <c r="C68" s="1394"/>
      <c r="D68" s="1396"/>
      <c r="E68" s="1397"/>
      <c r="F68" s="1398"/>
      <c r="G68" s="418" t="s">
        <v>13</v>
      </c>
      <c r="H68" s="397">
        <f>SUM(H67:H67)</f>
        <v>0</v>
      </c>
      <c r="I68" s="258">
        <f>SUM(I67:I67)</f>
        <v>0</v>
      </c>
      <c r="J68" s="258">
        <f>SUM(J67:J67)</f>
        <v>0</v>
      </c>
      <c r="K68" s="398">
        <f>SUM(K67:K67)</f>
        <v>0</v>
      </c>
      <c r="L68" s="691">
        <f t="shared" ref="L68:Q68" si="11">SUM(L67:L67)</f>
        <v>0</v>
      </c>
      <c r="M68" s="683">
        <f t="shared" si="11"/>
        <v>0</v>
      </c>
      <c r="N68" s="683">
        <f t="shared" si="11"/>
        <v>0</v>
      </c>
      <c r="O68" s="692">
        <f t="shared" si="11"/>
        <v>0</v>
      </c>
      <c r="P68" s="399">
        <f t="shared" si="11"/>
        <v>3.5</v>
      </c>
      <c r="Q68" s="399">
        <f t="shared" si="11"/>
        <v>3.8</v>
      </c>
      <c r="R68" s="1391"/>
      <c r="S68" s="424">
        <f>SUM(S67)</f>
        <v>0</v>
      </c>
      <c r="T68" s="519">
        <f>SUM(T67)</f>
        <v>0</v>
      </c>
      <c r="U68" s="1044">
        <f>SUM(U67)</f>
        <v>0</v>
      </c>
      <c r="V68" s="690"/>
      <c r="W68" s="690"/>
      <c r="X68" s="223"/>
    </row>
    <row r="69" spans="1:26" ht="20.25" hidden="1" customHeight="1" outlineLevel="1">
      <c r="A69" s="1357" t="s">
        <v>17</v>
      </c>
      <c r="B69" s="1359" t="s">
        <v>17</v>
      </c>
      <c r="C69" s="1383" t="s">
        <v>312</v>
      </c>
      <c r="D69" s="1395" t="s">
        <v>554</v>
      </c>
      <c r="E69" s="1385" t="s">
        <v>555</v>
      </c>
      <c r="F69" s="1387" t="s">
        <v>104</v>
      </c>
      <c r="G69" s="697" t="s">
        <v>182</v>
      </c>
      <c r="H69" s="592"/>
      <c r="I69" s="593"/>
      <c r="J69" s="593"/>
      <c r="K69" s="705"/>
      <c r="L69" s="400"/>
      <c r="M69" s="401"/>
      <c r="N69" s="401"/>
      <c r="O69" s="402"/>
      <c r="P69" s="428"/>
      <c r="Q69" s="706"/>
      <c r="R69" s="1389" t="s">
        <v>556</v>
      </c>
      <c r="S69" s="707"/>
      <c r="T69" s="1049"/>
      <c r="U69" s="1046"/>
      <c r="V69" s="690"/>
      <c r="W69" s="695"/>
      <c r="X69" s="223"/>
    </row>
    <row r="70" spans="1:26" ht="18.75" hidden="1" customHeight="1" outlineLevel="1">
      <c r="A70" s="1392"/>
      <c r="B70" s="1393"/>
      <c r="C70" s="1394"/>
      <c r="D70" s="1396"/>
      <c r="E70" s="1397"/>
      <c r="F70" s="1398"/>
      <c r="G70" s="418" t="s">
        <v>13</v>
      </c>
      <c r="H70" s="397">
        <f>SUM(H69:H69)</f>
        <v>0</v>
      </c>
      <c r="I70" s="258">
        <f>SUM(I69:I69)</f>
        <v>0</v>
      </c>
      <c r="J70" s="258">
        <f>SUM(J69:J69)</f>
        <v>0</v>
      </c>
      <c r="K70" s="398">
        <f>SUM(K69:K69)</f>
        <v>0</v>
      </c>
      <c r="L70" s="691">
        <f t="shared" ref="L70:Q70" si="12">SUM(L69:L69)</f>
        <v>0</v>
      </c>
      <c r="M70" s="683">
        <f t="shared" si="12"/>
        <v>0</v>
      </c>
      <c r="N70" s="683">
        <f t="shared" si="12"/>
        <v>0</v>
      </c>
      <c r="O70" s="692">
        <f t="shared" si="12"/>
        <v>0</v>
      </c>
      <c r="P70" s="399">
        <f t="shared" si="12"/>
        <v>0</v>
      </c>
      <c r="Q70" s="399">
        <f t="shared" si="12"/>
        <v>0</v>
      </c>
      <c r="R70" s="1391"/>
      <c r="S70" s="424">
        <f>SUM(S69)</f>
        <v>0</v>
      </c>
      <c r="T70" s="519">
        <f>SUM(T69)</f>
        <v>0</v>
      </c>
      <c r="U70" s="1044">
        <f>SUM(U69)</f>
        <v>0</v>
      </c>
      <c r="V70" s="690"/>
      <c r="W70" s="690"/>
      <c r="X70" s="223"/>
    </row>
    <row r="71" spans="1:26" ht="20.25" hidden="1" customHeight="1" outlineLevel="1">
      <c r="A71" s="1357" t="s">
        <v>17</v>
      </c>
      <c r="B71" s="1359" t="s">
        <v>17</v>
      </c>
      <c r="C71" s="1383" t="s">
        <v>313</v>
      </c>
      <c r="D71" s="1395" t="s">
        <v>554</v>
      </c>
      <c r="E71" s="1385" t="s">
        <v>555</v>
      </c>
      <c r="F71" s="1387" t="s">
        <v>86</v>
      </c>
      <c r="G71" s="697" t="s">
        <v>182</v>
      </c>
      <c r="H71" s="592"/>
      <c r="I71" s="593"/>
      <c r="J71" s="593"/>
      <c r="K71" s="705"/>
      <c r="L71" s="400"/>
      <c r="M71" s="401"/>
      <c r="N71" s="401"/>
      <c r="O71" s="402"/>
      <c r="P71" s="428">
        <v>3.5</v>
      </c>
      <c r="Q71" s="428">
        <v>3.9</v>
      </c>
      <c r="R71" s="1389" t="s">
        <v>556</v>
      </c>
      <c r="S71" s="707"/>
      <c r="T71" s="1049"/>
      <c r="U71" s="1046"/>
      <c r="V71" s="690"/>
      <c r="W71" s="695"/>
      <c r="X71" s="223"/>
    </row>
    <row r="72" spans="1:26" ht="18.75" hidden="1" customHeight="1" outlineLevel="1">
      <c r="A72" s="1392"/>
      <c r="B72" s="1393"/>
      <c r="C72" s="1394"/>
      <c r="D72" s="1396"/>
      <c r="E72" s="1397"/>
      <c r="F72" s="1398"/>
      <c r="G72" s="418" t="s">
        <v>13</v>
      </c>
      <c r="H72" s="397">
        <f>SUM(H71:H71)</f>
        <v>0</v>
      </c>
      <c r="I72" s="258">
        <f>SUM(I71:I71)</f>
        <v>0</v>
      </c>
      <c r="J72" s="258">
        <f>SUM(J71:J71)</f>
        <v>0</v>
      </c>
      <c r="K72" s="398">
        <f>SUM(K71:K71)</f>
        <v>0</v>
      </c>
      <c r="L72" s="691">
        <f t="shared" ref="L72:Q72" si="13">SUM(L71:L71)</f>
        <v>0</v>
      </c>
      <c r="M72" s="683">
        <f t="shared" si="13"/>
        <v>0</v>
      </c>
      <c r="N72" s="683">
        <f t="shared" si="13"/>
        <v>0</v>
      </c>
      <c r="O72" s="692">
        <f t="shared" si="13"/>
        <v>0</v>
      </c>
      <c r="P72" s="399">
        <f t="shared" si="13"/>
        <v>3.5</v>
      </c>
      <c r="Q72" s="399">
        <f t="shared" si="13"/>
        <v>3.9</v>
      </c>
      <c r="R72" s="1391"/>
      <c r="S72" s="424">
        <f>SUM(S71)</f>
        <v>0</v>
      </c>
      <c r="T72" s="519">
        <f>SUM(T71)</f>
        <v>0</v>
      </c>
      <c r="U72" s="1044">
        <f>SUM(U71)</f>
        <v>0</v>
      </c>
      <c r="V72" s="690"/>
      <c r="W72" s="690"/>
      <c r="X72" s="223"/>
    </row>
    <row r="73" spans="1:26" ht="20.25" hidden="1" customHeight="1" outlineLevel="1">
      <c r="A73" s="1357" t="s">
        <v>17</v>
      </c>
      <c r="B73" s="1359" t="s">
        <v>17</v>
      </c>
      <c r="C73" s="1383" t="s">
        <v>314</v>
      </c>
      <c r="D73" s="1395" t="s">
        <v>554</v>
      </c>
      <c r="E73" s="1385" t="s">
        <v>555</v>
      </c>
      <c r="F73" s="1387" t="s">
        <v>87</v>
      </c>
      <c r="G73" s="697" t="s">
        <v>182</v>
      </c>
      <c r="H73" s="592"/>
      <c r="I73" s="593"/>
      <c r="J73" s="593"/>
      <c r="K73" s="705"/>
      <c r="L73" s="400"/>
      <c r="M73" s="401"/>
      <c r="N73" s="401"/>
      <c r="O73" s="402"/>
      <c r="P73" s="428"/>
      <c r="Q73" s="706"/>
      <c r="R73" s="1389" t="s">
        <v>556</v>
      </c>
      <c r="S73" s="707"/>
      <c r="T73" s="1049"/>
      <c r="U73" s="1046"/>
      <c r="V73" s="690"/>
      <c r="W73" s="695"/>
      <c r="X73" s="223"/>
    </row>
    <row r="74" spans="1:26" ht="18.75" hidden="1" customHeight="1" outlineLevel="1">
      <c r="A74" s="1392"/>
      <c r="B74" s="1393"/>
      <c r="C74" s="1394"/>
      <c r="D74" s="1396"/>
      <c r="E74" s="1397"/>
      <c r="F74" s="1398"/>
      <c r="G74" s="418" t="s">
        <v>13</v>
      </c>
      <c r="H74" s="397">
        <f>SUM(H73:H73)</f>
        <v>0</v>
      </c>
      <c r="I74" s="258">
        <f>SUM(I73:I73)</f>
        <v>0</v>
      </c>
      <c r="J74" s="258">
        <f>SUM(J73:J73)</f>
        <v>0</v>
      </c>
      <c r="K74" s="398">
        <f>SUM(K73:K73)</f>
        <v>0</v>
      </c>
      <c r="L74" s="691">
        <f t="shared" ref="L74:Q74" si="14">SUM(L73:L73)</f>
        <v>0</v>
      </c>
      <c r="M74" s="683">
        <f t="shared" si="14"/>
        <v>0</v>
      </c>
      <c r="N74" s="683">
        <f t="shared" si="14"/>
        <v>0</v>
      </c>
      <c r="O74" s="692">
        <f t="shared" si="14"/>
        <v>0</v>
      </c>
      <c r="P74" s="399">
        <f t="shared" si="14"/>
        <v>0</v>
      </c>
      <c r="Q74" s="399">
        <f t="shared" si="14"/>
        <v>0</v>
      </c>
      <c r="R74" s="1391"/>
      <c r="S74" s="424">
        <f>SUM(S73)</f>
        <v>0</v>
      </c>
      <c r="T74" s="519">
        <f>SUM(T73)</f>
        <v>0</v>
      </c>
      <c r="U74" s="1044">
        <f>SUM(U73)</f>
        <v>0</v>
      </c>
      <c r="V74" s="690"/>
      <c r="W74" s="690"/>
      <c r="X74" s="223"/>
    </row>
    <row r="75" spans="1:26" ht="20.25" hidden="1" customHeight="1" outlineLevel="1">
      <c r="A75" s="1357" t="s">
        <v>17</v>
      </c>
      <c r="B75" s="1359" t="s">
        <v>17</v>
      </c>
      <c r="C75" s="1383" t="s">
        <v>315</v>
      </c>
      <c r="D75" s="1395" t="s">
        <v>554</v>
      </c>
      <c r="E75" s="1385" t="s">
        <v>555</v>
      </c>
      <c r="F75" s="1444" t="s">
        <v>88</v>
      </c>
      <c r="G75" s="697" t="s">
        <v>182</v>
      </c>
      <c r="H75" s="592"/>
      <c r="I75" s="593"/>
      <c r="J75" s="593"/>
      <c r="K75" s="705"/>
      <c r="L75" s="400"/>
      <c r="M75" s="401"/>
      <c r="N75" s="401"/>
      <c r="O75" s="402"/>
      <c r="P75" s="428"/>
      <c r="Q75" s="428"/>
      <c r="R75" s="1389" t="s">
        <v>556</v>
      </c>
      <c r="S75" s="707"/>
      <c r="T75" s="1049"/>
      <c r="U75" s="1046"/>
      <c r="V75" s="690"/>
      <c r="W75" s="695"/>
      <c r="X75" s="223"/>
    </row>
    <row r="76" spans="1:26" ht="18.75" hidden="1" customHeight="1" outlineLevel="1">
      <c r="A76" s="1392"/>
      <c r="B76" s="1393"/>
      <c r="C76" s="1394"/>
      <c r="D76" s="1396"/>
      <c r="E76" s="1397"/>
      <c r="F76" s="1445"/>
      <c r="G76" s="418" t="s">
        <v>13</v>
      </c>
      <c r="H76" s="397">
        <f>SUM(H75:H75)</f>
        <v>0</v>
      </c>
      <c r="I76" s="258">
        <f>SUM(I75:I75)</f>
        <v>0</v>
      </c>
      <c r="J76" s="258">
        <f>SUM(J75:J75)</f>
        <v>0</v>
      </c>
      <c r="K76" s="398">
        <f>SUM(K75:K75)</f>
        <v>0</v>
      </c>
      <c r="L76" s="691">
        <f t="shared" ref="L76:Q76" si="15">SUM(L75:L75)</f>
        <v>0</v>
      </c>
      <c r="M76" s="683">
        <f t="shared" si="15"/>
        <v>0</v>
      </c>
      <c r="N76" s="683">
        <f t="shared" si="15"/>
        <v>0</v>
      </c>
      <c r="O76" s="692">
        <f t="shared" si="15"/>
        <v>0</v>
      </c>
      <c r="P76" s="399">
        <f t="shared" si="15"/>
        <v>0</v>
      </c>
      <c r="Q76" s="399">
        <f t="shared" si="15"/>
        <v>0</v>
      </c>
      <c r="R76" s="1391"/>
      <c r="S76" s="424">
        <f>SUM(S75)</f>
        <v>0</v>
      </c>
      <c r="T76" s="519">
        <f>SUM(T75)</f>
        <v>0</v>
      </c>
      <c r="U76" s="1044">
        <f>SUM(U75)</f>
        <v>0</v>
      </c>
      <c r="V76" s="690"/>
      <c r="W76" s="690"/>
      <c r="X76" s="223"/>
    </row>
    <row r="77" spans="1:26" ht="20.25" customHeight="1" collapsed="1">
      <c r="A77" s="1357" t="s">
        <v>17</v>
      </c>
      <c r="B77" s="1359" t="s">
        <v>17</v>
      </c>
      <c r="C77" s="1383" t="s">
        <v>22</v>
      </c>
      <c r="D77" s="1395" t="s">
        <v>557</v>
      </c>
      <c r="E77" s="1385" t="s">
        <v>558</v>
      </c>
      <c r="F77" s="1441" t="s">
        <v>19</v>
      </c>
      <c r="G77" s="697" t="s">
        <v>182</v>
      </c>
      <c r="H77" s="1225"/>
      <c r="I77" s="1226"/>
      <c r="J77" s="401"/>
      <c r="K77" s="705"/>
      <c r="L77" s="1289"/>
      <c r="M77" s="1290"/>
      <c r="N77" s="401"/>
      <c r="O77" s="705"/>
      <c r="P77" s="1237"/>
      <c r="Q77" s="1237"/>
      <c r="R77" s="1389" t="s">
        <v>559</v>
      </c>
      <c r="S77" s="1207"/>
      <c r="T77" s="1230"/>
      <c r="U77" s="1045"/>
      <c r="V77" s="338"/>
      <c r="W77" s="409"/>
      <c r="X77" s="679"/>
      <c r="Y77" s="338"/>
      <c r="Z77" s="338"/>
    </row>
    <row r="78" spans="1:26" ht="18.75" customHeight="1">
      <c r="A78" s="1392"/>
      <c r="B78" s="1393"/>
      <c r="C78" s="1394"/>
      <c r="D78" s="1396"/>
      <c r="E78" s="1429"/>
      <c r="F78" s="1443"/>
      <c r="G78" s="418" t="s">
        <v>13</v>
      </c>
      <c r="H78" s="397">
        <f>SUM(H77:H77)</f>
        <v>0</v>
      </c>
      <c r="I78" s="258">
        <f>SUM(I77:I77)</f>
        <v>0</v>
      </c>
      <c r="J78" s="258">
        <f>SUM(J77:J77)</f>
        <v>0</v>
      </c>
      <c r="K78" s="398">
        <f>SUM(K77:K77)</f>
        <v>0</v>
      </c>
      <c r="L78" s="691">
        <f t="shared" ref="L78:Q78" si="16">SUM(L77:L77)</f>
        <v>0</v>
      </c>
      <c r="M78" s="683">
        <f t="shared" si="16"/>
        <v>0</v>
      </c>
      <c r="N78" s="1299">
        <f t="shared" si="16"/>
        <v>0</v>
      </c>
      <c r="O78" s="692">
        <f t="shared" si="16"/>
        <v>0</v>
      </c>
      <c r="P78" s="399">
        <f t="shared" si="16"/>
        <v>0</v>
      </c>
      <c r="Q78" s="399">
        <f t="shared" si="16"/>
        <v>0</v>
      </c>
      <c r="R78" s="1391"/>
      <c r="S78" s="424">
        <f>SUM(S77)</f>
        <v>0</v>
      </c>
      <c r="T78" s="519">
        <f>SUM(T77)</f>
        <v>0</v>
      </c>
      <c r="U78" s="1044"/>
      <c r="V78" s="690"/>
      <c r="W78" s="690"/>
      <c r="X78" s="223"/>
    </row>
    <row r="79" spans="1:26" ht="20.25" customHeight="1">
      <c r="A79" s="1357" t="s">
        <v>17</v>
      </c>
      <c r="B79" s="1359" t="s">
        <v>17</v>
      </c>
      <c r="C79" s="1383" t="s">
        <v>290</v>
      </c>
      <c r="D79" s="1395" t="s">
        <v>560</v>
      </c>
      <c r="E79" s="1385" t="s">
        <v>561</v>
      </c>
      <c r="F79" s="1387" t="s">
        <v>17</v>
      </c>
      <c r="G79" s="697" t="s">
        <v>182</v>
      </c>
      <c r="H79" s="708">
        <v>5.9</v>
      </c>
      <c r="I79" s="1215">
        <v>5.9</v>
      </c>
      <c r="J79" s="401"/>
      <c r="K79" s="705"/>
      <c r="L79" s="708">
        <v>5.9</v>
      </c>
      <c r="M79" s="1215">
        <v>5.9</v>
      </c>
      <c r="N79" s="401"/>
      <c r="O79" s="402"/>
      <c r="P79" s="428">
        <v>5.3</v>
      </c>
      <c r="Q79" s="428">
        <v>5.3</v>
      </c>
      <c r="R79" s="1389" t="s">
        <v>562</v>
      </c>
      <c r="S79" s="707">
        <v>100</v>
      </c>
      <c r="T79" s="1049">
        <v>100</v>
      </c>
      <c r="U79" s="1047"/>
      <c r="V79" s="690"/>
      <c r="W79" s="695"/>
      <c r="X79" s="223"/>
    </row>
    <row r="80" spans="1:26" ht="18.75" customHeight="1">
      <c r="A80" s="1392"/>
      <c r="B80" s="1393"/>
      <c r="C80" s="1394"/>
      <c r="D80" s="1396"/>
      <c r="E80" s="1397"/>
      <c r="F80" s="1398"/>
      <c r="G80" s="418" t="s">
        <v>13</v>
      </c>
      <c r="H80" s="397">
        <f>SUM(H79:H79)</f>
        <v>5.9</v>
      </c>
      <c r="I80" s="258">
        <f>SUM(I79:I79)</f>
        <v>5.9</v>
      </c>
      <c r="J80" s="258">
        <f>SUM(J79:J79)</f>
        <v>0</v>
      </c>
      <c r="K80" s="398">
        <f>SUM(K79:K79)</f>
        <v>0</v>
      </c>
      <c r="L80" s="691">
        <f t="shared" ref="L80:Q80" si="17">SUM(L79:L79)</f>
        <v>5.9</v>
      </c>
      <c r="M80" s="683">
        <f t="shared" si="17"/>
        <v>5.9</v>
      </c>
      <c r="N80" s="683">
        <f t="shared" si="17"/>
        <v>0</v>
      </c>
      <c r="O80" s="692">
        <f t="shared" si="17"/>
        <v>0</v>
      </c>
      <c r="P80" s="399">
        <f t="shared" si="17"/>
        <v>5.3</v>
      </c>
      <c r="Q80" s="399">
        <f t="shared" si="17"/>
        <v>5.3</v>
      </c>
      <c r="R80" s="1391"/>
      <c r="S80" s="424">
        <f>SUM(S79)</f>
        <v>100</v>
      </c>
      <c r="T80" s="519">
        <f>SUM(T79)</f>
        <v>100</v>
      </c>
      <c r="U80" s="1044"/>
      <c r="V80" s="690"/>
      <c r="W80" s="690"/>
      <c r="X80" s="223"/>
    </row>
    <row r="81" spans="1:116" ht="35.25" customHeight="1">
      <c r="A81" s="1357" t="s">
        <v>17</v>
      </c>
      <c r="B81" s="1359" t="s">
        <v>17</v>
      </c>
      <c r="C81" s="1383" t="s">
        <v>325</v>
      </c>
      <c r="D81" s="1395" t="s">
        <v>563</v>
      </c>
      <c r="E81" s="1385" t="s">
        <v>564</v>
      </c>
      <c r="F81" s="1387" t="s">
        <v>17</v>
      </c>
      <c r="G81" s="697" t="s">
        <v>182</v>
      </c>
      <c r="H81" s="708">
        <v>5.8</v>
      </c>
      <c r="I81" s="1215">
        <v>5.8</v>
      </c>
      <c r="J81" s="401"/>
      <c r="K81" s="705"/>
      <c r="L81" s="708">
        <v>5.2</v>
      </c>
      <c r="M81" s="1215">
        <v>5.2</v>
      </c>
      <c r="N81" s="401"/>
      <c r="O81" s="402"/>
      <c r="P81" s="340">
        <v>5.8</v>
      </c>
      <c r="Q81" s="340">
        <v>5.8</v>
      </c>
      <c r="R81" s="1389" t="s">
        <v>565</v>
      </c>
      <c r="S81" s="707">
        <v>100</v>
      </c>
      <c r="T81" s="1049">
        <v>89.7</v>
      </c>
      <c r="U81" s="1048" t="s">
        <v>684</v>
      </c>
      <c r="V81" s="690"/>
      <c r="W81" s="695"/>
      <c r="X81" s="223"/>
      <c r="AE81" s="680"/>
    </row>
    <row r="82" spans="1:116" ht="18.75" customHeight="1">
      <c r="A82" s="1392"/>
      <c r="B82" s="1393"/>
      <c r="C82" s="1394"/>
      <c r="D82" s="1396"/>
      <c r="E82" s="1397"/>
      <c r="F82" s="1398"/>
      <c r="G82" s="418" t="s">
        <v>13</v>
      </c>
      <c r="H82" s="397">
        <f>SUM(H81:H81)</f>
        <v>5.8</v>
      </c>
      <c r="I82" s="258">
        <f>SUM(I81:I81)</f>
        <v>5.8</v>
      </c>
      <c r="J82" s="258">
        <f>SUM(J81:J81)</f>
        <v>0</v>
      </c>
      <c r="K82" s="398">
        <f>SUM(K81:K81)</f>
        <v>0</v>
      </c>
      <c r="L82" s="691">
        <f t="shared" ref="L82:Q82" si="18">SUM(L81:L81)</f>
        <v>5.2</v>
      </c>
      <c r="M82" s="683">
        <f t="shared" si="18"/>
        <v>5.2</v>
      </c>
      <c r="N82" s="683">
        <f t="shared" si="18"/>
        <v>0</v>
      </c>
      <c r="O82" s="692">
        <f t="shared" si="18"/>
        <v>0</v>
      </c>
      <c r="P82" s="709">
        <f t="shared" si="18"/>
        <v>5.8</v>
      </c>
      <c r="Q82" s="399">
        <f t="shared" si="18"/>
        <v>5.8</v>
      </c>
      <c r="R82" s="1391"/>
      <c r="S82" s="424">
        <f>SUM(S81)</f>
        <v>100</v>
      </c>
      <c r="T82" s="519">
        <f>SUM(T81)</f>
        <v>89.7</v>
      </c>
      <c r="U82" s="1044"/>
      <c r="V82" s="690"/>
      <c r="W82" s="690"/>
      <c r="X82" s="223"/>
      <c r="AE82" s="680"/>
    </row>
    <row r="83" spans="1:116" ht="18.75" customHeight="1">
      <c r="A83" s="1357" t="s">
        <v>17</v>
      </c>
      <c r="B83" s="1359" t="s">
        <v>17</v>
      </c>
      <c r="C83" s="1438" t="s">
        <v>255</v>
      </c>
      <c r="D83" s="1363" t="s">
        <v>566</v>
      </c>
      <c r="E83" s="1365" t="s">
        <v>564</v>
      </c>
      <c r="F83" s="1441" t="s">
        <v>17</v>
      </c>
      <c r="G83" s="1232" t="s">
        <v>182</v>
      </c>
      <c r="H83" s="708"/>
      <c r="I83" s="1215"/>
      <c r="J83" s="401"/>
      <c r="K83" s="402"/>
      <c r="L83" s="708"/>
      <c r="M83" s="1215"/>
      <c r="N83" s="401"/>
      <c r="O83" s="402"/>
      <c r="P83" s="343">
        <v>35</v>
      </c>
      <c r="Q83" s="343">
        <v>35</v>
      </c>
      <c r="R83" s="1436" t="s">
        <v>567</v>
      </c>
      <c r="S83" s="707"/>
      <c r="T83" s="1049"/>
      <c r="U83" s="1045"/>
      <c r="V83" s="690"/>
      <c r="W83" s="690"/>
      <c r="X83" s="223"/>
      <c r="AE83" s="680"/>
    </row>
    <row r="84" spans="1:116" ht="18.75" customHeight="1">
      <c r="A84" s="1392"/>
      <c r="B84" s="1393"/>
      <c r="C84" s="1439"/>
      <c r="D84" s="1428"/>
      <c r="E84" s="1440"/>
      <c r="F84" s="1442"/>
      <c r="G84" s="710" t="s">
        <v>13</v>
      </c>
      <c r="H84" s="711">
        <f>SUM(H83:H83)</f>
        <v>0</v>
      </c>
      <c r="I84" s="712">
        <f>SUM(I83:I83)</f>
        <v>0</v>
      </c>
      <c r="J84" s="712">
        <f>SUM(J83:J83)</f>
        <v>0</v>
      </c>
      <c r="K84" s="713">
        <f>SUM(K83:K83)</f>
        <v>0</v>
      </c>
      <c r="L84" s="714">
        <f t="shared" ref="L84:Q84" si="19">SUM(L83:L83)</f>
        <v>0</v>
      </c>
      <c r="M84" s="715">
        <f t="shared" si="19"/>
        <v>0</v>
      </c>
      <c r="N84" s="715">
        <f t="shared" si="19"/>
        <v>0</v>
      </c>
      <c r="O84" s="716">
        <f t="shared" si="19"/>
        <v>0</v>
      </c>
      <c r="P84" s="717">
        <f t="shared" si="19"/>
        <v>35</v>
      </c>
      <c r="Q84" s="717">
        <f t="shared" si="19"/>
        <v>35</v>
      </c>
      <c r="R84" s="1437"/>
      <c r="S84" s="718">
        <f>SUM(S83)</f>
        <v>0</v>
      </c>
      <c r="T84" s="1050">
        <f>SUM(T83)</f>
        <v>0</v>
      </c>
      <c r="U84" s="1051"/>
      <c r="V84" s="690"/>
      <c r="W84" s="690"/>
      <c r="X84" s="223"/>
      <c r="AE84" s="680"/>
    </row>
    <row r="85" spans="1:116" ht="20.25" customHeight="1">
      <c r="A85" s="1357" t="s">
        <v>17</v>
      </c>
      <c r="B85" s="1359" t="s">
        <v>17</v>
      </c>
      <c r="C85" s="1438" t="s">
        <v>31</v>
      </c>
      <c r="D85" s="1363" t="s">
        <v>568</v>
      </c>
      <c r="E85" s="1365" t="s">
        <v>71</v>
      </c>
      <c r="F85" s="1441" t="s">
        <v>17</v>
      </c>
      <c r="G85" s="1232" t="s">
        <v>67</v>
      </c>
      <c r="H85" s="708"/>
      <c r="I85" s="1215"/>
      <c r="J85" s="401"/>
      <c r="K85" s="402"/>
      <c r="L85" s="708"/>
      <c r="M85" s="1215"/>
      <c r="N85" s="401"/>
      <c r="O85" s="402"/>
      <c r="P85" s="343"/>
      <c r="Q85" s="343"/>
      <c r="R85" s="1436" t="s">
        <v>567</v>
      </c>
      <c r="S85" s="707"/>
      <c r="T85" s="1049"/>
      <c r="U85" s="1045"/>
      <c r="V85" s="690"/>
      <c r="W85" s="695"/>
      <c r="X85" s="223"/>
      <c r="AE85" s="680"/>
    </row>
    <row r="86" spans="1:116" ht="18.75" customHeight="1" thickBot="1">
      <c r="A86" s="1392"/>
      <c r="B86" s="1393"/>
      <c r="C86" s="1439"/>
      <c r="D86" s="1428"/>
      <c r="E86" s="1440"/>
      <c r="F86" s="1442"/>
      <c r="G86" s="710" t="s">
        <v>13</v>
      </c>
      <c r="H86" s="711">
        <f>SUM(H85:H85)</f>
        <v>0</v>
      </c>
      <c r="I86" s="712">
        <f>SUM(I85:I85)</f>
        <v>0</v>
      </c>
      <c r="J86" s="712">
        <f>SUM(J85:J85)</f>
        <v>0</v>
      </c>
      <c r="K86" s="713">
        <f>SUM(K85:K85)</f>
        <v>0</v>
      </c>
      <c r="L86" s="714">
        <f t="shared" ref="L86:Q86" si="20">SUM(L85:L85)</f>
        <v>0</v>
      </c>
      <c r="M86" s="715">
        <f t="shared" si="20"/>
        <v>0</v>
      </c>
      <c r="N86" s="715">
        <f t="shared" si="20"/>
        <v>0</v>
      </c>
      <c r="O86" s="716">
        <f t="shared" si="20"/>
        <v>0</v>
      </c>
      <c r="P86" s="717">
        <f t="shared" si="20"/>
        <v>0</v>
      </c>
      <c r="Q86" s="717">
        <f t="shared" si="20"/>
        <v>0</v>
      </c>
      <c r="R86" s="1437"/>
      <c r="S86" s="718">
        <f>SUM(S85)</f>
        <v>0</v>
      </c>
      <c r="T86" s="1050">
        <f>SUM(T85)</f>
        <v>0</v>
      </c>
      <c r="U86" s="1052"/>
      <c r="V86" s="690"/>
      <c r="W86" s="690"/>
      <c r="X86" s="223"/>
      <c r="AE86" s="680"/>
    </row>
    <row r="87" spans="1:116" s="720" customFormat="1" ht="15.75" customHeight="1" thickBot="1">
      <c r="A87" s="471" t="s">
        <v>17</v>
      </c>
      <c r="B87" s="1217" t="s">
        <v>17</v>
      </c>
      <c r="C87" s="1368" t="s">
        <v>46</v>
      </c>
      <c r="D87" s="1369"/>
      <c r="E87" s="1369"/>
      <c r="F87" s="1369"/>
      <c r="G87" s="1369"/>
      <c r="H87" s="435">
        <f t="shared" ref="H87:Q87" si="21">SUM(H18,H20,H22,H26,H60,H78,H80,H82,H86)</f>
        <v>2305.3000000000002</v>
      </c>
      <c r="I87" s="435">
        <f t="shared" si="21"/>
        <v>2264.9</v>
      </c>
      <c r="J87" s="435">
        <f t="shared" si="21"/>
        <v>1397.2</v>
      </c>
      <c r="K87" s="434">
        <f t="shared" si="21"/>
        <v>40.4</v>
      </c>
      <c r="L87" s="719">
        <f t="shared" si="21"/>
        <v>2218.3319999999999</v>
      </c>
      <c r="M87" s="433">
        <f t="shared" si="21"/>
        <v>2179.9389999999999</v>
      </c>
      <c r="N87" s="433">
        <f t="shared" si="21"/>
        <v>1354.47</v>
      </c>
      <c r="O87" s="433">
        <f t="shared" si="21"/>
        <v>38.393000000000001</v>
      </c>
      <c r="P87" s="433">
        <f t="shared" si="21"/>
        <v>2387.7000000000003</v>
      </c>
      <c r="Q87" s="434">
        <f t="shared" si="21"/>
        <v>2445.7000000000003</v>
      </c>
      <c r="R87" s="434" t="s">
        <v>23</v>
      </c>
      <c r="S87" s="435" t="s">
        <v>23</v>
      </c>
      <c r="T87" s="472" t="s">
        <v>23</v>
      </c>
      <c r="U87" s="433"/>
      <c r="V87" s="695"/>
      <c r="W87" s="690"/>
      <c r="X87" s="338"/>
      <c r="Y87" s="338"/>
      <c r="Z87" s="338"/>
      <c r="AA87" s="338"/>
      <c r="AB87" s="338"/>
      <c r="AC87" s="338"/>
      <c r="AD87" s="338"/>
      <c r="AE87" s="68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c r="BR87" s="338"/>
      <c r="BS87" s="338"/>
      <c r="BT87" s="338"/>
      <c r="BU87" s="338"/>
      <c r="BV87" s="338"/>
      <c r="BW87" s="338"/>
      <c r="BX87" s="338"/>
      <c r="BY87" s="338"/>
      <c r="BZ87" s="338"/>
      <c r="CA87" s="338"/>
      <c r="CB87" s="338"/>
      <c r="CC87" s="338"/>
      <c r="CD87" s="338"/>
      <c r="CE87" s="338"/>
      <c r="CF87" s="338"/>
      <c r="CG87" s="338"/>
      <c r="CH87" s="338"/>
      <c r="CI87" s="338"/>
      <c r="CJ87" s="338"/>
      <c r="CK87" s="338"/>
      <c r="CL87" s="338"/>
      <c r="CM87" s="338"/>
      <c r="CN87" s="338"/>
      <c r="CO87" s="338"/>
      <c r="CP87" s="338"/>
      <c r="CQ87" s="338"/>
      <c r="CR87" s="338"/>
      <c r="CS87" s="338"/>
      <c r="CT87" s="338"/>
      <c r="CU87" s="338"/>
      <c r="CV87" s="338"/>
      <c r="CW87" s="338"/>
      <c r="CX87" s="338"/>
      <c r="CY87" s="338"/>
      <c r="CZ87" s="338"/>
      <c r="DA87" s="338"/>
      <c r="DB87" s="338"/>
      <c r="DC87" s="338"/>
      <c r="DD87" s="338"/>
      <c r="DE87" s="338"/>
      <c r="DF87" s="338"/>
      <c r="DG87" s="338"/>
      <c r="DH87" s="338"/>
      <c r="DI87" s="338"/>
      <c r="DJ87" s="338"/>
      <c r="DK87" s="338"/>
      <c r="DL87" s="338"/>
    </row>
    <row r="88" spans="1:116" ht="16.5" customHeight="1" thickBot="1">
      <c r="A88" s="471" t="s">
        <v>17</v>
      </c>
      <c r="B88" s="1217" t="s">
        <v>18</v>
      </c>
      <c r="C88" s="1433" t="s">
        <v>569</v>
      </c>
      <c r="D88" s="1371"/>
      <c r="E88" s="1371"/>
      <c r="F88" s="1371"/>
      <c r="G88" s="1371"/>
      <c r="H88" s="1371"/>
      <c r="I88" s="1371"/>
      <c r="J88" s="1371"/>
      <c r="K88" s="1371"/>
      <c r="L88" s="1371"/>
      <c r="M88" s="1371"/>
      <c r="N88" s="1371"/>
      <c r="O88" s="1371"/>
      <c r="P88" s="1371"/>
      <c r="Q88" s="1371"/>
      <c r="R88" s="1371"/>
      <c r="S88" s="1371"/>
      <c r="T88" s="1371"/>
      <c r="U88" s="1372"/>
      <c r="V88" s="690"/>
      <c r="W88" s="690"/>
      <c r="X88" s="223"/>
    </row>
    <row r="89" spans="1:116" ht="39" customHeight="1">
      <c r="A89" s="1373" t="s">
        <v>17</v>
      </c>
      <c r="B89" s="1374" t="s">
        <v>18</v>
      </c>
      <c r="C89" s="1375" t="s">
        <v>17</v>
      </c>
      <c r="D89" s="1434" t="s">
        <v>570</v>
      </c>
      <c r="E89" s="1429" t="s">
        <v>571</v>
      </c>
      <c r="F89" s="1431">
        <v>4</v>
      </c>
      <c r="G89" s="587" t="s">
        <v>323</v>
      </c>
      <c r="H89" s="1208">
        <v>0.3</v>
      </c>
      <c r="I89" s="1210">
        <v>0.3</v>
      </c>
      <c r="J89" s="1210"/>
      <c r="K89" s="1222"/>
      <c r="L89" s="1208">
        <v>0.3</v>
      </c>
      <c r="M89" s="1210">
        <v>0.3</v>
      </c>
      <c r="N89" s="1210"/>
      <c r="O89" s="1222"/>
      <c r="P89" s="308">
        <v>0.4</v>
      </c>
      <c r="Q89" s="440">
        <v>0.4</v>
      </c>
      <c r="R89" s="1435" t="s">
        <v>355</v>
      </c>
      <c r="S89" s="707">
        <v>100</v>
      </c>
      <c r="T89" s="1211">
        <v>100</v>
      </c>
      <c r="U89" s="702"/>
    </row>
    <row r="90" spans="1:116" ht="22.5" customHeight="1">
      <c r="A90" s="1356"/>
      <c r="B90" s="1358"/>
      <c r="C90" s="1360"/>
      <c r="D90" s="1416"/>
      <c r="E90" s="1417"/>
      <c r="F90" s="1419"/>
      <c r="G90" s="396" t="s">
        <v>13</v>
      </c>
      <c r="H90" s="397">
        <f t="shared" ref="H90:Q90" si="22">SUM(H89)</f>
        <v>0.3</v>
      </c>
      <c r="I90" s="258">
        <f t="shared" si="22"/>
        <v>0.3</v>
      </c>
      <c r="J90" s="258">
        <f t="shared" si="22"/>
        <v>0</v>
      </c>
      <c r="K90" s="398">
        <f t="shared" si="22"/>
        <v>0</v>
      </c>
      <c r="L90" s="691">
        <f t="shared" si="22"/>
        <v>0.3</v>
      </c>
      <c r="M90" s="683">
        <f t="shared" si="22"/>
        <v>0.3</v>
      </c>
      <c r="N90" s="683">
        <f t="shared" si="22"/>
        <v>0</v>
      </c>
      <c r="O90" s="692">
        <f t="shared" si="22"/>
        <v>0</v>
      </c>
      <c r="P90" s="721">
        <f t="shared" si="22"/>
        <v>0.4</v>
      </c>
      <c r="Q90" s="399">
        <f t="shared" si="22"/>
        <v>0.4</v>
      </c>
      <c r="R90" s="1414"/>
      <c r="S90" s="262">
        <f>SUM(S89)</f>
        <v>100</v>
      </c>
      <c r="T90" s="263">
        <f>SUM(T89)</f>
        <v>100</v>
      </c>
      <c r="U90" s="389"/>
    </row>
    <row r="91" spans="1:116" ht="38.25" customHeight="1">
      <c r="A91" s="1356" t="s">
        <v>17</v>
      </c>
      <c r="B91" s="1358" t="s">
        <v>18</v>
      </c>
      <c r="C91" s="1360" t="s">
        <v>18</v>
      </c>
      <c r="D91" s="1416" t="s">
        <v>572</v>
      </c>
      <c r="E91" s="1378" t="s">
        <v>571</v>
      </c>
      <c r="F91" s="1419">
        <v>10</v>
      </c>
      <c r="G91" s="1232" t="s">
        <v>323</v>
      </c>
      <c r="H91" s="1225">
        <v>10.9</v>
      </c>
      <c r="I91" s="722">
        <v>10.9</v>
      </c>
      <c r="J91" s="1226">
        <v>7.3</v>
      </c>
      <c r="K91" s="1227"/>
      <c r="L91" s="1225">
        <v>10.9</v>
      </c>
      <c r="M91" s="722">
        <v>10.9</v>
      </c>
      <c r="N91" s="1226">
        <v>7.3</v>
      </c>
      <c r="O91" s="1227"/>
      <c r="P91" s="320">
        <v>11.7</v>
      </c>
      <c r="Q91" s="723">
        <v>11.7</v>
      </c>
      <c r="R91" s="1414" t="s">
        <v>355</v>
      </c>
      <c r="S91" s="707">
        <v>100</v>
      </c>
      <c r="T91" s="1211">
        <v>100</v>
      </c>
      <c r="U91" s="702"/>
    </row>
    <row r="92" spans="1:116" ht="24" customHeight="1">
      <c r="A92" s="1356"/>
      <c r="B92" s="1358"/>
      <c r="C92" s="1360"/>
      <c r="D92" s="1416"/>
      <c r="E92" s="1378"/>
      <c r="F92" s="1419"/>
      <c r="G92" s="396" t="s">
        <v>13</v>
      </c>
      <c r="H92" s="397">
        <f t="shared" ref="H92:Q92" si="23">SUM(H91)</f>
        <v>10.9</v>
      </c>
      <c r="I92" s="258">
        <f t="shared" si="23"/>
        <v>10.9</v>
      </c>
      <c r="J92" s="258">
        <f t="shared" si="23"/>
        <v>7.3</v>
      </c>
      <c r="K92" s="398">
        <f t="shared" si="23"/>
        <v>0</v>
      </c>
      <c r="L92" s="691">
        <f t="shared" si="23"/>
        <v>10.9</v>
      </c>
      <c r="M92" s="683">
        <f t="shared" si="23"/>
        <v>10.9</v>
      </c>
      <c r="N92" s="683">
        <f t="shared" si="23"/>
        <v>7.3</v>
      </c>
      <c r="O92" s="692">
        <f t="shared" si="23"/>
        <v>0</v>
      </c>
      <c r="P92" s="721">
        <f t="shared" si="23"/>
        <v>11.7</v>
      </c>
      <c r="Q92" s="399">
        <f t="shared" si="23"/>
        <v>11.7</v>
      </c>
      <c r="R92" s="1414"/>
      <c r="S92" s="262">
        <f>SUM(S91)</f>
        <v>100</v>
      </c>
      <c r="T92" s="263">
        <f>SUM(T91)</f>
        <v>100</v>
      </c>
      <c r="U92" s="389"/>
    </row>
    <row r="93" spans="1:116" ht="33.75" customHeight="1">
      <c r="A93" s="1356" t="s">
        <v>17</v>
      </c>
      <c r="B93" s="1358" t="s">
        <v>18</v>
      </c>
      <c r="C93" s="1360" t="s">
        <v>19</v>
      </c>
      <c r="D93" s="1416" t="s">
        <v>573</v>
      </c>
      <c r="E93" s="1378" t="s">
        <v>571</v>
      </c>
      <c r="F93" s="1419">
        <v>11</v>
      </c>
      <c r="G93" s="1232" t="s">
        <v>323</v>
      </c>
      <c r="H93" s="1225">
        <v>0.6</v>
      </c>
      <c r="I93" s="1226">
        <v>0.6</v>
      </c>
      <c r="J93" s="1226">
        <v>0.5</v>
      </c>
      <c r="K93" s="1227"/>
      <c r="L93" s="1225">
        <v>0.6</v>
      </c>
      <c r="M93" s="1226">
        <v>0.6</v>
      </c>
      <c r="N93" s="1226">
        <v>0.5</v>
      </c>
      <c r="O93" s="1227"/>
      <c r="P93" s="320">
        <v>0.6</v>
      </c>
      <c r="Q93" s="1228">
        <v>0.6</v>
      </c>
      <c r="R93" s="1414" t="s">
        <v>355</v>
      </c>
      <c r="S93" s="707">
        <v>100</v>
      </c>
      <c r="T93" s="1211">
        <v>100</v>
      </c>
      <c r="U93" s="698"/>
      <c r="AE93" s="680"/>
    </row>
    <row r="94" spans="1:116" ht="24.75" customHeight="1">
      <c r="A94" s="1356"/>
      <c r="B94" s="1358"/>
      <c r="C94" s="1360"/>
      <c r="D94" s="1416"/>
      <c r="E94" s="1378"/>
      <c r="F94" s="1419"/>
      <c r="G94" s="396" t="s">
        <v>13</v>
      </c>
      <c r="H94" s="397">
        <f t="shared" ref="H94:Q94" si="24">SUM(H93)</f>
        <v>0.6</v>
      </c>
      <c r="I94" s="258">
        <f t="shared" si="24"/>
        <v>0.6</v>
      </c>
      <c r="J94" s="258">
        <f t="shared" si="24"/>
        <v>0.5</v>
      </c>
      <c r="K94" s="398">
        <f t="shared" si="24"/>
        <v>0</v>
      </c>
      <c r="L94" s="691">
        <f t="shared" si="24"/>
        <v>0.6</v>
      </c>
      <c r="M94" s="683">
        <f t="shared" si="24"/>
        <v>0.6</v>
      </c>
      <c r="N94" s="683">
        <f t="shared" si="24"/>
        <v>0.5</v>
      </c>
      <c r="O94" s="692">
        <f t="shared" si="24"/>
        <v>0</v>
      </c>
      <c r="P94" s="721">
        <f t="shared" si="24"/>
        <v>0.6</v>
      </c>
      <c r="Q94" s="399">
        <f t="shared" si="24"/>
        <v>0.6</v>
      </c>
      <c r="R94" s="1414"/>
      <c r="S94" s="262">
        <f>SUM(S93)</f>
        <v>100</v>
      </c>
      <c r="T94" s="263">
        <f>SUM(T93)</f>
        <v>100</v>
      </c>
      <c r="U94" s="389"/>
      <c r="W94" s="223"/>
    </row>
    <row r="95" spans="1:116" ht="30.75" customHeight="1">
      <c r="A95" s="1356" t="s">
        <v>17</v>
      </c>
      <c r="B95" s="1358" t="s">
        <v>18</v>
      </c>
      <c r="C95" s="1360" t="s">
        <v>20</v>
      </c>
      <c r="D95" s="1362" t="s">
        <v>574</v>
      </c>
      <c r="E95" s="1378" t="s">
        <v>354</v>
      </c>
      <c r="F95" s="1419">
        <v>8</v>
      </c>
      <c r="G95" s="1232" t="s">
        <v>323</v>
      </c>
      <c r="H95" s="1225">
        <v>16.899999999999999</v>
      </c>
      <c r="I95" s="1226">
        <v>16.899999999999999</v>
      </c>
      <c r="J95" s="1226">
        <v>12.3</v>
      </c>
      <c r="K95" s="1227"/>
      <c r="L95" s="1225">
        <v>16.899999999999999</v>
      </c>
      <c r="M95" s="1226">
        <v>16.899999999999999</v>
      </c>
      <c r="N95" s="1226">
        <v>12.3</v>
      </c>
      <c r="O95" s="1227"/>
      <c r="P95" s="320">
        <v>16</v>
      </c>
      <c r="Q95" s="1228">
        <v>16</v>
      </c>
      <c r="R95" s="1414" t="s">
        <v>355</v>
      </c>
      <c r="S95" s="707">
        <v>100</v>
      </c>
      <c r="T95" s="1211">
        <v>100</v>
      </c>
      <c r="U95" s="702"/>
      <c r="V95" s="338"/>
    </row>
    <row r="96" spans="1:116" ht="27.75" customHeight="1">
      <c r="A96" s="1356"/>
      <c r="B96" s="1358"/>
      <c r="C96" s="1360"/>
      <c r="D96" s="1362"/>
      <c r="E96" s="1378"/>
      <c r="F96" s="1419"/>
      <c r="G96" s="396" t="s">
        <v>13</v>
      </c>
      <c r="H96" s="397">
        <f t="shared" ref="H96:Q96" si="25">SUM(H95)</f>
        <v>16.899999999999999</v>
      </c>
      <c r="I96" s="258">
        <f t="shared" si="25"/>
        <v>16.899999999999999</v>
      </c>
      <c r="J96" s="258">
        <f t="shared" si="25"/>
        <v>12.3</v>
      </c>
      <c r="K96" s="398">
        <f t="shared" si="25"/>
        <v>0</v>
      </c>
      <c r="L96" s="691">
        <f t="shared" si="25"/>
        <v>16.899999999999999</v>
      </c>
      <c r="M96" s="683">
        <f t="shared" si="25"/>
        <v>16.899999999999999</v>
      </c>
      <c r="N96" s="683">
        <f t="shared" si="25"/>
        <v>12.3</v>
      </c>
      <c r="O96" s="692">
        <f t="shared" si="25"/>
        <v>0</v>
      </c>
      <c r="P96" s="721">
        <f t="shared" si="25"/>
        <v>16</v>
      </c>
      <c r="Q96" s="399">
        <f t="shared" si="25"/>
        <v>16</v>
      </c>
      <c r="R96" s="1414"/>
      <c r="S96" s="262">
        <f>SUM(S95)</f>
        <v>100</v>
      </c>
      <c r="T96" s="263">
        <f>SUM(T95)</f>
        <v>100</v>
      </c>
      <c r="U96" s="389"/>
      <c r="V96" s="338"/>
    </row>
    <row r="97" spans="1:32" ht="35.25" customHeight="1">
      <c r="A97" s="1356" t="s">
        <v>17</v>
      </c>
      <c r="B97" s="1358" t="s">
        <v>18</v>
      </c>
      <c r="C97" s="1360" t="s">
        <v>21</v>
      </c>
      <c r="D97" s="1362" t="s">
        <v>575</v>
      </c>
      <c r="E97" s="1417" t="s">
        <v>576</v>
      </c>
      <c r="F97" s="1419">
        <v>6</v>
      </c>
      <c r="G97" s="1232" t="s">
        <v>323</v>
      </c>
      <c r="H97" s="1225">
        <v>8</v>
      </c>
      <c r="I97" s="1226">
        <v>8</v>
      </c>
      <c r="J97" s="1226">
        <v>6.1</v>
      </c>
      <c r="K97" s="1227"/>
      <c r="L97" s="1225">
        <v>8</v>
      </c>
      <c r="M97" s="1226">
        <v>8</v>
      </c>
      <c r="N97" s="1226">
        <v>6.1</v>
      </c>
      <c r="O97" s="1227"/>
      <c r="P97" s="320">
        <v>8.1</v>
      </c>
      <c r="Q97" s="1228">
        <v>8.1</v>
      </c>
      <c r="R97" s="1414" t="s">
        <v>355</v>
      </c>
      <c r="S97" s="707">
        <v>100</v>
      </c>
      <c r="T97" s="1211">
        <v>100</v>
      </c>
      <c r="U97" s="702"/>
    </row>
    <row r="98" spans="1:32" ht="24.75" customHeight="1">
      <c r="A98" s="1356"/>
      <c r="B98" s="1358"/>
      <c r="C98" s="1360"/>
      <c r="D98" s="1362"/>
      <c r="E98" s="1417"/>
      <c r="F98" s="1419"/>
      <c r="G98" s="396" t="s">
        <v>13</v>
      </c>
      <c r="H98" s="397">
        <f t="shared" ref="H98:Q98" si="26">SUM(H97)</f>
        <v>8</v>
      </c>
      <c r="I98" s="258">
        <f t="shared" si="26"/>
        <v>8</v>
      </c>
      <c r="J98" s="258">
        <f t="shared" si="26"/>
        <v>6.1</v>
      </c>
      <c r="K98" s="398">
        <f t="shared" si="26"/>
        <v>0</v>
      </c>
      <c r="L98" s="691">
        <f t="shared" si="26"/>
        <v>8</v>
      </c>
      <c r="M98" s="683">
        <f t="shared" si="26"/>
        <v>8</v>
      </c>
      <c r="N98" s="683">
        <f t="shared" si="26"/>
        <v>6.1</v>
      </c>
      <c r="O98" s="692">
        <f t="shared" si="26"/>
        <v>0</v>
      </c>
      <c r="P98" s="721">
        <f t="shared" si="26"/>
        <v>8.1</v>
      </c>
      <c r="Q98" s="399">
        <f t="shared" si="26"/>
        <v>8.1</v>
      </c>
      <c r="R98" s="1414"/>
      <c r="S98" s="262">
        <f>SUM(S97)</f>
        <v>100</v>
      </c>
      <c r="T98" s="263">
        <f>SUM(T97)</f>
        <v>100</v>
      </c>
      <c r="U98" s="389"/>
    </row>
    <row r="99" spans="1:32" ht="31.5" customHeight="1">
      <c r="A99" s="1356" t="s">
        <v>17</v>
      </c>
      <c r="B99" s="1358" t="s">
        <v>18</v>
      </c>
      <c r="C99" s="1360" t="s">
        <v>22</v>
      </c>
      <c r="D99" s="1362" t="s">
        <v>577</v>
      </c>
      <c r="E99" s="1417" t="s">
        <v>578</v>
      </c>
      <c r="F99" s="1419">
        <v>4</v>
      </c>
      <c r="G99" s="1232" t="s">
        <v>323</v>
      </c>
      <c r="H99" s="1225">
        <v>21.5</v>
      </c>
      <c r="I99" s="1226">
        <v>21.5</v>
      </c>
      <c r="J99" s="1226">
        <v>15.7</v>
      </c>
      <c r="K99" s="1227"/>
      <c r="L99" s="1225">
        <v>21.5</v>
      </c>
      <c r="M99" s="1226">
        <v>21.5</v>
      </c>
      <c r="N99" s="1226">
        <v>15.7</v>
      </c>
      <c r="O99" s="1227"/>
      <c r="P99" s="320">
        <v>26.2</v>
      </c>
      <c r="Q99" s="1228">
        <v>26.2</v>
      </c>
      <c r="R99" s="1414" t="s">
        <v>355</v>
      </c>
      <c r="S99" s="707">
        <v>100</v>
      </c>
      <c r="T99" s="1211">
        <v>100</v>
      </c>
      <c r="U99" s="702"/>
    </row>
    <row r="100" spans="1:32" ht="25.5" customHeight="1">
      <c r="A100" s="1356"/>
      <c r="B100" s="1358"/>
      <c r="C100" s="1360"/>
      <c r="D100" s="1362"/>
      <c r="E100" s="1417"/>
      <c r="F100" s="1419"/>
      <c r="G100" s="396" t="s">
        <v>13</v>
      </c>
      <c r="H100" s="397">
        <f t="shared" ref="H100:Q100" si="27">SUM(H99)</f>
        <v>21.5</v>
      </c>
      <c r="I100" s="258">
        <f t="shared" si="27"/>
        <v>21.5</v>
      </c>
      <c r="J100" s="258">
        <f t="shared" si="27"/>
        <v>15.7</v>
      </c>
      <c r="K100" s="398">
        <f t="shared" si="27"/>
        <v>0</v>
      </c>
      <c r="L100" s="691">
        <f t="shared" si="27"/>
        <v>21.5</v>
      </c>
      <c r="M100" s="683">
        <f t="shared" si="27"/>
        <v>21.5</v>
      </c>
      <c r="N100" s="683">
        <f t="shared" si="27"/>
        <v>15.7</v>
      </c>
      <c r="O100" s="692">
        <f t="shared" si="27"/>
        <v>0</v>
      </c>
      <c r="P100" s="721">
        <f t="shared" si="27"/>
        <v>26.2</v>
      </c>
      <c r="Q100" s="399">
        <f t="shared" si="27"/>
        <v>26.2</v>
      </c>
      <c r="R100" s="1414"/>
      <c r="S100" s="262">
        <f>SUM(S99)</f>
        <v>100</v>
      </c>
      <c r="T100" s="263">
        <f>SUM(T99)</f>
        <v>100</v>
      </c>
      <c r="U100" s="389"/>
    </row>
    <row r="101" spans="1:32" ht="32.25" customHeight="1">
      <c r="A101" s="1356" t="s">
        <v>17</v>
      </c>
      <c r="B101" s="1358" t="s">
        <v>18</v>
      </c>
      <c r="C101" s="1424" t="s">
        <v>290</v>
      </c>
      <c r="D101" s="1362" t="s">
        <v>579</v>
      </c>
      <c r="E101" s="1364" t="s">
        <v>580</v>
      </c>
      <c r="F101" s="1432" t="s">
        <v>685</v>
      </c>
      <c r="G101" s="1232" t="s">
        <v>323</v>
      </c>
      <c r="H101" s="276">
        <f>SUM(H103+H113)</f>
        <v>6.8</v>
      </c>
      <c r="I101" s="1226">
        <f t="shared" ref="I101:J101" si="28">SUM(I103+I113)</f>
        <v>6.8</v>
      </c>
      <c r="J101" s="320">
        <f t="shared" si="28"/>
        <v>0.6</v>
      </c>
      <c r="K101" s="1227"/>
      <c r="L101" s="276">
        <f>SUM(L103+L113)</f>
        <v>6.8</v>
      </c>
      <c r="M101" s="1226">
        <f t="shared" ref="M101:N101" si="29">SUM(M103+M113)</f>
        <v>6.8</v>
      </c>
      <c r="N101" s="1226">
        <f t="shared" si="29"/>
        <v>0.6</v>
      </c>
      <c r="O101" s="1227"/>
      <c r="P101" s="276">
        <f>SUM(P113+P104)</f>
        <v>6.7</v>
      </c>
      <c r="Q101" s="276">
        <f>SUM(Q113+Q104)</f>
        <v>7.3</v>
      </c>
      <c r="R101" s="1414" t="s">
        <v>355</v>
      </c>
      <c r="S101" s="707">
        <v>100</v>
      </c>
      <c r="T101" s="1211">
        <v>100</v>
      </c>
      <c r="U101" s="698"/>
      <c r="W101" s="223">
        <f>H104+H106+H108+H110+H112+H114+H116+H118+H120</f>
        <v>6.8</v>
      </c>
      <c r="X101" s="223">
        <f>I104+I106+I108+I110+I112+I114+I116+I118+I120</f>
        <v>6.8</v>
      </c>
      <c r="Y101" s="223">
        <f>J104+J106+J108+J110+J112+J114+J116+J118+J120</f>
        <v>0.6</v>
      </c>
      <c r="Z101" s="223">
        <f>K104+K106+K108+K110+K112+K114+K116+K118+K120</f>
        <v>0</v>
      </c>
      <c r="AB101" s="223">
        <f>P104+P106+P108+P110+P112+P114+P116+P118+P120</f>
        <v>6.7</v>
      </c>
      <c r="AC101" s="223">
        <f>Q104+Q106+Q108+Q110+Q112+Q114+Q116+Q118+Q120</f>
        <v>7.3</v>
      </c>
      <c r="AE101" s="680"/>
    </row>
    <row r="102" spans="1:32">
      <c r="A102" s="1356"/>
      <c r="B102" s="1358"/>
      <c r="C102" s="1424"/>
      <c r="D102" s="1362"/>
      <c r="E102" s="1364"/>
      <c r="F102" s="1432"/>
      <c r="G102" s="724" t="s">
        <v>13</v>
      </c>
      <c r="H102" s="725">
        <f t="shared" ref="H102:Q102" si="30">SUM(H101)</f>
        <v>6.8</v>
      </c>
      <c r="I102" s="726">
        <f t="shared" si="30"/>
        <v>6.8</v>
      </c>
      <c r="J102" s="726">
        <f t="shared" si="30"/>
        <v>0.6</v>
      </c>
      <c r="K102" s="727">
        <f t="shared" si="30"/>
        <v>0</v>
      </c>
      <c r="L102" s="725">
        <f>SUM(L101)</f>
        <v>6.8</v>
      </c>
      <c r="M102" s="726">
        <f t="shared" si="30"/>
        <v>6.8</v>
      </c>
      <c r="N102" s="726">
        <f>SUM(N101)</f>
        <v>0.6</v>
      </c>
      <c r="O102" s="727">
        <f t="shared" si="30"/>
        <v>0</v>
      </c>
      <c r="P102" s="728">
        <f t="shared" si="30"/>
        <v>6.7</v>
      </c>
      <c r="Q102" s="729">
        <f t="shared" si="30"/>
        <v>7.3</v>
      </c>
      <c r="R102" s="1414"/>
      <c r="S102" s="262">
        <f>SUM(S101)</f>
        <v>100</v>
      </c>
      <c r="T102" s="263">
        <f>SUM(T101)</f>
        <v>100</v>
      </c>
      <c r="U102" s="389"/>
      <c r="AE102" s="680"/>
    </row>
    <row r="103" spans="1:32" ht="32.25" hidden="1" customHeight="1" outlineLevel="1">
      <c r="A103" s="1356" t="s">
        <v>17</v>
      </c>
      <c r="B103" s="1358" t="s">
        <v>18</v>
      </c>
      <c r="C103" s="1360" t="s">
        <v>398</v>
      </c>
      <c r="D103" s="1362" t="s">
        <v>579</v>
      </c>
      <c r="E103" s="1378" t="s">
        <v>580</v>
      </c>
      <c r="F103" s="1419">
        <v>1</v>
      </c>
      <c r="G103" s="1232" t="s">
        <v>323</v>
      </c>
      <c r="H103" s="276">
        <v>6</v>
      </c>
      <c r="I103" s="265">
        <v>6</v>
      </c>
      <c r="J103" s="1226"/>
      <c r="K103" s="374"/>
      <c r="L103" s="276">
        <v>6</v>
      </c>
      <c r="M103" s="265">
        <v>6</v>
      </c>
      <c r="N103" s="1226"/>
      <c r="O103" s="374"/>
      <c r="P103" s="320">
        <v>6</v>
      </c>
      <c r="Q103" s="1228">
        <v>6</v>
      </c>
      <c r="R103" s="1414" t="s">
        <v>355</v>
      </c>
      <c r="S103" s="707">
        <v>100</v>
      </c>
      <c r="T103" s="1211">
        <v>100</v>
      </c>
      <c r="U103" s="702"/>
      <c r="AE103" s="680"/>
    </row>
    <row r="104" spans="1:32" ht="25.5" hidden="1" customHeight="1" outlineLevel="1">
      <c r="A104" s="1356"/>
      <c r="B104" s="1358"/>
      <c r="C104" s="1360"/>
      <c r="D104" s="1362"/>
      <c r="E104" s="1378"/>
      <c r="F104" s="1419"/>
      <c r="G104" s="396" t="s">
        <v>13</v>
      </c>
      <c r="H104" s="397">
        <f>SUM(H103)</f>
        <v>6</v>
      </c>
      <c r="I104" s="258">
        <f>SUM(I103)</f>
        <v>6</v>
      </c>
      <c r="J104" s="258">
        <f>SUM(J103)</f>
        <v>0</v>
      </c>
      <c r="K104" s="398">
        <f>SUM(K103)</f>
        <v>0</v>
      </c>
      <c r="L104" s="691">
        <f t="shared" ref="L104:Q104" si="31">SUM(L103)</f>
        <v>6</v>
      </c>
      <c r="M104" s="683">
        <f t="shared" si="31"/>
        <v>6</v>
      </c>
      <c r="N104" s="683">
        <f t="shared" si="31"/>
        <v>0</v>
      </c>
      <c r="O104" s="692">
        <f t="shared" si="31"/>
        <v>0</v>
      </c>
      <c r="P104" s="721">
        <f t="shared" si="31"/>
        <v>6</v>
      </c>
      <c r="Q104" s="399">
        <f t="shared" si="31"/>
        <v>6</v>
      </c>
      <c r="R104" s="1414"/>
      <c r="S104" s="262">
        <f>SUM(S103)</f>
        <v>100</v>
      </c>
      <c r="T104" s="263">
        <f>SUM(T103)</f>
        <v>100</v>
      </c>
      <c r="U104" s="389"/>
      <c r="AE104" s="680"/>
      <c r="AF104" s="730">
        <f>L105+L107+L109+L111+L113+L115+L117+L119</f>
        <v>0.8</v>
      </c>
    </row>
    <row r="105" spans="1:32" ht="32.25" hidden="1" customHeight="1" outlineLevel="1">
      <c r="A105" s="1356" t="s">
        <v>17</v>
      </c>
      <c r="B105" s="1358" t="s">
        <v>18</v>
      </c>
      <c r="C105" s="1360" t="s">
        <v>399</v>
      </c>
      <c r="D105" s="1362" t="s">
        <v>579</v>
      </c>
      <c r="E105" s="1378" t="s">
        <v>580</v>
      </c>
      <c r="F105" s="1419">
        <v>14</v>
      </c>
      <c r="G105" s="1232" t="s">
        <v>323</v>
      </c>
      <c r="H105" s="1225"/>
      <c r="I105" s="1226"/>
      <c r="J105" s="1226"/>
      <c r="K105" s="374"/>
      <c r="L105" s="1225"/>
      <c r="M105" s="1226"/>
      <c r="N105" s="1226"/>
      <c r="O105" s="374"/>
      <c r="P105" s="320"/>
      <c r="Q105" s="1228"/>
      <c r="R105" s="1414" t="s">
        <v>355</v>
      </c>
      <c r="S105" s="707">
        <f>+H105</f>
        <v>0</v>
      </c>
      <c r="T105" s="1211">
        <f>+L105</f>
        <v>0</v>
      </c>
      <c r="U105" s="702"/>
      <c r="AE105" s="680"/>
      <c r="AF105" s="730">
        <f>L101-AF104</f>
        <v>6</v>
      </c>
    </row>
    <row r="106" spans="1:32" ht="25.5" hidden="1" customHeight="1" outlineLevel="1">
      <c r="A106" s="1356"/>
      <c r="B106" s="1358"/>
      <c r="C106" s="1360"/>
      <c r="D106" s="1362"/>
      <c r="E106" s="1378"/>
      <c r="F106" s="1419"/>
      <c r="G106" s="396" t="s">
        <v>13</v>
      </c>
      <c r="H106" s="397">
        <f>SUM(H105)</f>
        <v>0</v>
      </c>
      <c r="I106" s="258">
        <f>SUM(I105)</f>
        <v>0</v>
      </c>
      <c r="J106" s="258">
        <f>SUM(J105)</f>
        <v>0</v>
      </c>
      <c r="K106" s="398">
        <f>SUM(K105)</f>
        <v>0</v>
      </c>
      <c r="L106" s="691">
        <f t="shared" ref="L106:Q106" si="32">SUM(L105)</f>
        <v>0</v>
      </c>
      <c r="M106" s="683">
        <f t="shared" si="32"/>
        <v>0</v>
      </c>
      <c r="N106" s="683">
        <f t="shared" si="32"/>
        <v>0</v>
      </c>
      <c r="O106" s="692">
        <f t="shared" si="32"/>
        <v>0</v>
      </c>
      <c r="P106" s="721">
        <f t="shared" si="32"/>
        <v>0</v>
      </c>
      <c r="Q106" s="399">
        <f t="shared" si="32"/>
        <v>0</v>
      </c>
      <c r="R106" s="1414"/>
      <c r="S106" s="262">
        <f>SUM(S105)</f>
        <v>0</v>
      </c>
      <c r="T106" s="263">
        <f>SUM(T105)</f>
        <v>0</v>
      </c>
      <c r="U106" s="389"/>
      <c r="AE106" s="680"/>
    </row>
    <row r="107" spans="1:32" ht="32.25" hidden="1" customHeight="1" outlineLevel="1">
      <c r="A107" s="1356" t="s">
        <v>17</v>
      </c>
      <c r="B107" s="1358" t="s">
        <v>18</v>
      </c>
      <c r="C107" s="1360" t="s">
        <v>400</v>
      </c>
      <c r="D107" s="1362" t="s">
        <v>579</v>
      </c>
      <c r="E107" s="1378" t="s">
        <v>580</v>
      </c>
      <c r="F107" s="1419">
        <v>15</v>
      </c>
      <c r="G107" s="1232" t="s">
        <v>323</v>
      </c>
      <c r="H107" s="1225"/>
      <c r="I107" s="1226"/>
      <c r="J107" s="1226"/>
      <c r="K107" s="374"/>
      <c r="L107" s="1225"/>
      <c r="M107" s="1226"/>
      <c r="N107" s="1226"/>
      <c r="O107" s="374"/>
      <c r="P107" s="320"/>
      <c r="Q107" s="1228"/>
      <c r="R107" s="1414" t="s">
        <v>355</v>
      </c>
      <c r="S107" s="707">
        <v>100</v>
      </c>
      <c r="T107" s="1211">
        <v>100</v>
      </c>
      <c r="U107" s="702"/>
      <c r="AE107" s="680"/>
    </row>
    <row r="108" spans="1:32" ht="25.5" hidden="1" customHeight="1" outlineLevel="1">
      <c r="A108" s="1356"/>
      <c r="B108" s="1358"/>
      <c r="C108" s="1360"/>
      <c r="D108" s="1362"/>
      <c r="E108" s="1378"/>
      <c r="F108" s="1419"/>
      <c r="G108" s="396" t="s">
        <v>13</v>
      </c>
      <c r="H108" s="397">
        <f>SUM(H107)</f>
        <v>0</v>
      </c>
      <c r="I108" s="258">
        <f>SUM(I107)</f>
        <v>0</v>
      </c>
      <c r="J108" s="258">
        <f>SUM(J107)</f>
        <v>0</v>
      </c>
      <c r="K108" s="398">
        <f>SUM(K107)</f>
        <v>0</v>
      </c>
      <c r="L108" s="691">
        <f t="shared" ref="L108:Q108" si="33">SUM(L107)</f>
        <v>0</v>
      </c>
      <c r="M108" s="683">
        <f t="shared" si="33"/>
        <v>0</v>
      </c>
      <c r="N108" s="683">
        <f t="shared" si="33"/>
        <v>0</v>
      </c>
      <c r="O108" s="692">
        <f t="shared" si="33"/>
        <v>0</v>
      </c>
      <c r="P108" s="721">
        <f t="shared" si="33"/>
        <v>0</v>
      </c>
      <c r="Q108" s="399">
        <f t="shared" si="33"/>
        <v>0</v>
      </c>
      <c r="R108" s="1414"/>
      <c r="S108" s="262">
        <f>SUM(S107)</f>
        <v>100</v>
      </c>
      <c r="T108" s="263">
        <f>SUM(T107)</f>
        <v>100</v>
      </c>
      <c r="U108" s="389"/>
      <c r="AE108" s="680"/>
    </row>
    <row r="109" spans="1:32" ht="32.25" hidden="1" customHeight="1" outlineLevel="1">
      <c r="A109" s="1356" t="s">
        <v>17</v>
      </c>
      <c r="B109" s="1358" t="s">
        <v>18</v>
      </c>
      <c r="C109" s="1360" t="s">
        <v>411</v>
      </c>
      <c r="D109" s="1362" t="s">
        <v>579</v>
      </c>
      <c r="E109" s="1378" t="s">
        <v>580</v>
      </c>
      <c r="F109" s="1419">
        <v>16</v>
      </c>
      <c r="G109" s="1232" t="s">
        <v>323</v>
      </c>
      <c r="H109" s="1225"/>
      <c r="I109" s="1226"/>
      <c r="J109" s="1226"/>
      <c r="K109" s="374"/>
      <c r="L109" s="1225"/>
      <c r="M109" s="1226"/>
      <c r="N109" s="1226"/>
      <c r="O109" s="374"/>
      <c r="P109" s="320"/>
      <c r="Q109" s="1228"/>
      <c r="R109" s="1414" t="s">
        <v>355</v>
      </c>
      <c r="S109" s="707">
        <f>+H109</f>
        <v>0</v>
      </c>
      <c r="T109" s="1211">
        <f>+L109</f>
        <v>0</v>
      </c>
      <c r="U109" s="702"/>
      <c r="AE109" s="680"/>
    </row>
    <row r="110" spans="1:32" ht="25.5" hidden="1" customHeight="1" outlineLevel="1">
      <c r="A110" s="1356"/>
      <c r="B110" s="1358"/>
      <c r="C110" s="1360"/>
      <c r="D110" s="1362"/>
      <c r="E110" s="1378"/>
      <c r="F110" s="1419"/>
      <c r="G110" s="396" t="s">
        <v>13</v>
      </c>
      <c r="H110" s="397">
        <f>SUM(H109)</f>
        <v>0</v>
      </c>
      <c r="I110" s="258">
        <f>SUM(I109)</f>
        <v>0</v>
      </c>
      <c r="J110" s="258">
        <f>SUM(J109)</f>
        <v>0</v>
      </c>
      <c r="K110" s="398">
        <f>SUM(K109)</f>
        <v>0</v>
      </c>
      <c r="L110" s="691">
        <f t="shared" ref="L110:Q110" si="34">SUM(L109)</f>
        <v>0</v>
      </c>
      <c r="M110" s="683">
        <f t="shared" si="34"/>
        <v>0</v>
      </c>
      <c r="N110" s="683">
        <f t="shared" si="34"/>
        <v>0</v>
      </c>
      <c r="O110" s="692">
        <f t="shared" si="34"/>
        <v>0</v>
      </c>
      <c r="P110" s="721">
        <f t="shared" si="34"/>
        <v>0</v>
      </c>
      <c r="Q110" s="399">
        <f t="shared" si="34"/>
        <v>0</v>
      </c>
      <c r="R110" s="1414"/>
      <c r="S110" s="262">
        <f>SUM(S109)</f>
        <v>0</v>
      </c>
      <c r="T110" s="263">
        <f>SUM(T109)</f>
        <v>0</v>
      </c>
      <c r="U110" s="389"/>
      <c r="AE110" s="680"/>
    </row>
    <row r="111" spans="1:32" ht="32.25" hidden="1" customHeight="1" outlineLevel="1">
      <c r="A111" s="1356" t="s">
        <v>17</v>
      </c>
      <c r="B111" s="1358" t="s">
        <v>18</v>
      </c>
      <c r="C111" s="1360" t="s">
        <v>581</v>
      </c>
      <c r="D111" s="1362" t="s">
        <v>579</v>
      </c>
      <c r="E111" s="1378" t="s">
        <v>580</v>
      </c>
      <c r="F111" s="1419">
        <v>17</v>
      </c>
      <c r="G111" s="1232" t="s">
        <v>323</v>
      </c>
      <c r="H111" s="1225"/>
      <c r="I111" s="1226"/>
      <c r="J111" s="1226"/>
      <c r="K111" s="374"/>
      <c r="L111" s="1225"/>
      <c r="M111" s="1226"/>
      <c r="N111" s="1226"/>
      <c r="O111" s="374"/>
      <c r="P111" s="320"/>
      <c r="Q111" s="1228"/>
      <c r="R111" s="1414" t="s">
        <v>355</v>
      </c>
      <c r="S111" s="707">
        <f>+H111</f>
        <v>0</v>
      </c>
      <c r="T111" s="1211">
        <f>+L111</f>
        <v>0</v>
      </c>
      <c r="U111" s="702"/>
      <c r="AE111" s="680"/>
    </row>
    <row r="112" spans="1:32" ht="25.5" hidden="1" customHeight="1" outlineLevel="1">
      <c r="A112" s="1356"/>
      <c r="B112" s="1358"/>
      <c r="C112" s="1360"/>
      <c r="D112" s="1362"/>
      <c r="E112" s="1378"/>
      <c r="F112" s="1419"/>
      <c r="G112" s="396" t="s">
        <v>13</v>
      </c>
      <c r="H112" s="397">
        <f>SUM(H111)</f>
        <v>0</v>
      </c>
      <c r="I112" s="258">
        <f>SUM(I111)</f>
        <v>0</v>
      </c>
      <c r="J112" s="258">
        <f>SUM(J111)</f>
        <v>0</v>
      </c>
      <c r="K112" s="398">
        <f>SUM(K111)</f>
        <v>0</v>
      </c>
      <c r="L112" s="691">
        <f t="shared" ref="L112:Q112" si="35">SUM(L111)</f>
        <v>0</v>
      </c>
      <c r="M112" s="683">
        <f t="shared" si="35"/>
        <v>0</v>
      </c>
      <c r="N112" s="683">
        <f t="shared" si="35"/>
        <v>0</v>
      </c>
      <c r="O112" s="692">
        <f t="shared" si="35"/>
        <v>0</v>
      </c>
      <c r="P112" s="721">
        <f t="shared" si="35"/>
        <v>0</v>
      </c>
      <c r="Q112" s="399">
        <f t="shared" si="35"/>
        <v>0</v>
      </c>
      <c r="R112" s="1414"/>
      <c r="S112" s="262">
        <f>SUM(S111)</f>
        <v>0</v>
      </c>
      <c r="T112" s="263">
        <f>SUM(T111)</f>
        <v>0</v>
      </c>
      <c r="U112" s="389"/>
      <c r="AE112" s="680"/>
    </row>
    <row r="113" spans="1:31" ht="32.25" hidden="1" customHeight="1" outlineLevel="1">
      <c r="A113" s="1356" t="s">
        <v>17</v>
      </c>
      <c r="B113" s="1358" t="s">
        <v>18</v>
      </c>
      <c r="C113" s="1360" t="s">
        <v>582</v>
      </c>
      <c r="D113" s="1362" t="s">
        <v>579</v>
      </c>
      <c r="E113" s="1378" t="s">
        <v>580</v>
      </c>
      <c r="F113" s="1419">
        <v>18</v>
      </c>
      <c r="G113" s="1232" t="s">
        <v>323</v>
      </c>
      <c r="H113" s="1225">
        <v>0.8</v>
      </c>
      <c r="I113" s="1226">
        <v>0.8</v>
      </c>
      <c r="J113" s="1226">
        <v>0.6</v>
      </c>
      <c r="K113" s="374"/>
      <c r="L113" s="1225">
        <v>0.8</v>
      </c>
      <c r="M113" s="1226">
        <v>0.8</v>
      </c>
      <c r="N113" s="1226">
        <v>0.6</v>
      </c>
      <c r="O113" s="374"/>
      <c r="P113" s="320">
        <v>0.7</v>
      </c>
      <c r="Q113" s="1228">
        <v>1.3</v>
      </c>
      <c r="R113" s="1414" t="s">
        <v>355</v>
      </c>
      <c r="S113" s="1225">
        <v>100</v>
      </c>
      <c r="T113" s="1226">
        <v>100</v>
      </c>
      <c r="U113" s="702"/>
      <c r="AE113" s="680"/>
    </row>
    <row r="114" spans="1:31" hidden="1" outlineLevel="1">
      <c r="A114" s="1356"/>
      <c r="B114" s="1358"/>
      <c r="C114" s="1360"/>
      <c r="D114" s="1362"/>
      <c r="E114" s="1378"/>
      <c r="F114" s="1419"/>
      <c r="G114" s="396" t="s">
        <v>13</v>
      </c>
      <c r="H114" s="397">
        <f>SUM(H113)</f>
        <v>0.8</v>
      </c>
      <c r="I114" s="258">
        <f>SUM(I113)</f>
        <v>0.8</v>
      </c>
      <c r="J114" s="258">
        <f>SUM(J113)</f>
        <v>0.6</v>
      </c>
      <c r="K114" s="398">
        <f>SUM(K113)</f>
        <v>0</v>
      </c>
      <c r="L114" s="691">
        <f t="shared" ref="L114:Q114" si="36">SUM(L113)</f>
        <v>0.8</v>
      </c>
      <c r="M114" s="683">
        <f t="shared" si="36"/>
        <v>0.8</v>
      </c>
      <c r="N114" s="683">
        <f t="shared" si="36"/>
        <v>0.6</v>
      </c>
      <c r="O114" s="692">
        <f t="shared" si="36"/>
        <v>0</v>
      </c>
      <c r="P114" s="721">
        <f t="shared" si="36"/>
        <v>0.7</v>
      </c>
      <c r="Q114" s="399">
        <f t="shared" si="36"/>
        <v>1.3</v>
      </c>
      <c r="R114" s="1414"/>
      <c r="S114" s="262">
        <f>SUM(S113)</f>
        <v>100</v>
      </c>
      <c r="T114" s="263">
        <f>SUM(T113)</f>
        <v>100</v>
      </c>
      <c r="U114" s="389"/>
      <c r="AE114" s="680"/>
    </row>
    <row r="115" spans="1:31" hidden="1" outlineLevel="1">
      <c r="A115" s="1356" t="s">
        <v>17</v>
      </c>
      <c r="B115" s="1358" t="s">
        <v>18</v>
      </c>
      <c r="C115" s="1360" t="s">
        <v>583</v>
      </c>
      <c r="D115" s="1362" t="s">
        <v>579</v>
      </c>
      <c r="E115" s="1378" t="s">
        <v>580</v>
      </c>
      <c r="F115" s="1419">
        <v>19</v>
      </c>
      <c r="G115" s="1232" t="s">
        <v>323</v>
      </c>
      <c r="H115" s="1225"/>
      <c r="I115" s="1226"/>
      <c r="J115" s="1226"/>
      <c r="K115" s="374"/>
      <c r="L115" s="1225"/>
      <c r="M115" s="1226"/>
      <c r="N115" s="1226"/>
      <c r="O115" s="374"/>
      <c r="P115" s="320"/>
      <c r="Q115" s="1228"/>
      <c r="R115" s="1414" t="s">
        <v>355</v>
      </c>
      <c r="S115" s="707">
        <f>+H115</f>
        <v>0</v>
      </c>
      <c r="T115" s="1211">
        <f>+L115</f>
        <v>0</v>
      </c>
      <c r="U115" s="702"/>
      <c r="AE115" s="680"/>
    </row>
    <row r="116" spans="1:31" hidden="1" outlineLevel="1">
      <c r="A116" s="1356"/>
      <c r="B116" s="1358"/>
      <c r="C116" s="1360"/>
      <c r="D116" s="1362"/>
      <c r="E116" s="1378"/>
      <c r="F116" s="1419"/>
      <c r="G116" s="396" t="s">
        <v>13</v>
      </c>
      <c r="H116" s="397">
        <f>SUM(H115)</f>
        <v>0</v>
      </c>
      <c r="I116" s="258">
        <f>SUM(I115)</f>
        <v>0</v>
      </c>
      <c r="J116" s="258">
        <f>SUM(J115)</f>
        <v>0</v>
      </c>
      <c r="K116" s="398">
        <f>SUM(K115)</f>
        <v>0</v>
      </c>
      <c r="L116" s="691">
        <f t="shared" ref="L116:Q116" si="37">SUM(L115)</f>
        <v>0</v>
      </c>
      <c r="M116" s="683">
        <f t="shared" si="37"/>
        <v>0</v>
      </c>
      <c r="N116" s="683">
        <f t="shared" si="37"/>
        <v>0</v>
      </c>
      <c r="O116" s="692">
        <f t="shared" si="37"/>
        <v>0</v>
      </c>
      <c r="P116" s="721">
        <f t="shared" si="37"/>
        <v>0</v>
      </c>
      <c r="Q116" s="399">
        <f t="shared" si="37"/>
        <v>0</v>
      </c>
      <c r="R116" s="1414"/>
      <c r="S116" s="262">
        <f>SUM(S115)</f>
        <v>0</v>
      </c>
      <c r="T116" s="263">
        <f>SUM(T115)</f>
        <v>0</v>
      </c>
      <c r="U116" s="389"/>
      <c r="AE116" s="680"/>
    </row>
    <row r="117" spans="1:31" hidden="1" outlineLevel="1">
      <c r="A117" s="1356" t="s">
        <v>17</v>
      </c>
      <c r="B117" s="1358" t="s">
        <v>18</v>
      </c>
      <c r="C117" s="1360" t="s">
        <v>584</v>
      </c>
      <c r="D117" s="1362" t="s">
        <v>579</v>
      </c>
      <c r="E117" s="1378" t="s">
        <v>580</v>
      </c>
      <c r="F117" s="1419">
        <v>20</v>
      </c>
      <c r="G117" s="1232" t="s">
        <v>323</v>
      </c>
      <c r="H117" s="1225"/>
      <c r="I117" s="1226"/>
      <c r="J117" s="1226"/>
      <c r="K117" s="374"/>
      <c r="L117" s="1225"/>
      <c r="M117" s="1226"/>
      <c r="N117" s="1226"/>
      <c r="O117" s="374"/>
      <c r="P117" s="320"/>
      <c r="Q117" s="1228"/>
      <c r="R117" s="1414" t="s">
        <v>355</v>
      </c>
      <c r="S117" s="707">
        <f>+H117</f>
        <v>0</v>
      </c>
      <c r="T117" s="1211">
        <f>+L117</f>
        <v>0</v>
      </c>
      <c r="U117" s="702"/>
      <c r="AE117" s="680"/>
    </row>
    <row r="118" spans="1:31" hidden="1" outlineLevel="1">
      <c r="A118" s="1356"/>
      <c r="B118" s="1358"/>
      <c r="C118" s="1360"/>
      <c r="D118" s="1362"/>
      <c r="E118" s="1378"/>
      <c r="F118" s="1419"/>
      <c r="G118" s="396" t="s">
        <v>13</v>
      </c>
      <c r="H118" s="397">
        <f>SUM(H117)</f>
        <v>0</v>
      </c>
      <c r="I118" s="258">
        <f>SUM(I117)</f>
        <v>0</v>
      </c>
      <c r="J118" s="258">
        <f>SUM(J117)</f>
        <v>0</v>
      </c>
      <c r="K118" s="398">
        <f>SUM(K117)</f>
        <v>0</v>
      </c>
      <c r="L118" s="691">
        <f t="shared" ref="L118:Q118" si="38">SUM(L117)</f>
        <v>0</v>
      </c>
      <c r="M118" s="683">
        <f t="shared" si="38"/>
        <v>0</v>
      </c>
      <c r="N118" s="683">
        <f t="shared" si="38"/>
        <v>0</v>
      </c>
      <c r="O118" s="692">
        <f t="shared" si="38"/>
        <v>0</v>
      </c>
      <c r="P118" s="721">
        <f t="shared" si="38"/>
        <v>0</v>
      </c>
      <c r="Q118" s="399">
        <f t="shared" si="38"/>
        <v>0</v>
      </c>
      <c r="R118" s="1414"/>
      <c r="S118" s="262">
        <f>SUM(S117)</f>
        <v>0</v>
      </c>
      <c r="T118" s="263">
        <f>SUM(T117)</f>
        <v>0</v>
      </c>
      <c r="U118" s="389"/>
      <c r="AE118" s="680"/>
    </row>
    <row r="119" spans="1:31" hidden="1" outlineLevel="1">
      <c r="A119" s="1356" t="s">
        <v>17</v>
      </c>
      <c r="B119" s="1358" t="s">
        <v>18</v>
      </c>
      <c r="C119" s="1360" t="s">
        <v>585</v>
      </c>
      <c r="D119" s="1362" t="s">
        <v>579</v>
      </c>
      <c r="E119" s="1378" t="s">
        <v>580</v>
      </c>
      <c r="F119" s="1419">
        <v>21</v>
      </c>
      <c r="G119" s="1232" t="s">
        <v>323</v>
      </c>
      <c r="H119" s="1225"/>
      <c r="I119" s="1226"/>
      <c r="J119" s="1226"/>
      <c r="K119" s="374"/>
      <c r="L119" s="1225"/>
      <c r="M119" s="1226"/>
      <c r="N119" s="1226"/>
      <c r="O119" s="374"/>
      <c r="P119" s="320"/>
      <c r="Q119" s="1228"/>
      <c r="R119" s="1414" t="s">
        <v>355</v>
      </c>
      <c r="S119" s="707">
        <f>+H119</f>
        <v>0</v>
      </c>
      <c r="T119" s="1211">
        <f>+L119</f>
        <v>0</v>
      </c>
      <c r="U119" s="702"/>
      <c r="AE119" s="680"/>
    </row>
    <row r="120" spans="1:31" hidden="1" outlineLevel="1">
      <c r="A120" s="1356"/>
      <c r="B120" s="1358"/>
      <c r="C120" s="1360"/>
      <c r="D120" s="1362"/>
      <c r="E120" s="1378"/>
      <c r="F120" s="1419"/>
      <c r="G120" s="396" t="s">
        <v>13</v>
      </c>
      <c r="H120" s="397">
        <f>SUM(H119)</f>
        <v>0</v>
      </c>
      <c r="I120" s="258">
        <f>SUM(I119)</f>
        <v>0</v>
      </c>
      <c r="J120" s="258">
        <f>SUM(J119)</f>
        <v>0</v>
      </c>
      <c r="K120" s="398">
        <f>SUM(K119)</f>
        <v>0</v>
      </c>
      <c r="L120" s="691">
        <f t="shared" ref="L120:Q120" si="39">SUM(L119)</f>
        <v>0</v>
      </c>
      <c r="M120" s="683">
        <f t="shared" si="39"/>
        <v>0</v>
      </c>
      <c r="N120" s="683">
        <f t="shared" si="39"/>
        <v>0</v>
      </c>
      <c r="O120" s="692">
        <f t="shared" si="39"/>
        <v>0</v>
      </c>
      <c r="P120" s="721">
        <f t="shared" si="39"/>
        <v>0</v>
      </c>
      <c r="Q120" s="399">
        <f t="shared" si="39"/>
        <v>0</v>
      </c>
      <c r="R120" s="1414"/>
      <c r="S120" s="262">
        <f>SUM(S119)</f>
        <v>0</v>
      </c>
      <c r="T120" s="263">
        <f>SUM(T119)</f>
        <v>0</v>
      </c>
      <c r="U120" s="389"/>
      <c r="AE120" s="680"/>
    </row>
    <row r="121" spans="1:31" ht="33.75" customHeight="1" collapsed="1">
      <c r="A121" s="1356" t="s">
        <v>17</v>
      </c>
      <c r="B121" s="1358" t="s">
        <v>18</v>
      </c>
      <c r="C121" s="1360" t="s">
        <v>325</v>
      </c>
      <c r="D121" s="1362" t="s">
        <v>586</v>
      </c>
      <c r="E121" s="1378" t="s">
        <v>587</v>
      </c>
      <c r="F121" s="1419">
        <v>10</v>
      </c>
      <c r="G121" s="1232" t="s">
        <v>323</v>
      </c>
      <c r="H121" s="1225">
        <v>2.2999999999999998</v>
      </c>
      <c r="I121" s="1226">
        <v>2.2999999999999998</v>
      </c>
      <c r="J121" s="1226">
        <v>1.8</v>
      </c>
      <c r="K121" s="1227"/>
      <c r="L121" s="1225">
        <v>2.2999999999999998</v>
      </c>
      <c r="M121" s="1226">
        <v>2.2999999999999998</v>
      </c>
      <c r="N121" s="1226">
        <v>1.8</v>
      </c>
      <c r="O121" s="1227"/>
      <c r="P121" s="320">
        <v>1.7</v>
      </c>
      <c r="Q121" s="1228">
        <v>1.7</v>
      </c>
      <c r="R121" s="1414" t="s">
        <v>355</v>
      </c>
      <c r="S121" s="707">
        <v>100</v>
      </c>
      <c r="T121" s="1211">
        <v>100</v>
      </c>
      <c r="U121" s="702"/>
      <c r="AE121" s="680"/>
    </row>
    <row r="122" spans="1:31" ht="26.25" customHeight="1">
      <c r="A122" s="1356"/>
      <c r="B122" s="1358"/>
      <c r="C122" s="1360"/>
      <c r="D122" s="1362"/>
      <c r="E122" s="1378"/>
      <c r="F122" s="1419"/>
      <c r="G122" s="396" t="s">
        <v>13</v>
      </c>
      <c r="H122" s="397">
        <f t="shared" ref="H122:Q122" si="40">SUM(H121)</f>
        <v>2.2999999999999998</v>
      </c>
      <c r="I122" s="258">
        <f t="shared" si="40"/>
        <v>2.2999999999999998</v>
      </c>
      <c r="J122" s="258">
        <f t="shared" si="40"/>
        <v>1.8</v>
      </c>
      <c r="K122" s="398">
        <f t="shared" si="40"/>
        <v>0</v>
      </c>
      <c r="L122" s="691">
        <f t="shared" si="40"/>
        <v>2.2999999999999998</v>
      </c>
      <c r="M122" s="683">
        <f t="shared" si="40"/>
        <v>2.2999999999999998</v>
      </c>
      <c r="N122" s="683">
        <f t="shared" si="40"/>
        <v>1.8</v>
      </c>
      <c r="O122" s="692">
        <f t="shared" si="40"/>
        <v>0</v>
      </c>
      <c r="P122" s="721">
        <f t="shared" si="40"/>
        <v>1.7</v>
      </c>
      <c r="Q122" s="399">
        <f t="shared" si="40"/>
        <v>1.7</v>
      </c>
      <c r="R122" s="1414"/>
      <c r="S122" s="262">
        <f>SUM(S121)</f>
        <v>100</v>
      </c>
      <c r="T122" s="263">
        <f>SUM(T121)</f>
        <v>100</v>
      </c>
      <c r="U122" s="389"/>
      <c r="AE122" s="680"/>
    </row>
    <row r="123" spans="1:31" ht="27" customHeight="1">
      <c r="A123" s="1356" t="s">
        <v>17</v>
      </c>
      <c r="B123" s="1358" t="s">
        <v>18</v>
      </c>
      <c r="C123" s="1360" t="s">
        <v>255</v>
      </c>
      <c r="D123" s="1362" t="s">
        <v>588</v>
      </c>
      <c r="E123" s="1378" t="s">
        <v>589</v>
      </c>
      <c r="F123" s="1418" t="s">
        <v>197</v>
      </c>
      <c r="G123" s="1232" t="s">
        <v>323</v>
      </c>
      <c r="H123" s="1225">
        <v>9</v>
      </c>
      <c r="I123" s="1226">
        <v>9</v>
      </c>
      <c r="J123" s="1226">
        <v>6.1</v>
      </c>
      <c r="K123" s="1227"/>
      <c r="L123" s="1225">
        <v>9</v>
      </c>
      <c r="M123" s="1226">
        <v>9</v>
      </c>
      <c r="N123" s="1226">
        <v>6.1</v>
      </c>
      <c r="O123" s="1227"/>
      <c r="P123" s="320">
        <v>8.8000000000000007</v>
      </c>
      <c r="Q123" s="1228">
        <v>8.8000000000000007</v>
      </c>
      <c r="R123" s="1414" t="s">
        <v>355</v>
      </c>
      <c r="S123" s="707">
        <v>100</v>
      </c>
      <c r="T123" s="1211">
        <v>100</v>
      </c>
      <c r="U123" s="698"/>
      <c r="AE123" s="680"/>
    </row>
    <row r="124" spans="1:31" ht="36.75" customHeight="1">
      <c r="A124" s="1356"/>
      <c r="B124" s="1358"/>
      <c r="C124" s="1360"/>
      <c r="D124" s="1362"/>
      <c r="E124" s="1378"/>
      <c r="F124" s="1418"/>
      <c r="G124" s="396" t="s">
        <v>13</v>
      </c>
      <c r="H124" s="397">
        <f t="shared" ref="H124:Q124" si="41">SUM(H123)</f>
        <v>9</v>
      </c>
      <c r="I124" s="258">
        <f t="shared" si="41"/>
        <v>9</v>
      </c>
      <c r="J124" s="258">
        <f t="shared" si="41"/>
        <v>6.1</v>
      </c>
      <c r="K124" s="398">
        <f t="shared" si="41"/>
        <v>0</v>
      </c>
      <c r="L124" s="691">
        <f t="shared" si="41"/>
        <v>9</v>
      </c>
      <c r="M124" s="683">
        <f t="shared" si="41"/>
        <v>9</v>
      </c>
      <c r="N124" s="683">
        <f t="shared" si="41"/>
        <v>6.1</v>
      </c>
      <c r="O124" s="692">
        <f t="shared" si="41"/>
        <v>0</v>
      </c>
      <c r="P124" s="721">
        <f t="shared" si="41"/>
        <v>8.8000000000000007</v>
      </c>
      <c r="Q124" s="399">
        <f t="shared" si="41"/>
        <v>8.8000000000000007</v>
      </c>
      <c r="R124" s="1414"/>
      <c r="S124" s="262"/>
      <c r="T124" s="263"/>
      <c r="U124" s="389"/>
      <c r="AE124" s="680"/>
    </row>
    <row r="125" spans="1:31" ht="24.75" customHeight="1">
      <c r="A125" s="1356" t="s">
        <v>17</v>
      </c>
      <c r="B125" s="1358" t="s">
        <v>18</v>
      </c>
      <c r="C125" s="1360" t="s">
        <v>31</v>
      </c>
      <c r="D125" s="1416" t="s">
        <v>590</v>
      </c>
      <c r="E125" s="1417" t="s">
        <v>591</v>
      </c>
      <c r="F125" s="1419" t="s">
        <v>528</v>
      </c>
      <c r="G125" s="1232" t="s">
        <v>323</v>
      </c>
      <c r="H125" s="1225">
        <v>4.0999999999999996</v>
      </c>
      <c r="I125" s="1226">
        <v>4.0999999999999996</v>
      </c>
      <c r="J125" s="731"/>
      <c r="K125" s="1227"/>
      <c r="L125" s="1225"/>
      <c r="M125" s="1226"/>
      <c r="N125" s="1226"/>
      <c r="O125" s="1227"/>
      <c r="P125" s="320">
        <v>4.0999999999999996</v>
      </c>
      <c r="Q125" s="1228">
        <v>4.0999999999999996</v>
      </c>
      <c r="R125" s="1414" t="s">
        <v>355</v>
      </c>
      <c r="S125" s="707">
        <v>100</v>
      </c>
      <c r="T125" s="1211">
        <f>+L125</f>
        <v>0</v>
      </c>
      <c r="U125" s="1216" t="s">
        <v>592</v>
      </c>
      <c r="AE125" s="680"/>
    </row>
    <row r="126" spans="1:31" ht="32.25" customHeight="1">
      <c r="A126" s="1356"/>
      <c r="B126" s="1358"/>
      <c r="C126" s="1360"/>
      <c r="D126" s="1416"/>
      <c r="E126" s="1417"/>
      <c r="F126" s="1419"/>
      <c r="G126" s="396" t="s">
        <v>13</v>
      </c>
      <c r="H126" s="397">
        <f t="shared" ref="H126:Q126" si="42">SUM(H125)</f>
        <v>4.0999999999999996</v>
      </c>
      <c r="I126" s="258">
        <f t="shared" si="42"/>
        <v>4.0999999999999996</v>
      </c>
      <c r="J126" s="258">
        <f t="shared" si="42"/>
        <v>0</v>
      </c>
      <c r="K126" s="398">
        <f t="shared" si="42"/>
        <v>0</v>
      </c>
      <c r="L126" s="691">
        <f t="shared" si="42"/>
        <v>0</v>
      </c>
      <c r="M126" s="683">
        <f t="shared" si="42"/>
        <v>0</v>
      </c>
      <c r="N126" s="683">
        <f t="shared" si="42"/>
        <v>0</v>
      </c>
      <c r="O126" s="692">
        <f t="shared" si="42"/>
        <v>0</v>
      </c>
      <c r="P126" s="721">
        <f t="shared" si="42"/>
        <v>4.0999999999999996</v>
      </c>
      <c r="Q126" s="399">
        <f t="shared" si="42"/>
        <v>4.0999999999999996</v>
      </c>
      <c r="R126" s="1414"/>
      <c r="S126" s="262">
        <f>SUM(S125)</f>
        <v>100</v>
      </c>
      <c r="T126" s="263">
        <f>SUM(T125)</f>
        <v>0</v>
      </c>
      <c r="U126" s="389"/>
      <c r="AE126" s="680"/>
    </row>
    <row r="127" spans="1:31" ht="24.75" customHeight="1" outlineLevel="1">
      <c r="A127" s="1356" t="s">
        <v>17</v>
      </c>
      <c r="B127" s="1358" t="s">
        <v>18</v>
      </c>
      <c r="C127" s="1360" t="s">
        <v>593</v>
      </c>
      <c r="D127" s="1416" t="s">
        <v>590</v>
      </c>
      <c r="E127" s="1417" t="s">
        <v>591</v>
      </c>
      <c r="F127" s="1419">
        <v>14</v>
      </c>
      <c r="G127" s="1232" t="s">
        <v>323</v>
      </c>
      <c r="H127" s="1225"/>
      <c r="I127" s="1226"/>
      <c r="J127" s="731"/>
      <c r="K127" s="1227"/>
      <c r="L127" s="1225"/>
      <c r="M127" s="1226"/>
      <c r="N127" s="1226"/>
      <c r="O127" s="1227"/>
      <c r="P127" s="320"/>
      <c r="Q127" s="1228"/>
      <c r="R127" s="1414" t="s">
        <v>355</v>
      </c>
      <c r="S127" s="1225">
        <f>+H127</f>
        <v>0</v>
      </c>
      <c r="T127" s="1226">
        <f>+L127</f>
        <v>0</v>
      </c>
      <c r="U127" s="702"/>
      <c r="AE127" s="680"/>
    </row>
    <row r="128" spans="1:31" ht="32.25" customHeight="1" outlineLevel="1">
      <c r="A128" s="1356"/>
      <c r="B128" s="1358"/>
      <c r="C128" s="1360"/>
      <c r="D128" s="1416"/>
      <c r="E128" s="1417"/>
      <c r="F128" s="1419"/>
      <c r="G128" s="396" t="s">
        <v>13</v>
      </c>
      <c r="H128" s="397">
        <f>SUM(H127)</f>
        <v>0</v>
      </c>
      <c r="I128" s="258">
        <f>SUM(I127)</f>
        <v>0</v>
      </c>
      <c r="J128" s="258">
        <f>SUM(J127)</f>
        <v>0</v>
      </c>
      <c r="K128" s="398">
        <f>SUM(K127)</f>
        <v>0</v>
      </c>
      <c r="L128" s="691">
        <f t="shared" ref="L128:Q128" si="43">SUM(L127)</f>
        <v>0</v>
      </c>
      <c r="M128" s="683">
        <f t="shared" si="43"/>
        <v>0</v>
      </c>
      <c r="N128" s="683">
        <f t="shared" si="43"/>
        <v>0</v>
      </c>
      <c r="O128" s="692">
        <f t="shared" si="43"/>
        <v>0</v>
      </c>
      <c r="P128" s="721">
        <f t="shared" si="43"/>
        <v>0</v>
      </c>
      <c r="Q128" s="399">
        <f t="shared" si="43"/>
        <v>0</v>
      </c>
      <c r="R128" s="1414"/>
      <c r="S128" s="262">
        <f>SUM(S127)</f>
        <v>0</v>
      </c>
      <c r="T128" s="263">
        <f>SUM(T127)</f>
        <v>0</v>
      </c>
      <c r="U128" s="389"/>
      <c r="AE128" s="680"/>
    </row>
    <row r="129" spans="1:31" ht="24.75" customHeight="1" outlineLevel="1">
      <c r="A129" s="1356" t="s">
        <v>17</v>
      </c>
      <c r="B129" s="1358" t="s">
        <v>18</v>
      </c>
      <c r="C129" s="1360" t="s">
        <v>594</v>
      </c>
      <c r="D129" s="1416" t="s">
        <v>590</v>
      </c>
      <c r="E129" s="1417" t="s">
        <v>591</v>
      </c>
      <c r="F129" s="1419">
        <v>15</v>
      </c>
      <c r="G129" s="1232" t="s">
        <v>323</v>
      </c>
      <c r="H129" s="1225"/>
      <c r="I129" s="1226"/>
      <c r="J129" s="731"/>
      <c r="K129" s="1227"/>
      <c r="L129" s="1225"/>
      <c r="M129" s="1226"/>
      <c r="N129" s="1226"/>
      <c r="O129" s="1227"/>
      <c r="P129" s="320"/>
      <c r="Q129" s="1228"/>
      <c r="R129" s="1414" t="s">
        <v>355</v>
      </c>
      <c r="S129" s="1225">
        <f>+H129</f>
        <v>0</v>
      </c>
      <c r="T129" s="1226">
        <f>+L129</f>
        <v>0</v>
      </c>
      <c r="U129" s="702"/>
      <c r="AE129" s="680"/>
    </row>
    <row r="130" spans="1:31" ht="32.25" customHeight="1" outlineLevel="1">
      <c r="A130" s="1356"/>
      <c r="B130" s="1358"/>
      <c r="C130" s="1360"/>
      <c r="D130" s="1416"/>
      <c r="E130" s="1417"/>
      <c r="F130" s="1419"/>
      <c r="G130" s="396" t="s">
        <v>13</v>
      </c>
      <c r="H130" s="397">
        <f>SUM(H129)</f>
        <v>0</v>
      </c>
      <c r="I130" s="258">
        <f>SUM(I129)</f>
        <v>0</v>
      </c>
      <c r="J130" s="258">
        <f>SUM(J129)</f>
        <v>0</v>
      </c>
      <c r="K130" s="398">
        <f>SUM(K129)</f>
        <v>0</v>
      </c>
      <c r="L130" s="691">
        <f t="shared" ref="L130:Q130" si="44">SUM(L129)</f>
        <v>0</v>
      </c>
      <c r="M130" s="683">
        <f t="shared" si="44"/>
        <v>0</v>
      </c>
      <c r="N130" s="683">
        <f t="shared" si="44"/>
        <v>0</v>
      </c>
      <c r="O130" s="692">
        <f t="shared" si="44"/>
        <v>0</v>
      </c>
      <c r="P130" s="721">
        <f t="shared" si="44"/>
        <v>0</v>
      </c>
      <c r="Q130" s="399">
        <f t="shared" si="44"/>
        <v>0</v>
      </c>
      <c r="R130" s="1414"/>
      <c r="S130" s="262">
        <f>SUM(S129)</f>
        <v>0</v>
      </c>
      <c r="T130" s="263">
        <f>SUM(T129)</f>
        <v>0</v>
      </c>
      <c r="U130" s="389"/>
      <c r="AE130" s="680"/>
    </row>
    <row r="131" spans="1:31" ht="24.75" customHeight="1" outlineLevel="1">
      <c r="A131" s="1356" t="s">
        <v>17</v>
      </c>
      <c r="B131" s="1358" t="s">
        <v>18</v>
      </c>
      <c r="C131" s="1360" t="s">
        <v>595</v>
      </c>
      <c r="D131" s="1416" t="s">
        <v>590</v>
      </c>
      <c r="E131" s="1417" t="s">
        <v>591</v>
      </c>
      <c r="F131" s="1419">
        <v>16</v>
      </c>
      <c r="G131" s="1232" t="s">
        <v>323</v>
      </c>
      <c r="H131" s="1225"/>
      <c r="I131" s="1226"/>
      <c r="J131" s="731"/>
      <c r="K131" s="1227"/>
      <c r="L131" s="1225"/>
      <c r="M131" s="1226"/>
      <c r="N131" s="1226"/>
      <c r="O131" s="1227"/>
      <c r="P131" s="320"/>
      <c r="Q131" s="1228"/>
      <c r="R131" s="1414" t="s">
        <v>355</v>
      </c>
      <c r="S131" s="1225">
        <f>+H131</f>
        <v>0</v>
      </c>
      <c r="T131" s="1226">
        <f>+L131</f>
        <v>0</v>
      </c>
      <c r="U131" s="702"/>
      <c r="AE131" s="680"/>
    </row>
    <row r="132" spans="1:31" ht="32.25" customHeight="1" outlineLevel="1">
      <c r="A132" s="1356"/>
      <c r="B132" s="1358"/>
      <c r="C132" s="1360"/>
      <c r="D132" s="1416"/>
      <c r="E132" s="1417"/>
      <c r="F132" s="1419"/>
      <c r="G132" s="396" t="s">
        <v>13</v>
      </c>
      <c r="H132" s="397">
        <f>SUM(H131)</f>
        <v>0</v>
      </c>
      <c r="I132" s="258">
        <f>SUM(I131)</f>
        <v>0</v>
      </c>
      <c r="J132" s="258">
        <f>SUM(J131)</f>
        <v>0</v>
      </c>
      <c r="K132" s="398">
        <f>SUM(K131)</f>
        <v>0</v>
      </c>
      <c r="L132" s="691">
        <f t="shared" ref="L132:Q132" si="45">SUM(L131)</f>
        <v>0</v>
      </c>
      <c r="M132" s="683">
        <f t="shared" si="45"/>
        <v>0</v>
      </c>
      <c r="N132" s="683">
        <f t="shared" si="45"/>
        <v>0</v>
      </c>
      <c r="O132" s="692">
        <f t="shared" si="45"/>
        <v>0</v>
      </c>
      <c r="P132" s="721">
        <f t="shared" si="45"/>
        <v>0</v>
      </c>
      <c r="Q132" s="399">
        <f t="shared" si="45"/>
        <v>0</v>
      </c>
      <c r="R132" s="1414"/>
      <c r="S132" s="262">
        <f>SUM(S131)</f>
        <v>0</v>
      </c>
      <c r="T132" s="263">
        <f>SUM(T131)</f>
        <v>0</v>
      </c>
      <c r="U132" s="389"/>
      <c r="AE132" s="680"/>
    </row>
    <row r="133" spans="1:31" ht="24.75" customHeight="1" outlineLevel="1">
      <c r="A133" s="1356" t="s">
        <v>17</v>
      </c>
      <c r="B133" s="1358" t="s">
        <v>18</v>
      </c>
      <c r="C133" s="1360" t="s">
        <v>596</v>
      </c>
      <c r="D133" s="1416" t="s">
        <v>590</v>
      </c>
      <c r="E133" s="1417" t="s">
        <v>591</v>
      </c>
      <c r="F133" s="1419">
        <v>17</v>
      </c>
      <c r="G133" s="1232" t="s">
        <v>323</v>
      </c>
      <c r="H133" s="1225"/>
      <c r="I133" s="1226"/>
      <c r="J133" s="731"/>
      <c r="K133" s="1227"/>
      <c r="L133" s="1225"/>
      <c r="M133" s="1226"/>
      <c r="N133" s="1226"/>
      <c r="O133" s="1227"/>
      <c r="P133" s="320"/>
      <c r="Q133" s="1228"/>
      <c r="R133" s="1414" t="s">
        <v>355</v>
      </c>
      <c r="S133" s="1225">
        <f>+H133</f>
        <v>0</v>
      </c>
      <c r="T133" s="1226">
        <f>+L133</f>
        <v>0</v>
      </c>
      <c r="U133" s="702"/>
      <c r="AE133" s="680"/>
    </row>
    <row r="134" spans="1:31" ht="32.25" customHeight="1" outlineLevel="1">
      <c r="A134" s="1356"/>
      <c r="B134" s="1358"/>
      <c r="C134" s="1360"/>
      <c r="D134" s="1416"/>
      <c r="E134" s="1417"/>
      <c r="F134" s="1419"/>
      <c r="G134" s="396" t="s">
        <v>13</v>
      </c>
      <c r="H134" s="397">
        <f>SUM(H133)</f>
        <v>0</v>
      </c>
      <c r="I134" s="258">
        <f>SUM(I133)</f>
        <v>0</v>
      </c>
      <c r="J134" s="258">
        <f>SUM(J133)</f>
        <v>0</v>
      </c>
      <c r="K134" s="398">
        <f>SUM(K133)</f>
        <v>0</v>
      </c>
      <c r="L134" s="691">
        <f t="shared" ref="L134:Q134" si="46">SUM(L133)</f>
        <v>0</v>
      </c>
      <c r="M134" s="683">
        <f t="shared" si="46"/>
        <v>0</v>
      </c>
      <c r="N134" s="683">
        <f t="shared" si="46"/>
        <v>0</v>
      </c>
      <c r="O134" s="692">
        <f t="shared" si="46"/>
        <v>0</v>
      </c>
      <c r="P134" s="721">
        <f t="shared" si="46"/>
        <v>0</v>
      </c>
      <c r="Q134" s="399">
        <f t="shared" si="46"/>
        <v>0</v>
      </c>
      <c r="R134" s="1414"/>
      <c r="S134" s="262">
        <f>SUM(S133)</f>
        <v>0</v>
      </c>
      <c r="T134" s="263">
        <f>SUM(T133)</f>
        <v>0</v>
      </c>
      <c r="U134" s="389"/>
      <c r="AE134" s="680"/>
    </row>
    <row r="135" spans="1:31" ht="24.75" customHeight="1" outlineLevel="1">
      <c r="A135" s="1356" t="s">
        <v>17</v>
      </c>
      <c r="B135" s="1358" t="s">
        <v>18</v>
      </c>
      <c r="C135" s="1360" t="s">
        <v>597</v>
      </c>
      <c r="D135" s="1416" t="s">
        <v>590</v>
      </c>
      <c r="E135" s="1417" t="s">
        <v>591</v>
      </c>
      <c r="F135" s="1419">
        <v>18</v>
      </c>
      <c r="G135" s="1232" t="s">
        <v>323</v>
      </c>
      <c r="H135" s="1225"/>
      <c r="I135" s="1226"/>
      <c r="J135" s="731"/>
      <c r="K135" s="1227"/>
      <c r="L135" s="1225"/>
      <c r="M135" s="1226"/>
      <c r="N135" s="1226"/>
      <c r="O135" s="1227"/>
      <c r="P135" s="320"/>
      <c r="Q135" s="1228"/>
      <c r="R135" s="1414" t="s">
        <v>355</v>
      </c>
      <c r="S135" s="1225">
        <f>+H135</f>
        <v>0</v>
      </c>
      <c r="T135" s="1226">
        <f>+L135</f>
        <v>0</v>
      </c>
      <c r="U135" s="702"/>
      <c r="AE135" s="680"/>
    </row>
    <row r="136" spans="1:31" ht="32.25" customHeight="1" outlineLevel="1">
      <c r="A136" s="1356"/>
      <c r="B136" s="1358"/>
      <c r="C136" s="1360"/>
      <c r="D136" s="1416"/>
      <c r="E136" s="1417"/>
      <c r="F136" s="1419"/>
      <c r="G136" s="396" t="s">
        <v>13</v>
      </c>
      <c r="H136" s="397">
        <f>SUM(H135)</f>
        <v>0</v>
      </c>
      <c r="I136" s="258">
        <f>SUM(I135)</f>
        <v>0</v>
      </c>
      <c r="J136" s="258">
        <f>SUM(J135)</f>
        <v>0</v>
      </c>
      <c r="K136" s="398">
        <f>SUM(K135)</f>
        <v>0</v>
      </c>
      <c r="L136" s="691">
        <f t="shared" ref="L136:Q136" si="47">SUM(L135)</f>
        <v>0</v>
      </c>
      <c r="M136" s="683">
        <f t="shared" si="47"/>
        <v>0</v>
      </c>
      <c r="N136" s="683">
        <f t="shared" si="47"/>
        <v>0</v>
      </c>
      <c r="O136" s="692">
        <f t="shared" si="47"/>
        <v>0</v>
      </c>
      <c r="P136" s="721">
        <f t="shared" si="47"/>
        <v>0</v>
      </c>
      <c r="Q136" s="399">
        <f t="shared" si="47"/>
        <v>0</v>
      </c>
      <c r="R136" s="1414"/>
      <c r="S136" s="262">
        <f>SUM(S135)</f>
        <v>0</v>
      </c>
      <c r="T136" s="263">
        <f>SUM(T135)</f>
        <v>0</v>
      </c>
      <c r="U136" s="389"/>
      <c r="AE136" s="680"/>
    </row>
    <row r="137" spans="1:31" ht="24.75" customHeight="1" outlineLevel="1">
      <c r="A137" s="1356" t="s">
        <v>17</v>
      </c>
      <c r="B137" s="1358" t="s">
        <v>18</v>
      </c>
      <c r="C137" s="1360" t="s">
        <v>598</v>
      </c>
      <c r="D137" s="1416" t="s">
        <v>590</v>
      </c>
      <c r="E137" s="1417" t="s">
        <v>591</v>
      </c>
      <c r="F137" s="1419">
        <v>19</v>
      </c>
      <c r="G137" s="1232" t="s">
        <v>323</v>
      </c>
      <c r="H137" s="1225"/>
      <c r="I137" s="1226"/>
      <c r="J137" s="731"/>
      <c r="K137" s="1227"/>
      <c r="L137" s="1225"/>
      <c r="M137" s="1226"/>
      <c r="N137" s="1226"/>
      <c r="O137" s="1227"/>
      <c r="P137" s="320"/>
      <c r="Q137" s="1228"/>
      <c r="R137" s="1414" t="s">
        <v>355</v>
      </c>
      <c r="S137" s="1225">
        <f>+H137</f>
        <v>0</v>
      </c>
      <c r="T137" s="1226">
        <f>+L137</f>
        <v>0</v>
      </c>
      <c r="U137" s="702"/>
      <c r="AE137" s="680"/>
    </row>
    <row r="138" spans="1:31" ht="32.25" customHeight="1" outlineLevel="1">
      <c r="A138" s="1356"/>
      <c r="B138" s="1358"/>
      <c r="C138" s="1360"/>
      <c r="D138" s="1416"/>
      <c r="E138" s="1417"/>
      <c r="F138" s="1419"/>
      <c r="G138" s="396" t="s">
        <v>13</v>
      </c>
      <c r="H138" s="397">
        <f>SUM(H137)</f>
        <v>0</v>
      </c>
      <c r="I138" s="258">
        <f>SUM(I137)</f>
        <v>0</v>
      </c>
      <c r="J138" s="258">
        <f>SUM(J137)</f>
        <v>0</v>
      </c>
      <c r="K138" s="398">
        <f>SUM(K137)</f>
        <v>0</v>
      </c>
      <c r="L138" s="691">
        <f t="shared" ref="L138:Q138" si="48">SUM(L137)</f>
        <v>0</v>
      </c>
      <c r="M138" s="683">
        <f t="shared" si="48"/>
        <v>0</v>
      </c>
      <c r="N138" s="683">
        <f t="shared" si="48"/>
        <v>0</v>
      </c>
      <c r="O138" s="692">
        <f t="shared" si="48"/>
        <v>0</v>
      </c>
      <c r="P138" s="721">
        <f t="shared" si="48"/>
        <v>0</v>
      </c>
      <c r="Q138" s="399">
        <f t="shared" si="48"/>
        <v>0</v>
      </c>
      <c r="R138" s="1414"/>
      <c r="S138" s="262">
        <f>SUM(S137)</f>
        <v>0</v>
      </c>
      <c r="T138" s="263">
        <f>SUM(T137)</f>
        <v>0</v>
      </c>
      <c r="U138" s="389"/>
      <c r="AE138" s="680"/>
    </row>
    <row r="139" spans="1:31" ht="24.75" customHeight="1" outlineLevel="1">
      <c r="A139" s="1356" t="s">
        <v>17</v>
      </c>
      <c r="B139" s="1358" t="s">
        <v>18</v>
      </c>
      <c r="C139" s="1360" t="s">
        <v>599</v>
      </c>
      <c r="D139" s="1416" t="s">
        <v>590</v>
      </c>
      <c r="E139" s="1417" t="s">
        <v>591</v>
      </c>
      <c r="F139" s="1419">
        <v>20</v>
      </c>
      <c r="G139" s="1232" t="s">
        <v>323</v>
      </c>
      <c r="H139" s="1225"/>
      <c r="I139" s="1226"/>
      <c r="J139" s="731"/>
      <c r="K139" s="1227"/>
      <c r="L139" s="1225"/>
      <c r="M139" s="1226"/>
      <c r="N139" s="1226"/>
      <c r="O139" s="1227"/>
      <c r="P139" s="320"/>
      <c r="Q139" s="1228"/>
      <c r="R139" s="1414" t="s">
        <v>355</v>
      </c>
      <c r="S139" s="1225">
        <f>+H139</f>
        <v>0</v>
      </c>
      <c r="T139" s="1226">
        <f>+L139</f>
        <v>0</v>
      </c>
      <c r="U139" s="702"/>
      <c r="AE139" s="680"/>
    </row>
    <row r="140" spans="1:31" ht="32.25" customHeight="1" outlineLevel="1">
      <c r="A140" s="1356"/>
      <c r="B140" s="1358"/>
      <c r="C140" s="1360"/>
      <c r="D140" s="1416"/>
      <c r="E140" s="1417"/>
      <c r="F140" s="1419"/>
      <c r="G140" s="396" t="s">
        <v>13</v>
      </c>
      <c r="H140" s="397">
        <f>SUM(H139)</f>
        <v>0</v>
      </c>
      <c r="I140" s="258">
        <f>SUM(I139)</f>
        <v>0</v>
      </c>
      <c r="J140" s="258">
        <f>SUM(J139)</f>
        <v>0</v>
      </c>
      <c r="K140" s="398">
        <f>SUM(K139)</f>
        <v>0</v>
      </c>
      <c r="L140" s="691">
        <f t="shared" ref="L140:Q140" si="49">SUM(L139)</f>
        <v>0</v>
      </c>
      <c r="M140" s="683">
        <f t="shared" si="49"/>
        <v>0</v>
      </c>
      <c r="N140" s="683">
        <f t="shared" si="49"/>
        <v>0</v>
      </c>
      <c r="O140" s="692">
        <f t="shared" si="49"/>
        <v>0</v>
      </c>
      <c r="P140" s="721">
        <f t="shared" si="49"/>
        <v>0</v>
      </c>
      <c r="Q140" s="399">
        <f t="shared" si="49"/>
        <v>0</v>
      </c>
      <c r="R140" s="1414"/>
      <c r="S140" s="262">
        <f>SUM(S139)</f>
        <v>0</v>
      </c>
      <c r="T140" s="263">
        <f>SUM(T139)</f>
        <v>0</v>
      </c>
      <c r="U140" s="389"/>
      <c r="AE140" s="680"/>
    </row>
    <row r="141" spans="1:31" ht="24.75" customHeight="1" outlineLevel="1">
      <c r="A141" s="1356" t="s">
        <v>17</v>
      </c>
      <c r="B141" s="1358" t="s">
        <v>18</v>
      </c>
      <c r="C141" s="1360" t="s">
        <v>600</v>
      </c>
      <c r="D141" s="1416" t="s">
        <v>590</v>
      </c>
      <c r="E141" s="1417" t="s">
        <v>591</v>
      </c>
      <c r="F141" s="1419">
        <v>21</v>
      </c>
      <c r="G141" s="1232" t="s">
        <v>323</v>
      </c>
      <c r="H141" s="1225"/>
      <c r="I141" s="1226"/>
      <c r="J141" s="731"/>
      <c r="K141" s="1227"/>
      <c r="L141" s="1225"/>
      <c r="M141" s="1226"/>
      <c r="N141" s="1226"/>
      <c r="O141" s="1227"/>
      <c r="P141" s="320"/>
      <c r="Q141" s="1228"/>
      <c r="R141" s="1414" t="s">
        <v>355</v>
      </c>
      <c r="S141" s="1225">
        <f>+H141</f>
        <v>0</v>
      </c>
      <c r="T141" s="1226">
        <f>+L141</f>
        <v>0</v>
      </c>
      <c r="U141" s="702"/>
      <c r="AE141" s="680"/>
    </row>
    <row r="142" spans="1:31" ht="32.25" customHeight="1" outlineLevel="1">
      <c r="A142" s="1356"/>
      <c r="B142" s="1358"/>
      <c r="C142" s="1360"/>
      <c r="D142" s="1416"/>
      <c r="E142" s="1417"/>
      <c r="F142" s="1419"/>
      <c r="G142" s="396" t="s">
        <v>13</v>
      </c>
      <c r="H142" s="397">
        <f>SUM(H141)</f>
        <v>0</v>
      </c>
      <c r="I142" s="258">
        <f>SUM(I141)</f>
        <v>0</v>
      </c>
      <c r="J142" s="258">
        <f>SUM(J141)</f>
        <v>0</v>
      </c>
      <c r="K142" s="398">
        <f>SUM(K141)</f>
        <v>0</v>
      </c>
      <c r="L142" s="691">
        <f t="shared" ref="L142:Q142" si="50">SUM(L141)</f>
        <v>0</v>
      </c>
      <c r="M142" s="683">
        <f t="shared" si="50"/>
        <v>0</v>
      </c>
      <c r="N142" s="683">
        <f t="shared" si="50"/>
        <v>0</v>
      </c>
      <c r="O142" s="692">
        <f t="shared" si="50"/>
        <v>0</v>
      </c>
      <c r="P142" s="721">
        <f t="shared" si="50"/>
        <v>0</v>
      </c>
      <c r="Q142" s="399">
        <f t="shared" si="50"/>
        <v>0</v>
      </c>
      <c r="R142" s="1414"/>
      <c r="S142" s="262">
        <f>SUM(S141)</f>
        <v>0</v>
      </c>
      <c r="T142" s="263">
        <f>SUM(T141)</f>
        <v>0</v>
      </c>
      <c r="U142" s="389"/>
      <c r="AE142" s="680"/>
    </row>
    <row r="143" spans="1:31" ht="36" customHeight="1">
      <c r="A143" s="1392" t="s">
        <v>17</v>
      </c>
      <c r="B143" s="1393" t="s">
        <v>18</v>
      </c>
      <c r="C143" s="1427" t="s">
        <v>32</v>
      </c>
      <c r="D143" s="1428" t="s">
        <v>601</v>
      </c>
      <c r="E143" s="1397" t="s">
        <v>602</v>
      </c>
      <c r="F143" s="1430">
        <v>11</v>
      </c>
      <c r="G143" s="1231" t="s">
        <v>182</v>
      </c>
      <c r="H143" s="1225">
        <v>40</v>
      </c>
      <c r="I143" s="1226">
        <v>40</v>
      </c>
      <c r="J143" s="1226"/>
      <c r="K143" s="661">
        <v>0</v>
      </c>
      <c r="L143" s="1225">
        <v>32</v>
      </c>
      <c r="M143" s="1226">
        <v>32</v>
      </c>
      <c r="N143" s="1226"/>
      <c r="O143" s="1227">
        <v>0</v>
      </c>
      <c r="P143" s="732">
        <v>60</v>
      </c>
      <c r="Q143" s="681">
        <v>60</v>
      </c>
      <c r="R143" s="1426" t="s">
        <v>603</v>
      </c>
      <c r="S143" s="1225">
        <v>450</v>
      </c>
      <c r="T143" s="1226">
        <v>450</v>
      </c>
      <c r="U143" s="733"/>
      <c r="V143" s="409"/>
      <c r="W143" s="687"/>
      <c r="X143" s="338"/>
      <c r="AE143" s="680"/>
    </row>
    <row r="144" spans="1:31" ht="20.25" customHeight="1">
      <c r="A144" s="1373"/>
      <c r="B144" s="1374"/>
      <c r="C144" s="1375"/>
      <c r="D144" s="1376"/>
      <c r="E144" s="1429"/>
      <c r="F144" s="1431"/>
      <c r="G144" s="396" t="s">
        <v>13</v>
      </c>
      <c r="H144" s="397">
        <f t="shared" ref="H144:Q144" si="51">SUM(H143)</f>
        <v>40</v>
      </c>
      <c r="I144" s="258">
        <f t="shared" si="51"/>
        <v>40</v>
      </c>
      <c r="J144" s="258">
        <f t="shared" si="51"/>
        <v>0</v>
      </c>
      <c r="K144" s="398">
        <f t="shared" si="51"/>
        <v>0</v>
      </c>
      <c r="L144" s="691">
        <f t="shared" si="51"/>
        <v>32</v>
      </c>
      <c r="M144" s="683">
        <f t="shared" si="51"/>
        <v>32</v>
      </c>
      <c r="N144" s="683">
        <f t="shared" si="51"/>
        <v>0</v>
      </c>
      <c r="O144" s="692">
        <f t="shared" si="51"/>
        <v>0</v>
      </c>
      <c r="P144" s="721">
        <f t="shared" si="51"/>
        <v>60</v>
      </c>
      <c r="Q144" s="399">
        <f t="shared" si="51"/>
        <v>60</v>
      </c>
      <c r="R144" s="1426"/>
      <c r="S144" s="262">
        <f>SUM(S143)</f>
        <v>450</v>
      </c>
      <c r="T144" s="263">
        <f>SUM(T143)</f>
        <v>450</v>
      </c>
      <c r="U144" s="389"/>
      <c r="V144" s="734"/>
      <c r="W144" s="734"/>
      <c r="AE144" s="680"/>
    </row>
    <row r="145" spans="1:34" ht="33.75" customHeight="1">
      <c r="A145" s="1356" t="s">
        <v>17</v>
      </c>
      <c r="B145" s="1358" t="s">
        <v>18</v>
      </c>
      <c r="C145" s="1360" t="s">
        <v>335</v>
      </c>
      <c r="D145" s="1416" t="s">
        <v>604</v>
      </c>
      <c r="E145" s="1417" t="s">
        <v>605</v>
      </c>
      <c r="F145" s="1418" t="s">
        <v>197</v>
      </c>
      <c r="G145" s="1232" t="s">
        <v>323</v>
      </c>
      <c r="H145" s="1225">
        <v>16.8</v>
      </c>
      <c r="I145" s="1226">
        <v>16.8</v>
      </c>
      <c r="J145" s="1226">
        <v>10.4</v>
      </c>
      <c r="K145" s="1227"/>
      <c r="L145" s="1225">
        <v>16.8</v>
      </c>
      <c r="M145" s="1226">
        <v>16.8</v>
      </c>
      <c r="N145" s="1226">
        <v>10.4</v>
      </c>
      <c r="O145" s="1227"/>
      <c r="P145" s="320">
        <v>16.7</v>
      </c>
      <c r="Q145" s="1228">
        <v>16.7</v>
      </c>
      <c r="R145" s="1414" t="s">
        <v>355</v>
      </c>
      <c r="S145" s="707">
        <v>100</v>
      </c>
      <c r="T145" s="1211">
        <v>100</v>
      </c>
      <c r="U145" s="702"/>
      <c r="AE145" s="680"/>
    </row>
    <row r="146" spans="1:34" ht="24" customHeight="1">
      <c r="A146" s="1356"/>
      <c r="B146" s="1358"/>
      <c r="C146" s="1360"/>
      <c r="D146" s="1416"/>
      <c r="E146" s="1417"/>
      <c r="F146" s="1418"/>
      <c r="G146" s="396" t="s">
        <v>13</v>
      </c>
      <c r="H146" s="397">
        <f t="shared" ref="H146:Q146" si="52">SUM(H145)</f>
        <v>16.8</v>
      </c>
      <c r="I146" s="258">
        <f t="shared" si="52"/>
        <v>16.8</v>
      </c>
      <c r="J146" s="258">
        <f t="shared" si="52"/>
        <v>10.4</v>
      </c>
      <c r="K146" s="398">
        <f t="shared" si="52"/>
        <v>0</v>
      </c>
      <c r="L146" s="691">
        <f t="shared" si="52"/>
        <v>16.8</v>
      </c>
      <c r="M146" s="683">
        <f t="shared" si="52"/>
        <v>16.8</v>
      </c>
      <c r="N146" s="683">
        <f t="shared" si="52"/>
        <v>10.4</v>
      </c>
      <c r="O146" s="692">
        <f t="shared" si="52"/>
        <v>0</v>
      </c>
      <c r="P146" s="721">
        <f t="shared" si="52"/>
        <v>16.7</v>
      </c>
      <c r="Q146" s="399">
        <f t="shared" si="52"/>
        <v>16.7</v>
      </c>
      <c r="R146" s="1414"/>
      <c r="S146" s="262">
        <f>SUM(S145)</f>
        <v>100</v>
      </c>
      <c r="T146" s="263">
        <f>SUM(T145)</f>
        <v>100</v>
      </c>
      <c r="U146" s="389"/>
      <c r="AE146" s="680"/>
    </row>
    <row r="147" spans="1:34" ht="31.5" customHeight="1">
      <c r="A147" s="1356" t="s">
        <v>17</v>
      </c>
      <c r="B147" s="1358" t="s">
        <v>18</v>
      </c>
      <c r="C147" s="1424" t="s">
        <v>39</v>
      </c>
      <c r="D147" s="1362" t="s">
        <v>606</v>
      </c>
      <c r="E147" s="1364" t="s">
        <v>607</v>
      </c>
      <c r="F147" s="1425" t="s">
        <v>608</v>
      </c>
      <c r="G147" s="1232" t="s">
        <v>323</v>
      </c>
      <c r="H147" s="1225">
        <f>SUM(H151+H155+H159+H163+H167+H171+H175+H179+H183)</f>
        <v>153.76000000000002</v>
      </c>
      <c r="I147" s="1226">
        <f t="shared" ref="I147:Q149" si="53">SUM(I151+I155+I159+I163+I167+I171+I175+I179+I183)</f>
        <v>153.76000000000002</v>
      </c>
      <c r="J147" s="507">
        <f t="shared" si="53"/>
        <v>104.64</v>
      </c>
      <c r="K147" s="320">
        <f t="shared" si="53"/>
        <v>0</v>
      </c>
      <c r="L147" s="1225">
        <f t="shared" si="53"/>
        <v>153.76000000000002</v>
      </c>
      <c r="M147" s="1226">
        <f t="shared" si="53"/>
        <v>153.76000000000002</v>
      </c>
      <c r="N147" s="507">
        <f t="shared" si="53"/>
        <v>104.636</v>
      </c>
      <c r="O147" s="320">
        <f t="shared" si="53"/>
        <v>0</v>
      </c>
      <c r="P147" s="276">
        <f t="shared" si="53"/>
        <v>154.6</v>
      </c>
      <c r="Q147" s="276">
        <f t="shared" si="53"/>
        <v>157.80000000000004</v>
      </c>
      <c r="R147" s="1413" t="s">
        <v>355</v>
      </c>
      <c r="S147" s="1399">
        <v>100</v>
      </c>
      <c r="T147" s="1399">
        <v>100</v>
      </c>
      <c r="U147" s="1421"/>
      <c r="V147" s="1224" t="s">
        <v>323</v>
      </c>
      <c r="W147" s="223">
        <f t="shared" ref="W147:Z150" si="54">H151+H155+H159+H163+H167+H171+H175+H179+H183</f>
        <v>153.76000000000002</v>
      </c>
      <c r="X147" s="223">
        <f t="shared" si="54"/>
        <v>153.76000000000002</v>
      </c>
      <c r="Y147" s="223">
        <f t="shared" si="54"/>
        <v>104.64</v>
      </c>
      <c r="Z147" s="223">
        <f t="shared" si="54"/>
        <v>0</v>
      </c>
      <c r="AB147" s="223">
        <f t="shared" ref="AB147:AC150" si="55">P151+P155+P159+P163+P167+P171+P175+P179+P183</f>
        <v>154.6</v>
      </c>
      <c r="AC147" s="223">
        <f t="shared" si="55"/>
        <v>157.80000000000004</v>
      </c>
      <c r="AE147" s="680"/>
    </row>
    <row r="148" spans="1:34" ht="31.5" customHeight="1">
      <c r="A148" s="1356"/>
      <c r="B148" s="1358"/>
      <c r="C148" s="1424"/>
      <c r="D148" s="1362"/>
      <c r="E148" s="1364"/>
      <c r="F148" s="1425"/>
      <c r="G148" s="1232" t="s">
        <v>182</v>
      </c>
      <c r="H148" s="1225">
        <f t="shared" ref="H148:Q149" si="56">SUM(H152+H156+H160+H164+H168+H172+H176+H180+H184)</f>
        <v>15.5</v>
      </c>
      <c r="I148" s="1226">
        <f t="shared" si="56"/>
        <v>15.5</v>
      </c>
      <c r="J148" s="507">
        <f t="shared" si="56"/>
        <v>11.599999999999998</v>
      </c>
      <c r="K148" s="320">
        <f t="shared" si="56"/>
        <v>0</v>
      </c>
      <c r="L148" s="1225">
        <f t="shared" si="53"/>
        <v>15.411999999999999</v>
      </c>
      <c r="M148" s="1226">
        <f t="shared" si="53"/>
        <v>15.411999999999999</v>
      </c>
      <c r="N148" s="507">
        <f t="shared" si="53"/>
        <v>11.411999999999997</v>
      </c>
      <c r="O148" s="320">
        <f t="shared" si="56"/>
        <v>0</v>
      </c>
      <c r="P148" s="276">
        <f t="shared" si="56"/>
        <v>15.600000000000001</v>
      </c>
      <c r="Q148" s="276">
        <f t="shared" si="56"/>
        <v>16.899999999999999</v>
      </c>
      <c r="R148" s="1413"/>
      <c r="S148" s="1420"/>
      <c r="T148" s="1420"/>
      <c r="U148" s="1422"/>
      <c r="V148" s="1224" t="s">
        <v>182</v>
      </c>
      <c r="W148" s="223">
        <f t="shared" si="54"/>
        <v>15.5</v>
      </c>
      <c r="X148" s="223">
        <f t="shared" si="54"/>
        <v>15.5</v>
      </c>
      <c r="Y148" s="223">
        <f t="shared" si="54"/>
        <v>11.599999999999998</v>
      </c>
      <c r="Z148" s="223">
        <f t="shared" si="54"/>
        <v>0</v>
      </c>
      <c r="AB148" s="223">
        <f t="shared" si="55"/>
        <v>15.600000000000001</v>
      </c>
      <c r="AC148" s="223">
        <f t="shared" si="55"/>
        <v>16.899999999999999</v>
      </c>
      <c r="AE148" s="680"/>
    </row>
    <row r="149" spans="1:34" ht="31.5" customHeight="1">
      <c r="A149" s="1356"/>
      <c r="B149" s="1358"/>
      <c r="C149" s="1424"/>
      <c r="D149" s="1362"/>
      <c r="E149" s="1364"/>
      <c r="F149" s="1425"/>
      <c r="G149" s="1232" t="s">
        <v>67</v>
      </c>
      <c r="H149" s="1225">
        <f t="shared" si="56"/>
        <v>0.83600000000000008</v>
      </c>
      <c r="I149" s="1226">
        <f t="shared" si="56"/>
        <v>0.86599999999999988</v>
      </c>
      <c r="J149" s="507">
        <f t="shared" si="56"/>
        <v>0</v>
      </c>
      <c r="K149" s="320">
        <f t="shared" si="56"/>
        <v>0</v>
      </c>
      <c r="L149" s="1225">
        <f t="shared" si="53"/>
        <v>0.83600000000000008</v>
      </c>
      <c r="M149" s="1226">
        <f t="shared" si="56"/>
        <v>0.83600000000000008</v>
      </c>
      <c r="N149" s="507">
        <f t="shared" si="56"/>
        <v>0</v>
      </c>
      <c r="O149" s="320">
        <f t="shared" si="56"/>
        <v>0</v>
      </c>
      <c r="P149" s="276">
        <f t="shared" si="56"/>
        <v>0</v>
      </c>
      <c r="Q149" s="276">
        <f t="shared" si="56"/>
        <v>0</v>
      </c>
      <c r="R149" s="1413"/>
      <c r="S149" s="1400"/>
      <c r="T149" s="1400"/>
      <c r="U149" s="1423"/>
      <c r="V149" s="1224" t="s">
        <v>184</v>
      </c>
      <c r="W149" s="223">
        <f t="shared" si="54"/>
        <v>0.83600000000000008</v>
      </c>
      <c r="X149" s="223">
        <f t="shared" si="54"/>
        <v>0.86599999999999988</v>
      </c>
      <c r="Y149" s="223">
        <f t="shared" si="54"/>
        <v>0</v>
      </c>
      <c r="Z149" s="223">
        <f t="shared" si="54"/>
        <v>0</v>
      </c>
      <c r="AB149" s="223">
        <f t="shared" si="55"/>
        <v>0</v>
      </c>
      <c r="AC149" s="223">
        <f t="shared" si="55"/>
        <v>0</v>
      </c>
      <c r="AE149" s="680"/>
    </row>
    <row r="150" spans="1:34" ht="26.25" customHeight="1">
      <c r="A150" s="1356"/>
      <c r="B150" s="1358"/>
      <c r="C150" s="1424"/>
      <c r="D150" s="1362"/>
      <c r="E150" s="1364"/>
      <c r="F150" s="1425"/>
      <c r="G150" s="735" t="s">
        <v>13</v>
      </c>
      <c r="H150" s="691">
        <f>SUM(H147:H149)</f>
        <v>170.09600000000003</v>
      </c>
      <c r="I150" s="683">
        <f>SUM(I147:I149)</f>
        <v>170.12600000000003</v>
      </c>
      <c r="J150" s="683">
        <f>SUM(J147:J149)</f>
        <v>116.24</v>
      </c>
      <c r="K150" s="692">
        <f>SUM(K147:K149)</f>
        <v>0</v>
      </c>
      <c r="L150" s="691">
        <f t="shared" ref="L150:Q150" si="57">SUM(L147:L149)</f>
        <v>170.00800000000004</v>
      </c>
      <c r="M150" s="683">
        <f t="shared" si="57"/>
        <v>170.00800000000004</v>
      </c>
      <c r="N150" s="683">
        <f t="shared" si="57"/>
        <v>116.04799999999999</v>
      </c>
      <c r="O150" s="692">
        <f t="shared" si="57"/>
        <v>0</v>
      </c>
      <c r="P150" s="736">
        <f t="shared" si="57"/>
        <v>170.2</v>
      </c>
      <c r="Q150" s="709">
        <f t="shared" si="57"/>
        <v>174.70000000000005</v>
      </c>
      <c r="R150" s="1414"/>
      <c r="S150" s="262">
        <f>SUM(S147)</f>
        <v>100</v>
      </c>
      <c r="T150" s="263">
        <f>SUM(T147)</f>
        <v>100</v>
      </c>
      <c r="U150" s="389"/>
      <c r="W150" s="223">
        <f t="shared" si="54"/>
        <v>170.096</v>
      </c>
      <c r="X150" s="223">
        <f t="shared" si="54"/>
        <v>170.126</v>
      </c>
      <c r="Y150" s="223">
        <f t="shared" si="54"/>
        <v>116.24000000000002</v>
      </c>
      <c r="Z150" s="223">
        <f t="shared" si="54"/>
        <v>0</v>
      </c>
      <c r="AB150" s="223">
        <f t="shared" si="55"/>
        <v>170.2</v>
      </c>
      <c r="AC150" s="223">
        <f t="shared" si="55"/>
        <v>174.70000000000002</v>
      </c>
      <c r="AE150" s="680"/>
      <c r="AF150" s="730">
        <f>L155+L159+L163+L167+L175+L179+L183</f>
        <v>45.559999999999995</v>
      </c>
      <c r="AG150" s="223">
        <f>M155+M159+M163+M167+M175+M179+M183</f>
        <v>45.559999999999995</v>
      </c>
      <c r="AH150" s="223">
        <f>N155+N159+N163+N167+N175+N179+N183</f>
        <v>34.736000000000004</v>
      </c>
    </row>
    <row r="151" spans="1:34" ht="31.5" hidden="1" customHeight="1" outlineLevel="1">
      <c r="A151" s="1356" t="s">
        <v>17</v>
      </c>
      <c r="B151" s="1358" t="s">
        <v>18</v>
      </c>
      <c r="C151" s="1360" t="s">
        <v>342</v>
      </c>
      <c r="D151" s="1362" t="s">
        <v>606</v>
      </c>
      <c r="E151" s="1417" t="s">
        <v>607</v>
      </c>
      <c r="F151" s="1419">
        <v>1</v>
      </c>
      <c r="G151" s="1232" t="s">
        <v>323</v>
      </c>
      <c r="H151" s="276">
        <v>108.2</v>
      </c>
      <c r="I151" s="1226">
        <v>108.2</v>
      </c>
      <c r="J151" s="1226">
        <v>69.900000000000006</v>
      </c>
      <c r="K151" s="1227"/>
      <c r="L151" s="276">
        <v>108.2</v>
      </c>
      <c r="M151" s="1226">
        <v>108.2</v>
      </c>
      <c r="N151" s="1226">
        <v>69.900000000000006</v>
      </c>
      <c r="O151" s="1227"/>
      <c r="P151" s="320">
        <v>105</v>
      </c>
      <c r="Q151" s="1228">
        <v>105</v>
      </c>
      <c r="R151" s="1413" t="s">
        <v>355</v>
      </c>
      <c r="S151" s="1399">
        <v>100</v>
      </c>
      <c r="T151" s="1399">
        <v>100</v>
      </c>
      <c r="U151" s="1401"/>
      <c r="AE151" s="680"/>
      <c r="AF151" s="730">
        <f>L147-AF150</f>
        <v>108.20000000000002</v>
      </c>
    </row>
    <row r="152" spans="1:34" ht="31.5" hidden="1" customHeight="1" outlineLevel="1">
      <c r="A152" s="1356"/>
      <c r="B152" s="1358"/>
      <c r="C152" s="1360"/>
      <c r="D152" s="1362"/>
      <c r="E152" s="1417"/>
      <c r="F152" s="1419"/>
      <c r="G152" s="1232" t="s">
        <v>182</v>
      </c>
      <c r="H152" s="425"/>
      <c r="I152" s="426"/>
      <c r="J152" s="426"/>
      <c r="K152" s="406"/>
      <c r="L152" s="400"/>
      <c r="M152" s="401"/>
      <c r="N152" s="401"/>
      <c r="O152" s="402"/>
      <c r="P152" s="703"/>
      <c r="Q152" s="428"/>
      <c r="R152" s="1413"/>
      <c r="S152" s="1420"/>
      <c r="T152" s="1420"/>
      <c r="U152" s="1501"/>
      <c r="AE152" s="680"/>
    </row>
    <row r="153" spans="1:34" ht="31.5" hidden="1" customHeight="1" outlineLevel="1">
      <c r="A153" s="1356"/>
      <c r="B153" s="1358"/>
      <c r="C153" s="1360"/>
      <c r="D153" s="1362"/>
      <c r="E153" s="1417"/>
      <c r="F153" s="1419"/>
      <c r="G153" s="1232" t="s">
        <v>184</v>
      </c>
      <c r="H153" s="400"/>
      <c r="I153" s="426"/>
      <c r="J153" s="426"/>
      <c r="K153" s="406"/>
      <c r="L153" s="400"/>
      <c r="M153" s="401"/>
      <c r="N153" s="401"/>
      <c r="O153" s="402"/>
      <c r="P153" s="703"/>
      <c r="Q153" s="428"/>
      <c r="R153" s="1413"/>
      <c r="S153" s="1400"/>
      <c r="T153" s="1400"/>
      <c r="U153" s="1402"/>
      <c r="AE153" s="680"/>
    </row>
    <row r="154" spans="1:34" ht="26.25" hidden="1" customHeight="1" outlineLevel="1">
      <c r="A154" s="1356"/>
      <c r="B154" s="1358"/>
      <c r="C154" s="1360"/>
      <c r="D154" s="1362"/>
      <c r="E154" s="1417"/>
      <c r="F154" s="1419"/>
      <c r="G154" s="396" t="s">
        <v>13</v>
      </c>
      <c r="H154" s="397">
        <f>SUM(H151:H153)</f>
        <v>108.2</v>
      </c>
      <c r="I154" s="258">
        <f>SUM(I151:I153)</f>
        <v>108.2</v>
      </c>
      <c r="J154" s="258">
        <f>SUM(J151:J153)</f>
        <v>69.900000000000006</v>
      </c>
      <c r="K154" s="398">
        <f>SUM(K151:K153)</f>
        <v>0</v>
      </c>
      <c r="L154" s="691">
        <f t="shared" ref="L154:Q154" si="58">SUM(L151:L153)</f>
        <v>108.2</v>
      </c>
      <c r="M154" s="683">
        <f t="shared" si="58"/>
        <v>108.2</v>
      </c>
      <c r="N154" s="683">
        <f t="shared" si="58"/>
        <v>69.900000000000006</v>
      </c>
      <c r="O154" s="692">
        <f t="shared" si="58"/>
        <v>0</v>
      </c>
      <c r="P154" s="721">
        <f t="shared" si="58"/>
        <v>105</v>
      </c>
      <c r="Q154" s="399">
        <f t="shared" si="58"/>
        <v>105</v>
      </c>
      <c r="R154" s="1414"/>
      <c r="S154" s="262">
        <f>SUM(S151)</f>
        <v>100</v>
      </c>
      <c r="T154" s="263">
        <f>SUM(T151)</f>
        <v>100</v>
      </c>
      <c r="U154" s="389"/>
      <c r="AE154" s="680"/>
    </row>
    <row r="155" spans="1:34" ht="31.5" hidden="1" customHeight="1" outlineLevel="1">
      <c r="A155" s="1356" t="s">
        <v>17</v>
      </c>
      <c r="B155" s="1358" t="s">
        <v>18</v>
      </c>
      <c r="C155" s="1360" t="s">
        <v>343</v>
      </c>
      <c r="D155" s="1362" t="s">
        <v>606</v>
      </c>
      <c r="E155" s="1417" t="s">
        <v>607</v>
      </c>
      <c r="F155" s="1419">
        <v>14</v>
      </c>
      <c r="G155" s="1232" t="s">
        <v>323</v>
      </c>
      <c r="H155" s="1225">
        <v>6.56</v>
      </c>
      <c r="I155" s="1226">
        <v>6.56</v>
      </c>
      <c r="J155" s="1226">
        <v>5.04</v>
      </c>
      <c r="K155" s="1227"/>
      <c r="L155" s="1225">
        <v>6.56</v>
      </c>
      <c r="M155" s="1226">
        <v>6.56</v>
      </c>
      <c r="N155" s="1226">
        <v>5.0359999999999996</v>
      </c>
      <c r="O155" s="1227"/>
      <c r="P155" s="320">
        <v>6.8</v>
      </c>
      <c r="Q155" s="1228">
        <v>7.5</v>
      </c>
      <c r="R155" s="1413" t="s">
        <v>355</v>
      </c>
      <c r="S155" s="1399">
        <v>100</v>
      </c>
      <c r="T155" s="1399">
        <v>100</v>
      </c>
      <c r="U155" s="1401"/>
      <c r="AE155" s="680"/>
    </row>
    <row r="156" spans="1:34" ht="31.5" hidden="1" customHeight="1" outlineLevel="1">
      <c r="A156" s="1356"/>
      <c r="B156" s="1358"/>
      <c r="C156" s="1360"/>
      <c r="D156" s="1362"/>
      <c r="E156" s="1417"/>
      <c r="F156" s="1419"/>
      <c r="G156" s="1232" t="s">
        <v>182</v>
      </c>
      <c r="H156" s="425">
        <v>2.2000000000000002</v>
      </c>
      <c r="I156" s="426">
        <v>2.2000000000000002</v>
      </c>
      <c r="J156" s="426">
        <v>1.7</v>
      </c>
      <c r="K156" s="406"/>
      <c r="L156" s="400">
        <v>2.1120000000000001</v>
      </c>
      <c r="M156" s="401">
        <v>2.1120000000000001</v>
      </c>
      <c r="N156" s="401">
        <v>1.6120000000000001</v>
      </c>
      <c r="O156" s="402"/>
      <c r="P156" s="703">
        <v>2.2000000000000002</v>
      </c>
      <c r="Q156" s="428">
        <v>2.4</v>
      </c>
      <c r="R156" s="1413"/>
      <c r="S156" s="1420"/>
      <c r="T156" s="1420"/>
      <c r="U156" s="1501"/>
      <c r="AE156" s="680"/>
    </row>
    <row r="157" spans="1:34" ht="31.5" hidden="1" customHeight="1" outlineLevel="1">
      <c r="A157" s="1356"/>
      <c r="B157" s="1358"/>
      <c r="C157" s="1360"/>
      <c r="D157" s="1362"/>
      <c r="E157" s="1417"/>
      <c r="F157" s="1419"/>
      <c r="G157" s="1232" t="s">
        <v>67</v>
      </c>
      <c r="H157" s="400">
        <v>0.33600000000000002</v>
      </c>
      <c r="I157" s="426">
        <v>0.36599999999999999</v>
      </c>
      <c r="J157" s="426"/>
      <c r="K157" s="406"/>
      <c r="L157" s="400">
        <v>0.33600000000000002</v>
      </c>
      <c r="M157" s="401">
        <v>0.33600000000000002</v>
      </c>
      <c r="N157" s="401"/>
      <c r="O157" s="402"/>
      <c r="P157" s="703"/>
      <c r="Q157" s="428"/>
      <c r="R157" s="1413"/>
      <c r="S157" s="1400"/>
      <c r="T157" s="1400"/>
      <c r="U157" s="1402"/>
      <c r="AE157" s="680"/>
    </row>
    <row r="158" spans="1:34" ht="26.25" hidden="1" customHeight="1" outlineLevel="1">
      <c r="A158" s="1356"/>
      <c r="B158" s="1358"/>
      <c r="C158" s="1360"/>
      <c r="D158" s="1362"/>
      <c r="E158" s="1417"/>
      <c r="F158" s="1419"/>
      <c r="G158" s="396" t="s">
        <v>13</v>
      </c>
      <c r="H158" s="397">
        <f>SUM(H155:H157)</f>
        <v>9.0960000000000001</v>
      </c>
      <c r="I158" s="258">
        <f>SUM(I155:I157)</f>
        <v>9.1259999999999994</v>
      </c>
      <c r="J158" s="258">
        <f>SUM(J155:J157)</f>
        <v>6.74</v>
      </c>
      <c r="K158" s="398">
        <f>SUM(K155:K157)</f>
        <v>0</v>
      </c>
      <c r="L158" s="691">
        <f t="shared" ref="L158:Q158" si="59">SUM(L155:L157)</f>
        <v>9.0080000000000009</v>
      </c>
      <c r="M158" s="683">
        <f t="shared" si="59"/>
        <v>9.0080000000000009</v>
      </c>
      <c r="N158" s="683">
        <f t="shared" si="59"/>
        <v>6.6479999999999997</v>
      </c>
      <c r="O158" s="692">
        <f t="shared" si="59"/>
        <v>0</v>
      </c>
      <c r="P158" s="721">
        <f t="shared" si="59"/>
        <v>9</v>
      </c>
      <c r="Q158" s="399">
        <f t="shared" si="59"/>
        <v>9.9</v>
      </c>
      <c r="R158" s="1414"/>
      <c r="S158" s="262">
        <f>SUM(S155)</f>
        <v>100</v>
      </c>
      <c r="T158" s="263">
        <f>SUM(T155)</f>
        <v>100</v>
      </c>
      <c r="U158" s="389"/>
      <c r="AE158" s="680"/>
    </row>
    <row r="159" spans="1:34" ht="31.5" hidden="1" customHeight="1" outlineLevel="1">
      <c r="A159" s="1356" t="s">
        <v>17</v>
      </c>
      <c r="B159" s="1358" t="s">
        <v>18</v>
      </c>
      <c r="C159" s="1360" t="s">
        <v>344</v>
      </c>
      <c r="D159" s="1362" t="s">
        <v>606</v>
      </c>
      <c r="E159" s="1417" t="s">
        <v>607</v>
      </c>
      <c r="F159" s="1419">
        <v>15</v>
      </c>
      <c r="G159" s="1232" t="s">
        <v>323</v>
      </c>
      <c r="H159" s="1225">
        <v>6.7</v>
      </c>
      <c r="I159" s="1226">
        <v>6.7</v>
      </c>
      <c r="J159" s="1226">
        <v>5.0999999999999996</v>
      </c>
      <c r="K159" s="1227"/>
      <c r="L159" s="1225">
        <v>6.7</v>
      </c>
      <c r="M159" s="1226">
        <v>6.7</v>
      </c>
      <c r="N159" s="1226">
        <v>5.0999999999999996</v>
      </c>
      <c r="O159" s="1227"/>
      <c r="P159" s="320">
        <v>6.7</v>
      </c>
      <c r="Q159" s="1228">
        <v>7.4</v>
      </c>
      <c r="R159" s="1413" t="s">
        <v>355</v>
      </c>
      <c r="S159" s="1399">
        <v>100</v>
      </c>
      <c r="T159" s="1399">
        <v>100</v>
      </c>
      <c r="U159" s="1401"/>
      <c r="AE159" s="680"/>
    </row>
    <row r="160" spans="1:34" ht="31.5" hidden="1" customHeight="1" outlineLevel="1">
      <c r="A160" s="1356"/>
      <c r="B160" s="1358"/>
      <c r="C160" s="1360"/>
      <c r="D160" s="1362"/>
      <c r="E160" s="1417"/>
      <c r="F160" s="1419"/>
      <c r="G160" s="1232" t="s">
        <v>182</v>
      </c>
      <c r="H160" s="425">
        <v>2.8</v>
      </c>
      <c r="I160" s="426">
        <v>2.8</v>
      </c>
      <c r="J160" s="426">
        <v>1.8</v>
      </c>
      <c r="K160" s="406"/>
      <c r="L160" s="400">
        <v>2.8</v>
      </c>
      <c r="M160" s="401">
        <v>2.8</v>
      </c>
      <c r="N160" s="401">
        <v>1.8</v>
      </c>
      <c r="O160" s="402"/>
      <c r="P160" s="703">
        <v>2.2999999999999998</v>
      </c>
      <c r="Q160" s="428">
        <v>2.6</v>
      </c>
      <c r="R160" s="1413"/>
      <c r="S160" s="1420"/>
      <c r="T160" s="1420"/>
      <c r="U160" s="1501"/>
      <c r="AE160" s="680"/>
    </row>
    <row r="161" spans="1:31" ht="31.5" hidden="1" customHeight="1" outlineLevel="1">
      <c r="A161" s="1356"/>
      <c r="B161" s="1358"/>
      <c r="C161" s="1360"/>
      <c r="D161" s="1362"/>
      <c r="E161" s="1417"/>
      <c r="F161" s="1419"/>
      <c r="G161" s="1232" t="s">
        <v>67</v>
      </c>
      <c r="H161" s="400">
        <v>0.3</v>
      </c>
      <c r="I161" s="426">
        <v>0.3</v>
      </c>
      <c r="J161" s="426"/>
      <c r="K161" s="406"/>
      <c r="L161" s="400">
        <v>0.3</v>
      </c>
      <c r="M161" s="401">
        <v>0.3</v>
      </c>
      <c r="N161" s="401"/>
      <c r="O161" s="402"/>
      <c r="P161" s="703"/>
      <c r="Q161" s="428"/>
      <c r="R161" s="1413"/>
      <c r="S161" s="1400"/>
      <c r="T161" s="1400"/>
      <c r="U161" s="1402"/>
      <c r="AE161" s="680"/>
    </row>
    <row r="162" spans="1:31" ht="26.25" hidden="1" customHeight="1" outlineLevel="1">
      <c r="A162" s="1356"/>
      <c r="B162" s="1358"/>
      <c r="C162" s="1360"/>
      <c r="D162" s="1362"/>
      <c r="E162" s="1417"/>
      <c r="F162" s="1419"/>
      <c r="G162" s="396" t="s">
        <v>13</v>
      </c>
      <c r="H162" s="397">
        <f>SUM(H159:H161)</f>
        <v>9.8000000000000007</v>
      </c>
      <c r="I162" s="258">
        <f>SUM(I159:I161)</f>
        <v>9.8000000000000007</v>
      </c>
      <c r="J162" s="258">
        <f>SUM(J159:J161)</f>
        <v>6.8999999999999995</v>
      </c>
      <c r="K162" s="398">
        <f>SUM(K159:K161)</f>
        <v>0</v>
      </c>
      <c r="L162" s="691">
        <f t="shared" ref="L162:Q162" si="60">SUM(L159:L161)</f>
        <v>9.8000000000000007</v>
      </c>
      <c r="M162" s="683">
        <f t="shared" si="60"/>
        <v>9.8000000000000007</v>
      </c>
      <c r="N162" s="683">
        <f t="shared" si="60"/>
        <v>6.8999999999999995</v>
      </c>
      <c r="O162" s="692">
        <f t="shared" si="60"/>
        <v>0</v>
      </c>
      <c r="P162" s="721">
        <f t="shared" si="60"/>
        <v>9</v>
      </c>
      <c r="Q162" s="399">
        <f t="shared" si="60"/>
        <v>10</v>
      </c>
      <c r="R162" s="1414"/>
      <c r="S162" s="262">
        <f>SUM(S159)</f>
        <v>100</v>
      </c>
      <c r="T162" s="263">
        <f>SUM(T159)</f>
        <v>100</v>
      </c>
      <c r="U162" s="389"/>
      <c r="AE162" s="680"/>
    </row>
    <row r="163" spans="1:31" ht="31.5" hidden="1" customHeight="1" outlineLevel="1">
      <c r="A163" s="1356" t="s">
        <v>17</v>
      </c>
      <c r="B163" s="1358" t="s">
        <v>18</v>
      </c>
      <c r="C163" s="1360" t="s">
        <v>345</v>
      </c>
      <c r="D163" s="1362" t="s">
        <v>606</v>
      </c>
      <c r="E163" s="1417" t="s">
        <v>607</v>
      </c>
      <c r="F163" s="1419">
        <v>16</v>
      </c>
      <c r="G163" s="1232" t="s">
        <v>323</v>
      </c>
      <c r="H163" s="1225">
        <v>6.4</v>
      </c>
      <c r="I163" s="1226">
        <v>6.4</v>
      </c>
      <c r="J163" s="1226">
        <v>4.8</v>
      </c>
      <c r="K163" s="1227"/>
      <c r="L163" s="1225">
        <v>6.4</v>
      </c>
      <c r="M163" s="1226">
        <v>6.4</v>
      </c>
      <c r="N163" s="1226">
        <v>4.8</v>
      </c>
      <c r="O163" s="1227"/>
      <c r="P163" s="320">
        <v>7.3</v>
      </c>
      <c r="Q163" s="1228">
        <v>7.9</v>
      </c>
      <c r="R163" s="1413" t="s">
        <v>355</v>
      </c>
      <c r="S163" s="663">
        <v>100</v>
      </c>
      <c r="T163" s="663">
        <v>100</v>
      </c>
      <c r="U163" s="698"/>
      <c r="AE163" s="680"/>
    </row>
    <row r="164" spans="1:31" ht="31.5" hidden="1" customHeight="1" outlineLevel="1">
      <c r="A164" s="1356"/>
      <c r="B164" s="1358"/>
      <c r="C164" s="1360"/>
      <c r="D164" s="1362"/>
      <c r="E164" s="1417"/>
      <c r="F164" s="1419"/>
      <c r="G164" s="1232" t="s">
        <v>182</v>
      </c>
      <c r="H164" s="425">
        <v>2.6</v>
      </c>
      <c r="I164" s="426">
        <v>2.6</v>
      </c>
      <c r="J164" s="426">
        <v>2</v>
      </c>
      <c r="K164" s="406"/>
      <c r="L164" s="400">
        <v>2.6</v>
      </c>
      <c r="M164" s="401">
        <v>2.6</v>
      </c>
      <c r="N164" s="401">
        <v>1.9</v>
      </c>
      <c r="O164" s="402"/>
      <c r="P164" s="703">
        <v>2.2000000000000002</v>
      </c>
      <c r="Q164" s="428">
        <v>2.5</v>
      </c>
      <c r="R164" s="1413"/>
      <c r="S164" s="663">
        <v>100</v>
      </c>
      <c r="T164" s="663">
        <v>100</v>
      </c>
      <c r="U164" s="701"/>
      <c r="AE164" s="680"/>
    </row>
    <row r="165" spans="1:31" ht="31.5" hidden="1" customHeight="1" outlineLevel="1">
      <c r="A165" s="1356"/>
      <c r="B165" s="1358"/>
      <c r="C165" s="1360"/>
      <c r="D165" s="1362"/>
      <c r="E165" s="1417"/>
      <c r="F165" s="1419"/>
      <c r="G165" s="1232" t="s">
        <v>67</v>
      </c>
      <c r="H165" s="400"/>
      <c r="I165" s="426"/>
      <c r="J165" s="426"/>
      <c r="K165" s="406"/>
      <c r="L165" s="400"/>
      <c r="M165" s="401"/>
      <c r="N165" s="401"/>
      <c r="O165" s="402"/>
      <c r="P165" s="703"/>
      <c r="Q165" s="428"/>
      <c r="R165" s="1413"/>
      <c r="S165" s="663">
        <v>100</v>
      </c>
      <c r="T165" s="663">
        <v>100</v>
      </c>
      <c r="U165" s="701"/>
      <c r="AE165" s="680"/>
    </row>
    <row r="166" spans="1:31" ht="26.25" hidden="1" customHeight="1" outlineLevel="1">
      <c r="A166" s="1356"/>
      <c r="B166" s="1358"/>
      <c r="C166" s="1360"/>
      <c r="D166" s="1362"/>
      <c r="E166" s="1417"/>
      <c r="F166" s="1419"/>
      <c r="G166" s="396" t="s">
        <v>13</v>
      </c>
      <c r="H166" s="397">
        <f>SUM(H163:H165)</f>
        <v>9</v>
      </c>
      <c r="I166" s="258">
        <f>SUM(I163:I165)</f>
        <v>9</v>
      </c>
      <c r="J166" s="258">
        <f>SUM(J163:J165)</f>
        <v>6.8</v>
      </c>
      <c r="K166" s="398">
        <f>SUM(K163:K165)</f>
        <v>0</v>
      </c>
      <c r="L166" s="691">
        <f t="shared" ref="L166:Q166" si="61">SUM(L163:L165)</f>
        <v>9</v>
      </c>
      <c r="M166" s="683">
        <f t="shared" si="61"/>
        <v>9</v>
      </c>
      <c r="N166" s="683">
        <f t="shared" si="61"/>
        <v>6.6999999999999993</v>
      </c>
      <c r="O166" s="692">
        <f t="shared" si="61"/>
        <v>0</v>
      </c>
      <c r="P166" s="721">
        <f t="shared" si="61"/>
        <v>9.5</v>
      </c>
      <c r="Q166" s="399">
        <f t="shared" si="61"/>
        <v>10.4</v>
      </c>
      <c r="R166" s="1414"/>
      <c r="S166" s="262">
        <f>SUM(S163)</f>
        <v>100</v>
      </c>
      <c r="T166" s="263">
        <f>SUM(T163)</f>
        <v>100</v>
      </c>
      <c r="U166" s="389">
        <f>SUM(U163)</f>
        <v>0</v>
      </c>
      <c r="AE166" s="680"/>
    </row>
    <row r="167" spans="1:31" ht="31.5" hidden="1" customHeight="1" outlineLevel="1">
      <c r="A167" s="1356" t="s">
        <v>17</v>
      </c>
      <c r="B167" s="1358" t="s">
        <v>18</v>
      </c>
      <c r="C167" s="1360" t="s">
        <v>346</v>
      </c>
      <c r="D167" s="1362" t="s">
        <v>606</v>
      </c>
      <c r="E167" s="1417" t="s">
        <v>607</v>
      </c>
      <c r="F167" s="1419">
        <v>17</v>
      </c>
      <c r="G167" s="1232" t="s">
        <v>323</v>
      </c>
      <c r="H167" s="1225">
        <v>6.1</v>
      </c>
      <c r="I167" s="1226">
        <v>6.1</v>
      </c>
      <c r="J167" s="1226">
        <v>4.5999999999999996</v>
      </c>
      <c r="K167" s="1227"/>
      <c r="L167" s="1225">
        <v>6.1</v>
      </c>
      <c r="M167" s="1226">
        <v>6.1</v>
      </c>
      <c r="N167" s="1226">
        <v>4.5999999999999996</v>
      </c>
      <c r="O167" s="1227"/>
      <c r="P167" s="320">
        <v>7.3</v>
      </c>
      <c r="Q167" s="1228">
        <v>7.3</v>
      </c>
      <c r="R167" s="1413" t="s">
        <v>355</v>
      </c>
      <c r="S167" s="1399">
        <v>100</v>
      </c>
      <c r="T167" s="1399">
        <v>100</v>
      </c>
      <c r="U167" s="1401"/>
      <c r="AE167" s="680"/>
    </row>
    <row r="168" spans="1:31" ht="31.5" hidden="1" customHeight="1" outlineLevel="1">
      <c r="A168" s="1356"/>
      <c r="B168" s="1358"/>
      <c r="C168" s="1360"/>
      <c r="D168" s="1362"/>
      <c r="E168" s="1417"/>
      <c r="F168" s="1419"/>
      <c r="G168" s="1232" t="s">
        <v>182</v>
      </c>
      <c r="H168" s="425">
        <v>1.7</v>
      </c>
      <c r="I168" s="426">
        <v>1.7</v>
      </c>
      <c r="J168" s="426">
        <v>1.3</v>
      </c>
      <c r="K168" s="406"/>
      <c r="L168" s="400">
        <v>1.7</v>
      </c>
      <c r="M168" s="401">
        <v>1.7</v>
      </c>
      <c r="N168" s="401">
        <v>1.3</v>
      </c>
      <c r="O168" s="402"/>
      <c r="P168" s="703">
        <v>2.2000000000000002</v>
      </c>
      <c r="Q168" s="428">
        <v>2.2000000000000002</v>
      </c>
      <c r="R168" s="1413"/>
      <c r="S168" s="1420"/>
      <c r="T168" s="1420"/>
      <c r="U168" s="1501"/>
      <c r="AE168" s="680"/>
    </row>
    <row r="169" spans="1:31" ht="31.5" hidden="1" customHeight="1" outlineLevel="1">
      <c r="A169" s="1356"/>
      <c r="B169" s="1358"/>
      <c r="C169" s="1360"/>
      <c r="D169" s="1362"/>
      <c r="E169" s="1417"/>
      <c r="F169" s="1419"/>
      <c r="G169" s="1232" t="s">
        <v>67</v>
      </c>
      <c r="H169" s="400">
        <v>0.2</v>
      </c>
      <c r="I169" s="426">
        <v>0.2</v>
      </c>
      <c r="J169" s="426"/>
      <c r="K169" s="406"/>
      <c r="L169" s="400">
        <v>0.2</v>
      </c>
      <c r="M169" s="401">
        <v>0.2</v>
      </c>
      <c r="N169" s="401"/>
      <c r="O169" s="402"/>
      <c r="P169" s="703"/>
      <c r="Q169" s="428"/>
      <c r="R169" s="1413"/>
      <c r="S169" s="1400"/>
      <c r="T169" s="1400"/>
      <c r="U169" s="1402"/>
      <c r="AE169" s="680"/>
    </row>
    <row r="170" spans="1:31" ht="26.25" hidden="1" customHeight="1" outlineLevel="1">
      <c r="A170" s="1356"/>
      <c r="B170" s="1358"/>
      <c r="C170" s="1360"/>
      <c r="D170" s="1362"/>
      <c r="E170" s="1417"/>
      <c r="F170" s="1419"/>
      <c r="G170" s="396" t="s">
        <v>13</v>
      </c>
      <c r="H170" s="397">
        <f>SUM(H167:H169)</f>
        <v>8</v>
      </c>
      <c r="I170" s="258">
        <f>SUM(I167:I169)</f>
        <v>8</v>
      </c>
      <c r="J170" s="258">
        <f>SUM(J167:J169)</f>
        <v>5.8999999999999995</v>
      </c>
      <c r="K170" s="398">
        <f>SUM(K167:K169)</f>
        <v>0</v>
      </c>
      <c r="L170" s="691">
        <f t="shared" ref="L170:Q170" si="62">SUM(L167:L169)</f>
        <v>8</v>
      </c>
      <c r="M170" s="683">
        <f t="shared" si="62"/>
        <v>8</v>
      </c>
      <c r="N170" s="683">
        <f t="shared" si="62"/>
        <v>5.8999999999999995</v>
      </c>
      <c r="O170" s="692">
        <f t="shared" si="62"/>
        <v>0</v>
      </c>
      <c r="P170" s="721">
        <f t="shared" si="62"/>
        <v>9.5</v>
      </c>
      <c r="Q170" s="399">
        <f t="shared" si="62"/>
        <v>9.5</v>
      </c>
      <c r="R170" s="1414"/>
      <c r="S170" s="262">
        <f>SUM(S167)</f>
        <v>100</v>
      </c>
      <c r="T170" s="263">
        <f>SUM(T167)</f>
        <v>100</v>
      </c>
      <c r="U170" s="389"/>
      <c r="AE170" s="680"/>
    </row>
    <row r="171" spans="1:31" ht="31.5" hidden="1" customHeight="1" outlineLevel="1">
      <c r="A171" s="1356" t="s">
        <v>17</v>
      </c>
      <c r="B171" s="1358" t="s">
        <v>18</v>
      </c>
      <c r="C171" s="1360" t="s">
        <v>347</v>
      </c>
      <c r="D171" s="1362" t="s">
        <v>606</v>
      </c>
      <c r="E171" s="1417" t="s">
        <v>607</v>
      </c>
      <c r="F171" s="1419">
        <v>18</v>
      </c>
      <c r="G171" s="1232" t="s">
        <v>323</v>
      </c>
      <c r="H171" s="1225"/>
      <c r="I171" s="1226"/>
      <c r="J171" s="1226"/>
      <c r="K171" s="1227"/>
      <c r="L171" s="1225"/>
      <c r="M171" s="1226"/>
      <c r="N171" s="1226"/>
      <c r="O171" s="1227"/>
      <c r="P171" s="320"/>
      <c r="Q171" s="1228"/>
      <c r="R171" s="1413" t="s">
        <v>355</v>
      </c>
      <c r="S171" s="1401">
        <v>100</v>
      </c>
      <c r="T171" s="1401">
        <v>100</v>
      </c>
      <c r="U171" s="1401"/>
      <c r="AE171" s="680"/>
    </row>
    <row r="172" spans="1:31" ht="31.5" hidden="1" customHeight="1" outlineLevel="1">
      <c r="A172" s="1356"/>
      <c r="B172" s="1358"/>
      <c r="C172" s="1360"/>
      <c r="D172" s="1362"/>
      <c r="E172" s="1417"/>
      <c r="F172" s="1419"/>
      <c r="G172" s="1232" t="s">
        <v>182</v>
      </c>
      <c r="H172" s="425"/>
      <c r="I172" s="426"/>
      <c r="J172" s="426"/>
      <c r="K172" s="406"/>
      <c r="L172" s="400"/>
      <c r="M172" s="401"/>
      <c r="N172" s="401"/>
      <c r="O172" s="402"/>
      <c r="P172" s="703"/>
      <c r="Q172" s="428"/>
      <c r="R172" s="1413"/>
      <c r="S172" s="1501"/>
      <c r="T172" s="1501"/>
      <c r="U172" s="1501"/>
      <c r="AE172" s="680"/>
    </row>
    <row r="173" spans="1:31" ht="31.5" hidden="1" customHeight="1" outlineLevel="1">
      <c r="A173" s="1356"/>
      <c r="B173" s="1358"/>
      <c r="C173" s="1360"/>
      <c r="D173" s="1362"/>
      <c r="E173" s="1417"/>
      <c r="F173" s="1419"/>
      <c r="G173" s="1232" t="s">
        <v>67</v>
      </c>
      <c r="H173" s="400"/>
      <c r="I173" s="426"/>
      <c r="J173" s="426"/>
      <c r="K173" s="406"/>
      <c r="L173" s="400"/>
      <c r="M173" s="401"/>
      <c r="N173" s="401"/>
      <c r="O173" s="402"/>
      <c r="P173" s="703"/>
      <c r="Q173" s="428"/>
      <c r="R173" s="1413"/>
      <c r="S173" s="1402"/>
      <c r="T173" s="1402"/>
      <c r="U173" s="1402"/>
      <c r="AE173" s="680"/>
    </row>
    <row r="174" spans="1:31" ht="26.25" hidden="1" customHeight="1" outlineLevel="1">
      <c r="A174" s="1356"/>
      <c r="B174" s="1358"/>
      <c r="C174" s="1360"/>
      <c r="D174" s="1362"/>
      <c r="E174" s="1417"/>
      <c r="F174" s="1419"/>
      <c r="G174" s="396" t="s">
        <v>13</v>
      </c>
      <c r="H174" s="397">
        <f>SUM(H171:H173)</f>
        <v>0</v>
      </c>
      <c r="I174" s="258">
        <f>SUM(I171:I173)</f>
        <v>0</v>
      </c>
      <c r="J174" s="258">
        <f>SUM(J171:J173)</f>
        <v>0</v>
      </c>
      <c r="K174" s="398">
        <f>SUM(K171:K173)</f>
        <v>0</v>
      </c>
      <c r="L174" s="691">
        <f t="shared" ref="L174:Q174" si="63">SUM(L171:L173)</f>
        <v>0</v>
      </c>
      <c r="M174" s="683">
        <f t="shared" si="63"/>
        <v>0</v>
      </c>
      <c r="N174" s="683">
        <f t="shared" si="63"/>
        <v>0</v>
      </c>
      <c r="O174" s="692">
        <f t="shared" si="63"/>
        <v>0</v>
      </c>
      <c r="P174" s="721">
        <f t="shared" si="63"/>
        <v>0</v>
      </c>
      <c r="Q174" s="399">
        <f t="shared" si="63"/>
        <v>0</v>
      </c>
      <c r="R174" s="1414"/>
      <c r="S174" s="262">
        <v>100</v>
      </c>
      <c r="T174" s="263">
        <v>100</v>
      </c>
      <c r="U174" s="389"/>
      <c r="AE174" s="680"/>
    </row>
    <row r="175" spans="1:31" ht="31.5" hidden="1" customHeight="1" outlineLevel="1">
      <c r="A175" s="1356" t="s">
        <v>17</v>
      </c>
      <c r="B175" s="1358" t="s">
        <v>18</v>
      </c>
      <c r="C175" s="1360" t="s">
        <v>348</v>
      </c>
      <c r="D175" s="1362" t="s">
        <v>606</v>
      </c>
      <c r="E175" s="1417" t="s">
        <v>609</v>
      </c>
      <c r="F175" s="1419">
        <v>19</v>
      </c>
      <c r="G175" s="1232" t="s">
        <v>323</v>
      </c>
      <c r="H175" s="1225">
        <v>6.2</v>
      </c>
      <c r="I175" s="1226">
        <v>6.2</v>
      </c>
      <c r="J175" s="1226">
        <v>4.8</v>
      </c>
      <c r="K175" s="1227"/>
      <c r="L175" s="1225">
        <v>6.2</v>
      </c>
      <c r="M175" s="1226">
        <v>6.2</v>
      </c>
      <c r="N175" s="1226">
        <v>4.8</v>
      </c>
      <c r="O175" s="1227"/>
      <c r="P175" s="320">
        <v>7.3</v>
      </c>
      <c r="Q175" s="1228">
        <v>7.3</v>
      </c>
      <c r="R175" s="1413" t="s">
        <v>355</v>
      </c>
      <c r="S175" s="1399">
        <v>100</v>
      </c>
      <c r="T175" s="1399">
        <v>100</v>
      </c>
      <c r="U175" s="1401"/>
      <c r="AE175" s="680"/>
    </row>
    <row r="176" spans="1:31" ht="31.5" hidden="1" customHeight="1" outlineLevel="1">
      <c r="A176" s="1356"/>
      <c r="B176" s="1358"/>
      <c r="C176" s="1360"/>
      <c r="D176" s="1362"/>
      <c r="E176" s="1417"/>
      <c r="F176" s="1419"/>
      <c r="G176" s="1232" t="s">
        <v>182</v>
      </c>
      <c r="H176" s="425">
        <v>1.8</v>
      </c>
      <c r="I176" s="426">
        <v>1.8</v>
      </c>
      <c r="J176" s="426">
        <v>1.4</v>
      </c>
      <c r="K176" s="406"/>
      <c r="L176" s="400">
        <v>1.8</v>
      </c>
      <c r="M176" s="401">
        <v>1.8</v>
      </c>
      <c r="N176" s="401">
        <v>1.4</v>
      </c>
      <c r="O176" s="402"/>
      <c r="P176" s="703">
        <v>2.2000000000000002</v>
      </c>
      <c r="Q176" s="428">
        <v>2.2000000000000002</v>
      </c>
      <c r="R176" s="1413"/>
      <c r="S176" s="1420"/>
      <c r="T176" s="1420"/>
      <c r="U176" s="1501"/>
      <c r="AE176" s="680"/>
    </row>
    <row r="177" spans="1:31" ht="31.5" hidden="1" customHeight="1" outlineLevel="1">
      <c r="A177" s="1356"/>
      <c r="B177" s="1358"/>
      <c r="C177" s="1360"/>
      <c r="D177" s="1362"/>
      <c r="E177" s="1417"/>
      <c r="F177" s="1419"/>
      <c r="G177" s="1232" t="s">
        <v>67</v>
      </c>
      <c r="H177" s="400"/>
      <c r="I177" s="426"/>
      <c r="J177" s="426"/>
      <c r="K177" s="406"/>
      <c r="L177" s="400"/>
      <c r="M177" s="401"/>
      <c r="N177" s="401"/>
      <c r="O177" s="402"/>
      <c r="P177" s="703"/>
      <c r="Q177" s="428"/>
      <c r="R177" s="1413"/>
      <c r="S177" s="1400"/>
      <c r="T177" s="1400"/>
      <c r="U177" s="1402"/>
      <c r="AE177" s="680"/>
    </row>
    <row r="178" spans="1:31" ht="26.25" hidden="1" customHeight="1" outlineLevel="1">
      <c r="A178" s="1356"/>
      <c r="B178" s="1358"/>
      <c r="C178" s="1360"/>
      <c r="D178" s="1362"/>
      <c r="E178" s="1417"/>
      <c r="F178" s="1419"/>
      <c r="G178" s="396" t="s">
        <v>13</v>
      </c>
      <c r="H178" s="397">
        <f>SUM(H175:H177)</f>
        <v>8</v>
      </c>
      <c r="I178" s="258">
        <f>SUM(I175:I177)</f>
        <v>8</v>
      </c>
      <c r="J178" s="258">
        <f>SUM(J175:J177)</f>
        <v>6.1999999999999993</v>
      </c>
      <c r="K178" s="398">
        <f>SUM(K175:K177)</f>
        <v>0</v>
      </c>
      <c r="L178" s="691">
        <f t="shared" ref="L178:Q178" si="64">SUM(L175:L177)</f>
        <v>8</v>
      </c>
      <c r="M178" s="683">
        <f t="shared" si="64"/>
        <v>8</v>
      </c>
      <c r="N178" s="683">
        <f t="shared" si="64"/>
        <v>6.1999999999999993</v>
      </c>
      <c r="O178" s="692">
        <f t="shared" si="64"/>
        <v>0</v>
      </c>
      <c r="P178" s="721">
        <f t="shared" si="64"/>
        <v>9.5</v>
      </c>
      <c r="Q178" s="399">
        <f t="shared" si="64"/>
        <v>9.5</v>
      </c>
      <c r="R178" s="1414"/>
      <c r="S178" s="262">
        <f>SUM(S175)</f>
        <v>100</v>
      </c>
      <c r="T178" s="263">
        <f>SUM(T175)</f>
        <v>100</v>
      </c>
      <c r="U178" s="389"/>
      <c r="AE178" s="680"/>
    </row>
    <row r="179" spans="1:31" ht="31.5" hidden="1" customHeight="1" outlineLevel="1">
      <c r="A179" s="1356" t="s">
        <v>17</v>
      </c>
      <c r="B179" s="1358" t="s">
        <v>18</v>
      </c>
      <c r="C179" s="1360" t="s">
        <v>349</v>
      </c>
      <c r="D179" s="1362" t="s">
        <v>606</v>
      </c>
      <c r="E179" s="1417" t="s">
        <v>607</v>
      </c>
      <c r="F179" s="1419">
        <v>20</v>
      </c>
      <c r="G179" s="1232" t="s">
        <v>323</v>
      </c>
      <c r="H179" s="1225">
        <v>6.8</v>
      </c>
      <c r="I179" s="1226">
        <v>6.8</v>
      </c>
      <c r="J179" s="1226">
        <v>5.2</v>
      </c>
      <c r="K179" s="1227"/>
      <c r="L179" s="1225">
        <v>6.8</v>
      </c>
      <c r="M179" s="1226">
        <v>6.8</v>
      </c>
      <c r="N179" s="1226">
        <v>5.2</v>
      </c>
      <c r="O179" s="1227"/>
      <c r="P179" s="320">
        <v>7.5</v>
      </c>
      <c r="Q179" s="1228">
        <v>8</v>
      </c>
      <c r="R179" s="1413" t="s">
        <v>355</v>
      </c>
      <c r="S179" s="1399">
        <v>100</v>
      </c>
      <c r="T179" s="1399">
        <v>100</v>
      </c>
      <c r="U179" s="1401"/>
      <c r="AE179" s="680"/>
    </row>
    <row r="180" spans="1:31" ht="31.5" hidden="1" customHeight="1" outlineLevel="1">
      <c r="A180" s="1356"/>
      <c r="B180" s="1358"/>
      <c r="C180" s="1360"/>
      <c r="D180" s="1362"/>
      <c r="E180" s="1417"/>
      <c r="F180" s="1419"/>
      <c r="G180" s="1232" t="s">
        <v>182</v>
      </c>
      <c r="H180" s="425">
        <v>2.2000000000000002</v>
      </c>
      <c r="I180" s="426">
        <v>2.2000000000000002</v>
      </c>
      <c r="J180" s="426">
        <v>1.7</v>
      </c>
      <c r="K180" s="406"/>
      <c r="L180" s="400">
        <v>2.2000000000000002</v>
      </c>
      <c r="M180" s="401">
        <v>2.2000000000000002</v>
      </c>
      <c r="N180" s="401">
        <v>1.7</v>
      </c>
      <c r="O180" s="402"/>
      <c r="P180" s="703">
        <v>2.2000000000000002</v>
      </c>
      <c r="Q180" s="428">
        <v>2.4</v>
      </c>
      <c r="R180" s="1413"/>
      <c r="S180" s="1420"/>
      <c r="T180" s="1420"/>
      <c r="U180" s="1501"/>
      <c r="AE180" s="680"/>
    </row>
    <row r="181" spans="1:31" ht="31.5" hidden="1" customHeight="1" outlineLevel="1">
      <c r="A181" s="1356"/>
      <c r="B181" s="1358"/>
      <c r="C181" s="1360"/>
      <c r="D181" s="1362"/>
      <c r="E181" s="1417"/>
      <c r="F181" s="1419"/>
      <c r="G181" s="1232" t="s">
        <v>67</v>
      </c>
      <c r="H181" s="400"/>
      <c r="I181" s="426"/>
      <c r="J181" s="426"/>
      <c r="K181" s="406"/>
      <c r="L181" s="400"/>
      <c r="M181" s="401"/>
      <c r="N181" s="401"/>
      <c r="O181" s="402"/>
      <c r="P181" s="703"/>
      <c r="Q181" s="428"/>
      <c r="R181" s="1413"/>
      <c r="S181" s="1400"/>
      <c r="T181" s="1400"/>
      <c r="U181" s="1402"/>
      <c r="AE181" s="680"/>
    </row>
    <row r="182" spans="1:31" ht="26.25" hidden="1" customHeight="1" outlineLevel="1">
      <c r="A182" s="1356"/>
      <c r="B182" s="1358"/>
      <c r="C182" s="1360"/>
      <c r="D182" s="1362"/>
      <c r="E182" s="1417"/>
      <c r="F182" s="1419"/>
      <c r="G182" s="396" t="s">
        <v>13</v>
      </c>
      <c r="H182" s="397">
        <f>SUM(H179:H181)</f>
        <v>9</v>
      </c>
      <c r="I182" s="258">
        <f>SUM(I179:I181)</f>
        <v>9</v>
      </c>
      <c r="J182" s="258">
        <f>SUM(J179:J181)</f>
        <v>6.9</v>
      </c>
      <c r="K182" s="398">
        <f>SUM(K179:K181)</f>
        <v>0</v>
      </c>
      <c r="L182" s="691">
        <f t="shared" ref="L182:Q182" si="65">SUM(L179:L181)</f>
        <v>9</v>
      </c>
      <c r="M182" s="683">
        <f t="shared" si="65"/>
        <v>9</v>
      </c>
      <c r="N182" s="683">
        <f t="shared" si="65"/>
        <v>6.9</v>
      </c>
      <c r="O182" s="692">
        <f t="shared" si="65"/>
        <v>0</v>
      </c>
      <c r="P182" s="721">
        <f t="shared" si="65"/>
        <v>9.6999999999999993</v>
      </c>
      <c r="Q182" s="399">
        <f t="shared" si="65"/>
        <v>10.4</v>
      </c>
      <c r="R182" s="1414"/>
      <c r="S182" s="262">
        <f>SUM(S179)</f>
        <v>100</v>
      </c>
      <c r="T182" s="263">
        <f>SUM(T179)</f>
        <v>100</v>
      </c>
      <c r="U182" s="389"/>
      <c r="AE182" s="680"/>
    </row>
    <row r="183" spans="1:31" ht="31.5" hidden="1" customHeight="1" outlineLevel="1">
      <c r="A183" s="1356" t="s">
        <v>17</v>
      </c>
      <c r="B183" s="1358" t="s">
        <v>18</v>
      </c>
      <c r="C183" s="1360" t="s">
        <v>610</v>
      </c>
      <c r="D183" s="1362" t="s">
        <v>606</v>
      </c>
      <c r="E183" s="1417" t="s">
        <v>607</v>
      </c>
      <c r="F183" s="1419">
        <v>21</v>
      </c>
      <c r="G183" s="1232" t="s">
        <v>323</v>
      </c>
      <c r="H183" s="1225">
        <v>6.8</v>
      </c>
      <c r="I183" s="1226">
        <v>6.8</v>
      </c>
      <c r="J183" s="1226">
        <v>5.2</v>
      </c>
      <c r="K183" s="1227"/>
      <c r="L183" s="1225">
        <v>6.8</v>
      </c>
      <c r="M183" s="1226">
        <v>6.8</v>
      </c>
      <c r="N183" s="1226">
        <v>5.2</v>
      </c>
      <c r="O183" s="1227"/>
      <c r="P183" s="320">
        <v>6.7</v>
      </c>
      <c r="Q183" s="1228">
        <v>7.4</v>
      </c>
      <c r="R183" s="1413" t="s">
        <v>355</v>
      </c>
      <c r="S183" s="1399">
        <v>100</v>
      </c>
      <c r="T183" s="1399">
        <v>100</v>
      </c>
      <c r="U183" s="1401"/>
      <c r="AE183" s="680"/>
    </row>
    <row r="184" spans="1:31" ht="31.5" hidden="1" customHeight="1" outlineLevel="1">
      <c r="A184" s="1356"/>
      <c r="B184" s="1358"/>
      <c r="C184" s="1360"/>
      <c r="D184" s="1362"/>
      <c r="E184" s="1417"/>
      <c r="F184" s="1419"/>
      <c r="G184" s="1232" t="s">
        <v>182</v>
      </c>
      <c r="H184" s="425">
        <v>2.2000000000000002</v>
      </c>
      <c r="I184" s="426">
        <v>2.2000000000000002</v>
      </c>
      <c r="J184" s="426">
        <v>1.7</v>
      </c>
      <c r="K184" s="406"/>
      <c r="L184" s="400">
        <v>2.2000000000000002</v>
      </c>
      <c r="M184" s="401">
        <v>2.2000000000000002</v>
      </c>
      <c r="N184" s="401">
        <v>1.7</v>
      </c>
      <c r="O184" s="402"/>
      <c r="P184" s="703">
        <v>2.2999999999999998</v>
      </c>
      <c r="Q184" s="428">
        <v>2.6</v>
      </c>
      <c r="R184" s="1413"/>
      <c r="S184" s="1420"/>
      <c r="T184" s="1420"/>
      <c r="U184" s="1501"/>
      <c r="AE184" s="680"/>
    </row>
    <row r="185" spans="1:31" ht="31.5" hidden="1" customHeight="1" outlineLevel="1">
      <c r="A185" s="1356"/>
      <c r="B185" s="1358"/>
      <c r="C185" s="1360"/>
      <c r="D185" s="1362"/>
      <c r="E185" s="1417"/>
      <c r="F185" s="1419"/>
      <c r="G185" s="1232" t="s">
        <v>67</v>
      </c>
      <c r="H185" s="400"/>
      <c r="I185" s="426"/>
      <c r="J185" s="426"/>
      <c r="K185" s="406"/>
      <c r="L185" s="400"/>
      <c r="M185" s="401"/>
      <c r="N185" s="401"/>
      <c r="O185" s="402"/>
      <c r="P185" s="703"/>
      <c r="Q185" s="428"/>
      <c r="R185" s="1413"/>
      <c r="S185" s="1400"/>
      <c r="T185" s="1400"/>
      <c r="U185" s="1402"/>
      <c r="AE185" s="680"/>
    </row>
    <row r="186" spans="1:31" ht="6.75" hidden="1" customHeight="1" outlineLevel="1">
      <c r="A186" s="1356"/>
      <c r="B186" s="1358"/>
      <c r="C186" s="1360"/>
      <c r="D186" s="1362"/>
      <c r="E186" s="1417"/>
      <c r="F186" s="1419"/>
      <c r="G186" s="396" t="s">
        <v>13</v>
      </c>
      <c r="H186" s="397">
        <f>SUM(H183:H185)</f>
        <v>9</v>
      </c>
      <c r="I186" s="258">
        <f>SUM(I183:I185)</f>
        <v>9</v>
      </c>
      <c r="J186" s="258">
        <f>SUM(J183:J185)</f>
        <v>6.9</v>
      </c>
      <c r="K186" s="398">
        <f>SUM(K183:K185)</f>
        <v>0</v>
      </c>
      <c r="L186" s="691">
        <f t="shared" ref="L186:Q186" si="66">SUM(L183:L185)</f>
        <v>9</v>
      </c>
      <c r="M186" s="683">
        <f t="shared" si="66"/>
        <v>9</v>
      </c>
      <c r="N186" s="683">
        <f t="shared" si="66"/>
        <v>6.9</v>
      </c>
      <c r="O186" s="692">
        <f t="shared" si="66"/>
        <v>0</v>
      </c>
      <c r="P186" s="721">
        <f t="shared" si="66"/>
        <v>9</v>
      </c>
      <c r="Q186" s="399">
        <f t="shared" si="66"/>
        <v>10</v>
      </c>
      <c r="R186" s="1414"/>
      <c r="S186" s="262">
        <f>SUM(S183)</f>
        <v>100</v>
      </c>
      <c r="T186" s="263">
        <f>SUM(T183)</f>
        <v>100</v>
      </c>
      <c r="U186" s="389"/>
      <c r="AE186" s="680"/>
    </row>
    <row r="187" spans="1:31" ht="28.5" customHeight="1" collapsed="1">
      <c r="A187" s="1356" t="s">
        <v>17</v>
      </c>
      <c r="B187" s="1358" t="s">
        <v>18</v>
      </c>
      <c r="C187" s="1415" t="s">
        <v>40</v>
      </c>
      <c r="D187" s="1416" t="s">
        <v>611</v>
      </c>
      <c r="E187" s="1417" t="s">
        <v>612</v>
      </c>
      <c r="F187" s="1418" t="s">
        <v>190</v>
      </c>
      <c r="G187" s="1232" t="s">
        <v>323</v>
      </c>
      <c r="H187" s="1225">
        <v>336.9</v>
      </c>
      <c r="I187" s="1226">
        <v>336.9</v>
      </c>
      <c r="J187" s="1226">
        <v>248.6</v>
      </c>
      <c r="K187" s="1227"/>
      <c r="L187" s="1225">
        <v>336.9</v>
      </c>
      <c r="M187" s="1226">
        <v>336.9</v>
      </c>
      <c r="N187" s="1226">
        <v>248.6</v>
      </c>
      <c r="O187" s="1227"/>
      <c r="P187" s="320">
        <v>363.5</v>
      </c>
      <c r="Q187" s="1228">
        <v>412.4</v>
      </c>
      <c r="R187" s="1413" t="s">
        <v>355</v>
      </c>
      <c r="S187" s="1399">
        <v>100</v>
      </c>
      <c r="T187" s="1399">
        <v>100</v>
      </c>
      <c r="U187" s="1401"/>
      <c r="AE187" s="680"/>
    </row>
    <row r="188" spans="1:31" ht="13.5" customHeight="1">
      <c r="A188" s="1356"/>
      <c r="B188" s="1358"/>
      <c r="C188" s="1415"/>
      <c r="D188" s="1416"/>
      <c r="E188" s="1417"/>
      <c r="F188" s="1418"/>
      <c r="G188" s="1232" t="s">
        <v>182</v>
      </c>
      <c r="H188" s="1225">
        <v>5</v>
      </c>
      <c r="I188" s="1226">
        <v>5</v>
      </c>
      <c r="J188" s="1226"/>
      <c r="K188" s="1227"/>
      <c r="L188" s="1225">
        <v>5</v>
      </c>
      <c r="M188" s="1226">
        <v>5</v>
      </c>
      <c r="N188" s="1226"/>
      <c r="O188" s="1227"/>
      <c r="P188" s="320">
        <v>3</v>
      </c>
      <c r="Q188" s="1228">
        <v>10</v>
      </c>
      <c r="R188" s="1413"/>
      <c r="S188" s="1400"/>
      <c r="T188" s="1400"/>
      <c r="U188" s="1402"/>
      <c r="AE188" s="680"/>
    </row>
    <row r="189" spans="1:31" ht="15" customHeight="1">
      <c r="A189" s="1356"/>
      <c r="B189" s="1358"/>
      <c r="C189" s="1415"/>
      <c r="D189" s="1416"/>
      <c r="E189" s="1417"/>
      <c r="F189" s="1418"/>
      <c r="G189" s="396" t="s">
        <v>13</v>
      </c>
      <c r="H189" s="397">
        <f>SUM(H187:H188)</f>
        <v>341.9</v>
      </c>
      <c r="I189" s="258">
        <f t="shared" ref="I189:Q189" si="67">SUM(I187:I188)</f>
        <v>341.9</v>
      </c>
      <c r="J189" s="258">
        <f t="shared" si="67"/>
        <v>248.6</v>
      </c>
      <c r="K189" s="398">
        <f t="shared" si="67"/>
        <v>0</v>
      </c>
      <c r="L189" s="691">
        <f t="shared" si="67"/>
        <v>341.9</v>
      </c>
      <c r="M189" s="683">
        <f t="shared" si="67"/>
        <v>341.9</v>
      </c>
      <c r="N189" s="683">
        <f t="shared" si="67"/>
        <v>248.6</v>
      </c>
      <c r="O189" s="692">
        <f t="shared" si="67"/>
        <v>0</v>
      </c>
      <c r="P189" s="721">
        <f t="shared" si="67"/>
        <v>366.5</v>
      </c>
      <c r="Q189" s="399">
        <f t="shared" si="67"/>
        <v>422.4</v>
      </c>
      <c r="R189" s="1414"/>
      <c r="S189" s="262">
        <f>SUM(S187)</f>
        <v>100</v>
      </c>
      <c r="T189" s="263">
        <f>SUM(T187)</f>
        <v>100</v>
      </c>
      <c r="U189" s="389"/>
      <c r="W189" s="223"/>
      <c r="AE189" s="680"/>
    </row>
    <row r="190" spans="1:31" s="740" customFormat="1" ht="22.5" customHeight="1">
      <c r="A190" s="1356" t="s">
        <v>17</v>
      </c>
      <c r="B190" s="1358" t="s">
        <v>18</v>
      </c>
      <c r="C190" s="1403">
        <v>15</v>
      </c>
      <c r="D190" s="1405" t="s">
        <v>613</v>
      </c>
      <c r="E190" s="1407" t="s">
        <v>614</v>
      </c>
      <c r="F190" s="1409" t="s">
        <v>200</v>
      </c>
      <c r="G190" s="737" t="s">
        <v>182</v>
      </c>
      <c r="H190" s="1225">
        <v>250</v>
      </c>
      <c r="I190" s="1226">
        <v>250</v>
      </c>
      <c r="J190" s="1226"/>
      <c r="K190" s="1227"/>
      <c r="L190" s="1225">
        <v>250</v>
      </c>
      <c r="M190" s="1226">
        <v>250</v>
      </c>
      <c r="N190" s="1226"/>
      <c r="O190" s="1227"/>
      <c r="P190" s="320">
        <v>292</v>
      </c>
      <c r="Q190" s="1228">
        <v>295</v>
      </c>
      <c r="R190" s="1411" t="s">
        <v>615</v>
      </c>
      <c r="S190" s="1225">
        <v>2</v>
      </c>
      <c r="T190" s="1226">
        <v>2</v>
      </c>
      <c r="U190" s="698"/>
      <c r="V190" s="738"/>
      <c r="W190" s="739"/>
      <c r="X190" s="679"/>
      <c r="Y190" s="739"/>
      <c r="Z190" s="739"/>
      <c r="AE190" s="741"/>
    </row>
    <row r="191" spans="1:31" s="740" customFormat="1" ht="24" customHeight="1">
      <c r="A191" s="1357"/>
      <c r="B191" s="1359"/>
      <c r="C191" s="1404"/>
      <c r="D191" s="1406"/>
      <c r="E191" s="1408"/>
      <c r="F191" s="1410"/>
      <c r="G191" s="742" t="s">
        <v>506</v>
      </c>
      <c r="H191" s="262">
        <f>H190</f>
        <v>250</v>
      </c>
      <c r="I191" s="263">
        <f>I190</f>
        <v>250</v>
      </c>
      <c r="J191" s="263">
        <f>J190</f>
        <v>0</v>
      </c>
      <c r="K191" s="264">
        <f>K190</f>
        <v>0</v>
      </c>
      <c r="L191" s="369">
        <f t="shared" ref="L191:Q191" si="68">L190</f>
        <v>250</v>
      </c>
      <c r="M191" s="370">
        <f t="shared" si="68"/>
        <v>250</v>
      </c>
      <c r="N191" s="370">
        <f t="shared" si="68"/>
        <v>0</v>
      </c>
      <c r="O191" s="371">
        <f t="shared" si="68"/>
        <v>0</v>
      </c>
      <c r="P191" s="509">
        <f t="shared" si="68"/>
        <v>292</v>
      </c>
      <c r="Q191" s="385">
        <f t="shared" si="68"/>
        <v>295</v>
      </c>
      <c r="R191" s="1412"/>
      <c r="S191" s="424">
        <f>SUM(S190)</f>
        <v>2</v>
      </c>
      <c r="T191" s="430">
        <f>SUM(T190)</f>
        <v>2</v>
      </c>
      <c r="U191" s="700"/>
      <c r="V191" s="743"/>
      <c r="AE191" s="741"/>
    </row>
    <row r="192" spans="1:31" ht="48" customHeight="1">
      <c r="A192" s="1357" t="s">
        <v>17</v>
      </c>
      <c r="B192" s="1359" t="s">
        <v>18</v>
      </c>
      <c r="C192" s="1383" t="s">
        <v>84</v>
      </c>
      <c r="D192" s="1395" t="s">
        <v>616</v>
      </c>
      <c r="E192" s="1385" t="s">
        <v>617</v>
      </c>
      <c r="F192" s="1387" t="s">
        <v>31</v>
      </c>
      <c r="G192" s="697" t="s">
        <v>323</v>
      </c>
      <c r="H192" s="1225">
        <v>0.7</v>
      </c>
      <c r="I192" s="1226">
        <v>0.7</v>
      </c>
      <c r="J192" s="401"/>
      <c r="K192" s="402"/>
      <c r="L192" s="1225">
        <v>0</v>
      </c>
      <c r="M192" s="1226">
        <v>0</v>
      </c>
      <c r="N192" s="401"/>
      <c r="O192" s="402"/>
      <c r="P192" s="703">
        <v>0</v>
      </c>
      <c r="Q192" s="428">
        <v>0</v>
      </c>
      <c r="R192" s="1389" t="s">
        <v>355</v>
      </c>
      <c r="S192" s="1207">
        <v>100</v>
      </c>
      <c r="T192" s="1209">
        <f>+L192</f>
        <v>0</v>
      </c>
      <c r="U192" s="745" t="s">
        <v>686</v>
      </c>
      <c r="V192" s="690"/>
      <c r="W192" s="695"/>
      <c r="X192" s="223"/>
      <c r="AE192" s="680"/>
    </row>
    <row r="193" spans="1:116" ht="18.75" customHeight="1">
      <c r="A193" s="1392"/>
      <c r="B193" s="1393"/>
      <c r="C193" s="1394"/>
      <c r="D193" s="1396"/>
      <c r="E193" s="1397"/>
      <c r="F193" s="1398"/>
      <c r="G193" s="418" t="s">
        <v>13</v>
      </c>
      <c r="H193" s="419">
        <f>SUM(H192:H192)</f>
        <v>0.7</v>
      </c>
      <c r="I193" s="420">
        <f>SUM(I192:I192)</f>
        <v>0.7</v>
      </c>
      <c r="J193" s="420">
        <f>SUM(J192:J192)</f>
        <v>0</v>
      </c>
      <c r="K193" s="421">
        <f>SUM(K192:K192)</f>
        <v>0</v>
      </c>
      <c r="L193" s="714">
        <f t="shared" ref="L193:Q193" si="69">SUM(L192:L192)</f>
        <v>0</v>
      </c>
      <c r="M193" s="715">
        <f t="shared" si="69"/>
        <v>0</v>
      </c>
      <c r="N193" s="715">
        <f t="shared" si="69"/>
        <v>0</v>
      </c>
      <c r="O193" s="716">
        <f t="shared" si="69"/>
        <v>0</v>
      </c>
      <c r="P193" s="744">
        <f t="shared" si="69"/>
        <v>0</v>
      </c>
      <c r="Q193" s="423">
        <f t="shared" si="69"/>
        <v>0</v>
      </c>
      <c r="R193" s="1391"/>
      <c r="S193" s="424">
        <f>SUM(S192)</f>
        <v>100</v>
      </c>
      <c r="T193" s="430">
        <f>SUM(T192)</f>
        <v>0</v>
      </c>
      <c r="U193" s="700"/>
      <c r="V193" s="690"/>
      <c r="W193" s="690"/>
      <c r="X193" s="223"/>
      <c r="AE193" s="680"/>
    </row>
    <row r="194" spans="1:116" ht="48" customHeight="1">
      <c r="A194" s="1357" t="s">
        <v>17</v>
      </c>
      <c r="B194" s="1359" t="s">
        <v>18</v>
      </c>
      <c r="C194" s="1383" t="s">
        <v>85</v>
      </c>
      <c r="D194" s="1395" t="s">
        <v>618</v>
      </c>
      <c r="E194" s="1385" t="s">
        <v>619</v>
      </c>
      <c r="F194" s="1387" t="s">
        <v>335</v>
      </c>
      <c r="G194" s="697" t="s">
        <v>323</v>
      </c>
      <c r="H194" s="1225">
        <v>46.6</v>
      </c>
      <c r="I194" s="1226">
        <v>46.6</v>
      </c>
      <c r="J194" s="401">
        <v>33.6</v>
      </c>
      <c r="K194" s="402"/>
      <c r="L194" s="1225">
        <v>46.6</v>
      </c>
      <c r="M194" s="1226">
        <v>46.6</v>
      </c>
      <c r="N194" s="401">
        <v>33.6</v>
      </c>
      <c r="O194" s="402"/>
      <c r="P194" s="703">
        <v>0</v>
      </c>
      <c r="Q194" s="428">
        <v>0</v>
      </c>
      <c r="R194" s="1389" t="s">
        <v>355</v>
      </c>
      <c r="S194" s="707">
        <v>100</v>
      </c>
      <c r="T194" s="1211">
        <v>100</v>
      </c>
      <c r="U194" s="745"/>
      <c r="V194" s="690"/>
      <c r="W194" s="695"/>
      <c r="X194" s="223"/>
      <c r="AE194" s="680"/>
    </row>
    <row r="195" spans="1:116" ht="18.75" customHeight="1">
      <c r="A195" s="1392"/>
      <c r="B195" s="1393"/>
      <c r="C195" s="1394"/>
      <c r="D195" s="1396"/>
      <c r="E195" s="1397"/>
      <c r="F195" s="1398"/>
      <c r="G195" s="418" t="s">
        <v>13</v>
      </c>
      <c r="H195" s="419">
        <f>SUM(H194:H194)</f>
        <v>46.6</v>
      </c>
      <c r="I195" s="420">
        <f>SUM(I194:I194)</f>
        <v>46.6</v>
      </c>
      <c r="J195" s="420">
        <f>SUM(J194:J194)</f>
        <v>33.6</v>
      </c>
      <c r="K195" s="421">
        <f>SUM(K194:K194)</f>
        <v>0</v>
      </c>
      <c r="L195" s="714">
        <f t="shared" ref="L195:Q195" si="70">SUM(L194:L194)</f>
        <v>46.6</v>
      </c>
      <c r="M195" s="715">
        <f t="shared" si="70"/>
        <v>46.6</v>
      </c>
      <c r="N195" s="715">
        <f t="shared" si="70"/>
        <v>33.6</v>
      </c>
      <c r="O195" s="716">
        <f t="shared" si="70"/>
        <v>0</v>
      </c>
      <c r="P195" s="744">
        <f t="shared" si="70"/>
        <v>0</v>
      </c>
      <c r="Q195" s="423">
        <f t="shared" si="70"/>
        <v>0</v>
      </c>
      <c r="R195" s="1391"/>
      <c r="S195" s="424">
        <f>SUM(S194)</f>
        <v>100</v>
      </c>
      <c r="T195" s="430">
        <f>SUM(T194)</f>
        <v>100</v>
      </c>
      <c r="U195" s="700"/>
      <c r="V195" s="690"/>
      <c r="W195" s="690"/>
      <c r="X195" s="223"/>
      <c r="AE195" s="680"/>
    </row>
    <row r="196" spans="1:116" ht="48" customHeight="1">
      <c r="A196" s="1357" t="s">
        <v>17</v>
      </c>
      <c r="B196" s="1359" t="s">
        <v>18</v>
      </c>
      <c r="C196" s="1383" t="s">
        <v>104</v>
      </c>
      <c r="D196" s="1395" t="s">
        <v>620</v>
      </c>
      <c r="E196" s="1385" t="s">
        <v>322</v>
      </c>
      <c r="F196" s="1387" t="s">
        <v>290</v>
      </c>
      <c r="G196" s="697" t="s">
        <v>323</v>
      </c>
      <c r="H196" s="1225">
        <v>3.7</v>
      </c>
      <c r="I196" s="1226">
        <v>3.7</v>
      </c>
      <c r="J196" s="401">
        <v>2.8</v>
      </c>
      <c r="K196" s="402"/>
      <c r="L196" s="1225">
        <v>2.4</v>
      </c>
      <c r="M196" s="1226">
        <v>2.4</v>
      </c>
      <c r="N196" s="401">
        <v>1.8</v>
      </c>
      <c r="O196" s="402"/>
      <c r="P196" s="703">
        <v>3.2</v>
      </c>
      <c r="Q196" s="428">
        <v>3.2</v>
      </c>
      <c r="R196" s="1389" t="s">
        <v>355</v>
      </c>
      <c r="S196" s="707">
        <v>100</v>
      </c>
      <c r="T196" s="1211">
        <v>64.900000000000006</v>
      </c>
      <c r="U196" s="745" t="s">
        <v>687</v>
      </c>
      <c r="V196" s="690"/>
      <c r="W196" s="695"/>
      <c r="X196" s="223"/>
      <c r="AE196" s="680"/>
    </row>
    <row r="197" spans="1:116" ht="18.75" customHeight="1">
      <c r="A197" s="1392"/>
      <c r="B197" s="1393"/>
      <c r="C197" s="1394"/>
      <c r="D197" s="1396"/>
      <c r="E197" s="1397"/>
      <c r="F197" s="1398"/>
      <c r="G197" s="418" t="s">
        <v>13</v>
      </c>
      <c r="H197" s="419">
        <f>SUM(H196:H196)</f>
        <v>3.7</v>
      </c>
      <c r="I197" s="420">
        <f>SUM(I196:I196)</f>
        <v>3.7</v>
      </c>
      <c r="J197" s="420">
        <f>SUM(J196:J196)</f>
        <v>2.8</v>
      </c>
      <c r="K197" s="421">
        <f>SUM(K196:K196)</f>
        <v>0</v>
      </c>
      <c r="L197" s="714">
        <f t="shared" ref="L197:Q197" si="71">SUM(L196:L196)</f>
        <v>2.4</v>
      </c>
      <c r="M197" s="715">
        <f t="shared" si="71"/>
        <v>2.4</v>
      </c>
      <c r="N197" s="715">
        <f t="shared" si="71"/>
        <v>1.8</v>
      </c>
      <c r="O197" s="716">
        <f t="shared" si="71"/>
        <v>0</v>
      </c>
      <c r="P197" s="744">
        <f t="shared" si="71"/>
        <v>3.2</v>
      </c>
      <c r="Q197" s="423">
        <f t="shared" si="71"/>
        <v>3.2</v>
      </c>
      <c r="R197" s="1391"/>
      <c r="S197" s="424">
        <f>SUM(S196)</f>
        <v>100</v>
      </c>
      <c r="T197" s="430">
        <f>SUM(T196)</f>
        <v>64.900000000000006</v>
      </c>
      <c r="U197" s="700"/>
      <c r="V197" s="690"/>
      <c r="W197" s="690"/>
      <c r="X197" s="223"/>
      <c r="AE197" s="680"/>
    </row>
    <row r="198" spans="1:116" ht="48" customHeight="1">
      <c r="A198" s="1357" t="s">
        <v>17</v>
      </c>
      <c r="B198" s="1359" t="s">
        <v>18</v>
      </c>
      <c r="C198" s="1383" t="s">
        <v>86</v>
      </c>
      <c r="D198" s="1395" t="s">
        <v>621</v>
      </c>
      <c r="E198" s="1385" t="s">
        <v>301</v>
      </c>
      <c r="F198" s="1387" t="s">
        <v>290</v>
      </c>
      <c r="G198" s="697" t="s">
        <v>323</v>
      </c>
      <c r="H198" s="1225">
        <v>7.8</v>
      </c>
      <c r="I198" s="1226">
        <v>7.8</v>
      </c>
      <c r="J198" s="401">
        <v>5.4</v>
      </c>
      <c r="K198" s="402"/>
      <c r="L198" s="1225">
        <v>6.1</v>
      </c>
      <c r="M198" s="1226">
        <v>6.1</v>
      </c>
      <c r="N198" s="401">
        <v>4.7</v>
      </c>
      <c r="O198" s="402"/>
      <c r="P198" s="703">
        <v>8.8000000000000007</v>
      </c>
      <c r="Q198" s="428">
        <v>8.6</v>
      </c>
      <c r="R198" s="1389" t="s">
        <v>355</v>
      </c>
      <c r="S198" s="707">
        <v>100</v>
      </c>
      <c r="T198" s="1211">
        <v>78.2</v>
      </c>
      <c r="U198" s="745" t="s">
        <v>688</v>
      </c>
      <c r="V198" s="690"/>
      <c r="W198" s="695"/>
      <c r="X198" s="223"/>
      <c r="AE198" s="680"/>
    </row>
    <row r="199" spans="1:116" ht="18.75" customHeight="1">
      <c r="A199" s="1392"/>
      <c r="B199" s="1393"/>
      <c r="C199" s="1394"/>
      <c r="D199" s="1396"/>
      <c r="E199" s="1397"/>
      <c r="F199" s="1398"/>
      <c r="G199" s="418" t="s">
        <v>13</v>
      </c>
      <c r="H199" s="419">
        <f>SUM(H198:H198)</f>
        <v>7.8</v>
      </c>
      <c r="I199" s="420">
        <f>SUM(I198:I198)</f>
        <v>7.8</v>
      </c>
      <c r="J199" s="420">
        <f>SUM(J198:J198)</f>
        <v>5.4</v>
      </c>
      <c r="K199" s="421">
        <f>SUM(K198:K198)</f>
        <v>0</v>
      </c>
      <c r="L199" s="714">
        <f t="shared" ref="L199:Q199" si="72">SUM(L198:L198)</f>
        <v>6.1</v>
      </c>
      <c r="M199" s="715">
        <f t="shared" si="72"/>
        <v>6.1</v>
      </c>
      <c r="N199" s="715">
        <f t="shared" si="72"/>
        <v>4.7</v>
      </c>
      <c r="O199" s="716">
        <f t="shared" si="72"/>
        <v>0</v>
      </c>
      <c r="P199" s="744">
        <f t="shared" si="72"/>
        <v>8.8000000000000007</v>
      </c>
      <c r="Q199" s="423">
        <f t="shared" si="72"/>
        <v>8.6</v>
      </c>
      <c r="R199" s="1391"/>
      <c r="S199" s="424">
        <f>SUM(S198)</f>
        <v>100</v>
      </c>
      <c r="T199" s="430">
        <f>SUM(T198)</f>
        <v>78.2</v>
      </c>
      <c r="U199" s="700"/>
      <c r="V199" s="690"/>
      <c r="W199" s="690"/>
      <c r="X199" s="223"/>
      <c r="AE199" s="680"/>
    </row>
    <row r="200" spans="1:116" ht="48" customHeight="1">
      <c r="A200" s="1357" t="s">
        <v>17</v>
      </c>
      <c r="B200" s="1359" t="s">
        <v>18</v>
      </c>
      <c r="C200" s="1383" t="s">
        <v>87</v>
      </c>
      <c r="D200" s="1213" t="s">
        <v>622</v>
      </c>
      <c r="E200" s="1385" t="s">
        <v>382</v>
      </c>
      <c r="F200" s="1387" t="s">
        <v>290</v>
      </c>
      <c r="G200" s="697" t="s">
        <v>323</v>
      </c>
      <c r="H200" s="1225">
        <v>6</v>
      </c>
      <c r="I200" s="1226">
        <v>6</v>
      </c>
      <c r="J200" s="401">
        <v>4.5</v>
      </c>
      <c r="K200" s="402"/>
      <c r="L200" s="1225">
        <v>4.4000000000000004</v>
      </c>
      <c r="M200" s="1226">
        <v>4.4000000000000004</v>
      </c>
      <c r="N200" s="401">
        <v>3.3</v>
      </c>
      <c r="O200" s="402"/>
      <c r="P200" s="703">
        <v>7.5</v>
      </c>
      <c r="Q200" s="428">
        <v>7.6</v>
      </c>
      <c r="R200" s="1389" t="s">
        <v>355</v>
      </c>
      <c r="S200" s="707">
        <v>100</v>
      </c>
      <c r="T200" s="1211">
        <v>73.3</v>
      </c>
      <c r="U200" s="745" t="s">
        <v>689</v>
      </c>
      <c r="V200" s="690"/>
      <c r="W200" s="695"/>
      <c r="X200" s="223"/>
      <c r="AE200" s="680"/>
    </row>
    <row r="201" spans="1:116" ht="18.75" customHeight="1" thickBot="1">
      <c r="A201" s="1381"/>
      <c r="B201" s="1382"/>
      <c r="C201" s="1384"/>
      <c r="D201" s="1214"/>
      <c r="E201" s="1386"/>
      <c r="F201" s="1388"/>
      <c r="G201" s="418" t="s">
        <v>13</v>
      </c>
      <c r="H201" s="419">
        <f>SUM(H200:H200)</f>
        <v>6</v>
      </c>
      <c r="I201" s="420">
        <f>SUM(I200:I200)</f>
        <v>6</v>
      </c>
      <c r="J201" s="420">
        <f>SUM(J200:J200)</f>
        <v>4.5</v>
      </c>
      <c r="K201" s="421">
        <f>SUM(K200:K200)</f>
        <v>0</v>
      </c>
      <c r="L201" s="714">
        <f t="shared" ref="L201:Q201" si="73">SUM(L200:L200)</f>
        <v>4.4000000000000004</v>
      </c>
      <c r="M201" s="715">
        <f t="shared" si="73"/>
        <v>4.4000000000000004</v>
      </c>
      <c r="N201" s="715">
        <f t="shared" si="73"/>
        <v>3.3</v>
      </c>
      <c r="O201" s="716">
        <f t="shared" si="73"/>
        <v>0</v>
      </c>
      <c r="P201" s="744">
        <f t="shared" si="73"/>
        <v>7.5</v>
      </c>
      <c r="Q201" s="423">
        <f t="shared" si="73"/>
        <v>7.6</v>
      </c>
      <c r="R201" s="1390"/>
      <c r="S201" s="424">
        <f>SUM(S200)</f>
        <v>100</v>
      </c>
      <c r="T201" s="430">
        <f>SUM(T200)</f>
        <v>73.3</v>
      </c>
      <c r="U201" s="700"/>
      <c r="V201" s="690"/>
      <c r="W201" s="690"/>
      <c r="X201" s="223"/>
      <c r="AE201" s="680"/>
    </row>
    <row r="202" spans="1:116" ht="48" customHeight="1">
      <c r="A202" s="1357" t="s">
        <v>17</v>
      </c>
      <c r="B202" s="1359" t="s">
        <v>18</v>
      </c>
      <c r="C202" s="1383" t="s">
        <v>88</v>
      </c>
      <c r="D202" s="1213" t="s">
        <v>623</v>
      </c>
      <c r="E202" s="1385" t="s">
        <v>624</v>
      </c>
      <c r="F202" s="1387" t="s">
        <v>290</v>
      </c>
      <c r="G202" s="697" t="s">
        <v>323</v>
      </c>
      <c r="H202" s="1225">
        <v>0.9</v>
      </c>
      <c r="I202" s="1226">
        <v>0.9</v>
      </c>
      <c r="J202" s="401">
        <v>0.6</v>
      </c>
      <c r="K202" s="402"/>
      <c r="L202" s="1225">
        <v>0.4</v>
      </c>
      <c r="M202" s="1226">
        <v>0.4</v>
      </c>
      <c r="N202" s="401">
        <v>0.3</v>
      </c>
      <c r="O202" s="402"/>
      <c r="P202" s="703">
        <v>8</v>
      </c>
      <c r="Q202" s="428">
        <v>8</v>
      </c>
      <c r="R202" s="1389" t="s">
        <v>355</v>
      </c>
      <c r="S202" s="707">
        <v>100</v>
      </c>
      <c r="T202" s="1211">
        <v>44.4</v>
      </c>
      <c r="U202" s="1213" t="s">
        <v>690</v>
      </c>
      <c r="V202" s="690"/>
      <c r="W202" s="695"/>
      <c r="X202" s="223"/>
      <c r="AE202" s="680"/>
    </row>
    <row r="203" spans="1:116" ht="18.75" customHeight="1" thickBot="1">
      <c r="A203" s="1381"/>
      <c r="B203" s="1382"/>
      <c r="C203" s="1384"/>
      <c r="D203" s="1214"/>
      <c r="E203" s="1386"/>
      <c r="F203" s="1388"/>
      <c r="G203" s="418" t="s">
        <v>13</v>
      </c>
      <c r="H203" s="419">
        <f>SUM(H202:H202)</f>
        <v>0.9</v>
      </c>
      <c r="I203" s="420">
        <f>SUM(I202:I202)</f>
        <v>0.9</v>
      </c>
      <c r="J203" s="420">
        <f>SUM(J202:J202)</f>
        <v>0.6</v>
      </c>
      <c r="K203" s="421">
        <f>SUM(K202:K202)</f>
        <v>0</v>
      </c>
      <c r="L203" s="714">
        <f t="shared" ref="L203:Q203" si="74">SUM(L202:L202)</f>
        <v>0.4</v>
      </c>
      <c r="M203" s="715">
        <f t="shared" si="74"/>
        <v>0.4</v>
      </c>
      <c r="N203" s="715">
        <f t="shared" si="74"/>
        <v>0.3</v>
      </c>
      <c r="O203" s="716">
        <f t="shared" si="74"/>
        <v>0</v>
      </c>
      <c r="P203" s="744">
        <f t="shared" si="74"/>
        <v>8</v>
      </c>
      <c r="Q203" s="423">
        <f t="shared" si="74"/>
        <v>8</v>
      </c>
      <c r="R203" s="1390"/>
      <c r="S203" s="424">
        <f>SUM(S202)</f>
        <v>100</v>
      </c>
      <c r="T203" s="430">
        <f>SUM(T202)</f>
        <v>44.4</v>
      </c>
      <c r="U203" s="700"/>
      <c r="V203" s="690"/>
      <c r="W203" s="690"/>
      <c r="X203" s="223"/>
      <c r="AE203" s="680"/>
    </row>
    <row r="204" spans="1:116" s="751" customFormat="1" ht="18.75" customHeight="1" thickBot="1">
      <c r="A204" s="471" t="s">
        <v>17</v>
      </c>
      <c r="B204" s="1217" t="s">
        <v>18</v>
      </c>
      <c r="C204" s="1368" t="s">
        <v>46</v>
      </c>
      <c r="D204" s="1369"/>
      <c r="E204" s="1369"/>
      <c r="F204" s="1369"/>
      <c r="G204" s="1369"/>
      <c r="H204" s="433">
        <f>SUM(H193,H189,H150,H146,H144,H126,H124,H122,H102,H100,H98,H96,H94,H92,H90,H191,H195,H197,H199,H203+H201)</f>
        <v>964.89599999999984</v>
      </c>
      <c r="I204" s="433">
        <f t="shared" ref="I204:Q204" si="75">SUM(I193,I189,I150,I146,I144,I126,I124,I122,I102,I100,I98,I96,I94,I92,I90,I191,I195,I197,I199,I203+I201)</f>
        <v>964.92599999999982</v>
      </c>
      <c r="J204" s="433">
        <f>SUM(J193,J189,J150,J146,J144,J126,J124,J122,J102,J100,J98,J96,J94,J92,J90,J191,J195,J197,J199,J203+J201)</f>
        <v>472.54000000000008</v>
      </c>
      <c r="K204" s="433">
        <f t="shared" si="75"/>
        <v>0</v>
      </c>
      <c r="L204" s="433">
        <f t="shared" si="75"/>
        <v>946.90799999999979</v>
      </c>
      <c r="M204" s="433">
        <f t="shared" si="75"/>
        <v>946.90799999999979</v>
      </c>
      <c r="N204" s="433">
        <f t="shared" si="75"/>
        <v>469.14800000000008</v>
      </c>
      <c r="O204" s="433">
        <f t="shared" si="75"/>
        <v>0</v>
      </c>
      <c r="P204" s="433">
        <f t="shared" si="75"/>
        <v>1017.2000000000003</v>
      </c>
      <c r="Q204" s="433">
        <f t="shared" si="75"/>
        <v>1081.1000000000001</v>
      </c>
      <c r="R204" s="434" t="s">
        <v>352</v>
      </c>
      <c r="S204" s="746" t="s">
        <v>352</v>
      </c>
      <c r="T204" s="747" t="s">
        <v>352</v>
      </c>
      <c r="U204" s="748" t="s">
        <v>352</v>
      </c>
      <c r="V204" s="749"/>
      <c r="W204" s="339"/>
      <c r="X204" s="749"/>
      <c r="Y204" s="749"/>
      <c r="Z204" s="749"/>
      <c r="AA204" s="749"/>
      <c r="AB204" s="749"/>
      <c r="AC204" s="749"/>
      <c r="AD204" s="749"/>
      <c r="AE204" s="750"/>
      <c r="AF204" s="749"/>
      <c r="AG204" s="749"/>
      <c r="AH204" s="749"/>
      <c r="AI204" s="749"/>
      <c r="AJ204" s="749"/>
      <c r="AK204" s="749"/>
      <c r="AL204" s="749"/>
      <c r="AM204" s="749"/>
      <c r="AN204" s="749"/>
      <c r="AO204" s="749"/>
      <c r="AP204" s="749"/>
      <c r="AQ204" s="749"/>
      <c r="AR204" s="749"/>
      <c r="AS204" s="749"/>
      <c r="AT204" s="749"/>
      <c r="AU204" s="749"/>
      <c r="AV204" s="749"/>
      <c r="AW204" s="749"/>
      <c r="AX204" s="749"/>
      <c r="AY204" s="749"/>
      <c r="AZ204" s="749"/>
      <c r="BA204" s="749"/>
      <c r="BB204" s="749"/>
      <c r="BC204" s="749"/>
      <c r="BD204" s="749"/>
      <c r="BE204" s="749"/>
      <c r="BF204" s="749"/>
      <c r="BG204" s="749"/>
      <c r="BH204" s="749"/>
      <c r="BI204" s="749"/>
      <c r="BJ204" s="749"/>
      <c r="BK204" s="749"/>
      <c r="BL204" s="749"/>
      <c r="BM204" s="749"/>
      <c r="BN204" s="749"/>
      <c r="BO204" s="749"/>
      <c r="BP204" s="749"/>
      <c r="BQ204" s="749"/>
      <c r="BR204" s="749"/>
      <c r="BS204" s="749"/>
      <c r="BT204" s="749"/>
      <c r="BU204" s="749"/>
      <c r="BV204" s="749"/>
      <c r="BW204" s="749"/>
      <c r="BX204" s="749"/>
      <c r="BY204" s="749"/>
      <c r="BZ204" s="749"/>
      <c r="CA204" s="749"/>
      <c r="CB204" s="749"/>
      <c r="CC204" s="749"/>
      <c r="CD204" s="749"/>
      <c r="CE204" s="749"/>
      <c r="CF204" s="749"/>
      <c r="CG204" s="749"/>
      <c r="CH204" s="749"/>
      <c r="CI204" s="749"/>
      <c r="CJ204" s="749"/>
      <c r="CK204" s="749"/>
      <c r="CL204" s="749"/>
      <c r="CM204" s="749"/>
      <c r="CN204" s="749"/>
      <c r="CO204" s="749"/>
      <c r="CP204" s="749"/>
      <c r="CQ204" s="749"/>
      <c r="CR204" s="749"/>
      <c r="CS204" s="749"/>
      <c r="CT204" s="749"/>
      <c r="CU204" s="749"/>
      <c r="CV204" s="749"/>
      <c r="CW204" s="749"/>
      <c r="CX204" s="749"/>
      <c r="CY204" s="749"/>
      <c r="CZ204" s="749"/>
      <c r="DA204" s="749"/>
      <c r="DB204" s="749"/>
      <c r="DC204" s="749"/>
      <c r="DD204" s="749"/>
      <c r="DE204" s="749"/>
      <c r="DF204" s="749"/>
      <c r="DG204" s="749"/>
      <c r="DH204" s="749"/>
      <c r="DI204" s="749"/>
      <c r="DJ204" s="749"/>
      <c r="DK204" s="749"/>
      <c r="DL204" s="749"/>
    </row>
    <row r="205" spans="1:116" ht="14.25" customHeight="1" thickBot="1">
      <c r="A205" s="475" t="s">
        <v>17</v>
      </c>
      <c r="B205" s="1221" t="s">
        <v>19</v>
      </c>
      <c r="C205" s="1370" t="s">
        <v>625</v>
      </c>
      <c r="D205" s="1371"/>
      <c r="E205" s="1371"/>
      <c r="F205" s="1371"/>
      <c r="G205" s="1371"/>
      <c r="H205" s="1371"/>
      <c r="I205" s="1371"/>
      <c r="J205" s="1371"/>
      <c r="K205" s="1371"/>
      <c r="L205" s="1371"/>
      <c r="M205" s="1371"/>
      <c r="N205" s="1371"/>
      <c r="O205" s="1371"/>
      <c r="P205" s="1371"/>
      <c r="Q205" s="1371"/>
      <c r="R205" s="1371"/>
      <c r="S205" s="1371"/>
      <c r="T205" s="1371"/>
      <c r="U205" s="1372"/>
      <c r="AE205" s="680"/>
    </row>
    <row r="206" spans="1:116" ht="35.25" customHeight="1">
      <c r="A206" s="1373" t="s">
        <v>17</v>
      </c>
      <c r="B206" s="1374" t="s">
        <v>19</v>
      </c>
      <c r="C206" s="1375" t="s">
        <v>17</v>
      </c>
      <c r="D206" s="1376" t="s">
        <v>626</v>
      </c>
      <c r="E206" s="1377" t="s">
        <v>627</v>
      </c>
      <c r="F206" s="1379">
        <v>5</v>
      </c>
      <c r="G206" s="587" t="s">
        <v>182</v>
      </c>
      <c r="H206" s="1233">
        <v>24.9</v>
      </c>
      <c r="I206" s="1234">
        <v>24.9</v>
      </c>
      <c r="J206" s="1234"/>
      <c r="K206" s="1235"/>
      <c r="L206" s="1233">
        <v>24</v>
      </c>
      <c r="M206" s="1234">
        <v>24</v>
      </c>
      <c r="N206" s="1234"/>
      <c r="O206" s="1235"/>
      <c r="P206" s="752">
        <v>35.799999999999997</v>
      </c>
      <c r="Q206" s="678">
        <v>35.799999999999997</v>
      </c>
      <c r="R206" s="1380" t="s">
        <v>628</v>
      </c>
      <c r="S206" s="1208">
        <v>100</v>
      </c>
      <c r="T206" s="1210">
        <v>96.4</v>
      </c>
      <c r="U206" s="759" t="s">
        <v>691</v>
      </c>
      <c r="AE206" s="680"/>
      <c r="AF206" s="223">
        <f>L206+L208+L211+L85</f>
        <v>590.70000000000005</v>
      </c>
      <c r="AG206" s="223">
        <f>M206+O208+M211+M85</f>
        <v>590.70000000000005</v>
      </c>
      <c r="AH206" s="223">
        <f>N206+N208+N211+N85</f>
        <v>0</v>
      </c>
      <c r="AI206" s="223" t="e">
        <f>O206+#REF!+O211+O85</f>
        <v>#REF!</v>
      </c>
    </row>
    <row r="207" spans="1:116" ht="23.25" customHeight="1">
      <c r="A207" s="1356"/>
      <c r="B207" s="1358"/>
      <c r="C207" s="1360"/>
      <c r="D207" s="1362"/>
      <c r="E207" s="1378"/>
      <c r="F207" s="1366"/>
      <c r="G207" s="396" t="s">
        <v>13</v>
      </c>
      <c r="H207" s="397">
        <f t="shared" ref="H207:Q207" si="76">SUM(H206)</f>
        <v>24.9</v>
      </c>
      <c r="I207" s="258">
        <f t="shared" si="76"/>
        <v>24.9</v>
      </c>
      <c r="J207" s="258">
        <f t="shared" si="76"/>
        <v>0</v>
      </c>
      <c r="K207" s="398">
        <f t="shared" si="76"/>
        <v>0</v>
      </c>
      <c r="L207" s="691">
        <f t="shared" si="76"/>
        <v>24</v>
      </c>
      <c r="M207" s="683">
        <f t="shared" si="76"/>
        <v>24</v>
      </c>
      <c r="N207" s="683">
        <f t="shared" si="76"/>
        <v>0</v>
      </c>
      <c r="O207" s="692">
        <f t="shared" si="76"/>
        <v>0</v>
      </c>
      <c r="P207" s="753">
        <f t="shared" si="76"/>
        <v>35.799999999999997</v>
      </c>
      <c r="Q207" s="399">
        <f t="shared" si="76"/>
        <v>35.799999999999997</v>
      </c>
      <c r="R207" s="1354"/>
      <c r="S207" s="262">
        <f>SUM(S206)</f>
        <v>100</v>
      </c>
      <c r="T207" s="263">
        <f>SUM(T206)</f>
        <v>96.4</v>
      </c>
      <c r="U207" s="389"/>
      <c r="AE207" s="680"/>
    </row>
    <row r="208" spans="1:116" ht="18.75" customHeight="1">
      <c r="A208" s="1356" t="s">
        <v>629</v>
      </c>
      <c r="B208" s="1358" t="s">
        <v>19</v>
      </c>
      <c r="C208" s="1360" t="s">
        <v>18</v>
      </c>
      <c r="D208" s="1362" t="s">
        <v>630</v>
      </c>
      <c r="E208" s="1364" t="s">
        <v>564</v>
      </c>
      <c r="F208" s="1366">
        <v>5</v>
      </c>
      <c r="G208" s="1232" t="s">
        <v>182</v>
      </c>
      <c r="H208" s="1225">
        <v>566.6</v>
      </c>
      <c r="I208" s="1223"/>
      <c r="J208" s="1226"/>
      <c r="K208" s="1226">
        <v>566.6</v>
      </c>
      <c r="L208" s="1225">
        <v>566.70000000000005</v>
      </c>
      <c r="M208" s="1215"/>
      <c r="N208" s="1226"/>
      <c r="O208" s="1288">
        <v>566.70000000000005</v>
      </c>
      <c r="P208" s="754">
        <v>594.1</v>
      </c>
      <c r="Q208" s="755">
        <v>532.6</v>
      </c>
      <c r="R208" s="1354" t="s">
        <v>628</v>
      </c>
      <c r="S208" s="1535">
        <v>100</v>
      </c>
      <c r="T208" s="1401">
        <v>100</v>
      </c>
      <c r="U208" s="1537"/>
      <c r="AE208" s="680"/>
    </row>
    <row r="209" spans="1:33" ht="18.75" customHeight="1">
      <c r="A209" s="1357"/>
      <c r="B209" s="1359"/>
      <c r="C209" s="1361"/>
      <c r="D209" s="1363"/>
      <c r="E209" s="1365"/>
      <c r="F209" s="1367"/>
      <c r="G209" s="410" t="s">
        <v>631</v>
      </c>
      <c r="H209" s="1225">
        <v>236.3</v>
      </c>
      <c r="J209" s="1226"/>
      <c r="K209" s="1226">
        <v>236.3</v>
      </c>
      <c r="L209" s="1225">
        <v>236.3</v>
      </c>
      <c r="N209" s="1226"/>
      <c r="O209" s="1288">
        <v>236.3</v>
      </c>
      <c r="P209" s="756"/>
      <c r="Q209" s="757"/>
      <c r="R209" s="1355"/>
      <c r="S209" s="1536"/>
      <c r="T209" s="1402"/>
      <c r="U209" s="1538"/>
      <c r="AE209" s="680"/>
    </row>
    <row r="210" spans="1:33" ht="18.75" customHeight="1">
      <c r="A210" s="1357"/>
      <c r="B210" s="1359"/>
      <c r="C210" s="1361"/>
      <c r="D210" s="1363"/>
      <c r="E210" s="1365"/>
      <c r="F210" s="1367"/>
      <c r="G210" s="418" t="s">
        <v>13</v>
      </c>
      <c r="H210" s="397">
        <f>SUM(H208:H209)</f>
        <v>802.90000000000009</v>
      </c>
      <c r="I210" s="258">
        <f>SUM(I208:I209)</f>
        <v>0</v>
      </c>
      <c r="J210" s="258">
        <f>SUM(J208)</f>
        <v>0</v>
      </c>
      <c r="K210" s="398">
        <f>SUM(K208:K209)</f>
        <v>802.90000000000009</v>
      </c>
      <c r="L210" s="691">
        <f>SUM(L208:L209)</f>
        <v>803</v>
      </c>
      <c r="M210" s="683">
        <f>SUM(M208:M209)</f>
        <v>0</v>
      </c>
      <c r="N210" s="683">
        <f>SUM(N208)</f>
        <v>0</v>
      </c>
      <c r="O210" s="692">
        <f>SUM(O208:O209)</f>
        <v>803</v>
      </c>
      <c r="P210" s="758">
        <f>SUM(P208)</f>
        <v>594.1</v>
      </c>
      <c r="Q210" s="423">
        <f>SUM(Q208)</f>
        <v>532.6</v>
      </c>
      <c r="R210" s="1355"/>
      <c r="S210" s="424">
        <f>SUM(S208)</f>
        <v>100</v>
      </c>
      <c r="T210" s="430">
        <f>SUM(T208)</f>
        <v>100</v>
      </c>
      <c r="U210" s="776"/>
      <c r="AE210" s="680"/>
    </row>
    <row r="211" spans="1:33" ht="27" customHeight="1">
      <c r="A211" s="1356" t="s">
        <v>629</v>
      </c>
      <c r="B211" s="1358" t="s">
        <v>19</v>
      </c>
      <c r="C211" s="1360" t="s">
        <v>19</v>
      </c>
      <c r="D211" s="1362" t="s">
        <v>632</v>
      </c>
      <c r="E211" s="1364" t="s">
        <v>564</v>
      </c>
      <c r="F211" s="1366">
        <v>5</v>
      </c>
      <c r="G211" s="1232" t="s">
        <v>182</v>
      </c>
      <c r="H211" s="1225"/>
      <c r="I211" s="1226"/>
      <c r="J211" s="1226"/>
      <c r="K211" s="1227"/>
      <c r="L211" s="1225"/>
      <c r="M211" s="1226"/>
      <c r="N211" s="1226"/>
      <c r="O211" s="1227"/>
      <c r="P211" s="507"/>
      <c r="Q211" s="1228"/>
      <c r="R211" s="1354" t="s">
        <v>628</v>
      </c>
      <c r="S211" s="1225"/>
      <c r="T211" s="1226"/>
      <c r="U211" s="759"/>
      <c r="AE211" s="680"/>
    </row>
    <row r="212" spans="1:33" ht="23.25" customHeight="1" thickBot="1">
      <c r="A212" s="1357"/>
      <c r="B212" s="1359"/>
      <c r="C212" s="1361"/>
      <c r="D212" s="1363"/>
      <c r="E212" s="1365"/>
      <c r="F212" s="1367"/>
      <c r="G212" s="418" t="s">
        <v>13</v>
      </c>
      <c r="H212" s="419">
        <f>SUM(H211)</f>
        <v>0</v>
      </c>
      <c r="I212" s="420">
        <f>SUM(I211)</f>
        <v>0</v>
      </c>
      <c r="J212" s="420">
        <f>SUM(J211)</f>
        <v>0</v>
      </c>
      <c r="K212" s="421">
        <f>SUM(K211)</f>
        <v>0</v>
      </c>
      <c r="L212" s="714">
        <f t="shared" ref="L212:Q212" si="77">SUM(L211)</f>
        <v>0</v>
      </c>
      <c r="M212" s="715">
        <f t="shared" si="77"/>
        <v>0</v>
      </c>
      <c r="N212" s="715">
        <f t="shared" si="77"/>
        <v>0</v>
      </c>
      <c r="O212" s="716">
        <f t="shared" si="77"/>
        <v>0</v>
      </c>
      <c r="P212" s="758">
        <f t="shared" si="77"/>
        <v>0</v>
      </c>
      <c r="Q212" s="760">
        <f t="shared" si="77"/>
        <v>0</v>
      </c>
      <c r="R212" s="1355"/>
      <c r="S212" s="424">
        <f>SUM(S211)</f>
        <v>0</v>
      </c>
      <c r="T212" s="430">
        <f>SUM(T211)</f>
        <v>0</v>
      </c>
      <c r="U212" s="700"/>
      <c r="AE212" s="680"/>
    </row>
    <row r="213" spans="1:33" ht="17.25" customHeight="1" thickBot="1">
      <c r="A213" s="471" t="s">
        <v>17</v>
      </c>
      <c r="B213" s="1217" t="s">
        <v>19</v>
      </c>
      <c r="C213" s="1347" t="s">
        <v>46</v>
      </c>
      <c r="D213" s="1347"/>
      <c r="E213" s="1347"/>
      <c r="F213" s="1347"/>
      <c r="G213" s="1348"/>
      <c r="H213" s="761">
        <f>SUM(H210,H207,H212)</f>
        <v>827.80000000000007</v>
      </c>
      <c r="I213" s="761">
        <f>SUM(I210,I207,I212)</f>
        <v>24.9</v>
      </c>
      <c r="J213" s="761">
        <f>SUM(J210,J207,J212)</f>
        <v>0</v>
      </c>
      <c r="K213" s="761">
        <f>SUM(K210,K207,K212)</f>
        <v>802.90000000000009</v>
      </c>
      <c r="L213" s="762">
        <f t="shared" ref="L213:Q213" si="78">SUM(L210,L207,L212)</f>
        <v>827</v>
      </c>
      <c r="M213" s="762">
        <f>SUM(M210,M207,M212)</f>
        <v>24</v>
      </c>
      <c r="N213" s="762">
        <f t="shared" si="78"/>
        <v>0</v>
      </c>
      <c r="O213" s="762">
        <f t="shared" si="78"/>
        <v>803</v>
      </c>
      <c r="P213" s="763">
        <f t="shared" si="78"/>
        <v>629.9</v>
      </c>
      <c r="Q213" s="762">
        <f t="shared" si="78"/>
        <v>568.4</v>
      </c>
      <c r="R213" s="764" t="s">
        <v>23</v>
      </c>
      <c r="S213" s="435" t="s">
        <v>23</v>
      </c>
      <c r="T213" s="472" t="s">
        <v>23</v>
      </c>
      <c r="U213" s="433" t="s">
        <v>23</v>
      </c>
      <c r="W213" s="223"/>
      <c r="AE213" s="680"/>
    </row>
    <row r="214" spans="1:33" ht="12" customHeight="1" thickBot="1">
      <c r="A214" s="471" t="s">
        <v>17</v>
      </c>
      <c r="B214" s="1349" t="s">
        <v>15</v>
      </c>
      <c r="C214" s="1349"/>
      <c r="D214" s="1349"/>
      <c r="E214" s="1349"/>
      <c r="F214" s="1349"/>
      <c r="G214" s="1350"/>
      <c r="H214" s="1218">
        <f t="shared" ref="H214:Q214" si="79">SUM(H87,H204,H213)</f>
        <v>4097.9960000000001</v>
      </c>
      <c r="I214" s="1218">
        <f t="shared" si="79"/>
        <v>3254.7260000000001</v>
      </c>
      <c r="J214" s="1218">
        <f t="shared" si="79"/>
        <v>1869.7400000000002</v>
      </c>
      <c r="K214" s="1218">
        <f t="shared" si="79"/>
        <v>843.30000000000007</v>
      </c>
      <c r="L214" s="765">
        <f t="shared" si="79"/>
        <v>3992.24</v>
      </c>
      <c r="M214" s="766">
        <f t="shared" si="79"/>
        <v>3150.8469999999998</v>
      </c>
      <c r="N214" s="766">
        <f t="shared" si="79"/>
        <v>1823.6180000000002</v>
      </c>
      <c r="O214" s="767">
        <f t="shared" si="79"/>
        <v>841.39300000000003</v>
      </c>
      <c r="P214" s="524">
        <f t="shared" si="79"/>
        <v>4034.8000000000006</v>
      </c>
      <c r="Q214" s="331">
        <f t="shared" si="79"/>
        <v>4095.2000000000003</v>
      </c>
      <c r="R214" s="525" t="s">
        <v>352</v>
      </c>
      <c r="S214" s="768" t="s">
        <v>352</v>
      </c>
      <c r="T214" s="769" t="s">
        <v>352</v>
      </c>
      <c r="U214" s="770" t="s">
        <v>352</v>
      </c>
      <c r="AE214" s="680"/>
    </row>
    <row r="215" spans="1:33" ht="13.5" customHeight="1" thickBot="1">
      <c r="A215" s="1351" t="s">
        <v>16</v>
      </c>
      <c r="B215" s="1352"/>
      <c r="C215" s="1352"/>
      <c r="D215" s="1352"/>
      <c r="E215" s="1352"/>
      <c r="F215" s="1352"/>
      <c r="G215" s="1353"/>
      <c r="H215" s="1219">
        <f t="shared" ref="H215:Q215" si="80">SUM(H214)</f>
        <v>4097.9960000000001</v>
      </c>
      <c r="I215" s="1220">
        <f t="shared" si="80"/>
        <v>3254.7260000000001</v>
      </c>
      <c r="J215" s="1220">
        <f t="shared" si="80"/>
        <v>1869.7400000000002</v>
      </c>
      <c r="K215" s="1220">
        <f t="shared" si="80"/>
        <v>843.30000000000007</v>
      </c>
      <c r="L215" s="1219">
        <f t="shared" si="80"/>
        <v>3992.24</v>
      </c>
      <c r="M215" s="1220">
        <f t="shared" si="80"/>
        <v>3150.8469999999998</v>
      </c>
      <c r="N215" s="1220">
        <f t="shared" si="80"/>
        <v>1823.6180000000002</v>
      </c>
      <c r="O215" s="335">
        <f t="shared" si="80"/>
        <v>841.39300000000003</v>
      </c>
      <c r="P215" s="526">
        <f t="shared" si="80"/>
        <v>4034.8000000000006</v>
      </c>
      <c r="Q215" s="334">
        <f t="shared" si="80"/>
        <v>4095.2000000000003</v>
      </c>
      <c r="R215" s="527" t="s">
        <v>352</v>
      </c>
      <c r="S215" s="1219" t="s">
        <v>352</v>
      </c>
      <c r="T215" s="1220" t="s">
        <v>352</v>
      </c>
      <c r="U215" s="335" t="s">
        <v>352</v>
      </c>
      <c r="V215" s="1212"/>
      <c r="W215" s="1212"/>
      <c r="X215" s="1212"/>
      <c r="Y215" s="1212"/>
      <c r="Z215" s="1212"/>
      <c r="AA215" s="1212"/>
      <c r="AB215" s="1212"/>
      <c r="AC215" s="1212"/>
      <c r="AD215" s="1212"/>
      <c r="AE215" s="680"/>
      <c r="AF215" s="1212"/>
      <c r="AG215" s="1212"/>
    </row>
    <row r="216" spans="1:33">
      <c r="A216" s="771"/>
      <c r="B216" s="771"/>
      <c r="C216" s="771"/>
      <c r="D216" s="336"/>
      <c r="E216" s="336"/>
      <c r="F216" s="336"/>
      <c r="G216" s="336"/>
      <c r="H216" s="336"/>
      <c r="I216" s="336"/>
      <c r="J216" s="336"/>
      <c r="K216" s="336"/>
      <c r="L216" s="772"/>
      <c r="M216" s="772"/>
      <c r="N216" s="772"/>
      <c r="O216" s="772"/>
      <c r="P216" s="336"/>
      <c r="Q216" s="336"/>
      <c r="R216" s="491"/>
      <c r="S216" s="491"/>
      <c r="T216" s="491"/>
      <c r="U216" s="1212"/>
      <c r="V216" s="1212"/>
      <c r="W216" s="1212"/>
      <c r="X216" s="1212"/>
      <c r="Y216" s="1212"/>
      <c r="Z216" s="1212"/>
      <c r="AA216" s="1212"/>
      <c r="AB216" s="1212"/>
      <c r="AC216" s="1212"/>
      <c r="AD216" s="1212"/>
      <c r="AE216" s="1212"/>
      <c r="AF216" s="1212"/>
      <c r="AG216" s="1212"/>
    </row>
    <row r="217" spans="1:33">
      <c r="D217" s="223"/>
      <c r="E217" s="223"/>
      <c r="F217" s="223"/>
      <c r="G217" s="223"/>
      <c r="H217" s="223"/>
      <c r="I217" s="223"/>
      <c r="J217" s="223"/>
      <c r="K217" s="223"/>
      <c r="L217" s="409"/>
      <c r="M217" s="409"/>
      <c r="N217" s="409"/>
      <c r="O217" s="409"/>
      <c r="P217" s="223"/>
      <c r="Q217" s="223"/>
      <c r="R217" s="223"/>
      <c r="S217" s="223"/>
      <c r="T217" s="223"/>
      <c r="AE217" s="773"/>
    </row>
    <row r="218" spans="1:33" ht="11.25" hidden="1" customHeight="1">
      <c r="B218" s="771"/>
      <c r="C218" s="771"/>
      <c r="D218" s="336"/>
      <c r="E218" s="1212"/>
      <c r="F218" s="1212"/>
      <c r="G218" s="1212"/>
      <c r="H218" s="336" t="e">
        <f>2818206-#REF!</f>
        <v>#REF!</v>
      </c>
      <c r="I218" s="336"/>
      <c r="J218" s="336" t="e">
        <f>330436-#REF!</f>
        <v>#REF!</v>
      </c>
      <c r="K218" s="336"/>
      <c r="L218" s="772" t="e">
        <f>2818206-#REF!</f>
        <v>#REF!</v>
      </c>
      <c r="M218" s="772"/>
      <c r="N218" s="772" t="e">
        <f>330436-#REF!</f>
        <v>#REF!</v>
      </c>
      <c r="O218" s="772"/>
      <c r="P218" s="336"/>
      <c r="Q218" s="336"/>
      <c r="R218" s="1212"/>
    </row>
    <row r="219" spans="1:33" ht="11.25" hidden="1" customHeight="1">
      <c r="B219" s="771"/>
      <c r="C219" s="771"/>
      <c r="D219" s="336"/>
      <c r="E219" s="1212"/>
      <c r="F219" s="1212"/>
      <c r="G219" s="336"/>
      <c r="H219" s="1212"/>
      <c r="I219" s="1212"/>
      <c r="J219" s="1212"/>
      <c r="K219" s="1212"/>
      <c r="L219" s="774"/>
      <c r="M219" s="774"/>
      <c r="N219" s="774"/>
      <c r="O219" s="774"/>
      <c r="P219" s="1212"/>
      <c r="Q219" s="1212"/>
      <c r="R219" s="1212"/>
    </row>
    <row r="220" spans="1:33">
      <c r="B220" s="771"/>
      <c r="C220" s="771"/>
      <c r="D220" s="336"/>
      <c r="E220" s="1212"/>
      <c r="F220" s="1212"/>
      <c r="G220" s="336"/>
      <c r="H220" s="1212"/>
      <c r="I220" s="1212"/>
      <c r="J220" s="1212"/>
      <c r="K220" s="1212"/>
      <c r="L220" s="774"/>
      <c r="M220" s="774"/>
      <c r="N220" s="774"/>
      <c r="O220" s="774"/>
      <c r="P220" s="1212"/>
      <c r="Q220" s="1212"/>
      <c r="R220" s="1212"/>
    </row>
    <row r="221" spans="1:33" ht="15.75">
      <c r="B221" s="775" t="s">
        <v>633</v>
      </c>
      <c r="C221" s="775"/>
      <c r="D221" s="775"/>
      <c r="E221" s="775"/>
      <c r="F221" s="775"/>
      <c r="G221" s="775"/>
      <c r="H221" s="775"/>
      <c r="I221" s="1212"/>
      <c r="J221" s="1212"/>
      <c r="K221" s="1212"/>
      <c r="L221" s="774"/>
      <c r="M221" s="774"/>
      <c r="N221" s="774"/>
      <c r="O221" s="774"/>
      <c r="P221" s="1212"/>
      <c r="Q221" s="1212"/>
      <c r="R221" s="336"/>
    </row>
    <row r="222" spans="1:33">
      <c r="B222" s="771"/>
      <c r="C222" s="771"/>
      <c r="D222" s="1212"/>
      <c r="E222" s="1212"/>
      <c r="F222" s="1212"/>
      <c r="G222" s="1212"/>
      <c r="H222" s="1212"/>
      <c r="I222" s="1212"/>
      <c r="J222" s="1212"/>
      <c r="K222" s="1212"/>
      <c r="L222" s="774"/>
      <c r="M222" s="774"/>
      <c r="N222" s="774"/>
      <c r="O222" s="774"/>
      <c r="P222" s="1212"/>
      <c r="Q222" s="1212"/>
      <c r="R222" s="1212"/>
    </row>
    <row r="223" spans="1:33">
      <c r="B223" s="771"/>
      <c r="C223" s="771"/>
      <c r="D223" s="1212"/>
      <c r="E223" s="1212"/>
      <c r="F223" s="1212"/>
      <c r="G223" s="1212"/>
      <c r="H223" s="1212"/>
      <c r="I223" s="1212"/>
      <c r="J223" s="1212"/>
      <c r="K223" s="1212"/>
      <c r="L223" s="774"/>
      <c r="M223" s="774"/>
      <c r="N223" s="774"/>
      <c r="O223" s="774"/>
      <c r="P223" s="1212"/>
      <c r="Q223" s="1212"/>
      <c r="R223" s="1212"/>
    </row>
    <row r="224" spans="1:33">
      <c r="B224" s="771"/>
      <c r="C224" s="771"/>
      <c r="D224" s="1212"/>
      <c r="E224" s="1212"/>
      <c r="F224" s="1212"/>
      <c r="G224" s="1212"/>
      <c r="H224" s="336"/>
      <c r="I224" s="1212"/>
      <c r="J224" s="1212"/>
      <c r="K224" s="1212"/>
      <c r="L224" s="774"/>
      <c r="M224" s="774"/>
      <c r="N224" s="774"/>
      <c r="O224" s="774"/>
      <c r="P224" s="1212"/>
      <c r="Q224" s="1212"/>
      <c r="R224" s="1212"/>
    </row>
    <row r="225" spans="2:18">
      <c r="B225" s="771"/>
      <c r="C225" s="771"/>
      <c r="D225" s="1212"/>
      <c r="E225" s="1212"/>
      <c r="F225" s="1212"/>
      <c r="G225" s="1212"/>
      <c r="H225" s="1212"/>
      <c r="I225" s="1212"/>
      <c r="J225" s="1212"/>
      <c r="K225" s="1212"/>
      <c r="L225" s="774"/>
      <c r="M225" s="774"/>
      <c r="N225" s="774"/>
      <c r="O225" s="774"/>
      <c r="P225" s="1212"/>
      <c r="Q225" s="1212"/>
      <c r="R225" s="1212"/>
    </row>
    <row r="226" spans="2:18">
      <c r="B226" s="771"/>
      <c r="C226" s="771"/>
      <c r="D226" s="1212"/>
      <c r="E226" s="1212"/>
      <c r="F226" s="1212"/>
      <c r="G226" s="1212"/>
      <c r="H226" s="1212"/>
      <c r="I226" s="1212"/>
      <c r="J226" s="1212"/>
      <c r="K226" s="1212"/>
      <c r="L226" s="774"/>
      <c r="M226" s="774"/>
      <c r="N226" s="774"/>
      <c r="O226" s="774"/>
      <c r="P226" s="1212"/>
      <c r="Q226" s="1212"/>
      <c r="R226" s="1212"/>
    </row>
    <row r="227" spans="2:18">
      <c r="B227" s="771"/>
      <c r="C227" s="771"/>
      <c r="D227" s="1212"/>
      <c r="E227" s="1212"/>
      <c r="F227" s="1212"/>
      <c r="G227" s="1212"/>
      <c r="H227" s="1212"/>
      <c r="I227" s="1212"/>
      <c r="J227" s="1212"/>
      <c r="K227" s="1212"/>
      <c r="L227" s="774"/>
      <c r="M227" s="774"/>
      <c r="N227" s="774"/>
      <c r="O227" s="774"/>
      <c r="P227" s="1212"/>
      <c r="Q227" s="1212"/>
      <c r="R227" s="1212"/>
    </row>
  </sheetData>
  <mergeCells count="632">
    <mergeCell ref="S208:S209"/>
    <mergeCell ref="T208:T209"/>
    <mergeCell ref="U208:U209"/>
    <mergeCell ref="U21:U22"/>
    <mergeCell ref="S179:S181"/>
    <mergeCell ref="T179:T181"/>
    <mergeCell ref="U179:U181"/>
    <mergeCell ref="U175:U177"/>
    <mergeCell ref="S175:S177"/>
    <mergeCell ref="T175:T177"/>
    <mergeCell ref="S183:S185"/>
    <mergeCell ref="T183:T185"/>
    <mergeCell ref="U183:U185"/>
    <mergeCell ref="S159:S161"/>
    <mergeCell ref="T159:T161"/>
    <mergeCell ref="U159:U161"/>
    <mergeCell ref="S167:S169"/>
    <mergeCell ref="T167:T169"/>
    <mergeCell ref="U167:U169"/>
    <mergeCell ref="S171:S173"/>
    <mergeCell ref="T171:T173"/>
    <mergeCell ref="U171:U173"/>
    <mergeCell ref="S23:S25"/>
    <mergeCell ref="T23:T25"/>
    <mergeCell ref="R1:U1"/>
    <mergeCell ref="A2:U2"/>
    <mergeCell ref="A3:U3"/>
    <mergeCell ref="A4:U4"/>
    <mergeCell ref="A5:U5"/>
    <mergeCell ref="A6:U6"/>
    <mergeCell ref="S155:S157"/>
    <mergeCell ref="T155:T157"/>
    <mergeCell ref="U155:U157"/>
    <mergeCell ref="U151:U153"/>
    <mergeCell ref="T151:T153"/>
    <mergeCell ref="S151:S153"/>
    <mergeCell ref="A7:U7"/>
    <mergeCell ref="A8:A10"/>
    <mergeCell ref="B8:B10"/>
    <mergeCell ref="C8:C10"/>
    <mergeCell ref="D8:D10"/>
    <mergeCell ref="E8:E10"/>
    <mergeCell ref="F8:F10"/>
    <mergeCell ref="G8:G10"/>
    <mergeCell ref="H8:K8"/>
    <mergeCell ref="L8:O8"/>
    <mergeCell ref="U9:U10"/>
    <mergeCell ref="A11:U11"/>
    <mergeCell ref="A12:U12"/>
    <mergeCell ref="B13:U13"/>
    <mergeCell ref="C14:U14"/>
    <mergeCell ref="A15:A18"/>
    <mergeCell ref="B15:B18"/>
    <mergeCell ref="C15:C18"/>
    <mergeCell ref="D15:D18"/>
    <mergeCell ref="E15:E18"/>
    <mergeCell ref="P8:P10"/>
    <mergeCell ref="Q8:Q10"/>
    <mergeCell ref="R8:U8"/>
    <mergeCell ref="H9:H10"/>
    <mergeCell ref="I9:J9"/>
    <mergeCell ref="K9:K10"/>
    <mergeCell ref="L9:L10"/>
    <mergeCell ref="M9:N9"/>
    <mergeCell ref="O9:O10"/>
    <mergeCell ref="R9:R10"/>
    <mergeCell ref="F15:F18"/>
    <mergeCell ref="R15:R18"/>
    <mergeCell ref="S15:S17"/>
    <mergeCell ref="T15:T17"/>
    <mergeCell ref="U15:U17"/>
    <mergeCell ref="A19:A20"/>
    <mergeCell ref="B19:B20"/>
    <mergeCell ref="C19:C20"/>
    <mergeCell ref="D19:D20"/>
    <mergeCell ref="E19:E20"/>
    <mergeCell ref="F19:F20"/>
    <mergeCell ref="R19:R20"/>
    <mergeCell ref="A21:A22"/>
    <mergeCell ref="B21:B22"/>
    <mergeCell ref="C21:C22"/>
    <mergeCell ref="D21:D22"/>
    <mergeCell ref="E21:E22"/>
    <mergeCell ref="F21:F22"/>
    <mergeCell ref="R21:R22"/>
    <mergeCell ref="U23:U25"/>
    <mergeCell ref="A27:A30"/>
    <mergeCell ref="B27:B30"/>
    <mergeCell ref="C27:C30"/>
    <mergeCell ref="D27:D30"/>
    <mergeCell ref="E27:E30"/>
    <mergeCell ref="F27:F30"/>
    <mergeCell ref="A23:A26"/>
    <mergeCell ref="B23:B26"/>
    <mergeCell ref="C23:C26"/>
    <mergeCell ref="D23:D26"/>
    <mergeCell ref="E23:E26"/>
    <mergeCell ref="F23:F26"/>
    <mergeCell ref="R27:R30"/>
    <mergeCell ref="S27:S29"/>
    <mergeCell ref="T27:T29"/>
    <mergeCell ref="U27:U29"/>
    <mergeCell ref="A31:A34"/>
    <mergeCell ref="B31:B34"/>
    <mergeCell ref="C31:C34"/>
    <mergeCell ref="D31:D34"/>
    <mergeCell ref="E31:E34"/>
    <mergeCell ref="F31:F34"/>
    <mergeCell ref="R31:R34"/>
    <mergeCell ref="R23:R26"/>
    <mergeCell ref="R35:R38"/>
    <mergeCell ref="A39:A42"/>
    <mergeCell ref="B39:B42"/>
    <mergeCell ref="C39:C42"/>
    <mergeCell ref="D39:D42"/>
    <mergeCell ref="E39:E42"/>
    <mergeCell ref="F39:F42"/>
    <mergeCell ref="R39:R42"/>
    <mergeCell ref="A35:A38"/>
    <mergeCell ref="B35:B38"/>
    <mergeCell ref="C35:C38"/>
    <mergeCell ref="D35:D38"/>
    <mergeCell ref="E35:E38"/>
    <mergeCell ref="F35:F38"/>
    <mergeCell ref="R43:R46"/>
    <mergeCell ref="A47:A50"/>
    <mergeCell ref="B47:B50"/>
    <mergeCell ref="C47:C50"/>
    <mergeCell ref="D47:D50"/>
    <mergeCell ref="E47:E50"/>
    <mergeCell ref="F47:F50"/>
    <mergeCell ref="R47:R50"/>
    <mergeCell ref="A43:A46"/>
    <mergeCell ref="B43:B46"/>
    <mergeCell ref="C43:C46"/>
    <mergeCell ref="D43:D46"/>
    <mergeCell ref="E43:E46"/>
    <mergeCell ref="F43:F46"/>
    <mergeCell ref="R51:R54"/>
    <mergeCell ref="A55:A58"/>
    <mergeCell ref="B55:B58"/>
    <mergeCell ref="C55:C58"/>
    <mergeCell ref="D55:D58"/>
    <mergeCell ref="E55:E58"/>
    <mergeCell ref="F55:F58"/>
    <mergeCell ref="R55:R58"/>
    <mergeCell ref="A51:A54"/>
    <mergeCell ref="B51:B54"/>
    <mergeCell ref="C51:C54"/>
    <mergeCell ref="D51:D54"/>
    <mergeCell ref="E51:E54"/>
    <mergeCell ref="F51:F54"/>
    <mergeCell ref="R59:R60"/>
    <mergeCell ref="A61:A62"/>
    <mergeCell ref="B61:B62"/>
    <mergeCell ref="C61:C62"/>
    <mergeCell ref="D61:D62"/>
    <mergeCell ref="E61:E62"/>
    <mergeCell ref="F61:F62"/>
    <mergeCell ref="R61:R62"/>
    <mergeCell ref="A59:A60"/>
    <mergeCell ref="B59:B60"/>
    <mergeCell ref="C59:C60"/>
    <mergeCell ref="D59:D60"/>
    <mergeCell ref="E59:E60"/>
    <mergeCell ref="F59:F60"/>
    <mergeCell ref="R63:R64"/>
    <mergeCell ref="A65:A66"/>
    <mergeCell ref="B65:B66"/>
    <mergeCell ref="C65:C66"/>
    <mergeCell ref="D65:D66"/>
    <mergeCell ref="E65:E66"/>
    <mergeCell ref="F65:F66"/>
    <mergeCell ref="R65:R66"/>
    <mergeCell ref="A63:A64"/>
    <mergeCell ref="B63:B64"/>
    <mergeCell ref="C63:C64"/>
    <mergeCell ref="D63:D64"/>
    <mergeCell ref="E63:E64"/>
    <mergeCell ref="F63:F64"/>
    <mergeCell ref="R67:R68"/>
    <mergeCell ref="A69:A70"/>
    <mergeCell ref="B69:B70"/>
    <mergeCell ref="C69:C70"/>
    <mergeCell ref="D69:D70"/>
    <mergeCell ref="E69:E70"/>
    <mergeCell ref="F69:F70"/>
    <mergeCell ref="R69:R70"/>
    <mergeCell ref="A67:A68"/>
    <mergeCell ref="B67:B68"/>
    <mergeCell ref="C67:C68"/>
    <mergeCell ref="D67:D68"/>
    <mergeCell ref="E67:E68"/>
    <mergeCell ref="F67:F68"/>
    <mergeCell ref="R71:R72"/>
    <mergeCell ref="A73:A74"/>
    <mergeCell ref="B73:B74"/>
    <mergeCell ref="C73:C74"/>
    <mergeCell ref="D73:D74"/>
    <mergeCell ref="E73:E74"/>
    <mergeCell ref="F73:F74"/>
    <mergeCell ref="R73:R74"/>
    <mergeCell ref="A71:A72"/>
    <mergeCell ref="B71:B72"/>
    <mergeCell ref="C71:C72"/>
    <mergeCell ref="D71:D72"/>
    <mergeCell ref="E71:E72"/>
    <mergeCell ref="F71:F72"/>
    <mergeCell ref="R75:R76"/>
    <mergeCell ref="A77:A78"/>
    <mergeCell ref="B77:B78"/>
    <mergeCell ref="C77:C78"/>
    <mergeCell ref="D77:D78"/>
    <mergeCell ref="E77:E78"/>
    <mergeCell ref="F77:F78"/>
    <mergeCell ref="R77:R78"/>
    <mergeCell ref="A75:A76"/>
    <mergeCell ref="B75:B76"/>
    <mergeCell ref="C75:C76"/>
    <mergeCell ref="D75:D76"/>
    <mergeCell ref="E75:E76"/>
    <mergeCell ref="F75:F76"/>
    <mergeCell ref="R79:R80"/>
    <mergeCell ref="A81:A82"/>
    <mergeCell ref="B81:B82"/>
    <mergeCell ref="C81:C82"/>
    <mergeCell ref="D81:D82"/>
    <mergeCell ref="E81:E82"/>
    <mergeCell ref="F81:F82"/>
    <mergeCell ref="R81:R82"/>
    <mergeCell ref="A79:A80"/>
    <mergeCell ref="B79:B80"/>
    <mergeCell ref="C79:C80"/>
    <mergeCell ref="D79:D80"/>
    <mergeCell ref="E79:E80"/>
    <mergeCell ref="F79:F80"/>
    <mergeCell ref="R83:R84"/>
    <mergeCell ref="A85:A86"/>
    <mergeCell ref="B85:B86"/>
    <mergeCell ref="C85:C86"/>
    <mergeCell ref="D85:D86"/>
    <mergeCell ref="E85:E86"/>
    <mergeCell ref="F85:F86"/>
    <mergeCell ref="R85:R86"/>
    <mergeCell ref="A83:A84"/>
    <mergeCell ref="B83:B84"/>
    <mergeCell ref="C83:C84"/>
    <mergeCell ref="D83:D84"/>
    <mergeCell ref="E83:E84"/>
    <mergeCell ref="F83:F84"/>
    <mergeCell ref="C87:G87"/>
    <mergeCell ref="C88:U88"/>
    <mergeCell ref="A89:A90"/>
    <mergeCell ref="B89:B90"/>
    <mergeCell ref="C89:C90"/>
    <mergeCell ref="D89:D90"/>
    <mergeCell ref="E89:E90"/>
    <mergeCell ref="F89:F90"/>
    <mergeCell ref="R89:R90"/>
    <mergeCell ref="R91:R92"/>
    <mergeCell ref="A93:A94"/>
    <mergeCell ref="B93:B94"/>
    <mergeCell ref="C93:C94"/>
    <mergeCell ref="D93:D94"/>
    <mergeCell ref="E93:E94"/>
    <mergeCell ref="F93:F94"/>
    <mergeCell ref="R93:R94"/>
    <mergeCell ref="A91:A92"/>
    <mergeCell ref="B91:B92"/>
    <mergeCell ref="C91:C92"/>
    <mergeCell ref="D91:D92"/>
    <mergeCell ref="E91:E92"/>
    <mergeCell ref="F91:F92"/>
    <mergeCell ref="R95:R96"/>
    <mergeCell ref="A97:A98"/>
    <mergeCell ref="B97:B98"/>
    <mergeCell ref="C97:C98"/>
    <mergeCell ref="D97:D98"/>
    <mergeCell ref="E97:E98"/>
    <mergeCell ref="F97:F98"/>
    <mergeCell ref="R97:R98"/>
    <mergeCell ref="A95:A96"/>
    <mergeCell ref="B95:B96"/>
    <mergeCell ref="C95:C96"/>
    <mergeCell ref="D95:D96"/>
    <mergeCell ref="E95:E96"/>
    <mergeCell ref="F95:F96"/>
    <mergeCell ref="R99:R100"/>
    <mergeCell ref="A101:A102"/>
    <mergeCell ref="B101:B102"/>
    <mergeCell ref="C101:C102"/>
    <mergeCell ref="D101:D102"/>
    <mergeCell ref="E101:E102"/>
    <mergeCell ref="F101:F102"/>
    <mergeCell ref="R101:R102"/>
    <mergeCell ref="A99:A100"/>
    <mergeCell ref="B99:B100"/>
    <mergeCell ref="C99:C100"/>
    <mergeCell ref="D99:D100"/>
    <mergeCell ref="E99:E100"/>
    <mergeCell ref="F99:F100"/>
    <mergeCell ref="R103:R104"/>
    <mergeCell ref="A105:A106"/>
    <mergeCell ref="B105:B106"/>
    <mergeCell ref="C105:C106"/>
    <mergeCell ref="D105:D106"/>
    <mergeCell ref="E105:E106"/>
    <mergeCell ref="F105:F106"/>
    <mergeCell ref="R105:R106"/>
    <mergeCell ref="A103:A104"/>
    <mergeCell ref="B103:B104"/>
    <mergeCell ref="C103:C104"/>
    <mergeCell ref="D103:D104"/>
    <mergeCell ref="E103:E104"/>
    <mergeCell ref="F103:F104"/>
    <mergeCell ref="R107:R108"/>
    <mergeCell ref="A109:A110"/>
    <mergeCell ref="B109:B110"/>
    <mergeCell ref="C109:C110"/>
    <mergeCell ref="D109:D110"/>
    <mergeCell ref="E109:E110"/>
    <mergeCell ref="F109:F110"/>
    <mergeCell ref="R109:R110"/>
    <mergeCell ref="A107:A108"/>
    <mergeCell ref="B107:B108"/>
    <mergeCell ref="C107:C108"/>
    <mergeCell ref="D107:D108"/>
    <mergeCell ref="E107:E108"/>
    <mergeCell ref="F107:F108"/>
    <mergeCell ref="R111:R112"/>
    <mergeCell ref="A113:A114"/>
    <mergeCell ref="B113:B114"/>
    <mergeCell ref="C113:C114"/>
    <mergeCell ref="D113:D114"/>
    <mergeCell ref="E113:E114"/>
    <mergeCell ref="F113:F114"/>
    <mergeCell ref="R113:R114"/>
    <mergeCell ref="A111:A112"/>
    <mergeCell ref="B111:B112"/>
    <mergeCell ref="C111:C112"/>
    <mergeCell ref="D111:D112"/>
    <mergeCell ref="E111:E112"/>
    <mergeCell ref="F111:F112"/>
    <mergeCell ref="R115:R116"/>
    <mergeCell ref="A117:A118"/>
    <mergeCell ref="B117:B118"/>
    <mergeCell ref="C117:C118"/>
    <mergeCell ref="D117:D118"/>
    <mergeCell ref="E117:E118"/>
    <mergeCell ref="F117:F118"/>
    <mergeCell ref="R117:R118"/>
    <mergeCell ref="A115:A116"/>
    <mergeCell ref="B115:B116"/>
    <mergeCell ref="C115:C116"/>
    <mergeCell ref="D115:D116"/>
    <mergeCell ref="E115:E116"/>
    <mergeCell ref="F115:F116"/>
    <mergeCell ref="R119:R120"/>
    <mergeCell ref="A121:A122"/>
    <mergeCell ref="B121:B122"/>
    <mergeCell ref="C121:C122"/>
    <mergeCell ref="D121:D122"/>
    <mergeCell ref="E121:E122"/>
    <mergeCell ref="F121:F122"/>
    <mergeCell ref="R121:R122"/>
    <mergeCell ref="A119:A120"/>
    <mergeCell ref="B119:B120"/>
    <mergeCell ref="C119:C120"/>
    <mergeCell ref="D119:D120"/>
    <mergeCell ref="E119:E120"/>
    <mergeCell ref="F119:F120"/>
    <mergeCell ref="R123:R124"/>
    <mergeCell ref="A125:A126"/>
    <mergeCell ref="B125:B126"/>
    <mergeCell ref="C125:C126"/>
    <mergeCell ref="D125:D126"/>
    <mergeCell ref="E125:E126"/>
    <mergeCell ref="F125:F126"/>
    <mergeCell ref="R125:R126"/>
    <mergeCell ref="A123:A124"/>
    <mergeCell ref="B123:B124"/>
    <mergeCell ref="C123:C124"/>
    <mergeCell ref="D123:D124"/>
    <mergeCell ref="E123:E124"/>
    <mergeCell ref="F123:F124"/>
    <mergeCell ref="R127:R128"/>
    <mergeCell ref="A129:A130"/>
    <mergeCell ref="B129:B130"/>
    <mergeCell ref="C129:C130"/>
    <mergeCell ref="D129:D130"/>
    <mergeCell ref="E129:E130"/>
    <mergeCell ref="F129:F130"/>
    <mergeCell ref="R129:R130"/>
    <mergeCell ref="A127:A128"/>
    <mergeCell ref="B127:B128"/>
    <mergeCell ref="C127:C128"/>
    <mergeCell ref="D127:D128"/>
    <mergeCell ref="E127:E128"/>
    <mergeCell ref="F127:F128"/>
    <mergeCell ref="R131:R132"/>
    <mergeCell ref="A133:A134"/>
    <mergeCell ref="B133:B134"/>
    <mergeCell ref="C133:C134"/>
    <mergeCell ref="D133:D134"/>
    <mergeCell ref="E133:E134"/>
    <mergeCell ref="F133:F134"/>
    <mergeCell ref="R133:R134"/>
    <mergeCell ref="A131:A132"/>
    <mergeCell ref="B131:B132"/>
    <mergeCell ref="C131:C132"/>
    <mergeCell ref="D131:D132"/>
    <mergeCell ref="E131:E132"/>
    <mergeCell ref="F131:F132"/>
    <mergeCell ref="R135:R136"/>
    <mergeCell ref="A137:A138"/>
    <mergeCell ref="B137:B138"/>
    <mergeCell ref="C137:C138"/>
    <mergeCell ref="D137:D138"/>
    <mergeCell ref="E137:E138"/>
    <mergeCell ref="F137:F138"/>
    <mergeCell ref="R137:R138"/>
    <mergeCell ref="A135:A136"/>
    <mergeCell ref="B135:B136"/>
    <mergeCell ref="C135:C136"/>
    <mergeCell ref="D135:D136"/>
    <mergeCell ref="E135:E136"/>
    <mergeCell ref="F135:F136"/>
    <mergeCell ref="R139:R140"/>
    <mergeCell ref="A141:A142"/>
    <mergeCell ref="B141:B142"/>
    <mergeCell ref="C141:C142"/>
    <mergeCell ref="D141:D142"/>
    <mergeCell ref="E141:E142"/>
    <mergeCell ref="F141:F142"/>
    <mergeCell ref="R141:R142"/>
    <mergeCell ref="A139:A140"/>
    <mergeCell ref="B139:B140"/>
    <mergeCell ref="C139:C140"/>
    <mergeCell ref="D139:D140"/>
    <mergeCell ref="E139:E140"/>
    <mergeCell ref="F139:F140"/>
    <mergeCell ref="R143:R144"/>
    <mergeCell ref="A145:A146"/>
    <mergeCell ref="B145:B146"/>
    <mergeCell ref="C145:C146"/>
    <mergeCell ref="D145:D146"/>
    <mergeCell ref="E145:E146"/>
    <mergeCell ref="F145:F146"/>
    <mergeCell ref="R145:R146"/>
    <mergeCell ref="A143:A144"/>
    <mergeCell ref="B143:B144"/>
    <mergeCell ref="C143:C144"/>
    <mergeCell ref="D143:D144"/>
    <mergeCell ref="E143:E144"/>
    <mergeCell ref="F143:F144"/>
    <mergeCell ref="S147:S149"/>
    <mergeCell ref="T147:T149"/>
    <mergeCell ref="U147:U149"/>
    <mergeCell ref="A151:A154"/>
    <mergeCell ref="B151:B154"/>
    <mergeCell ref="C151:C154"/>
    <mergeCell ref="D151:D154"/>
    <mergeCell ref="E151:E154"/>
    <mergeCell ref="F151:F154"/>
    <mergeCell ref="A147:A150"/>
    <mergeCell ref="B147:B150"/>
    <mergeCell ref="C147:C150"/>
    <mergeCell ref="D147:D150"/>
    <mergeCell ref="E147:E150"/>
    <mergeCell ref="F147:F150"/>
    <mergeCell ref="R151:R154"/>
    <mergeCell ref="A155:A158"/>
    <mergeCell ref="B155:B158"/>
    <mergeCell ref="C155:C158"/>
    <mergeCell ref="D155:D158"/>
    <mergeCell ref="E155:E158"/>
    <mergeCell ref="F155:F158"/>
    <mergeCell ref="R155:R158"/>
    <mergeCell ref="R147:R150"/>
    <mergeCell ref="R159:R162"/>
    <mergeCell ref="A163:A166"/>
    <mergeCell ref="B163:B166"/>
    <mergeCell ref="C163:C166"/>
    <mergeCell ref="D163:D166"/>
    <mergeCell ref="E163:E166"/>
    <mergeCell ref="F163:F166"/>
    <mergeCell ref="R163:R166"/>
    <mergeCell ref="A159:A162"/>
    <mergeCell ref="B159:B162"/>
    <mergeCell ref="C159:C162"/>
    <mergeCell ref="D159:D162"/>
    <mergeCell ref="E159:E162"/>
    <mergeCell ref="F159:F162"/>
    <mergeCell ref="R167:R170"/>
    <mergeCell ref="A171:A174"/>
    <mergeCell ref="B171:B174"/>
    <mergeCell ref="C171:C174"/>
    <mergeCell ref="D171:D174"/>
    <mergeCell ref="E171:E174"/>
    <mergeCell ref="F171:F174"/>
    <mergeCell ref="R171:R174"/>
    <mergeCell ref="A167:A170"/>
    <mergeCell ref="B167:B170"/>
    <mergeCell ref="C167:C170"/>
    <mergeCell ref="D167:D170"/>
    <mergeCell ref="E167:E170"/>
    <mergeCell ref="F167:F170"/>
    <mergeCell ref="R175:R178"/>
    <mergeCell ref="A179:A182"/>
    <mergeCell ref="B179:B182"/>
    <mergeCell ref="C179:C182"/>
    <mergeCell ref="D179:D182"/>
    <mergeCell ref="E179:E182"/>
    <mergeCell ref="F179:F182"/>
    <mergeCell ref="R179:R182"/>
    <mergeCell ref="A175:A178"/>
    <mergeCell ref="B175:B178"/>
    <mergeCell ref="C175:C178"/>
    <mergeCell ref="D175:D178"/>
    <mergeCell ref="E175:E178"/>
    <mergeCell ref="F175:F178"/>
    <mergeCell ref="R183:R186"/>
    <mergeCell ref="A187:A189"/>
    <mergeCell ref="B187:B189"/>
    <mergeCell ref="C187:C189"/>
    <mergeCell ref="D187:D189"/>
    <mergeCell ref="E187:E189"/>
    <mergeCell ref="F187:F189"/>
    <mergeCell ref="R187:R189"/>
    <mergeCell ref="A183:A186"/>
    <mergeCell ref="B183:B186"/>
    <mergeCell ref="C183:C186"/>
    <mergeCell ref="D183:D186"/>
    <mergeCell ref="E183:E186"/>
    <mergeCell ref="F183:F186"/>
    <mergeCell ref="S187:S188"/>
    <mergeCell ref="T187:T188"/>
    <mergeCell ref="U187:U188"/>
    <mergeCell ref="A190:A191"/>
    <mergeCell ref="B190:B191"/>
    <mergeCell ref="C190:C191"/>
    <mergeCell ref="D190:D191"/>
    <mergeCell ref="E190:E191"/>
    <mergeCell ref="F190:F191"/>
    <mergeCell ref="R190:R191"/>
    <mergeCell ref="R192:R193"/>
    <mergeCell ref="A194:A195"/>
    <mergeCell ref="B194:B195"/>
    <mergeCell ref="C194:C195"/>
    <mergeCell ref="D194:D195"/>
    <mergeCell ref="E194:E195"/>
    <mergeCell ref="F194:F195"/>
    <mergeCell ref="R194:R195"/>
    <mergeCell ref="A192:A193"/>
    <mergeCell ref="B192:B193"/>
    <mergeCell ref="C192:C193"/>
    <mergeCell ref="D192:D193"/>
    <mergeCell ref="E192:E193"/>
    <mergeCell ref="F192:F193"/>
    <mergeCell ref="R196:R197"/>
    <mergeCell ref="A198:A199"/>
    <mergeCell ref="B198:B199"/>
    <mergeCell ref="C198:C199"/>
    <mergeCell ref="D198:D199"/>
    <mergeCell ref="E198:E199"/>
    <mergeCell ref="F198:F199"/>
    <mergeCell ref="R198:R199"/>
    <mergeCell ref="A196:A197"/>
    <mergeCell ref="B196:B197"/>
    <mergeCell ref="C196:C197"/>
    <mergeCell ref="D196:D197"/>
    <mergeCell ref="E196:E197"/>
    <mergeCell ref="F196:F197"/>
    <mergeCell ref="A202:A203"/>
    <mergeCell ref="B202:B203"/>
    <mergeCell ref="C202:C203"/>
    <mergeCell ref="E202:E203"/>
    <mergeCell ref="F202:F203"/>
    <mergeCell ref="R202:R203"/>
    <mergeCell ref="A200:A201"/>
    <mergeCell ref="B200:B201"/>
    <mergeCell ref="C200:C201"/>
    <mergeCell ref="E200:E201"/>
    <mergeCell ref="F200:F201"/>
    <mergeCell ref="R200:R201"/>
    <mergeCell ref="C204:G204"/>
    <mergeCell ref="C205:U205"/>
    <mergeCell ref="A206:A207"/>
    <mergeCell ref="B206:B207"/>
    <mergeCell ref="C206:C207"/>
    <mergeCell ref="D206:D207"/>
    <mergeCell ref="E206:E207"/>
    <mergeCell ref="F206:F207"/>
    <mergeCell ref="R206:R207"/>
    <mergeCell ref="C213:G213"/>
    <mergeCell ref="B214:G214"/>
    <mergeCell ref="A215:G215"/>
    <mergeCell ref="R208:R210"/>
    <mergeCell ref="A211:A212"/>
    <mergeCell ref="B211:B212"/>
    <mergeCell ref="C211:C212"/>
    <mergeCell ref="D211:D212"/>
    <mergeCell ref="E211:E212"/>
    <mergeCell ref="F211:F212"/>
    <mergeCell ref="R211:R212"/>
    <mergeCell ref="A208:A210"/>
    <mergeCell ref="B208:B210"/>
    <mergeCell ref="C208:C210"/>
    <mergeCell ref="D208:D210"/>
    <mergeCell ref="E208:E210"/>
    <mergeCell ref="F208:F210"/>
    <mergeCell ref="S47:S49"/>
    <mergeCell ref="T47:T49"/>
    <mergeCell ref="S51:S53"/>
    <mergeCell ref="T51:T53"/>
    <mergeCell ref="S55:S57"/>
    <mergeCell ref="T55:T57"/>
    <mergeCell ref="S31:S33"/>
    <mergeCell ref="T31:T33"/>
    <mergeCell ref="U31:U33"/>
    <mergeCell ref="S35:S37"/>
    <mergeCell ref="T35:T37"/>
    <mergeCell ref="U35:U37"/>
    <mergeCell ref="S39:S41"/>
    <mergeCell ref="T39:T41"/>
    <mergeCell ref="S43:S45"/>
    <mergeCell ref="T43:T45"/>
    <mergeCell ref="U39:U41"/>
    <mergeCell ref="U43:U45"/>
    <mergeCell ref="U47:U49"/>
    <mergeCell ref="U51:U53"/>
    <mergeCell ref="U55:U57"/>
  </mergeCells>
  <conditionalFormatting sqref="R8">
    <cfRule type="cellIs" dxfId="87" priority="1" stopIfTrue="1" operator="equal">
      <formula>0</formula>
    </cfRule>
  </conditionalFormatting>
  <pageMargins left="0.70866141732283472" right="0.70866141732283472" top="0.74803149606299213" bottom="0.74803149606299213" header="0.31496062992125984" footer="0.31496062992125984"/>
  <pageSetup paperSize="9" scale="58" orientation="landscape" r:id="rId1"/>
  <headerFooter>
    <oddHeader>&amp;C&amp;P</oddHeader>
  </headerFooter>
  <rowBreaks count="4" manualBreakCount="4">
    <brk id="46" max="16383" man="1"/>
    <brk id="98" max="16383" man="1"/>
    <brk id="144" max="16383" man="1"/>
    <brk id="204" max="16383" man="1"/>
  </rowBreaks>
</worksheet>
</file>

<file path=xl/worksheets/sheet2.xml><?xml version="1.0" encoding="utf-8"?>
<worksheet xmlns="http://schemas.openxmlformats.org/spreadsheetml/2006/main" xmlns:r="http://schemas.openxmlformats.org/officeDocument/2006/relationships">
  <dimension ref="A1:AA209"/>
  <sheetViews>
    <sheetView topLeftCell="A140" zoomScale="130" zoomScaleNormal="130" workbookViewId="0">
      <selection activeCell="X187" sqref="X187"/>
    </sheetView>
  </sheetViews>
  <sheetFormatPr defaultRowHeight="11.25" outlineLevelRow="1"/>
  <cols>
    <col min="1" max="1" width="3" style="221" customWidth="1"/>
    <col min="2" max="2" width="3.7109375" style="221" customWidth="1"/>
    <col min="3" max="3" width="6.5703125" style="221" customWidth="1"/>
    <col min="4" max="4" width="21.140625" style="221" customWidth="1"/>
    <col min="5" max="5" width="9.7109375" style="221" customWidth="1"/>
    <col min="6" max="6" width="7.28515625" style="221" hidden="1" customWidth="1"/>
    <col min="7" max="7" width="7.7109375" style="222" customWidth="1"/>
    <col min="8" max="8" width="6" style="221" customWidth="1"/>
    <col min="9" max="9" width="7.28515625" style="221" customWidth="1"/>
    <col min="10" max="10" width="7.140625" style="221" customWidth="1"/>
    <col min="11" max="11" width="8.42578125" style="221" customWidth="1"/>
    <col min="12" max="12" width="6.5703125" style="221" customWidth="1"/>
    <col min="13" max="13" width="8.140625" style="221" customWidth="1"/>
    <col min="14" max="14" width="7.7109375" style="221" customWidth="1"/>
    <col min="15" max="15" width="8.85546875" style="221" customWidth="1"/>
    <col min="16" max="16" width="6.7109375" style="221" customWidth="1"/>
    <col min="17" max="17" width="7" style="221" customWidth="1"/>
    <col min="18" max="18" width="7.85546875" style="221" customWidth="1"/>
    <col min="19" max="19" width="11.140625" style="221" customWidth="1"/>
    <col min="20" max="21" width="5.5703125" style="221" customWidth="1"/>
    <col min="22" max="22" width="10.28515625" style="221" customWidth="1"/>
    <col min="23" max="256" width="9.140625" style="221"/>
    <col min="257" max="257" width="3" style="221" customWidth="1"/>
    <col min="258" max="258" width="3.7109375" style="221" customWidth="1"/>
    <col min="259" max="259" width="6.5703125" style="221" customWidth="1"/>
    <col min="260" max="260" width="21.140625" style="221" customWidth="1"/>
    <col min="261" max="261" width="9.7109375" style="221" customWidth="1"/>
    <col min="262" max="262" width="0" style="221" hidden="1" customWidth="1"/>
    <col min="263" max="263" width="7.7109375" style="221" customWidth="1"/>
    <col min="264" max="264" width="6" style="221" customWidth="1"/>
    <col min="265" max="265" width="7.28515625" style="221" customWidth="1"/>
    <col min="266" max="266" width="7.140625" style="221" customWidth="1"/>
    <col min="267" max="267" width="8.42578125" style="221" customWidth="1"/>
    <col min="268" max="268" width="6.5703125" style="221" customWidth="1"/>
    <col min="269" max="269" width="8.140625" style="221" customWidth="1"/>
    <col min="270" max="270" width="7.7109375" style="221" customWidth="1"/>
    <col min="271" max="271" width="8.85546875" style="221" customWidth="1"/>
    <col min="272" max="272" width="6.7109375" style="221" customWidth="1"/>
    <col min="273" max="273" width="7" style="221" customWidth="1"/>
    <col min="274" max="274" width="7.85546875" style="221" customWidth="1"/>
    <col min="275" max="275" width="11.140625" style="221" customWidth="1"/>
    <col min="276" max="277" width="5.5703125" style="221" customWidth="1"/>
    <col min="278" max="278" width="10.28515625" style="221" customWidth="1"/>
    <col min="279" max="512" width="9.140625" style="221"/>
    <col min="513" max="513" width="3" style="221" customWidth="1"/>
    <col min="514" max="514" width="3.7109375" style="221" customWidth="1"/>
    <col min="515" max="515" width="6.5703125" style="221" customWidth="1"/>
    <col min="516" max="516" width="21.140625" style="221" customWidth="1"/>
    <col min="517" max="517" width="9.7109375" style="221" customWidth="1"/>
    <col min="518" max="518" width="0" style="221" hidden="1" customWidth="1"/>
    <col min="519" max="519" width="7.7109375" style="221" customWidth="1"/>
    <col min="520" max="520" width="6" style="221" customWidth="1"/>
    <col min="521" max="521" width="7.28515625" style="221" customWidth="1"/>
    <col min="522" max="522" width="7.140625" style="221" customWidth="1"/>
    <col min="523" max="523" width="8.42578125" style="221" customWidth="1"/>
    <col min="524" max="524" width="6.5703125" style="221" customWidth="1"/>
    <col min="525" max="525" width="8.140625" style="221" customWidth="1"/>
    <col min="526" max="526" width="7.7109375" style="221" customWidth="1"/>
    <col min="527" max="527" width="8.85546875" style="221" customWidth="1"/>
    <col min="528" max="528" width="6.7109375" style="221" customWidth="1"/>
    <col min="529" max="529" width="7" style="221" customWidth="1"/>
    <col min="530" max="530" width="7.85546875" style="221" customWidth="1"/>
    <col min="531" max="531" width="11.140625" style="221" customWidth="1"/>
    <col min="532" max="533" width="5.5703125" style="221" customWidth="1"/>
    <col min="534" max="534" width="10.28515625" style="221" customWidth="1"/>
    <col min="535" max="768" width="9.140625" style="221"/>
    <col min="769" max="769" width="3" style="221" customWidth="1"/>
    <col min="770" max="770" width="3.7109375" style="221" customWidth="1"/>
    <col min="771" max="771" width="6.5703125" style="221" customWidth="1"/>
    <col min="772" max="772" width="21.140625" style="221" customWidth="1"/>
    <col min="773" max="773" width="9.7109375" style="221" customWidth="1"/>
    <col min="774" max="774" width="0" style="221" hidden="1" customWidth="1"/>
    <col min="775" max="775" width="7.7109375" style="221" customWidth="1"/>
    <col min="776" max="776" width="6" style="221" customWidth="1"/>
    <col min="777" max="777" width="7.28515625" style="221" customWidth="1"/>
    <col min="778" max="778" width="7.140625" style="221" customWidth="1"/>
    <col min="779" max="779" width="8.42578125" style="221" customWidth="1"/>
    <col min="780" max="780" width="6.5703125" style="221" customWidth="1"/>
    <col min="781" max="781" width="8.140625" style="221" customWidth="1"/>
    <col min="782" max="782" width="7.7109375" style="221" customWidth="1"/>
    <col min="783" max="783" width="8.85546875" style="221" customWidth="1"/>
    <col min="784" max="784" width="6.7109375" style="221" customWidth="1"/>
    <col min="785" max="785" width="7" style="221" customWidth="1"/>
    <col min="786" max="786" width="7.85546875" style="221" customWidth="1"/>
    <col min="787" max="787" width="11.140625" style="221" customWidth="1"/>
    <col min="788" max="789" width="5.5703125" style="221" customWidth="1"/>
    <col min="790" max="790" width="10.28515625" style="221" customWidth="1"/>
    <col min="791" max="1024" width="9.140625" style="221"/>
    <col min="1025" max="1025" width="3" style="221" customWidth="1"/>
    <col min="1026" max="1026" width="3.7109375" style="221" customWidth="1"/>
    <col min="1027" max="1027" width="6.5703125" style="221" customWidth="1"/>
    <col min="1028" max="1028" width="21.140625" style="221" customWidth="1"/>
    <col min="1029" max="1029" width="9.7109375" style="221" customWidth="1"/>
    <col min="1030" max="1030" width="0" style="221" hidden="1" customWidth="1"/>
    <col min="1031" max="1031" width="7.7109375" style="221" customWidth="1"/>
    <col min="1032" max="1032" width="6" style="221" customWidth="1"/>
    <col min="1033" max="1033" width="7.28515625" style="221" customWidth="1"/>
    <col min="1034" max="1034" width="7.140625" style="221" customWidth="1"/>
    <col min="1035" max="1035" width="8.42578125" style="221" customWidth="1"/>
    <col min="1036" max="1036" width="6.5703125" style="221" customWidth="1"/>
    <col min="1037" max="1037" width="8.140625" style="221" customWidth="1"/>
    <col min="1038" max="1038" width="7.7109375" style="221" customWidth="1"/>
    <col min="1039" max="1039" width="8.85546875" style="221" customWidth="1"/>
    <col min="1040" max="1040" width="6.7109375" style="221" customWidth="1"/>
    <col min="1041" max="1041" width="7" style="221" customWidth="1"/>
    <col min="1042" max="1042" width="7.85546875" style="221" customWidth="1"/>
    <col min="1043" max="1043" width="11.140625" style="221" customWidth="1"/>
    <col min="1044" max="1045" width="5.5703125" style="221" customWidth="1"/>
    <col min="1046" max="1046" width="10.28515625" style="221" customWidth="1"/>
    <col min="1047" max="1280" width="9.140625" style="221"/>
    <col min="1281" max="1281" width="3" style="221" customWidth="1"/>
    <col min="1282" max="1282" width="3.7109375" style="221" customWidth="1"/>
    <col min="1283" max="1283" width="6.5703125" style="221" customWidth="1"/>
    <col min="1284" max="1284" width="21.140625" style="221" customWidth="1"/>
    <col min="1285" max="1285" width="9.7109375" style="221" customWidth="1"/>
    <col min="1286" max="1286" width="0" style="221" hidden="1" customWidth="1"/>
    <col min="1287" max="1287" width="7.7109375" style="221" customWidth="1"/>
    <col min="1288" max="1288" width="6" style="221" customWidth="1"/>
    <col min="1289" max="1289" width="7.28515625" style="221" customWidth="1"/>
    <col min="1290" max="1290" width="7.140625" style="221" customWidth="1"/>
    <col min="1291" max="1291" width="8.42578125" style="221" customWidth="1"/>
    <col min="1292" max="1292" width="6.5703125" style="221" customWidth="1"/>
    <col min="1293" max="1293" width="8.140625" style="221" customWidth="1"/>
    <col min="1294" max="1294" width="7.7109375" style="221" customWidth="1"/>
    <col min="1295" max="1295" width="8.85546875" style="221" customWidth="1"/>
    <col min="1296" max="1296" width="6.7109375" style="221" customWidth="1"/>
    <col min="1297" max="1297" width="7" style="221" customWidth="1"/>
    <col min="1298" max="1298" width="7.85546875" style="221" customWidth="1"/>
    <col min="1299" max="1299" width="11.140625" style="221" customWidth="1"/>
    <col min="1300" max="1301" width="5.5703125" style="221" customWidth="1"/>
    <col min="1302" max="1302" width="10.28515625" style="221" customWidth="1"/>
    <col min="1303" max="1536" width="9.140625" style="221"/>
    <col min="1537" max="1537" width="3" style="221" customWidth="1"/>
    <col min="1538" max="1538" width="3.7109375" style="221" customWidth="1"/>
    <col min="1539" max="1539" width="6.5703125" style="221" customWidth="1"/>
    <col min="1540" max="1540" width="21.140625" style="221" customWidth="1"/>
    <col min="1541" max="1541" width="9.7109375" style="221" customWidth="1"/>
    <col min="1542" max="1542" width="0" style="221" hidden="1" customWidth="1"/>
    <col min="1543" max="1543" width="7.7109375" style="221" customWidth="1"/>
    <col min="1544" max="1544" width="6" style="221" customWidth="1"/>
    <col min="1545" max="1545" width="7.28515625" style="221" customWidth="1"/>
    <col min="1546" max="1546" width="7.140625" style="221" customWidth="1"/>
    <col min="1547" max="1547" width="8.42578125" style="221" customWidth="1"/>
    <col min="1548" max="1548" width="6.5703125" style="221" customWidth="1"/>
    <col min="1549" max="1549" width="8.140625" style="221" customWidth="1"/>
    <col min="1550" max="1550" width="7.7109375" style="221" customWidth="1"/>
    <col min="1551" max="1551" width="8.85546875" style="221" customWidth="1"/>
    <col min="1552" max="1552" width="6.7109375" style="221" customWidth="1"/>
    <col min="1553" max="1553" width="7" style="221" customWidth="1"/>
    <col min="1554" max="1554" width="7.85546875" style="221" customWidth="1"/>
    <col min="1555" max="1555" width="11.140625" style="221" customWidth="1"/>
    <col min="1556" max="1557" width="5.5703125" style="221" customWidth="1"/>
    <col min="1558" max="1558" width="10.28515625" style="221" customWidth="1"/>
    <col min="1559" max="1792" width="9.140625" style="221"/>
    <col min="1793" max="1793" width="3" style="221" customWidth="1"/>
    <col min="1794" max="1794" width="3.7109375" style="221" customWidth="1"/>
    <col min="1795" max="1795" width="6.5703125" style="221" customWidth="1"/>
    <col min="1796" max="1796" width="21.140625" style="221" customWidth="1"/>
    <col min="1797" max="1797" width="9.7109375" style="221" customWidth="1"/>
    <col min="1798" max="1798" width="0" style="221" hidden="1" customWidth="1"/>
    <col min="1799" max="1799" width="7.7109375" style="221" customWidth="1"/>
    <col min="1800" max="1800" width="6" style="221" customWidth="1"/>
    <col min="1801" max="1801" width="7.28515625" style="221" customWidth="1"/>
    <col min="1802" max="1802" width="7.140625" style="221" customWidth="1"/>
    <col min="1803" max="1803" width="8.42578125" style="221" customWidth="1"/>
    <col min="1804" max="1804" width="6.5703125" style="221" customWidth="1"/>
    <col min="1805" max="1805" width="8.140625" style="221" customWidth="1"/>
    <col min="1806" max="1806" width="7.7109375" style="221" customWidth="1"/>
    <col min="1807" max="1807" width="8.85546875" style="221" customWidth="1"/>
    <col min="1808" max="1808" width="6.7109375" style="221" customWidth="1"/>
    <col min="1809" max="1809" width="7" style="221" customWidth="1"/>
    <col min="1810" max="1810" width="7.85546875" style="221" customWidth="1"/>
    <col min="1811" max="1811" width="11.140625" style="221" customWidth="1"/>
    <col min="1812" max="1813" width="5.5703125" style="221" customWidth="1"/>
    <col min="1814" max="1814" width="10.28515625" style="221" customWidth="1"/>
    <col min="1815" max="2048" width="9.140625" style="221"/>
    <col min="2049" max="2049" width="3" style="221" customWidth="1"/>
    <col min="2050" max="2050" width="3.7109375" style="221" customWidth="1"/>
    <col min="2051" max="2051" width="6.5703125" style="221" customWidth="1"/>
    <col min="2052" max="2052" width="21.140625" style="221" customWidth="1"/>
    <col min="2053" max="2053" width="9.7109375" style="221" customWidth="1"/>
    <col min="2054" max="2054" width="0" style="221" hidden="1" customWidth="1"/>
    <col min="2055" max="2055" width="7.7109375" style="221" customWidth="1"/>
    <col min="2056" max="2056" width="6" style="221" customWidth="1"/>
    <col min="2057" max="2057" width="7.28515625" style="221" customWidth="1"/>
    <col min="2058" max="2058" width="7.140625" style="221" customWidth="1"/>
    <col min="2059" max="2059" width="8.42578125" style="221" customWidth="1"/>
    <col min="2060" max="2060" width="6.5703125" style="221" customWidth="1"/>
    <col min="2061" max="2061" width="8.140625" style="221" customWidth="1"/>
    <col min="2062" max="2062" width="7.7109375" style="221" customWidth="1"/>
    <col min="2063" max="2063" width="8.85546875" style="221" customWidth="1"/>
    <col min="2064" max="2064" width="6.7109375" style="221" customWidth="1"/>
    <col min="2065" max="2065" width="7" style="221" customWidth="1"/>
    <col min="2066" max="2066" width="7.85546875" style="221" customWidth="1"/>
    <col min="2067" max="2067" width="11.140625" style="221" customWidth="1"/>
    <col min="2068" max="2069" width="5.5703125" style="221" customWidth="1"/>
    <col min="2070" max="2070" width="10.28515625" style="221" customWidth="1"/>
    <col min="2071" max="2304" width="9.140625" style="221"/>
    <col min="2305" max="2305" width="3" style="221" customWidth="1"/>
    <col min="2306" max="2306" width="3.7109375" style="221" customWidth="1"/>
    <col min="2307" max="2307" width="6.5703125" style="221" customWidth="1"/>
    <col min="2308" max="2308" width="21.140625" style="221" customWidth="1"/>
    <col min="2309" max="2309" width="9.7109375" style="221" customWidth="1"/>
    <col min="2310" max="2310" width="0" style="221" hidden="1" customWidth="1"/>
    <col min="2311" max="2311" width="7.7109375" style="221" customWidth="1"/>
    <col min="2312" max="2312" width="6" style="221" customWidth="1"/>
    <col min="2313" max="2313" width="7.28515625" style="221" customWidth="1"/>
    <col min="2314" max="2314" width="7.140625" style="221" customWidth="1"/>
    <col min="2315" max="2315" width="8.42578125" style="221" customWidth="1"/>
    <col min="2316" max="2316" width="6.5703125" style="221" customWidth="1"/>
    <col min="2317" max="2317" width="8.140625" style="221" customWidth="1"/>
    <col min="2318" max="2318" width="7.7109375" style="221" customWidth="1"/>
    <col min="2319" max="2319" width="8.85546875" style="221" customWidth="1"/>
    <col min="2320" max="2320" width="6.7109375" style="221" customWidth="1"/>
    <col min="2321" max="2321" width="7" style="221" customWidth="1"/>
    <col min="2322" max="2322" width="7.85546875" style="221" customWidth="1"/>
    <col min="2323" max="2323" width="11.140625" style="221" customWidth="1"/>
    <col min="2324" max="2325" width="5.5703125" style="221" customWidth="1"/>
    <col min="2326" max="2326" width="10.28515625" style="221" customWidth="1"/>
    <col min="2327" max="2560" width="9.140625" style="221"/>
    <col min="2561" max="2561" width="3" style="221" customWidth="1"/>
    <col min="2562" max="2562" width="3.7109375" style="221" customWidth="1"/>
    <col min="2563" max="2563" width="6.5703125" style="221" customWidth="1"/>
    <col min="2564" max="2564" width="21.140625" style="221" customWidth="1"/>
    <col min="2565" max="2565" width="9.7109375" style="221" customWidth="1"/>
    <col min="2566" max="2566" width="0" style="221" hidden="1" customWidth="1"/>
    <col min="2567" max="2567" width="7.7109375" style="221" customWidth="1"/>
    <col min="2568" max="2568" width="6" style="221" customWidth="1"/>
    <col min="2569" max="2569" width="7.28515625" style="221" customWidth="1"/>
    <col min="2570" max="2570" width="7.140625" style="221" customWidth="1"/>
    <col min="2571" max="2571" width="8.42578125" style="221" customWidth="1"/>
    <col min="2572" max="2572" width="6.5703125" style="221" customWidth="1"/>
    <col min="2573" max="2573" width="8.140625" style="221" customWidth="1"/>
    <col min="2574" max="2574" width="7.7109375" style="221" customWidth="1"/>
    <col min="2575" max="2575" width="8.85546875" style="221" customWidth="1"/>
    <col min="2576" max="2576" width="6.7109375" style="221" customWidth="1"/>
    <col min="2577" max="2577" width="7" style="221" customWidth="1"/>
    <col min="2578" max="2578" width="7.85546875" style="221" customWidth="1"/>
    <col min="2579" max="2579" width="11.140625" style="221" customWidth="1"/>
    <col min="2580" max="2581" width="5.5703125" style="221" customWidth="1"/>
    <col min="2582" max="2582" width="10.28515625" style="221" customWidth="1"/>
    <col min="2583" max="2816" width="9.140625" style="221"/>
    <col min="2817" max="2817" width="3" style="221" customWidth="1"/>
    <col min="2818" max="2818" width="3.7109375" style="221" customWidth="1"/>
    <col min="2819" max="2819" width="6.5703125" style="221" customWidth="1"/>
    <col min="2820" max="2820" width="21.140625" style="221" customWidth="1"/>
    <col min="2821" max="2821" width="9.7109375" style="221" customWidth="1"/>
    <col min="2822" max="2822" width="0" style="221" hidden="1" customWidth="1"/>
    <col min="2823" max="2823" width="7.7109375" style="221" customWidth="1"/>
    <col min="2824" max="2824" width="6" style="221" customWidth="1"/>
    <col min="2825" max="2825" width="7.28515625" style="221" customWidth="1"/>
    <col min="2826" max="2826" width="7.140625" style="221" customWidth="1"/>
    <col min="2827" max="2827" width="8.42578125" style="221" customWidth="1"/>
    <col min="2828" max="2828" width="6.5703125" style="221" customWidth="1"/>
    <col min="2829" max="2829" width="8.140625" style="221" customWidth="1"/>
    <col min="2830" max="2830" width="7.7109375" style="221" customWidth="1"/>
    <col min="2831" max="2831" width="8.85546875" style="221" customWidth="1"/>
    <col min="2832" max="2832" width="6.7109375" style="221" customWidth="1"/>
    <col min="2833" max="2833" width="7" style="221" customWidth="1"/>
    <col min="2834" max="2834" width="7.85546875" style="221" customWidth="1"/>
    <col min="2835" max="2835" width="11.140625" style="221" customWidth="1"/>
    <col min="2836" max="2837" width="5.5703125" style="221" customWidth="1"/>
    <col min="2838" max="2838" width="10.28515625" style="221" customWidth="1"/>
    <col min="2839" max="3072" width="9.140625" style="221"/>
    <col min="3073" max="3073" width="3" style="221" customWidth="1"/>
    <col min="3074" max="3074" width="3.7109375" style="221" customWidth="1"/>
    <col min="3075" max="3075" width="6.5703125" style="221" customWidth="1"/>
    <col min="3076" max="3076" width="21.140625" style="221" customWidth="1"/>
    <col min="3077" max="3077" width="9.7109375" style="221" customWidth="1"/>
    <col min="3078" max="3078" width="0" style="221" hidden="1" customWidth="1"/>
    <col min="3079" max="3079" width="7.7109375" style="221" customWidth="1"/>
    <col min="3080" max="3080" width="6" style="221" customWidth="1"/>
    <col min="3081" max="3081" width="7.28515625" style="221" customWidth="1"/>
    <col min="3082" max="3082" width="7.140625" style="221" customWidth="1"/>
    <col min="3083" max="3083" width="8.42578125" style="221" customWidth="1"/>
    <col min="3084" max="3084" width="6.5703125" style="221" customWidth="1"/>
    <col min="3085" max="3085" width="8.140625" style="221" customWidth="1"/>
    <col min="3086" max="3086" width="7.7109375" style="221" customWidth="1"/>
    <col min="3087" max="3087" width="8.85546875" style="221" customWidth="1"/>
    <col min="3088" max="3088" width="6.7109375" style="221" customWidth="1"/>
    <col min="3089" max="3089" width="7" style="221" customWidth="1"/>
    <col min="3090" max="3090" width="7.85546875" style="221" customWidth="1"/>
    <col min="3091" max="3091" width="11.140625" style="221" customWidth="1"/>
    <col min="3092" max="3093" width="5.5703125" style="221" customWidth="1"/>
    <col min="3094" max="3094" width="10.28515625" style="221" customWidth="1"/>
    <col min="3095" max="3328" width="9.140625" style="221"/>
    <col min="3329" max="3329" width="3" style="221" customWidth="1"/>
    <col min="3330" max="3330" width="3.7109375" style="221" customWidth="1"/>
    <col min="3331" max="3331" width="6.5703125" style="221" customWidth="1"/>
    <col min="3332" max="3332" width="21.140625" style="221" customWidth="1"/>
    <col min="3333" max="3333" width="9.7109375" style="221" customWidth="1"/>
    <col min="3334" max="3334" width="0" style="221" hidden="1" customWidth="1"/>
    <col min="3335" max="3335" width="7.7109375" style="221" customWidth="1"/>
    <col min="3336" max="3336" width="6" style="221" customWidth="1"/>
    <col min="3337" max="3337" width="7.28515625" style="221" customWidth="1"/>
    <col min="3338" max="3338" width="7.140625" style="221" customWidth="1"/>
    <col min="3339" max="3339" width="8.42578125" style="221" customWidth="1"/>
    <col min="3340" max="3340" width="6.5703125" style="221" customWidth="1"/>
    <col min="3341" max="3341" width="8.140625" style="221" customWidth="1"/>
    <col min="3342" max="3342" width="7.7109375" style="221" customWidth="1"/>
    <col min="3343" max="3343" width="8.85546875" style="221" customWidth="1"/>
    <col min="3344" max="3344" width="6.7109375" style="221" customWidth="1"/>
    <col min="3345" max="3345" width="7" style="221" customWidth="1"/>
    <col min="3346" max="3346" width="7.85546875" style="221" customWidth="1"/>
    <col min="3347" max="3347" width="11.140625" style="221" customWidth="1"/>
    <col min="3348" max="3349" width="5.5703125" style="221" customWidth="1"/>
    <col min="3350" max="3350" width="10.28515625" style="221" customWidth="1"/>
    <col min="3351" max="3584" width="9.140625" style="221"/>
    <col min="3585" max="3585" width="3" style="221" customWidth="1"/>
    <col min="3586" max="3586" width="3.7109375" style="221" customWidth="1"/>
    <col min="3587" max="3587" width="6.5703125" style="221" customWidth="1"/>
    <col min="3588" max="3588" width="21.140625" style="221" customWidth="1"/>
    <col min="3589" max="3589" width="9.7109375" style="221" customWidth="1"/>
    <col min="3590" max="3590" width="0" style="221" hidden="1" customWidth="1"/>
    <col min="3591" max="3591" width="7.7109375" style="221" customWidth="1"/>
    <col min="3592" max="3592" width="6" style="221" customWidth="1"/>
    <col min="3593" max="3593" width="7.28515625" style="221" customWidth="1"/>
    <col min="3594" max="3594" width="7.140625" style="221" customWidth="1"/>
    <col min="3595" max="3595" width="8.42578125" style="221" customWidth="1"/>
    <col min="3596" max="3596" width="6.5703125" style="221" customWidth="1"/>
    <col min="3597" max="3597" width="8.140625" style="221" customWidth="1"/>
    <col min="3598" max="3598" width="7.7109375" style="221" customWidth="1"/>
    <col min="3599" max="3599" width="8.85546875" style="221" customWidth="1"/>
    <col min="3600" max="3600" width="6.7109375" style="221" customWidth="1"/>
    <col min="3601" max="3601" width="7" style="221" customWidth="1"/>
    <col min="3602" max="3602" width="7.85546875" style="221" customWidth="1"/>
    <col min="3603" max="3603" width="11.140625" style="221" customWidth="1"/>
    <col min="3604" max="3605" width="5.5703125" style="221" customWidth="1"/>
    <col min="3606" max="3606" width="10.28515625" style="221" customWidth="1"/>
    <col min="3607" max="3840" width="9.140625" style="221"/>
    <col min="3841" max="3841" width="3" style="221" customWidth="1"/>
    <col min="3842" max="3842" width="3.7109375" style="221" customWidth="1"/>
    <col min="3843" max="3843" width="6.5703125" style="221" customWidth="1"/>
    <col min="3844" max="3844" width="21.140625" style="221" customWidth="1"/>
    <col min="3845" max="3845" width="9.7109375" style="221" customWidth="1"/>
    <col min="3846" max="3846" width="0" style="221" hidden="1" customWidth="1"/>
    <col min="3847" max="3847" width="7.7109375" style="221" customWidth="1"/>
    <col min="3848" max="3848" width="6" style="221" customWidth="1"/>
    <col min="3849" max="3849" width="7.28515625" style="221" customWidth="1"/>
    <col min="3850" max="3850" width="7.140625" style="221" customWidth="1"/>
    <col min="3851" max="3851" width="8.42578125" style="221" customWidth="1"/>
    <col min="3852" max="3852" width="6.5703125" style="221" customWidth="1"/>
    <col min="3853" max="3853" width="8.140625" style="221" customWidth="1"/>
    <col min="3854" max="3854" width="7.7109375" style="221" customWidth="1"/>
    <col min="3855" max="3855" width="8.85546875" style="221" customWidth="1"/>
    <col min="3856" max="3856" width="6.7109375" style="221" customWidth="1"/>
    <col min="3857" max="3857" width="7" style="221" customWidth="1"/>
    <col min="3858" max="3858" width="7.85546875" style="221" customWidth="1"/>
    <col min="3859" max="3859" width="11.140625" style="221" customWidth="1"/>
    <col min="3860" max="3861" width="5.5703125" style="221" customWidth="1"/>
    <col min="3862" max="3862" width="10.28515625" style="221" customWidth="1"/>
    <col min="3863" max="4096" width="9.140625" style="221"/>
    <col min="4097" max="4097" width="3" style="221" customWidth="1"/>
    <col min="4098" max="4098" width="3.7109375" style="221" customWidth="1"/>
    <col min="4099" max="4099" width="6.5703125" style="221" customWidth="1"/>
    <col min="4100" max="4100" width="21.140625" style="221" customWidth="1"/>
    <col min="4101" max="4101" width="9.7109375" style="221" customWidth="1"/>
    <col min="4102" max="4102" width="0" style="221" hidden="1" customWidth="1"/>
    <col min="4103" max="4103" width="7.7109375" style="221" customWidth="1"/>
    <col min="4104" max="4104" width="6" style="221" customWidth="1"/>
    <col min="4105" max="4105" width="7.28515625" style="221" customWidth="1"/>
    <col min="4106" max="4106" width="7.140625" style="221" customWidth="1"/>
    <col min="4107" max="4107" width="8.42578125" style="221" customWidth="1"/>
    <col min="4108" max="4108" width="6.5703125" style="221" customWidth="1"/>
    <col min="4109" max="4109" width="8.140625" style="221" customWidth="1"/>
    <col min="4110" max="4110" width="7.7109375" style="221" customWidth="1"/>
    <col min="4111" max="4111" width="8.85546875" style="221" customWidth="1"/>
    <col min="4112" max="4112" width="6.7109375" style="221" customWidth="1"/>
    <col min="4113" max="4113" width="7" style="221" customWidth="1"/>
    <col min="4114" max="4114" width="7.85546875" style="221" customWidth="1"/>
    <col min="4115" max="4115" width="11.140625" style="221" customWidth="1"/>
    <col min="4116" max="4117" width="5.5703125" style="221" customWidth="1"/>
    <col min="4118" max="4118" width="10.28515625" style="221" customWidth="1"/>
    <col min="4119" max="4352" width="9.140625" style="221"/>
    <col min="4353" max="4353" width="3" style="221" customWidth="1"/>
    <col min="4354" max="4354" width="3.7109375" style="221" customWidth="1"/>
    <col min="4355" max="4355" width="6.5703125" style="221" customWidth="1"/>
    <col min="4356" max="4356" width="21.140625" style="221" customWidth="1"/>
    <col min="4357" max="4357" width="9.7109375" style="221" customWidth="1"/>
    <col min="4358" max="4358" width="0" style="221" hidden="1" customWidth="1"/>
    <col min="4359" max="4359" width="7.7109375" style="221" customWidth="1"/>
    <col min="4360" max="4360" width="6" style="221" customWidth="1"/>
    <col min="4361" max="4361" width="7.28515625" style="221" customWidth="1"/>
    <col min="4362" max="4362" width="7.140625" style="221" customWidth="1"/>
    <col min="4363" max="4363" width="8.42578125" style="221" customWidth="1"/>
    <col min="4364" max="4364" width="6.5703125" style="221" customWidth="1"/>
    <col min="4365" max="4365" width="8.140625" style="221" customWidth="1"/>
    <col min="4366" max="4366" width="7.7109375" style="221" customWidth="1"/>
    <col min="4367" max="4367" width="8.85546875" style="221" customWidth="1"/>
    <col min="4368" max="4368" width="6.7109375" style="221" customWidth="1"/>
    <col min="4369" max="4369" width="7" style="221" customWidth="1"/>
    <col min="4370" max="4370" width="7.85546875" style="221" customWidth="1"/>
    <col min="4371" max="4371" width="11.140625" style="221" customWidth="1"/>
    <col min="4372" max="4373" width="5.5703125" style="221" customWidth="1"/>
    <col min="4374" max="4374" width="10.28515625" style="221" customWidth="1"/>
    <col min="4375" max="4608" width="9.140625" style="221"/>
    <col min="4609" max="4609" width="3" style="221" customWidth="1"/>
    <col min="4610" max="4610" width="3.7109375" style="221" customWidth="1"/>
    <col min="4611" max="4611" width="6.5703125" style="221" customWidth="1"/>
    <col min="4612" max="4612" width="21.140625" style="221" customWidth="1"/>
    <col min="4613" max="4613" width="9.7109375" style="221" customWidth="1"/>
    <col min="4614" max="4614" width="0" style="221" hidden="1" customWidth="1"/>
    <col min="4615" max="4615" width="7.7109375" style="221" customWidth="1"/>
    <col min="4616" max="4616" width="6" style="221" customWidth="1"/>
    <col min="4617" max="4617" width="7.28515625" style="221" customWidth="1"/>
    <col min="4618" max="4618" width="7.140625" style="221" customWidth="1"/>
    <col min="4619" max="4619" width="8.42578125" style="221" customWidth="1"/>
    <col min="4620" max="4620" width="6.5703125" style="221" customWidth="1"/>
    <col min="4621" max="4621" width="8.140625" style="221" customWidth="1"/>
    <col min="4622" max="4622" width="7.7109375" style="221" customWidth="1"/>
    <col min="4623" max="4623" width="8.85546875" style="221" customWidth="1"/>
    <col min="4624" max="4624" width="6.7109375" style="221" customWidth="1"/>
    <col min="4625" max="4625" width="7" style="221" customWidth="1"/>
    <col min="4626" max="4626" width="7.85546875" style="221" customWidth="1"/>
    <col min="4627" max="4627" width="11.140625" style="221" customWidth="1"/>
    <col min="4628" max="4629" width="5.5703125" style="221" customWidth="1"/>
    <col min="4630" max="4630" width="10.28515625" style="221" customWidth="1"/>
    <col min="4631" max="4864" width="9.140625" style="221"/>
    <col min="4865" max="4865" width="3" style="221" customWidth="1"/>
    <col min="4866" max="4866" width="3.7109375" style="221" customWidth="1"/>
    <col min="4867" max="4867" width="6.5703125" style="221" customWidth="1"/>
    <col min="4868" max="4868" width="21.140625" style="221" customWidth="1"/>
    <col min="4869" max="4869" width="9.7109375" style="221" customWidth="1"/>
    <col min="4870" max="4870" width="0" style="221" hidden="1" customWidth="1"/>
    <col min="4871" max="4871" width="7.7109375" style="221" customWidth="1"/>
    <col min="4872" max="4872" width="6" style="221" customWidth="1"/>
    <col min="4873" max="4873" width="7.28515625" style="221" customWidth="1"/>
    <col min="4874" max="4874" width="7.140625" style="221" customWidth="1"/>
    <col min="4875" max="4875" width="8.42578125" style="221" customWidth="1"/>
    <col min="4876" max="4876" width="6.5703125" style="221" customWidth="1"/>
    <col min="4877" max="4877" width="8.140625" style="221" customWidth="1"/>
    <col min="4878" max="4878" width="7.7109375" style="221" customWidth="1"/>
    <col min="4879" max="4879" width="8.85546875" style="221" customWidth="1"/>
    <col min="4880" max="4880" width="6.7109375" style="221" customWidth="1"/>
    <col min="4881" max="4881" width="7" style="221" customWidth="1"/>
    <col min="4882" max="4882" width="7.85546875" style="221" customWidth="1"/>
    <col min="4883" max="4883" width="11.140625" style="221" customWidth="1"/>
    <col min="4884" max="4885" width="5.5703125" style="221" customWidth="1"/>
    <col min="4886" max="4886" width="10.28515625" style="221" customWidth="1"/>
    <col min="4887" max="5120" width="9.140625" style="221"/>
    <col min="5121" max="5121" width="3" style="221" customWidth="1"/>
    <col min="5122" max="5122" width="3.7109375" style="221" customWidth="1"/>
    <col min="5123" max="5123" width="6.5703125" style="221" customWidth="1"/>
    <col min="5124" max="5124" width="21.140625" style="221" customWidth="1"/>
    <col min="5125" max="5125" width="9.7109375" style="221" customWidth="1"/>
    <col min="5126" max="5126" width="0" style="221" hidden="1" customWidth="1"/>
    <col min="5127" max="5127" width="7.7109375" style="221" customWidth="1"/>
    <col min="5128" max="5128" width="6" style="221" customWidth="1"/>
    <col min="5129" max="5129" width="7.28515625" style="221" customWidth="1"/>
    <col min="5130" max="5130" width="7.140625" style="221" customWidth="1"/>
    <col min="5131" max="5131" width="8.42578125" style="221" customWidth="1"/>
    <col min="5132" max="5132" width="6.5703125" style="221" customWidth="1"/>
    <col min="5133" max="5133" width="8.140625" style="221" customWidth="1"/>
    <col min="5134" max="5134" width="7.7109375" style="221" customWidth="1"/>
    <col min="5135" max="5135" width="8.85546875" style="221" customWidth="1"/>
    <col min="5136" max="5136" width="6.7109375" style="221" customWidth="1"/>
    <col min="5137" max="5137" width="7" style="221" customWidth="1"/>
    <col min="5138" max="5138" width="7.85546875" style="221" customWidth="1"/>
    <col min="5139" max="5139" width="11.140625" style="221" customWidth="1"/>
    <col min="5140" max="5141" width="5.5703125" style="221" customWidth="1"/>
    <col min="5142" max="5142" width="10.28515625" style="221" customWidth="1"/>
    <col min="5143" max="5376" width="9.140625" style="221"/>
    <col min="5377" max="5377" width="3" style="221" customWidth="1"/>
    <col min="5378" max="5378" width="3.7109375" style="221" customWidth="1"/>
    <col min="5379" max="5379" width="6.5703125" style="221" customWidth="1"/>
    <col min="5380" max="5380" width="21.140625" style="221" customWidth="1"/>
    <col min="5381" max="5381" width="9.7109375" style="221" customWidth="1"/>
    <col min="5382" max="5382" width="0" style="221" hidden="1" customWidth="1"/>
    <col min="5383" max="5383" width="7.7109375" style="221" customWidth="1"/>
    <col min="5384" max="5384" width="6" style="221" customWidth="1"/>
    <col min="5385" max="5385" width="7.28515625" style="221" customWidth="1"/>
    <col min="5386" max="5386" width="7.140625" style="221" customWidth="1"/>
    <col min="5387" max="5387" width="8.42578125" style="221" customWidth="1"/>
    <col min="5388" max="5388" width="6.5703125" style="221" customWidth="1"/>
    <col min="5389" max="5389" width="8.140625" style="221" customWidth="1"/>
    <col min="5390" max="5390" width="7.7109375" style="221" customWidth="1"/>
    <col min="5391" max="5391" width="8.85546875" style="221" customWidth="1"/>
    <col min="5392" max="5392" width="6.7109375" style="221" customWidth="1"/>
    <col min="5393" max="5393" width="7" style="221" customWidth="1"/>
    <col min="5394" max="5394" width="7.85546875" style="221" customWidth="1"/>
    <col min="5395" max="5395" width="11.140625" style="221" customWidth="1"/>
    <col min="5396" max="5397" width="5.5703125" style="221" customWidth="1"/>
    <col min="5398" max="5398" width="10.28515625" style="221" customWidth="1"/>
    <col min="5399" max="5632" width="9.140625" style="221"/>
    <col min="5633" max="5633" width="3" style="221" customWidth="1"/>
    <col min="5634" max="5634" width="3.7109375" style="221" customWidth="1"/>
    <col min="5635" max="5635" width="6.5703125" style="221" customWidth="1"/>
    <col min="5636" max="5636" width="21.140625" style="221" customWidth="1"/>
    <col min="5637" max="5637" width="9.7109375" style="221" customWidth="1"/>
    <col min="5638" max="5638" width="0" style="221" hidden="1" customWidth="1"/>
    <col min="5639" max="5639" width="7.7109375" style="221" customWidth="1"/>
    <col min="5640" max="5640" width="6" style="221" customWidth="1"/>
    <col min="5641" max="5641" width="7.28515625" style="221" customWidth="1"/>
    <col min="5642" max="5642" width="7.140625" style="221" customWidth="1"/>
    <col min="5643" max="5643" width="8.42578125" style="221" customWidth="1"/>
    <col min="5644" max="5644" width="6.5703125" style="221" customWidth="1"/>
    <col min="5645" max="5645" width="8.140625" style="221" customWidth="1"/>
    <col min="5646" max="5646" width="7.7109375" style="221" customWidth="1"/>
    <col min="5647" max="5647" width="8.85546875" style="221" customWidth="1"/>
    <col min="5648" max="5648" width="6.7109375" style="221" customWidth="1"/>
    <col min="5649" max="5649" width="7" style="221" customWidth="1"/>
    <col min="5650" max="5650" width="7.85546875" style="221" customWidth="1"/>
    <col min="5651" max="5651" width="11.140625" style="221" customWidth="1"/>
    <col min="5652" max="5653" width="5.5703125" style="221" customWidth="1"/>
    <col min="5654" max="5654" width="10.28515625" style="221" customWidth="1"/>
    <col min="5655" max="5888" width="9.140625" style="221"/>
    <col min="5889" max="5889" width="3" style="221" customWidth="1"/>
    <col min="5890" max="5890" width="3.7109375" style="221" customWidth="1"/>
    <col min="5891" max="5891" width="6.5703125" style="221" customWidth="1"/>
    <col min="5892" max="5892" width="21.140625" style="221" customWidth="1"/>
    <col min="5893" max="5893" width="9.7109375" style="221" customWidth="1"/>
    <col min="5894" max="5894" width="0" style="221" hidden="1" customWidth="1"/>
    <col min="5895" max="5895" width="7.7109375" style="221" customWidth="1"/>
    <col min="5896" max="5896" width="6" style="221" customWidth="1"/>
    <col min="5897" max="5897" width="7.28515625" style="221" customWidth="1"/>
    <col min="5898" max="5898" width="7.140625" style="221" customWidth="1"/>
    <col min="5899" max="5899" width="8.42578125" style="221" customWidth="1"/>
    <col min="5900" max="5900" width="6.5703125" style="221" customWidth="1"/>
    <col min="5901" max="5901" width="8.140625" style="221" customWidth="1"/>
    <col min="5902" max="5902" width="7.7109375" style="221" customWidth="1"/>
    <col min="5903" max="5903" width="8.85546875" style="221" customWidth="1"/>
    <col min="5904" max="5904" width="6.7109375" style="221" customWidth="1"/>
    <col min="5905" max="5905" width="7" style="221" customWidth="1"/>
    <col min="5906" max="5906" width="7.85546875" style="221" customWidth="1"/>
    <col min="5907" max="5907" width="11.140625" style="221" customWidth="1"/>
    <col min="5908" max="5909" width="5.5703125" style="221" customWidth="1"/>
    <col min="5910" max="5910" width="10.28515625" style="221" customWidth="1"/>
    <col min="5911" max="6144" width="9.140625" style="221"/>
    <col min="6145" max="6145" width="3" style="221" customWidth="1"/>
    <col min="6146" max="6146" width="3.7109375" style="221" customWidth="1"/>
    <col min="6147" max="6147" width="6.5703125" style="221" customWidth="1"/>
    <col min="6148" max="6148" width="21.140625" style="221" customWidth="1"/>
    <col min="6149" max="6149" width="9.7109375" style="221" customWidth="1"/>
    <col min="6150" max="6150" width="0" style="221" hidden="1" customWidth="1"/>
    <col min="6151" max="6151" width="7.7109375" style="221" customWidth="1"/>
    <col min="6152" max="6152" width="6" style="221" customWidth="1"/>
    <col min="6153" max="6153" width="7.28515625" style="221" customWidth="1"/>
    <col min="6154" max="6154" width="7.140625" style="221" customWidth="1"/>
    <col min="6155" max="6155" width="8.42578125" style="221" customWidth="1"/>
    <col min="6156" max="6156" width="6.5703125" style="221" customWidth="1"/>
    <col min="6157" max="6157" width="8.140625" style="221" customWidth="1"/>
    <col min="6158" max="6158" width="7.7109375" style="221" customWidth="1"/>
    <col min="6159" max="6159" width="8.85546875" style="221" customWidth="1"/>
    <col min="6160" max="6160" width="6.7109375" style="221" customWidth="1"/>
    <col min="6161" max="6161" width="7" style="221" customWidth="1"/>
    <col min="6162" max="6162" width="7.85546875" style="221" customWidth="1"/>
    <col min="6163" max="6163" width="11.140625" style="221" customWidth="1"/>
    <col min="6164" max="6165" width="5.5703125" style="221" customWidth="1"/>
    <col min="6166" max="6166" width="10.28515625" style="221" customWidth="1"/>
    <col min="6167" max="6400" width="9.140625" style="221"/>
    <col min="6401" max="6401" width="3" style="221" customWidth="1"/>
    <col min="6402" max="6402" width="3.7109375" style="221" customWidth="1"/>
    <col min="6403" max="6403" width="6.5703125" style="221" customWidth="1"/>
    <col min="6404" max="6404" width="21.140625" style="221" customWidth="1"/>
    <col min="6405" max="6405" width="9.7109375" style="221" customWidth="1"/>
    <col min="6406" max="6406" width="0" style="221" hidden="1" customWidth="1"/>
    <col min="6407" max="6407" width="7.7109375" style="221" customWidth="1"/>
    <col min="6408" max="6408" width="6" style="221" customWidth="1"/>
    <col min="6409" max="6409" width="7.28515625" style="221" customWidth="1"/>
    <col min="6410" max="6410" width="7.140625" style="221" customWidth="1"/>
    <col min="6411" max="6411" width="8.42578125" style="221" customWidth="1"/>
    <col min="6412" max="6412" width="6.5703125" style="221" customWidth="1"/>
    <col min="6413" max="6413" width="8.140625" style="221" customWidth="1"/>
    <col min="6414" max="6414" width="7.7109375" style="221" customWidth="1"/>
    <col min="6415" max="6415" width="8.85546875" style="221" customWidth="1"/>
    <col min="6416" max="6416" width="6.7109375" style="221" customWidth="1"/>
    <col min="6417" max="6417" width="7" style="221" customWidth="1"/>
    <col min="6418" max="6418" width="7.85546875" style="221" customWidth="1"/>
    <col min="6419" max="6419" width="11.140625" style="221" customWidth="1"/>
    <col min="6420" max="6421" width="5.5703125" style="221" customWidth="1"/>
    <col min="6422" max="6422" width="10.28515625" style="221" customWidth="1"/>
    <col min="6423" max="6656" width="9.140625" style="221"/>
    <col min="6657" max="6657" width="3" style="221" customWidth="1"/>
    <col min="6658" max="6658" width="3.7109375" style="221" customWidth="1"/>
    <col min="6659" max="6659" width="6.5703125" style="221" customWidth="1"/>
    <col min="6660" max="6660" width="21.140625" style="221" customWidth="1"/>
    <col min="6661" max="6661" width="9.7109375" style="221" customWidth="1"/>
    <col min="6662" max="6662" width="0" style="221" hidden="1" customWidth="1"/>
    <col min="6663" max="6663" width="7.7109375" style="221" customWidth="1"/>
    <col min="6664" max="6664" width="6" style="221" customWidth="1"/>
    <col min="6665" max="6665" width="7.28515625" style="221" customWidth="1"/>
    <col min="6666" max="6666" width="7.140625" style="221" customWidth="1"/>
    <col min="6667" max="6667" width="8.42578125" style="221" customWidth="1"/>
    <col min="6668" max="6668" width="6.5703125" style="221" customWidth="1"/>
    <col min="6669" max="6669" width="8.140625" style="221" customWidth="1"/>
    <col min="6670" max="6670" width="7.7109375" style="221" customWidth="1"/>
    <col min="6671" max="6671" width="8.85546875" style="221" customWidth="1"/>
    <col min="6672" max="6672" width="6.7109375" style="221" customWidth="1"/>
    <col min="6673" max="6673" width="7" style="221" customWidth="1"/>
    <col min="6674" max="6674" width="7.85546875" style="221" customWidth="1"/>
    <col min="6675" max="6675" width="11.140625" style="221" customWidth="1"/>
    <col min="6676" max="6677" width="5.5703125" style="221" customWidth="1"/>
    <col min="6678" max="6678" width="10.28515625" style="221" customWidth="1"/>
    <col min="6679" max="6912" width="9.140625" style="221"/>
    <col min="6913" max="6913" width="3" style="221" customWidth="1"/>
    <col min="6914" max="6914" width="3.7109375" style="221" customWidth="1"/>
    <col min="6915" max="6915" width="6.5703125" style="221" customWidth="1"/>
    <col min="6916" max="6916" width="21.140625" style="221" customWidth="1"/>
    <col min="6917" max="6917" width="9.7109375" style="221" customWidth="1"/>
    <col min="6918" max="6918" width="0" style="221" hidden="1" customWidth="1"/>
    <col min="6919" max="6919" width="7.7109375" style="221" customWidth="1"/>
    <col min="6920" max="6920" width="6" style="221" customWidth="1"/>
    <col min="6921" max="6921" width="7.28515625" style="221" customWidth="1"/>
    <col min="6922" max="6922" width="7.140625" style="221" customWidth="1"/>
    <col min="6923" max="6923" width="8.42578125" style="221" customWidth="1"/>
    <col min="6924" max="6924" width="6.5703125" style="221" customWidth="1"/>
    <col min="6925" max="6925" width="8.140625" style="221" customWidth="1"/>
    <col min="6926" max="6926" width="7.7109375" style="221" customWidth="1"/>
    <col min="6927" max="6927" width="8.85546875" style="221" customWidth="1"/>
    <col min="6928" max="6928" width="6.7109375" style="221" customWidth="1"/>
    <col min="6929" max="6929" width="7" style="221" customWidth="1"/>
    <col min="6930" max="6930" width="7.85546875" style="221" customWidth="1"/>
    <col min="6931" max="6931" width="11.140625" style="221" customWidth="1"/>
    <col min="6932" max="6933" width="5.5703125" style="221" customWidth="1"/>
    <col min="6934" max="6934" width="10.28515625" style="221" customWidth="1"/>
    <col min="6935" max="7168" width="9.140625" style="221"/>
    <col min="7169" max="7169" width="3" style="221" customWidth="1"/>
    <col min="7170" max="7170" width="3.7109375" style="221" customWidth="1"/>
    <col min="7171" max="7171" width="6.5703125" style="221" customWidth="1"/>
    <col min="7172" max="7172" width="21.140625" style="221" customWidth="1"/>
    <col min="7173" max="7173" width="9.7109375" style="221" customWidth="1"/>
    <col min="7174" max="7174" width="0" style="221" hidden="1" customWidth="1"/>
    <col min="7175" max="7175" width="7.7109375" style="221" customWidth="1"/>
    <col min="7176" max="7176" width="6" style="221" customWidth="1"/>
    <col min="7177" max="7177" width="7.28515625" style="221" customWidth="1"/>
    <col min="7178" max="7178" width="7.140625" style="221" customWidth="1"/>
    <col min="7179" max="7179" width="8.42578125" style="221" customWidth="1"/>
    <col min="7180" max="7180" width="6.5703125" style="221" customWidth="1"/>
    <col min="7181" max="7181" width="8.140625" style="221" customWidth="1"/>
    <col min="7182" max="7182" width="7.7109375" style="221" customWidth="1"/>
    <col min="7183" max="7183" width="8.85546875" style="221" customWidth="1"/>
    <col min="7184" max="7184" width="6.7109375" style="221" customWidth="1"/>
    <col min="7185" max="7185" width="7" style="221" customWidth="1"/>
    <col min="7186" max="7186" width="7.85546875" style="221" customWidth="1"/>
    <col min="7187" max="7187" width="11.140625" style="221" customWidth="1"/>
    <col min="7188" max="7189" width="5.5703125" style="221" customWidth="1"/>
    <col min="7190" max="7190" width="10.28515625" style="221" customWidth="1"/>
    <col min="7191" max="7424" width="9.140625" style="221"/>
    <col min="7425" max="7425" width="3" style="221" customWidth="1"/>
    <col min="7426" max="7426" width="3.7109375" style="221" customWidth="1"/>
    <col min="7427" max="7427" width="6.5703125" style="221" customWidth="1"/>
    <col min="7428" max="7428" width="21.140625" style="221" customWidth="1"/>
    <col min="7429" max="7429" width="9.7109375" style="221" customWidth="1"/>
    <col min="7430" max="7430" width="0" style="221" hidden="1" customWidth="1"/>
    <col min="7431" max="7431" width="7.7109375" style="221" customWidth="1"/>
    <col min="7432" max="7432" width="6" style="221" customWidth="1"/>
    <col min="7433" max="7433" width="7.28515625" style="221" customWidth="1"/>
    <col min="7434" max="7434" width="7.140625" style="221" customWidth="1"/>
    <col min="7435" max="7435" width="8.42578125" style="221" customWidth="1"/>
    <col min="7436" max="7436" width="6.5703125" style="221" customWidth="1"/>
    <col min="7437" max="7437" width="8.140625" style="221" customWidth="1"/>
    <col min="7438" max="7438" width="7.7109375" style="221" customWidth="1"/>
    <col min="7439" max="7439" width="8.85546875" style="221" customWidth="1"/>
    <col min="7440" max="7440" width="6.7109375" style="221" customWidth="1"/>
    <col min="7441" max="7441" width="7" style="221" customWidth="1"/>
    <col min="7442" max="7442" width="7.85546875" style="221" customWidth="1"/>
    <col min="7443" max="7443" width="11.140625" style="221" customWidth="1"/>
    <col min="7444" max="7445" width="5.5703125" style="221" customWidth="1"/>
    <col min="7446" max="7446" width="10.28515625" style="221" customWidth="1"/>
    <col min="7447" max="7680" width="9.140625" style="221"/>
    <col min="7681" max="7681" width="3" style="221" customWidth="1"/>
    <col min="7682" max="7682" width="3.7109375" style="221" customWidth="1"/>
    <col min="7683" max="7683" width="6.5703125" style="221" customWidth="1"/>
    <col min="7684" max="7684" width="21.140625" style="221" customWidth="1"/>
    <col min="7685" max="7685" width="9.7109375" style="221" customWidth="1"/>
    <col min="7686" max="7686" width="0" style="221" hidden="1" customWidth="1"/>
    <col min="7687" max="7687" width="7.7109375" style="221" customWidth="1"/>
    <col min="7688" max="7688" width="6" style="221" customWidth="1"/>
    <col min="7689" max="7689" width="7.28515625" style="221" customWidth="1"/>
    <col min="7690" max="7690" width="7.140625" style="221" customWidth="1"/>
    <col min="7691" max="7691" width="8.42578125" style="221" customWidth="1"/>
    <col min="7692" max="7692" width="6.5703125" style="221" customWidth="1"/>
    <col min="7693" max="7693" width="8.140625" style="221" customWidth="1"/>
    <col min="7694" max="7694" width="7.7109375" style="221" customWidth="1"/>
    <col min="7695" max="7695" width="8.85546875" style="221" customWidth="1"/>
    <col min="7696" max="7696" width="6.7109375" style="221" customWidth="1"/>
    <col min="7697" max="7697" width="7" style="221" customWidth="1"/>
    <col min="7698" max="7698" width="7.85546875" style="221" customWidth="1"/>
    <col min="7699" max="7699" width="11.140625" style="221" customWidth="1"/>
    <col min="7700" max="7701" width="5.5703125" style="221" customWidth="1"/>
    <col min="7702" max="7702" width="10.28515625" style="221" customWidth="1"/>
    <col min="7703" max="7936" width="9.140625" style="221"/>
    <col min="7937" max="7937" width="3" style="221" customWidth="1"/>
    <col min="7938" max="7938" width="3.7109375" style="221" customWidth="1"/>
    <col min="7939" max="7939" width="6.5703125" style="221" customWidth="1"/>
    <col min="7940" max="7940" width="21.140625" style="221" customWidth="1"/>
    <col min="7941" max="7941" width="9.7109375" style="221" customWidth="1"/>
    <col min="7942" max="7942" width="0" style="221" hidden="1" customWidth="1"/>
    <col min="7943" max="7943" width="7.7109375" style="221" customWidth="1"/>
    <col min="7944" max="7944" width="6" style="221" customWidth="1"/>
    <col min="7945" max="7945" width="7.28515625" style="221" customWidth="1"/>
    <col min="7946" max="7946" width="7.140625" style="221" customWidth="1"/>
    <col min="7947" max="7947" width="8.42578125" style="221" customWidth="1"/>
    <col min="7948" max="7948" width="6.5703125" style="221" customWidth="1"/>
    <col min="7949" max="7949" width="8.140625" style="221" customWidth="1"/>
    <col min="7950" max="7950" width="7.7109375" style="221" customWidth="1"/>
    <col min="7951" max="7951" width="8.85546875" style="221" customWidth="1"/>
    <col min="7952" max="7952" width="6.7109375" style="221" customWidth="1"/>
    <col min="7953" max="7953" width="7" style="221" customWidth="1"/>
    <col min="7954" max="7954" width="7.85546875" style="221" customWidth="1"/>
    <col min="7955" max="7955" width="11.140625" style="221" customWidth="1"/>
    <col min="7956" max="7957" width="5.5703125" style="221" customWidth="1"/>
    <col min="7958" max="7958" width="10.28515625" style="221" customWidth="1"/>
    <col min="7959" max="8192" width="9.140625" style="221"/>
    <col min="8193" max="8193" width="3" style="221" customWidth="1"/>
    <col min="8194" max="8194" width="3.7109375" style="221" customWidth="1"/>
    <col min="8195" max="8195" width="6.5703125" style="221" customWidth="1"/>
    <col min="8196" max="8196" width="21.140625" style="221" customWidth="1"/>
    <col min="8197" max="8197" width="9.7109375" style="221" customWidth="1"/>
    <col min="8198" max="8198" width="0" style="221" hidden="1" customWidth="1"/>
    <col min="8199" max="8199" width="7.7109375" style="221" customWidth="1"/>
    <col min="8200" max="8200" width="6" style="221" customWidth="1"/>
    <col min="8201" max="8201" width="7.28515625" style="221" customWidth="1"/>
    <col min="8202" max="8202" width="7.140625" style="221" customWidth="1"/>
    <col min="8203" max="8203" width="8.42578125" style="221" customWidth="1"/>
    <col min="8204" max="8204" width="6.5703125" style="221" customWidth="1"/>
    <col min="8205" max="8205" width="8.140625" style="221" customWidth="1"/>
    <col min="8206" max="8206" width="7.7109375" style="221" customWidth="1"/>
    <col min="8207" max="8207" width="8.85546875" style="221" customWidth="1"/>
    <col min="8208" max="8208" width="6.7109375" style="221" customWidth="1"/>
    <col min="8209" max="8209" width="7" style="221" customWidth="1"/>
    <col min="8210" max="8210" width="7.85546875" style="221" customWidth="1"/>
    <col min="8211" max="8211" width="11.140625" style="221" customWidth="1"/>
    <col min="8212" max="8213" width="5.5703125" style="221" customWidth="1"/>
    <col min="8214" max="8214" width="10.28515625" style="221" customWidth="1"/>
    <col min="8215" max="8448" width="9.140625" style="221"/>
    <col min="8449" max="8449" width="3" style="221" customWidth="1"/>
    <col min="8450" max="8450" width="3.7109375" style="221" customWidth="1"/>
    <col min="8451" max="8451" width="6.5703125" style="221" customWidth="1"/>
    <col min="8452" max="8452" width="21.140625" style="221" customWidth="1"/>
    <col min="8453" max="8453" width="9.7109375" style="221" customWidth="1"/>
    <col min="8454" max="8454" width="0" style="221" hidden="1" customWidth="1"/>
    <col min="8455" max="8455" width="7.7109375" style="221" customWidth="1"/>
    <col min="8456" max="8456" width="6" style="221" customWidth="1"/>
    <col min="8457" max="8457" width="7.28515625" style="221" customWidth="1"/>
    <col min="8458" max="8458" width="7.140625" style="221" customWidth="1"/>
    <col min="8459" max="8459" width="8.42578125" style="221" customWidth="1"/>
    <col min="8460" max="8460" width="6.5703125" style="221" customWidth="1"/>
    <col min="8461" max="8461" width="8.140625" style="221" customWidth="1"/>
    <col min="8462" max="8462" width="7.7109375" style="221" customWidth="1"/>
    <col min="8463" max="8463" width="8.85546875" style="221" customWidth="1"/>
    <col min="8464" max="8464" width="6.7109375" style="221" customWidth="1"/>
    <col min="8465" max="8465" width="7" style="221" customWidth="1"/>
    <col min="8466" max="8466" width="7.85546875" style="221" customWidth="1"/>
    <col min="8467" max="8467" width="11.140625" style="221" customWidth="1"/>
    <col min="8468" max="8469" width="5.5703125" style="221" customWidth="1"/>
    <col min="8470" max="8470" width="10.28515625" style="221" customWidth="1"/>
    <col min="8471" max="8704" width="9.140625" style="221"/>
    <col min="8705" max="8705" width="3" style="221" customWidth="1"/>
    <col min="8706" max="8706" width="3.7109375" style="221" customWidth="1"/>
    <col min="8707" max="8707" width="6.5703125" style="221" customWidth="1"/>
    <col min="8708" max="8708" width="21.140625" style="221" customWidth="1"/>
    <col min="8709" max="8709" width="9.7109375" style="221" customWidth="1"/>
    <col min="8710" max="8710" width="0" style="221" hidden="1" customWidth="1"/>
    <col min="8711" max="8711" width="7.7109375" style="221" customWidth="1"/>
    <col min="8712" max="8712" width="6" style="221" customWidth="1"/>
    <col min="8713" max="8713" width="7.28515625" style="221" customWidth="1"/>
    <col min="8714" max="8714" width="7.140625" style="221" customWidth="1"/>
    <col min="8715" max="8715" width="8.42578125" style="221" customWidth="1"/>
    <col min="8716" max="8716" width="6.5703125" style="221" customWidth="1"/>
    <col min="8717" max="8717" width="8.140625" style="221" customWidth="1"/>
    <col min="8718" max="8718" width="7.7109375" style="221" customWidth="1"/>
    <col min="8719" max="8719" width="8.85546875" style="221" customWidth="1"/>
    <col min="8720" max="8720" width="6.7109375" style="221" customWidth="1"/>
    <col min="8721" max="8721" width="7" style="221" customWidth="1"/>
    <col min="8722" max="8722" width="7.85546875" style="221" customWidth="1"/>
    <col min="8723" max="8723" width="11.140625" style="221" customWidth="1"/>
    <col min="8724" max="8725" width="5.5703125" style="221" customWidth="1"/>
    <col min="8726" max="8726" width="10.28515625" style="221" customWidth="1"/>
    <col min="8727" max="8960" width="9.140625" style="221"/>
    <col min="8961" max="8961" width="3" style="221" customWidth="1"/>
    <col min="8962" max="8962" width="3.7109375" style="221" customWidth="1"/>
    <col min="8963" max="8963" width="6.5703125" style="221" customWidth="1"/>
    <col min="8964" max="8964" width="21.140625" style="221" customWidth="1"/>
    <col min="8965" max="8965" width="9.7109375" style="221" customWidth="1"/>
    <col min="8966" max="8966" width="0" style="221" hidden="1" customWidth="1"/>
    <col min="8967" max="8967" width="7.7109375" style="221" customWidth="1"/>
    <col min="8968" max="8968" width="6" style="221" customWidth="1"/>
    <col min="8969" max="8969" width="7.28515625" style="221" customWidth="1"/>
    <col min="8970" max="8970" width="7.140625" style="221" customWidth="1"/>
    <col min="8971" max="8971" width="8.42578125" style="221" customWidth="1"/>
    <col min="8972" max="8972" width="6.5703125" style="221" customWidth="1"/>
    <col min="8973" max="8973" width="8.140625" style="221" customWidth="1"/>
    <col min="8974" max="8974" width="7.7109375" style="221" customWidth="1"/>
    <col min="8975" max="8975" width="8.85546875" style="221" customWidth="1"/>
    <col min="8976" max="8976" width="6.7109375" style="221" customWidth="1"/>
    <col min="8977" max="8977" width="7" style="221" customWidth="1"/>
    <col min="8978" max="8978" width="7.85546875" style="221" customWidth="1"/>
    <col min="8979" max="8979" width="11.140625" style="221" customWidth="1"/>
    <col min="8980" max="8981" width="5.5703125" style="221" customWidth="1"/>
    <col min="8982" max="8982" width="10.28515625" style="221" customWidth="1"/>
    <col min="8983" max="9216" width="9.140625" style="221"/>
    <col min="9217" max="9217" width="3" style="221" customWidth="1"/>
    <col min="9218" max="9218" width="3.7109375" style="221" customWidth="1"/>
    <col min="9219" max="9219" width="6.5703125" style="221" customWidth="1"/>
    <col min="9220" max="9220" width="21.140625" style="221" customWidth="1"/>
    <col min="9221" max="9221" width="9.7109375" style="221" customWidth="1"/>
    <col min="9222" max="9222" width="0" style="221" hidden="1" customWidth="1"/>
    <col min="9223" max="9223" width="7.7109375" style="221" customWidth="1"/>
    <col min="9224" max="9224" width="6" style="221" customWidth="1"/>
    <col min="9225" max="9225" width="7.28515625" style="221" customWidth="1"/>
    <col min="9226" max="9226" width="7.140625" style="221" customWidth="1"/>
    <col min="9227" max="9227" width="8.42578125" style="221" customWidth="1"/>
    <col min="9228" max="9228" width="6.5703125" style="221" customWidth="1"/>
    <col min="9229" max="9229" width="8.140625" style="221" customWidth="1"/>
    <col min="9230" max="9230" width="7.7109375" style="221" customWidth="1"/>
    <col min="9231" max="9231" width="8.85546875" style="221" customWidth="1"/>
    <col min="9232" max="9232" width="6.7109375" style="221" customWidth="1"/>
    <col min="9233" max="9233" width="7" style="221" customWidth="1"/>
    <col min="9234" max="9234" width="7.85546875" style="221" customWidth="1"/>
    <col min="9235" max="9235" width="11.140625" style="221" customWidth="1"/>
    <col min="9236" max="9237" width="5.5703125" style="221" customWidth="1"/>
    <col min="9238" max="9238" width="10.28515625" style="221" customWidth="1"/>
    <col min="9239" max="9472" width="9.140625" style="221"/>
    <col min="9473" max="9473" width="3" style="221" customWidth="1"/>
    <col min="9474" max="9474" width="3.7109375" style="221" customWidth="1"/>
    <col min="9475" max="9475" width="6.5703125" style="221" customWidth="1"/>
    <col min="9476" max="9476" width="21.140625" style="221" customWidth="1"/>
    <col min="9477" max="9477" width="9.7109375" style="221" customWidth="1"/>
    <col min="9478" max="9478" width="0" style="221" hidden="1" customWidth="1"/>
    <col min="9479" max="9479" width="7.7109375" style="221" customWidth="1"/>
    <col min="9480" max="9480" width="6" style="221" customWidth="1"/>
    <col min="9481" max="9481" width="7.28515625" style="221" customWidth="1"/>
    <col min="9482" max="9482" width="7.140625" style="221" customWidth="1"/>
    <col min="9483" max="9483" width="8.42578125" style="221" customWidth="1"/>
    <col min="9484" max="9484" width="6.5703125" style="221" customWidth="1"/>
    <col min="9485" max="9485" width="8.140625" style="221" customWidth="1"/>
    <col min="9486" max="9486" width="7.7109375" style="221" customWidth="1"/>
    <col min="9487" max="9487" width="8.85546875" style="221" customWidth="1"/>
    <col min="9488" max="9488" width="6.7109375" style="221" customWidth="1"/>
    <col min="9489" max="9489" width="7" style="221" customWidth="1"/>
    <col min="9490" max="9490" width="7.85546875" style="221" customWidth="1"/>
    <col min="9491" max="9491" width="11.140625" style="221" customWidth="1"/>
    <col min="9492" max="9493" width="5.5703125" style="221" customWidth="1"/>
    <col min="9494" max="9494" width="10.28515625" style="221" customWidth="1"/>
    <col min="9495" max="9728" width="9.140625" style="221"/>
    <col min="9729" max="9729" width="3" style="221" customWidth="1"/>
    <col min="9730" max="9730" width="3.7109375" style="221" customWidth="1"/>
    <col min="9731" max="9731" width="6.5703125" style="221" customWidth="1"/>
    <col min="9732" max="9732" width="21.140625" style="221" customWidth="1"/>
    <col min="9733" max="9733" width="9.7109375" style="221" customWidth="1"/>
    <col min="9734" max="9734" width="0" style="221" hidden="1" customWidth="1"/>
    <col min="9735" max="9735" width="7.7109375" style="221" customWidth="1"/>
    <col min="9736" max="9736" width="6" style="221" customWidth="1"/>
    <col min="9737" max="9737" width="7.28515625" style="221" customWidth="1"/>
    <col min="9738" max="9738" width="7.140625" style="221" customWidth="1"/>
    <col min="9739" max="9739" width="8.42578125" style="221" customWidth="1"/>
    <col min="9740" max="9740" width="6.5703125" style="221" customWidth="1"/>
    <col min="9741" max="9741" width="8.140625" style="221" customWidth="1"/>
    <col min="9742" max="9742" width="7.7109375" style="221" customWidth="1"/>
    <col min="9743" max="9743" width="8.85546875" style="221" customWidth="1"/>
    <col min="9744" max="9744" width="6.7109375" style="221" customWidth="1"/>
    <col min="9745" max="9745" width="7" style="221" customWidth="1"/>
    <col min="9746" max="9746" width="7.85546875" style="221" customWidth="1"/>
    <col min="9747" max="9747" width="11.140625" style="221" customWidth="1"/>
    <col min="9748" max="9749" width="5.5703125" style="221" customWidth="1"/>
    <col min="9750" max="9750" width="10.28515625" style="221" customWidth="1"/>
    <col min="9751" max="9984" width="9.140625" style="221"/>
    <col min="9985" max="9985" width="3" style="221" customWidth="1"/>
    <col min="9986" max="9986" width="3.7109375" style="221" customWidth="1"/>
    <col min="9987" max="9987" width="6.5703125" style="221" customWidth="1"/>
    <col min="9988" max="9988" width="21.140625" style="221" customWidth="1"/>
    <col min="9989" max="9989" width="9.7109375" style="221" customWidth="1"/>
    <col min="9990" max="9990" width="0" style="221" hidden="1" customWidth="1"/>
    <col min="9991" max="9991" width="7.7109375" style="221" customWidth="1"/>
    <col min="9992" max="9992" width="6" style="221" customWidth="1"/>
    <col min="9993" max="9993" width="7.28515625" style="221" customWidth="1"/>
    <col min="9994" max="9994" width="7.140625" style="221" customWidth="1"/>
    <col min="9995" max="9995" width="8.42578125" style="221" customWidth="1"/>
    <col min="9996" max="9996" width="6.5703125" style="221" customWidth="1"/>
    <col min="9997" max="9997" width="8.140625" style="221" customWidth="1"/>
    <col min="9998" max="9998" width="7.7109375" style="221" customWidth="1"/>
    <col min="9999" max="9999" width="8.85546875" style="221" customWidth="1"/>
    <col min="10000" max="10000" width="6.7109375" style="221" customWidth="1"/>
    <col min="10001" max="10001" width="7" style="221" customWidth="1"/>
    <col min="10002" max="10002" width="7.85546875" style="221" customWidth="1"/>
    <col min="10003" max="10003" width="11.140625" style="221" customWidth="1"/>
    <col min="10004" max="10005" width="5.5703125" style="221" customWidth="1"/>
    <col min="10006" max="10006" width="10.28515625" style="221" customWidth="1"/>
    <col min="10007" max="10240" width="9.140625" style="221"/>
    <col min="10241" max="10241" width="3" style="221" customWidth="1"/>
    <col min="10242" max="10242" width="3.7109375" style="221" customWidth="1"/>
    <col min="10243" max="10243" width="6.5703125" style="221" customWidth="1"/>
    <col min="10244" max="10244" width="21.140625" style="221" customWidth="1"/>
    <col min="10245" max="10245" width="9.7109375" style="221" customWidth="1"/>
    <col min="10246" max="10246" width="0" style="221" hidden="1" customWidth="1"/>
    <col min="10247" max="10247" width="7.7109375" style="221" customWidth="1"/>
    <col min="10248" max="10248" width="6" style="221" customWidth="1"/>
    <col min="10249" max="10249" width="7.28515625" style="221" customWidth="1"/>
    <col min="10250" max="10250" width="7.140625" style="221" customWidth="1"/>
    <col min="10251" max="10251" width="8.42578125" style="221" customWidth="1"/>
    <col min="10252" max="10252" width="6.5703125" style="221" customWidth="1"/>
    <col min="10253" max="10253" width="8.140625" style="221" customWidth="1"/>
    <col min="10254" max="10254" width="7.7109375" style="221" customWidth="1"/>
    <col min="10255" max="10255" width="8.85546875" style="221" customWidth="1"/>
    <col min="10256" max="10256" width="6.7109375" style="221" customWidth="1"/>
    <col min="10257" max="10257" width="7" style="221" customWidth="1"/>
    <col min="10258" max="10258" width="7.85546875" style="221" customWidth="1"/>
    <col min="10259" max="10259" width="11.140625" style="221" customWidth="1"/>
    <col min="10260" max="10261" width="5.5703125" style="221" customWidth="1"/>
    <col min="10262" max="10262" width="10.28515625" style="221" customWidth="1"/>
    <col min="10263" max="10496" width="9.140625" style="221"/>
    <col min="10497" max="10497" width="3" style="221" customWidth="1"/>
    <col min="10498" max="10498" width="3.7109375" style="221" customWidth="1"/>
    <col min="10499" max="10499" width="6.5703125" style="221" customWidth="1"/>
    <col min="10500" max="10500" width="21.140625" style="221" customWidth="1"/>
    <col min="10501" max="10501" width="9.7109375" style="221" customWidth="1"/>
    <col min="10502" max="10502" width="0" style="221" hidden="1" customWidth="1"/>
    <col min="10503" max="10503" width="7.7109375" style="221" customWidth="1"/>
    <col min="10504" max="10504" width="6" style="221" customWidth="1"/>
    <col min="10505" max="10505" width="7.28515625" style="221" customWidth="1"/>
    <col min="10506" max="10506" width="7.140625" style="221" customWidth="1"/>
    <col min="10507" max="10507" width="8.42578125" style="221" customWidth="1"/>
    <col min="10508" max="10508" width="6.5703125" style="221" customWidth="1"/>
    <col min="10509" max="10509" width="8.140625" style="221" customWidth="1"/>
    <col min="10510" max="10510" width="7.7109375" style="221" customWidth="1"/>
    <col min="10511" max="10511" width="8.85546875" style="221" customWidth="1"/>
    <col min="10512" max="10512" width="6.7109375" style="221" customWidth="1"/>
    <col min="10513" max="10513" width="7" style="221" customWidth="1"/>
    <col min="10514" max="10514" width="7.85546875" style="221" customWidth="1"/>
    <col min="10515" max="10515" width="11.140625" style="221" customWidth="1"/>
    <col min="10516" max="10517" width="5.5703125" style="221" customWidth="1"/>
    <col min="10518" max="10518" width="10.28515625" style="221" customWidth="1"/>
    <col min="10519" max="10752" width="9.140625" style="221"/>
    <col min="10753" max="10753" width="3" style="221" customWidth="1"/>
    <col min="10754" max="10754" width="3.7109375" style="221" customWidth="1"/>
    <col min="10755" max="10755" width="6.5703125" style="221" customWidth="1"/>
    <col min="10756" max="10756" width="21.140625" style="221" customWidth="1"/>
    <col min="10757" max="10757" width="9.7109375" style="221" customWidth="1"/>
    <col min="10758" max="10758" width="0" style="221" hidden="1" customWidth="1"/>
    <col min="10759" max="10759" width="7.7109375" style="221" customWidth="1"/>
    <col min="10760" max="10760" width="6" style="221" customWidth="1"/>
    <col min="10761" max="10761" width="7.28515625" style="221" customWidth="1"/>
    <col min="10762" max="10762" width="7.140625" style="221" customWidth="1"/>
    <col min="10763" max="10763" width="8.42578125" style="221" customWidth="1"/>
    <col min="10764" max="10764" width="6.5703125" style="221" customWidth="1"/>
    <col min="10765" max="10765" width="8.140625" style="221" customWidth="1"/>
    <col min="10766" max="10766" width="7.7109375" style="221" customWidth="1"/>
    <col min="10767" max="10767" width="8.85546875" style="221" customWidth="1"/>
    <col min="10768" max="10768" width="6.7109375" style="221" customWidth="1"/>
    <col min="10769" max="10769" width="7" style="221" customWidth="1"/>
    <col min="10770" max="10770" width="7.85546875" style="221" customWidth="1"/>
    <col min="10771" max="10771" width="11.140625" style="221" customWidth="1"/>
    <col min="10772" max="10773" width="5.5703125" style="221" customWidth="1"/>
    <col min="10774" max="10774" width="10.28515625" style="221" customWidth="1"/>
    <col min="10775" max="11008" width="9.140625" style="221"/>
    <col min="11009" max="11009" width="3" style="221" customWidth="1"/>
    <col min="11010" max="11010" width="3.7109375" style="221" customWidth="1"/>
    <col min="11011" max="11011" width="6.5703125" style="221" customWidth="1"/>
    <col min="11012" max="11012" width="21.140625" style="221" customWidth="1"/>
    <col min="11013" max="11013" width="9.7109375" style="221" customWidth="1"/>
    <col min="11014" max="11014" width="0" style="221" hidden="1" customWidth="1"/>
    <col min="11015" max="11015" width="7.7109375" style="221" customWidth="1"/>
    <col min="11016" max="11016" width="6" style="221" customWidth="1"/>
    <col min="11017" max="11017" width="7.28515625" style="221" customWidth="1"/>
    <col min="11018" max="11018" width="7.140625" style="221" customWidth="1"/>
    <col min="11019" max="11019" width="8.42578125" style="221" customWidth="1"/>
    <col min="11020" max="11020" width="6.5703125" style="221" customWidth="1"/>
    <col min="11021" max="11021" width="8.140625" style="221" customWidth="1"/>
    <col min="11022" max="11022" width="7.7109375" style="221" customWidth="1"/>
    <col min="11023" max="11023" width="8.85546875" style="221" customWidth="1"/>
    <col min="11024" max="11024" width="6.7109375" style="221" customWidth="1"/>
    <col min="11025" max="11025" width="7" style="221" customWidth="1"/>
    <col min="11026" max="11026" width="7.85546875" style="221" customWidth="1"/>
    <col min="11027" max="11027" width="11.140625" style="221" customWidth="1"/>
    <col min="11028" max="11029" width="5.5703125" style="221" customWidth="1"/>
    <col min="11030" max="11030" width="10.28515625" style="221" customWidth="1"/>
    <col min="11031" max="11264" width="9.140625" style="221"/>
    <col min="11265" max="11265" width="3" style="221" customWidth="1"/>
    <col min="11266" max="11266" width="3.7109375" style="221" customWidth="1"/>
    <col min="11267" max="11267" width="6.5703125" style="221" customWidth="1"/>
    <col min="11268" max="11268" width="21.140625" style="221" customWidth="1"/>
    <col min="11269" max="11269" width="9.7109375" style="221" customWidth="1"/>
    <col min="11270" max="11270" width="0" style="221" hidden="1" customWidth="1"/>
    <col min="11271" max="11271" width="7.7109375" style="221" customWidth="1"/>
    <col min="11272" max="11272" width="6" style="221" customWidth="1"/>
    <col min="11273" max="11273" width="7.28515625" style="221" customWidth="1"/>
    <col min="11274" max="11274" width="7.140625" style="221" customWidth="1"/>
    <col min="11275" max="11275" width="8.42578125" style="221" customWidth="1"/>
    <col min="11276" max="11276" width="6.5703125" style="221" customWidth="1"/>
    <col min="11277" max="11277" width="8.140625" style="221" customWidth="1"/>
    <col min="11278" max="11278" width="7.7109375" style="221" customWidth="1"/>
    <col min="11279" max="11279" width="8.85546875" style="221" customWidth="1"/>
    <col min="11280" max="11280" width="6.7109375" style="221" customWidth="1"/>
    <col min="11281" max="11281" width="7" style="221" customWidth="1"/>
    <col min="11282" max="11282" width="7.85546875" style="221" customWidth="1"/>
    <col min="11283" max="11283" width="11.140625" style="221" customWidth="1"/>
    <col min="11284" max="11285" width="5.5703125" style="221" customWidth="1"/>
    <col min="11286" max="11286" width="10.28515625" style="221" customWidth="1"/>
    <col min="11287" max="11520" width="9.140625" style="221"/>
    <col min="11521" max="11521" width="3" style="221" customWidth="1"/>
    <col min="11522" max="11522" width="3.7109375" style="221" customWidth="1"/>
    <col min="11523" max="11523" width="6.5703125" style="221" customWidth="1"/>
    <col min="11524" max="11524" width="21.140625" style="221" customWidth="1"/>
    <col min="11525" max="11525" width="9.7109375" style="221" customWidth="1"/>
    <col min="11526" max="11526" width="0" style="221" hidden="1" customWidth="1"/>
    <col min="11527" max="11527" width="7.7109375" style="221" customWidth="1"/>
    <col min="11528" max="11528" width="6" style="221" customWidth="1"/>
    <col min="11529" max="11529" width="7.28515625" style="221" customWidth="1"/>
    <col min="11530" max="11530" width="7.140625" style="221" customWidth="1"/>
    <col min="11531" max="11531" width="8.42578125" style="221" customWidth="1"/>
    <col min="11532" max="11532" width="6.5703125" style="221" customWidth="1"/>
    <col min="11533" max="11533" width="8.140625" style="221" customWidth="1"/>
    <col min="11534" max="11534" width="7.7109375" style="221" customWidth="1"/>
    <col min="11535" max="11535" width="8.85546875" style="221" customWidth="1"/>
    <col min="11536" max="11536" width="6.7109375" style="221" customWidth="1"/>
    <col min="11537" max="11537" width="7" style="221" customWidth="1"/>
    <col min="11538" max="11538" width="7.85546875" style="221" customWidth="1"/>
    <col min="11539" max="11539" width="11.140625" style="221" customWidth="1"/>
    <col min="11540" max="11541" width="5.5703125" style="221" customWidth="1"/>
    <col min="11542" max="11542" width="10.28515625" style="221" customWidth="1"/>
    <col min="11543" max="11776" width="9.140625" style="221"/>
    <col min="11777" max="11777" width="3" style="221" customWidth="1"/>
    <col min="11778" max="11778" width="3.7109375" style="221" customWidth="1"/>
    <col min="11779" max="11779" width="6.5703125" style="221" customWidth="1"/>
    <col min="11780" max="11780" width="21.140625" style="221" customWidth="1"/>
    <col min="11781" max="11781" width="9.7109375" style="221" customWidth="1"/>
    <col min="11782" max="11782" width="0" style="221" hidden="1" customWidth="1"/>
    <col min="11783" max="11783" width="7.7109375" style="221" customWidth="1"/>
    <col min="11784" max="11784" width="6" style="221" customWidth="1"/>
    <col min="11785" max="11785" width="7.28515625" style="221" customWidth="1"/>
    <col min="11786" max="11786" width="7.140625" style="221" customWidth="1"/>
    <col min="11787" max="11787" width="8.42578125" style="221" customWidth="1"/>
    <col min="11788" max="11788" width="6.5703125" style="221" customWidth="1"/>
    <col min="11789" max="11789" width="8.140625" style="221" customWidth="1"/>
    <col min="11790" max="11790" width="7.7109375" style="221" customWidth="1"/>
    <col min="11791" max="11791" width="8.85546875" style="221" customWidth="1"/>
    <col min="11792" max="11792" width="6.7109375" style="221" customWidth="1"/>
    <col min="11793" max="11793" width="7" style="221" customWidth="1"/>
    <col min="11794" max="11794" width="7.85546875" style="221" customWidth="1"/>
    <col min="11795" max="11795" width="11.140625" style="221" customWidth="1"/>
    <col min="11796" max="11797" width="5.5703125" style="221" customWidth="1"/>
    <col min="11798" max="11798" width="10.28515625" style="221" customWidth="1"/>
    <col min="11799" max="12032" width="9.140625" style="221"/>
    <col min="12033" max="12033" width="3" style="221" customWidth="1"/>
    <col min="12034" max="12034" width="3.7109375" style="221" customWidth="1"/>
    <col min="12035" max="12035" width="6.5703125" style="221" customWidth="1"/>
    <col min="12036" max="12036" width="21.140625" style="221" customWidth="1"/>
    <col min="12037" max="12037" width="9.7109375" style="221" customWidth="1"/>
    <col min="12038" max="12038" width="0" style="221" hidden="1" customWidth="1"/>
    <col min="12039" max="12039" width="7.7109375" style="221" customWidth="1"/>
    <col min="12040" max="12040" width="6" style="221" customWidth="1"/>
    <col min="12041" max="12041" width="7.28515625" style="221" customWidth="1"/>
    <col min="12042" max="12042" width="7.140625" style="221" customWidth="1"/>
    <col min="12043" max="12043" width="8.42578125" style="221" customWidth="1"/>
    <col min="12044" max="12044" width="6.5703125" style="221" customWidth="1"/>
    <col min="12045" max="12045" width="8.140625" style="221" customWidth="1"/>
    <col min="12046" max="12046" width="7.7109375" style="221" customWidth="1"/>
    <col min="12047" max="12047" width="8.85546875" style="221" customWidth="1"/>
    <col min="12048" max="12048" width="6.7109375" style="221" customWidth="1"/>
    <col min="12049" max="12049" width="7" style="221" customWidth="1"/>
    <col min="12050" max="12050" width="7.85546875" style="221" customWidth="1"/>
    <col min="12051" max="12051" width="11.140625" style="221" customWidth="1"/>
    <col min="12052" max="12053" width="5.5703125" style="221" customWidth="1"/>
    <col min="12054" max="12054" width="10.28515625" style="221" customWidth="1"/>
    <col min="12055" max="12288" width="9.140625" style="221"/>
    <col min="12289" max="12289" width="3" style="221" customWidth="1"/>
    <col min="12290" max="12290" width="3.7109375" style="221" customWidth="1"/>
    <col min="12291" max="12291" width="6.5703125" style="221" customWidth="1"/>
    <col min="12292" max="12292" width="21.140625" style="221" customWidth="1"/>
    <col min="12293" max="12293" width="9.7109375" style="221" customWidth="1"/>
    <col min="12294" max="12294" width="0" style="221" hidden="1" customWidth="1"/>
    <col min="12295" max="12295" width="7.7109375" style="221" customWidth="1"/>
    <col min="12296" max="12296" width="6" style="221" customWidth="1"/>
    <col min="12297" max="12297" width="7.28515625" style="221" customWidth="1"/>
    <col min="12298" max="12298" width="7.140625" style="221" customWidth="1"/>
    <col min="12299" max="12299" width="8.42578125" style="221" customWidth="1"/>
    <col min="12300" max="12300" width="6.5703125" style="221" customWidth="1"/>
    <col min="12301" max="12301" width="8.140625" style="221" customWidth="1"/>
    <col min="12302" max="12302" width="7.7109375" style="221" customWidth="1"/>
    <col min="12303" max="12303" width="8.85546875" style="221" customWidth="1"/>
    <col min="12304" max="12304" width="6.7109375" style="221" customWidth="1"/>
    <col min="12305" max="12305" width="7" style="221" customWidth="1"/>
    <col min="12306" max="12306" width="7.85546875" style="221" customWidth="1"/>
    <col min="12307" max="12307" width="11.140625" style="221" customWidth="1"/>
    <col min="12308" max="12309" width="5.5703125" style="221" customWidth="1"/>
    <col min="12310" max="12310" width="10.28515625" style="221" customWidth="1"/>
    <col min="12311" max="12544" width="9.140625" style="221"/>
    <col min="12545" max="12545" width="3" style="221" customWidth="1"/>
    <col min="12546" max="12546" width="3.7109375" style="221" customWidth="1"/>
    <col min="12547" max="12547" width="6.5703125" style="221" customWidth="1"/>
    <col min="12548" max="12548" width="21.140625" style="221" customWidth="1"/>
    <col min="12549" max="12549" width="9.7109375" style="221" customWidth="1"/>
    <col min="12550" max="12550" width="0" style="221" hidden="1" customWidth="1"/>
    <col min="12551" max="12551" width="7.7109375" style="221" customWidth="1"/>
    <col min="12552" max="12552" width="6" style="221" customWidth="1"/>
    <col min="12553" max="12553" width="7.28515625" style="221" customWidth="1"/>
    <col min="12554" max="12554" width="7.140625" style="221" customWidth="1"/>
    <col min="12555" max="12555" width="8.42578125" style="221" customWidth="1"/>
    <col min="12556" max="12556" width="6.5703125" style="221" customWidth="1"/>
    <col min="12557" max="12557" width="8.140625" style="221" customWidth="1"/>
    <col min="12558" max="12558" width="7.7109375" style="221" customWidth="1"/>
    <col min="12559" max="12559" width="8.85546875" style="221" customWidth="1"/>
    <col min="12560" max="12560" width="6.7109375" style="221" customWidth="1"/>
    <col min="12561" max="12561" width="7" style="221" customWidth="1"/>
    <col min="12562" max="12562" width="7.85546875" style="221" customWidth="1"/>
    <col min="12563" max="12563" width="11.140625" style="221" customWidth="1"/>
    <col min="12564" max="12565" width="5.5703125" style="221" customWidth="1"/>
    <col min="12566" max="12566" width="10.28515625" style="221" customWidth="1"/>
    <col min="12567" max="12800" width="9.140625" style="221"/>
    <col min="12801" max="12801" width="3" style="221" customWidth="1"/>
    <col min="12802" max="12802" width="3.7109375" style="221" customWidth="1"/>
    <col min="12803" max="12803" width="6.5703125" style="221" customWidth="1"/>
    <col min="12804" max="12804" width="21.140625" style="221" customWidth="1"/>
    <col min="12805" max="12805" width="9.7109375" style="221" customWidth="1"/>
    <col min="12806" max="12806" width="0" style="221" hidden="1" customWidth="1"/>
    <col min="12807" max="12807" width="7.7109375" style="221" customWidth="1"/>
    <col min="12808" max="12808" width="6" style="221" customWidth="1"/>
    <col min="12809" max="12809" width="7.28515625" style="221" customWidth="1"/>
    <col min="12810" max="12810" width="7.140625" style="221" customWidth="1"/>
    <col min="12811" max="12811" width="8.42578125" style="221" customWidth="1"/>
    <col min="12812" max="12812" width="6.5703125" style="221" customWidth="1"/>
    <col min="12813" max="12813" width="8.140625" style="221" customWidth="1"/>
    <col min="12814" max="12814" width="7.7109375" style="221" customWidth="1"/>
    <col min="12815" max="12815" width="8.85546875" style="221" customWidth="1"/>
    <col min="12816" max="12816" width="6.7109375" style="221" customWidth="1"/>
    <col min="12817" max="12817" width="7" style="221" customWidth="1"/>
    <col min="12818" max="12818" width="7.85546875" style="221" customWidth="1"/>
    <col min="12819" max="12819" width="11.140625" style="221" customWidth="1"/>
    <col min="12820" max="12821" width="5.5703125" style="221" customWidth="1"/>
    <col min="12822" max="12822" width="10.28515625" style="221" customWidth="1"/>
    <col min="12823" max="13056" width="9.140625" style="221"/>
    <col min="13057" max="13057" width="3" style="221" customWidth="1"/>
    <col min="13058" max="13058" width="3.7109375" style="221" customWidth="1"/>
    <col min="13059" max="13059" width="6.5703125" style="221" customWidth="1"/>
    <col min="13060" max="13060" width="21.140625" style="221" customWidth="1"/>
    <col min="13061" max="13061" width="9.7109375" style="221" customWidth="1"/>
    <col min="13062" max="13062" width="0" style="221" hidden="1" customWidth="1"/>
    <col min="13063" max="13063" width="7.7109375" style="221" customWidth="1"/>
    <col min="13064" max="13064" width="6" style="221" customWidth="1"/>
    <col min="13065" max="13065" width="7.28515625" style="221" customWidth="1"/>
    <col min="13066" max="13066" width="7.140625" style="221" customWidth="1"/>
    <col min="13067" max="13067" width="8.42578125" style="221" customWidth="1"/>
    <col min="13068" max="13068" width="6.5703125" style="221" customWidth="1"/>
    <col min="13069" max="13069" width="8.140625" style="221" customWidth="1"/>
    <col min="13070" max="13070" width="7.7109375" style="221" customWidth="1"/>
    <col min="13071" max="13071" width="8.85546875" style="221" customWidth="1"/>
    <col min="13072" max="13072" width="6.7109375" style="221" customWidth="1"/>
    <col min="13073" max="13073" width="7" style="221" customWidth="1"/>
    <col min="13074" max="13074" width="7.85546875" style="221" customWidth="1"/>
    <col min="13075" max="13075" width="11.140625" style="221" customWidth="1"/>
    <col min="13076" max="13077" width="5.5703125" style="221" customWidth="1"/>
    <col min="13078" max="13078" width="10.28515625" style="221" customWidth="1"/>
    <col min="13079" max="13312" width="9.140625" style="221"/>
    <col min="13313" max="13313" width="3" style="221" customWidth="1"/>
    <col min="13314" max="13314" width="3.7109375" style="221" customWidth="1"/>
    <col min="13315" max="13315" width="6.5703125" style="221" customWidth="1"/>
    <col min="13316" max="13316" width="21.140625" style="221" customWidth="1"/>
    <col min="13317" max="13317" width="9.7109375" style="221" customWidth="1"/>
    <col min="13318" max="13318" width="0" style="221" hidden="1" customWidth="1"/>
    <col min="13319" max="13319" width="7.7109375" style="221" customWidth="1"/>
    <col min="13320" max="13320" width="6" style="221" customWidth="1"/>
    <col min="13321" max="13321" width="7.28515625" style="221" customWidth="1"/>
    <col min="13322" max="13322" width="7.140625" style="221" customWidth="1"/>
    <col min="13323" max="13323" width="8.42578125" style="221" customWidth="1"/>
    <col min="13324" max="13324" width="6.5703125" style="221" customWidth="1"/>
    <col min="13325" max="13325" width="8.140625" style="221" customWidth="1"/>
    <col min="13326" max="13326" width="7.7109375" style="221" customWidth="1"/>
    <col min="13327" max="13327" width="8.85546875" style="221" customWidth="1"/>
    <col min="13328" max="13328" width="6.7109375" style="221" customWidth="1"/>
    <col min="13329" max="13329" width="7" style="221" customWidth="1"/>
    <col min="13330" max="13330" width="7.85546875" style="221" customWidth="1"/>
    <col min="13331" max="13331" width="11.140625" style="221" customWidth="1"/>
    <col min="13332" max="13333" width="5.5703125" style="221" customWidth="1"/>
    <col min="13334" max="13334" width="10.28515625" style="221" customWidth="1"/>
    <col min="13335" max="13568" width="9.140625" style="221"/>
    <col min="13569" max="13569" width="3" style="221" customWidth="1"/>
    <col min="13570" max="13570" width="3.7109375" style="221" customWidth="1"/>
    <col min="13571" max="13571" width="6.5703125" style="221" customWidth="1"/>
    <col min="13572" max="13572" width="21.140625" style="221" customWidth="1"/>
    <col min="13573" max="13573" width="9.7109375" style="221" customWidth="1"/>
    <col min="13574" max="13574" width="0" style="221" hidden="1" customWidth="1"/>
    <col min="13575" max="13575" width="7.7109375" style="221" customWidth="1"/>
    <col min="13576" max="13576" width="6" style="221" customWidth="1"/>
    <col min="13577" max="13577" width="7.28515625" style="221" customWidth="1"/>
    <col min="13578" max="13578" width="7.140625" style="221" customWidth="1"/>
    <col min="13579" max="13579" width="8.42578125" style="221" customWidth="1"/>
    <col min="13580" max="13580" width="6.5703125" style="221" customWidth="1"/>
    <col min="13581" max="13581" width="8.140625" style="221" customWidth="1"/>
    <col min="13582" max="13582" width="7.7109375" style="221" customWidth="1"/>
    <col min="13583" max="13583" width="8.85546875" style="221" customWidth="1"/>
    <col min="13584" max="13584" width="6.7109375" style="221" customWidth="1"/>
    <col min="13585" max="13585" width="7" style="221" customWidth="1"/>
    <col min="13586" max="13586" width="7.85546875" style="221" customWidth="1"/>
    <col min="13587" max="13587" width="11.140625" style="221" customWidth="1"/>
    <col min="13588" max="13589" width="5.5703125" style="221" customWidth="1"/>
    <col min="13590" max="13590" width="10.28515625" style="221" customWidth="1"/>
    <col min="13591" max="13824" width="9.140625" style="221"/>
    <col min="13825" max="13825" width="3" style="221" customWidth="1"/>
    <col min="13826" max="13826" width="3.7109375" style="221" customWidth="1"/>
    <col min="13827" max="13827" width="6.5703125" style="221" customWidth="1"/>
    <col min="13828" max="13828" width="21.140625" style="221" customWidth="1"/>
    <col min="13829" max="13829" width="9.7109375" style="221" customWidth="1"/>
    <col min="13830" max="13830" width="0" style="221" hidden="1" customWidth="1"/>
    <col min="13831" max="13831" width="7.7109375" style="221" customWidth="1"/>
    <col min="13832" max="13832" width="6" style="221" customWidth="1"/>
    <col min="13833" max="13833" width="7.28515625" style="221" customWidth="1"/>
    <col min="13834" max="13834" width="7.140625" style="221" customWidth="1"/>
    <col min="13835" max="13835" width="8.42578125" style="221" customWidth="1"/>
    <col min="13836" max="13836" width="6.5703125" style="221" customWidth="1"/>
    <col min="13837" max="13837" width="8.140625" style="221" customWidth="1"/>
    <col min="13838" max="13838" width="7.7109375" style="221" customWidth="1"/>
    <col min="13839" max="13839" width="8.85546875" style="221" customWidth="1"/>
    <col min="13840" max="13840" width="6.7109375" style="221" customWidth="1"/>
    <col min="13841" max="13841" width="7" style="221" customWidth="1"/>
    <col min="13842" max="13842" width="7.85546875" style="221" customWidth="1"/>
    <col min="13843" max="13843" width="11.140625" style="221" customWidth="1"/>
    <col min="13844" max="13845" width="5.5703125" style="221" customWidth="1"/>
    <col min="13846" max="13846" width="10.28515625" style="221" customWidth="1"/>
    <col min="13847" max="14080" width="9.140625" style="221"/>
    <col min="14081" max="14081" width="3" style="221" customWidth="1"/>
    <col min="14082" max="14082" width="3.7109375" style="221" customWidth="1"/>
    <col min="14083" max="14083" width="6.5703125" style="221" customWidth="1"/>
    <col min="14084" max="14084" width="21.140625" style="221" customWidth="1"/>
    <col min="14085" max="14085" width="9.7109375" style="221" customWidth="1"/>
    <col min="14086" max="14086" width="0" style="221" hidden="1" customWidth="1"/>
    <col min="14087" max="14087" width="7.7109375" style="221" customWidth="1"/>
    <col min="14088" max="14088" width="6" style="221" customWidth="1"/>
    <col min="14089" max="14089" width="7.28515625" style="221" customWidth="1"/>
    <col min="14090" max="14090" width="7.140625" style="221" customWidth="1"/>
    <col min="14091" max="14091" width="8.42578125" style="221" customWidth="1"/>
    <col min="14092" max="14092" width="6.5703125" style="221" customWidth="1"/>
    <col min="14093" max="14093" width="8.140625" style="221" customWidth="1"/>
    <col min="14094" max="14094" width="7.7109375" style="221" customWidth="1"/>
    <col min="14095" max="14095" width="8.85546875" style="221" customWidth="1"/>
    <col min="14096" max="14096" width="6.7109375" style="221" customWidth="1"/>
    <col min="14097" max="14097" width="7" style="221" customWidth="1"/>
    <col min="14098" max="14098" width="7.85546875" style="221" customWidth="1"/>
    <col min="14099" max="14099" width="11.140625" style="221" customWidth="1"/>
    <col min="14100" max="14101" width="5.5703125" style="221" customWidth="1"/>
    <col min="14102" max="14102" width="10.28515625" style="221" customWidth="1"/>
    <col min="14103" max="14336" width="9.140625" style="221"/>
    <col min="14337" max="14337" width="3" style="221" customWidth="1"/>
    <col min="14338" max="14338" width="3.7109375" style="221" customWidth="1"/>
    <col min="14339" max="14339" width="6.5703125" style="221" customWidth="1"/>
    <col min="14340" max="14340" width="21.140625" style="221" customWidth="1"/>
    <col min="14341" max="14341" width="9.7109375" style="221" customWidth="1"/>
    <col min="14342" max="14342" width="0" style="221" hidden="1" customWidth="1"/>
    <col min="14343" max="14343" width="7.7109375" style="221" customWidth="1"/>
    <col min="14344" max="14344" width="6" style="221" customWidth="1"/>
    <col min="14345" max="14345" width="7.28515625" style="221" customWidth="1"/>
    <col min="14346" max="14346" width="7.140625" style="221" customWidth="1"/>
    <col min="14347" max="14347" width="8.42578125" style="221" customWidth="1"/>
    <col min="14348" max="14348" width="6.5703125" style="221" customWidth="1"/>
    <col min="14349" max="14349" width="8.140625" style="221" customWidth="1"/>
    <col min="14350" max="14350" width="7.7109375" style="221" customWidth="1"/>
    <col min="14351" max="14351" width="8.85546875" style="221" customWidth="1"/>
    <col min="14352" max="14352" width="6.7109375" style="221" customWidth="1"/>
    <col min="14353" max="14353" width="7" style="221" customWidth="1"/>
    <col min="14354" max="14354" width="7.85546875" style="221" customWidth="1"/>
    <col min="14355" max="14355" width="11.140625" style="221" customWidth="1"/>
    <col min="14356" max="14357" width="5.5703125" style="221" customWidth="1"/>
    <col min="14358" max="14358" width="10.28515625" style="221" customWidth="1"/>
    <col min="14359" max="14592" width="9.140625" style="221"/>
    <col min="14593" max="14593" width="3" style="221" customWidth="1"/>
    <col min="14594" max="14594" width="3.7109375" style="221" customWidth="1"/>
    <col min="14595" max="14595" width="6.5703125" style="221" customWidth="1"/>
    <col min="14596" max="14596" width="21.140625" style="221" customWidth="1"/>
    <col min="14597" max="14597" width="9.7109375" style="221" customWidth="1"/>
    <col min="14598" max="14598" width="0" style="221" hidden="1" customWidth="1"/>
    <col min="14599" max="14599" width="7.7109375" style="221" customWidth="1"/>
    <col min="14600" max="14600" width="6" style="221" customWidth="1"/>
    <col min="14601" max="14601" width="7.28515625" style="221" customWidth="1"/>
    <col min="14602" max="14602" width="7.140625" style="221" customWidth="1"/>
    <col min="14603" max="14603" width="8.42578125" style="221" customWidth="1"/>
    <col min="14604" max="14604" width="6.5703125" style="221" customWidth="1"/>
    <col min="14605" max="14605" width="8.140625" style="221" customWidth="1"/>
    <col min="14606" max="14606" width="7.7109375" style="221" customWidth="1"/>
    <col min="14607" max="14607" width="8.85546875" style="221" customWidth="1"/>
    <col min="14608" max="14608" width="6.7109375" style="221" customWidth="1"/>
    <col min="14609" max="14609" width="7" style="221" customWidth="1"/>
    <col min="14610" max="14610" width="7.85546875" style="221" customWidth="1"/>
    <col min="14611" max="14611" width="11.140625" style="221" customWidth="1"/>
    <col min="14612" max="14613" width="5.5703125" style="221" customWidth="1"/>
    <col min="14614" max="14614" width="10.28515625" style="221" customWidth="1"/>
    <col min="14615" max="14848" width="9.140625" style="221"/>
    <col min="14849" max="14849" width="3" style="221" customWidth="1"/>
    <col min="14850" max="14850" width="3.7109375" style="221" customWidth="1"/>
    <col min="14851" max="14851" width="6.5703125" style="221" customWidth="1"/>
    <col min="14852" max="14852" width="21.140625" style="221" customWidth="1"/>
    <col min="14853" max="14853" width="9.7109375" style="221" customWidth="1"/>
    <col min="14854" max="14854" width="0" style="221" hidden="1" customWidth="1"/>
    <col min="14855" max="14855" width="7.7109375" style="221" customWidth="1"/>
    <col min="14856" max="14856" width="6" style="221" customWidth="1"/>
    <col min="14857" max="14857" width="7.28515625" style="221" customWidth="1"/>
    <col min="14858" max="14858" width="7.140625" style="221" customWidth="1"/>
    <col min="14859" max="14859" width="8.42578125" style="221" customWidth="1"/>
    <col min="14860" max="14860" width="6.5703125" style="221" customWidth="1"/>
    <col min="14861" max="14861" width="8.140625" style="221" customWidth="1"/>
    <col min="14862" max="14862" width="7.7109375" style="221" customWidth="1"/>
    <col min="14863" max="14863" width="8.85546875" style="221" customWidth="1"/>
    <col min="14864" max="14864" width="6.7109375" style="221" customWidth="1"/>
    <col min="14865" max="14865" width="7" style="221" customWidth="1"/>
    <col min="14866" max="14866" width="7.85546875" style="221" customWidth="1"/>
    <col min="14867" max="14867" width="11.140625" style="221" customWidth="1"/>
    <col min="14868" max="14869" width="5.5703125" style="221" customWidth="1"/>
    <col min="14870" max="14870" width="10.28515625" style="221" customWidth="1"/>
    <col min="14871" max="15104" width="9.140625" style="221"/>
    <col min="15105" max="15105" width="3" style="221" customWidth="1"/>
    <col min="15106" max="15106" width="3.7109375" style="221" customWidth="1"/>
    <col min="15107" max="15107" width="6.5703125" style="221" customWidth="1"/>
    <col min="15108" max="15108" width="21.140625" style="221" customWidth="1"/>
    <col min="15109" max="15109" width="9.7109375" style="221" customWidth="1"/>
    <col min="15110" max="15110" width="0" style="221" hidden="1" customWidth="1"/>
    <col min="15111" max="15111" width="7.7109375" style="221" customWidth="1"/>
    <col min="15112" max="15112" width="6" style="221" customWidth="1"/>
    <col min="15113" max="15113" width="7.28515625" style="221" customWidth="1"/>
    <col min="15114" max="15114" width="7.140625" style="221" customWidth="1"/>
    <col min="15115" max="15115" width="8.42578125" style="221" customWidth="1"/>
    <col min="15116" max="15116" width="6.5703125" style="221" customWidth="1"/>
    <col min="15117" max="15117" width="8.140625" style="221" customWidth="1"/>
    <col min="15118" max="15118" width="7.7109375" style="221" customWidth="1"/>
    <col min="15119" max="15119" width="8.85546875" style="221" customWidth="1"/>
    <col min="15120" max="15120" width="6.7109375" style="221" customWidth="1"/>
    <col min="15121" max="15121" width="7" style="221" customWidth="1"/>
    <col min="15122" max="15122" width="7.85546875" style="221" customWidth="1"/>
    <col min="15123" max="15123" width="11.140625" style="221" customWidth="1"/>
    <col min="15124" max="15125" width="5.5703125" style="221" customWidth="1"/>
    <col min="15126" max="15126" width="10.28515625" style="221" customWidth="1"/>
    <col min="15127" max="15360" width="9.140625" style="221"/>
    <col min="15361" max="15361" width="3" style="221" customWidth="1"/>
    <col min="15362" max="15362" width="3.7109375" style="221" customWidth="1"/>
    <col min="15363" max="15363" width="6.5703125" style="221" customWidth="1"/>
    <col min="15364" max="15364" width="21.140625" style="221" customWidth="1"/>
    <col min="15365" max="15365" width="9.7109375" style="221" customWidth="1"/>
    <col min="15366" max="15366" width="0" style="221" hidden="1" customWidth="1"/>
    <col min="15367" max="15367" width="7.7109375" style="221" customWidth="1"/>
    <col min="15368" max="15368" width="6" style="221" customWidth="1"/>
    <col min="15369" max="15369" width="7.28515625" style="221" customWidth="1"/>
    <col min="15370" max="15370" width="7.140625" style="221" customWidth="1"/>
    <col min="15371" max="15371" width="8.42578125" style="221" customWidth="1"/>
    <col min="15372" max="15372" width="6.5703125" style="221" customWidth="1"/>
    <col min="15373" max="15373" width="8.140625" style="221" customWidth="1"/>
    <col min="15374" max="15374" width="7.7109375" style="221" customWidth="1"/>
    <col min="15375" max="15375" width="8.85546875" style="221" customWidth="1"/>
    <col min="15376" max="15376" width="6.7109375" style="221" customWidth="1"/>
    <col min="15377" max="15377" width="7" style="221" customWidth="1"/>
    <col min="15378" max="15378" width="7.85546875" style="221" customWidth="1"/>
    <col min="15379" max="15379" width="11.140625" style="221" customWidth="1"/>
    <col min="15380" max="15381" width="5.5703125" style="221" customWidth="1"/>
    <col min="15382" max="15382" width="10.28515625" style="221" customWidth="1"/>
    <col min="15383" max="15616" width="9.140625" style="221"/>
    <col min="15617" max="15617" width="3" style="221" customWidth="1"/>
    <col min="15618" max="15618" width="3.7109375" style="221" customWidth="1"/>
    <col min="15619" max="15619" width="6.5703125" style="221" customWidth="1"/>
    <col min="15620" max="15620" width="21.140625" style="221" customWidth="1"/>
    <col min="15621" max="15621" width="9.7109375" style="221" customWidth="1"/>
    <col min="15622" max="15622" width="0" style="221" hidden="1" customWidth="1"/>
    <col min="15623" max="15623" width="7.7109375" style="221" customWidth="1"/>
    <col min="15624" max="15624" width="6" style="221" customWidth="1"/>
    <col min="15625" max="15625" width="7.28515625" style="221" customWidth="1"/>
    <col min="15626" max="15626" width="7.140625" style="221" customWidth="1"/>
    <col min="15627" max="15627" width="8.42578125" style="221" customWidth="1"/>
    <col min="15628" max="15628" width="6.5703125" style="221" customWidth="1"/>
    <col min="15629" max="15629" width="8.140625" style="221" customWidth="1"/>
    <col min="15630" max="15630" width="7.7109375" style="221" customWidth="1"/>
    <col min="15631" max="15631" width="8.85546875" style="221" customWidth="1"/>
    <col min="15632" max="15632" width="6.7109375" style="221" customWidth="1"/>
    <col min="15633" max="15633" width="7" style="221" customWidth="1"/>
    <col min="15634" max="15634" width="7.85546875" style="221" customWidth="1"/>
    <col min="15635" max="15635" width="11.140625" style="221" customWidth="1"/>
    <col min="15636" max="15637" width="5.5703125" style="221" customWidth="1"/>
    <col min="15638" max="15638" width="10.28515625" style="221" customWidth="1"/>
    <col min="15639" max="15872" width="9.140625" style="221"/>
    <col min="15873" max="15873" width="3" style="221" customWidth="1"/>
    <col min="15874" max="15874" width="3.7109375" style="221" customWidth="1"/>
    <col min="15875" max="15875" width="6.5703125" style="221" customWidth="1"/>
    <col min="15876" max="15876" width="21.140625" style="221" customWidth="1"/>
    <col min="15877" max="15877" width="9.7109375" style="221" customWidth="1"/>
    <col min="15878" max="15878" width="0" style="221" hidden="1" customWidth="1"/>
    <col min="15879" max="15879" width="7.7109375" style="221" customWidth="1"/>
    <col min="15880" max="15880" width="6" style="221" customWidth="1"/>
    <col min="15881" max="15881" width="7.28515625" style="221" customWidth="1"/>
    <col min="15882" max="15882" width="7.140625" style="221" customWidth="1"/>
    <col min="15883" max="15883" width="8.42578125" style="221" customWidth="1"/>
    <col min="15884" max="15884" width="6.5703125" style="221" customWidth="1"/>
    <col min="15885" max="15885" width="8.140625" style="221" customWidth="1"/>
    <col min="15886" max="15886" width="7.7109375" style="221" customWidth="1"/>
    <col min="15887" max="15887" width="8.85546875" style="221" customWidth="1"/>
    <col min="15888" max="15888" width="6.7109375" style="221" customWidth="1"/>
    <col min="15889" max="15889" width="7" style="221" customWidth="1"/>
    <col min="15890" max="15890" width="7.85546875" style="221" customWidth="1"/>
    <col min="15891" max="15891" width="11.140625" style="221" customWidth="1"/>
    <col min="15892" max="15893" width="5.5703125" style="221" customWidth="1"/>
    <col min="15894" max="15894" width="10.28515625" style="221" customWidth="1"/>
    <col min="15895" max="16128" width="9.140625" style="221"/>
    <col min="16129" max="16129" width="3" style="221" customWidth="1"/>
    <col min="16130" max="16130" width="3.7109375" style="221" customWidth="1"/>
    <col min="16131" max="16131" width="6.5703125" style="221" customWidth="1"/>
    <col min="16132" max="16132" width="21.140625" style="221" customWidth="1"/>
    <col min="16133" max="16133" width="9.7109375" style="221" customWidth="1"/>
    <col min="16134" max="16134" width="0" style="221" hidden="1" customWidth="1"/>
    <col min="16135" max="16135" width="7.7109375" style="221" customWidth="1"/>
    <col min="16136" max="16136" width="6" style="221" customWidth="1"/>
    <col min="16137" max="16137" width="7.28515625" style="221" customWidth="1"/>
    <col min="16138" max="16138" width="7.140625" style="221" customWidth="1"/>
    <col min="16139" max="16139" width="8.42578125" style="221" customWidth="1"/>
    <col min="16140" max="16140" width="6.5703125" style="221" customWidth="1"/>
    <col min="16141" max="16141" width="8.140625" style="221" customWidth="1"/>
    <col min="16142" max="16142" width="7.7109375" style="221" customWidth="1"/>
    <col min="16143" max="16143" width="8.85546875" style="221" customWidth="1"/>
    <col min="16144" max="16144" width="6.7109375" style="221" customWidth="1"/>
    <col min="16145" max="16145" width="7" style="221" customWidth="1"/>
    <col min="16146" max="16146" width="7.85546875" style="221" customWidth="1"/>
    <col min="16147" max="16147" width="11.140625" style="221" customWidth="1"/>
    <col min="16148" max="16149" width="5.5703125" style="221" customWidth="1"/>
    <col min="16150" max="16150" width="10.28515625" style="221" customWidth="1"/>
    <col min="16151" max="16384" width="9.140625" style="221"/>
  </cols>
  <sheetData>
    <row r="1" spans="1:27" ht="20.25" customHeight="1">
      <c r="A1" s="1054"/>
      <c r="S1" s="1656"/>
      <c r="T1" s="1656"/>
      <c r="U1" s="1656"/>
      <c r="V1" s="1656"/>
    </row>
    <row r="2" spans="1:27" s="224" customFormat="1" ht="12">
      <c r="A2" s="1657" t="s">
        <v>692</v>
      </c>
      <c r="B2" s="1657"/>
      <c r="C2" s="1657"/>
      <c r="D2" s="1657"/>
      <c r="E2" s="1657"/>
      <c r="F2" s="1657"/>
      <c r="G2" s="1657"/>
      <c r="H2" s="1657"/>
      <c r="I2" s="1657"/>
      <c r="J2" s="1657"/>
      <c r="K2" s="1657"/>
      <c r="L2" s="1657"/>
      <c r="M2" s="1657"/>
      <c r="N2" s="1657"/>
      <c r="O2" s="1657"/>
      <c r="P2" s="1657"/>
      <c r="Q2" s="1657"/>
      <c r="R2" s="1657"/>
      <c r="S2" s="1055"/>
      <c r="T2" s="1055"/>
      <c r="U2" s="1055"/>
      <c r="V2" s="1055"/>
    </row>
    <row r="3" spans="1:27" ht="12" customHeight="1">
      <c r="A3" s="1658" t="s">
        <v>634</v>
      </c>
      <c r="B3" s="1658"/>
      <c r="C3" s="1658"/>
      <c r="D3" s="1658"/>
      <c r="E3" s="1658"/>
      <c r="F3" s="1658"/>
      <c r="G3" s="1658"/>
      <c r="H3" s="1658"/>
      <c r="I3" s="1658"/>
      <c r="J3" s="1658"/>
      <c r="K3" s="1658"/>
      <c r="L3" s="1658"/>
      <c r="M3" s="1658"/>
      <c r="N3" s="1658"/>
      <c r="O3" s="1658"/>
      <c r="P3" s="1658"/>
      <c r="Q3" s="1658"/>
      <c r="R3" s="1056"/>
      <c r="S3" s="1056"/>
      <c r="T3" s="1056"/>
      <c r="U3" s="1056"/>
      <c r="V3" s="1056"/>
    </row>
    <row r="4" spans="1:27" ht="15" customHeight="1" thickBot="1">
      <c r="A4" s="1503" t="s">
        <v>131</v>
      </c>
      <c r="B4" s="1503"/>
      <c r="C4" s="1503"/>
      <c r="D4" s="1503"/>
      <c r="E4" s="1503"/>
      <c r="F4" s="1503"/>
      <c r="G4" s="1503"/>
      <c r="H4" s="1503"/>
      <c r="I4" s="1503"/>
      <c r="J4" s="1503"/>
      <c r="K4" s="1503"/>
      <c r="L4" s="1503"/>
      <c r="M4" s="1503"/>
      <c r="N4" s="1503"/>
      <c r="O4" s="1503"/>
      <c r="P4" s="1503"/>
      <c r="Q4" s="1503"/>
      <c r="R4" s="1503"/>
      <c r="S4" s="1503"/>
      <c r="T4" s="1503"/>
      <c r="U4" s="1503"/>
      <c r="V4" s="1503"/>
    </row>
    <row r="5" spans="1:27" ht="21" customHeight="1">
      <c r="A5" s="1659" t="s">
        <v>0</v>
      </c>
      <c r="B5" s="1517" t="s">
        <v>1</v>
      </c>
      <c r="C5" s="1517" t="s">
        <v>2</v>
      </c>
      <c r="D5" s="1511" t="s">
        <v>3</v>
      </c>
      <c r="E5" s="1514" t="s">
        <v>4</v>
      </c>
      <c r="F5" s="1246"/>
      <c r="G5" s="1514" t="s">
        <v>5</v>
      </c>
      <c r="H5" s="1662" t="s">
        <v>6</v>
      </c>
      <c r="I5" s="1523" t="s">
        <v>635</v>
      </c>
      <c r="J5" s="1524"/>
      <c r="K5" s="1524"/>
      <c r="L5" s="1525"/>
      <c r="M5" s="1523" t="s">
        <v>636</v>
      </c>
      <c r="N5" s="1524"/>
      <c r="O5" s="1524"/>
      <c r="P5" s="1524"/>
      <c r="Q5" s="1665" t="s">
        <v>173</v>
      </c>
      <c r="R5" s="1665" t="s">
        <v>693</v>
      </c>
      <c r="S5" s="1668" t="s">
        <v>7</v>
      </c>
      <c r="T5" s="1669"/>
      <c r="U5" s="1670"/>
      <c r="V5" s="1671" t="s">
        <v>694</v>
      </c>
    </row>
    <row r="6" spans="1:27" ht="18.75" customHeight="1">
      <c r="A6" s="1660"/>
      <c r="B6" s="1518"/>
      <c r="C6" s="1518"/>
      <c r="D6" s="1512"/>
      <c r="E6" s="1515"/>
      <c r="F6" s="1247"/>
      <c r="G6" s="1515"/>
      <c r="H6" s="1663"/>
      <c r="I6" s="1674" t="s">
        <v>8</v>
      </c>
      <c r="J6" s="1676" t="s">
        <v>9</v>
      </c>
      <c r="K6" s="1676"/>
      <c r="L6" s="1485" t="s">
        <v>10</v>
      </c>
      <c r="M6" s="1674" t="s">
        <v>8</v>
      </c>
      <c r="N6" s="1676" t="s">
        <v>9</v>
      </c>
      <c r="O6" s="1676"/>
      <c r="P6" s="1678" t="s">
        <v>10</v>
      </c>
      <c r="Q6" s="1666"/>
      <c r="R6" s="1666"/>
      <c r="S6" s="1680" t="s">
        <v>24</v>
      </c>
      <c r="T6" s="225" t="s">
        <v>11</v>
      </c>
      <c r="U6" s="623" t="s">
        <v>170</v>
      </c>
      <c r="V6" s="1672"/>
    </row>
    <row r="7" spans="1:27" ht="90.75" customHeight="1" thickBot="1">
      <c r="A7" s="1660"/>
      <c r="B7" s="1661"/>
      <c r="C7" s="1661"/>
      <c r="D7" s="1512"/>
      <c r="E7" s="1515"/>
      <c r="F7" s="1247"/>
      <c r="G7" s="1515"/>
      <c r="H7" s="1664"/>
      <c r="I7" s="1675"/>
      <c r="J7" s="1260" t="s">
        <v>174</v>
      </c>
      <c r="K7" s="226" t="s">
        <v>12</v>
      </c>
      <c r="L7" s="1677"/>
      <c r="M7" s="1675"/>
      <c r="N7" s="1260" t="s">
        <v>8</v>
      </c>
      <c r="O7" s="226" t="s">
        <v>12</v>
      </c>
      <c r="P7" s="1679"/>
      <c r="Q7" s="1667"/>
      <c r="R7" s="1667"/>
      <c r="S7" s="1681"/>
      <c r="T7" s="227" t="s">
        <v>638</v>
      </c>
      <c r="U7" s="227" t="s">
        <v>695</v>
      </c>
      <c r="V7" s="1673"/>
    </row>
    <row r="8" spans="1:27" ht="14.25" customHeight="1" thickBot="1">
      <c r="A8" s="1531" t="s">
        <v>175</v>
      </c>
      <c r="B8" s="1532"/>
      <c r="C8" s="1532"/>
      <c r="D8" s="1532"/>
      <c r="E8" s="1532"/>
      <c r="F8" s="1532"/>
      <c r="G8" s="1532"/>
      <c r="H8" s="1532"/>
      <c r="I8" s="1532"/>
      <c r="J8" s="1532"/>
      <c r="K8" s="1532"/>
      <c r="L8" s="1532"/>
      <c r="M8" s="1532"/>
      <c r="N8" s="1532"/>
      <c r="O8" s="1532"/>
      <c r="P8" s="1532"/>
      <c r="Q8" s="1532"/>
      <c r="R8" s="1532"/>
      <c r="S8" s="1532"/>
      <c r="T8" s="1532"/>
      <c r="U8" s="1532"/>
      <c r="V8" s="1640"/>
      <c r="W8" s="228"/>
      <c r="X8" s="228"/>
      <c r="Y8" s="228"/>
      <c r="Z8" s="228"/>
    </row>
    <row r="9" spans="1:27" ht="15" customHeight="1" thickBot="1">
      <c r="A9" s="1641" t="s">
        <v>176</v>
      </c>
      <c r="B9" s="1642"/>
      <c r="C9" s="1642"/>
      <c r="D9" s="1642"/>
      <c r="E9" s="1642"/>
      <c r="F9" s="1642"/>
      <c r="G9" s="1642"/>
      <c r="H9" s="1642"/>
      <c r="I9" s="1642"/>
      <c r="J9" s="1642"/>
      <c r="K9" s="1642"/>
      <c r="L9" s="1642"/>
      <c r="M9" s="1642"/>
      <c r="N9" s="1642"/>
      <c r="O9" s="1642"/>
      <c r="P9" s="1642"/>
      <c r="Q9" s="1642"/>
      <c r="R9" s="1642"/>
      <c r="S9" s="1642"/>
      <c r="T9" s="1642"/>
      <c r="U9" s="1642"/>
      <c r="V9" s="1643"/>
      <c r="W9" s="229"/>
      <c r="X9" s="229"/>
      <c r="Y9" s="229"/>
      <c r="Z9" s="229"/>
    </row>
    <row r="10" spans="1:27" ht="12.75" customHeight="1" thickBot="1">
      <c r="A10" s="230" t="s">
        <v>17</v>
      </c>
      <c r="B10" s="1644" t="s">
        <v>177</v>
      </c>
      <c r="C10" s="1645"/>
      <c r="D10" s="1645"/>
      <c r="E10" s="1645"/>
      <c r="F10" s="1645"/>
      <c r="G10" s="1645"/>
      <c r="H10" s="1645"/>
      <c r="I10" s="1645"/>
      <c r="J10" s="1645"/>
      <c r="K10" s="1645"/>
      <c r="L10" s="1645"/>
      <c r="M10" s="1645"/>
      <c r="N10" s="1645"/>
      <c r="O10" s="1645"/>
      <c r="P10" s="1645"/>
      <c r="Q10" s="1645"/>
      <c r="R10" s="1645"/>
      <c r="S10" s="1645"/>
      <c r="T10" s="1645"/>
      <c r="U10" s="1645"/>
      <c r="V10" s="1646"/>
      <c r="W10" s="229"/>
      <c r="X10" s="229"/>
      <c r="Y10" s="229"/>
      <c r="Z10" s="229"/>
    </row>
    <row r="11" spans="1:27" ht="13.5" customHeight="1" thickBot="1">
      <c r="A11" s="231" t="s">
        <v>17</v>
      </c>
      <c r="B11" s="232" t="s">
        <v>17</v>
      </c>
      <c r="C11" s="1647" t="s">
        <v>178</v>
      </c>
      <c r="D11" s="1648"/>
      <c r="E11" s="1648"/>
      <c r="F11" s="1648"/>
      <c r="G11" s="1648"/>
      <c r="H11" s="1648"/>
      <c r="I11" s="1648"/>
      <c r="J11" s="1648"/>
      <c r="K11" s="1648"/>
      <c r="L11" s="1648"/>
      <c r="M11" s="1648"/>
      <c r="N11" s="1648"/>
      <c r="O11" s="1648"/>
      <c r="P11" s="1648"/>
      <c r="Q11" s="1648"/>
      <c r="R11" s="1648"/>
      <c r="S11" s="1648"/>
      <c r="T11" s="1648"/>
      <c r="U11" s="1648"/>
      <c r="V11" s="1649"/>
      <c r="W11" s="229"/>
      <c r="X11" s="229"/>
      <c r="Y11" s="229"/>
      <c r="Z11" s="229"/>
    </row>
    <row r="12" spans="1:27" ht="15.75" customHeight="1">
      <c r="A12" s="1650" t="s">
        <v>17</v>
      </c>
      <c r="B12" s="1651" t="s">
        <v>17</v>
      </c>
      <c r="C12" s="1375" t="s">
        <v>17</v>
      </c>
      <c r="D12" s="1605" t="s">
        <v>179</v>
      </c>
      <c r="E12" s="1606" t="s">
        <v>180</v>
      </c>
      <c r="F12" s="1253"/>
      <c r="G12" s="1606" t="s">
        <v>696</v>
      </c>
      <c r="H12" s="1267" t="s">
        <v>697</v>
      </c>
      <c r="I12" s="233">
        <f t="shared" ref="I12:R13" si="0">I18+I23+I28+I34+I40+I45+I50+I56+I61</f>
        <v>3135.2000000000003</v>
      </c>
      <c r="J12" s="234">
        <f t="shared" si="0"/>
        <v>3135.2000000000003</v>
      </c>
      <c r="K12" s="234">
        <f t="shared" si="0"/>
        <v>2342.1999999999998</v>
      </c>
      <c r="L12" s="1057">
        <f t="shared" si="0"/>
        <v>0</v>
      </c>
      <c r="M12" s="235">
        <f t="shared" si="0"/>
        <v>3596.1499999999996</v>
      </c>
      <c r="N12" s="236">
        <f t="shared" si="0"/>
        <v>3596.1499999999996</v>
      </c>
      <c r="O12" s="236">
        <f t="shared" si="0"/>
        <v>2696.8509999999997</v>
      </c>
      <c r="P12" s="1058">
        <f t="shared" si="0"/>
        <v>0</v>
      </c>
      <c r="Q12" s="1059">
        <f t="shared" si="0"/>
        <v>3104.9999999999995</v>
      </c>
      <c r="R12" s="237">
        <f t="shared" si="0"/>
        <v>3088</v>
      </c>
      <c r="S12" s="1636" t="s">
        <v>181</v>
      </c>
      <c r="T12" s="1653">
        <f>T18+T23+T28+T34+T40+T45+T50+T56+T61</f>
        <v>9</v>
      </c>
      <c r="U12" s="1654">
        <f>U18+U23+U28+U34+U40+U45+U50+U56+U61</f>
        <v>9</v>
      </c>
      <c r="V12" s="1655"/>
      <c r="W12" s="1245"/>
      <c r="X12" s="238"/>
    </row>
    <row r="13" spans="1:27" ht="15.75" customHeight="1">
      <c r="A13" s="1373"/>
      <c r="B13" s="1374"/>
      <c r="C13" s="1375"/>
      <c r="D13" s="1605"/>
      <c r="E13" s="1606"/>
      <c r="F13" s="1253"/>
      <c r="G13" s="1606"/>
      <c r="H13" s="1267" t="s">
        <v>182</v>
      </c>
      <c r="I13" s="239">
        <f t="shared" si="0"/>
        <v>2175.8000000000002</v>
      </c>
      <c r="J13" s="240">
        <f t="shared" si="0"/>
        <v>2150</v>
      </c>
      <c r="K13" s="240">
        <f t="shared" si="0"/>
        <v>1154.2</v>
      </c>
      <c r="L13" s="1060">
        <f t="shared" si="0"/>
        <v>25.8</v>
      </c>
      <c r="M13" s="241">
        <f t="shared" si="0"/>
        <v>2217.1970000000001</v>
      </c>
      <c r="N13" s="242">
        <f t="shared" si="0"/>
        <v>2197.4969999999998</v>
      </c>
      <c r="O13" s="242">
        <f t="shared" si="0"/>
        <v>1186.2</v>
      </c>
      <c r="P13" s="1061">
        <f t="shared" si="0"/>
        <v>19.7</v>
      </c>
      <c r="Q13" s="271">
        <f t="shared" si="0"/>
        <v>2341.0000000000005</v>
      </c>
      <c r="R13" s="243">
        <f t="shared" si="0"/>
        <v>2519.1999999999998</v>
      </c>
      <c r="S13" s="1636"/>
      <c r="T13" s="1631"/>
      <c r="U13" s="1633"/>
      <c r="V13" s="1638"/>
      <c r="W13" s="244"/>
      <c r="X13" s="245"/>
      <c r="Y13" s="245"/>
      <c r="Z13" s="245"/>
      <c r="AA13" s="245"/>
    </row>
    <row r="14" spans="1:27" ht="15.75" customHeight="1">
      <c r="A14" s="1373"/>
      <c r="B14" s="1374"/>
      <c r="C14" s="1375"/>
      <c r="D14" s="1605"/>
      <c r="E14" s="1606"/>
      <c r="F14" s="1253"/>
      <c r="G14" s="1606"/>
      <c r="H14" s="1267" t="s">
        <v>183</v>
      </c>
      <c r="I14" s="246">
        <f t="shared" ref="I14:R14" si="1">I52+I30+I63+I36</f>
        <v>12.7</v>
      </c>
      <c r="J14" s="247">
        <f t="shared" si="1"/>
        <v>12.7</v>
      </c>
      <c r="K14" s="247">
        <f t="shared" si="1"/>
        <v>0</v>
      </c>
      <c r="L14" s="251">
        <f t="shared" si="1"/>
        <v>0</v>
      </c>
      <c r="M14" s="248">
        <f t="shared" si="1"/>
        <v>16.917999999999999</v>
      </c>
      <c r="N14" s="242">
        <f t="shared" si="1"/>
        <v>16.917999999999999</v>
      </c>
      <c r="O14" s="242">
        <f t="shared" si="1"/>
        <v>0</v>
      </c>
      <c r="P14" s="252">
        <f t="shared" si="1"/>
        <v>0</v>
      </c>
      <c r="Q14" s="248">
        <f t="shared" si="1"/>
        <v>12.899999999999999</v>
      </c>
      <c r="R14" s="243">
        <f t="shared" si="1"/>
        <v>13.1</v>
      </c>
      <c r="S14" s="1636"/>
      <c r="T14" s="1631"/>
      <c r="U14" s="1633"/>
      <c r="V14" s="1638"/>
      <c r="W14" s="244"/>
      <c r="X14" s="245"/>
      <c r="Y14" s="245"/>
      <c r="Z14" s="245"/>
      <c r="AA14" s="245"/>
    </row>
    <row r="15" spans="1:27" ht="15.75" customHeight="1">
      <c r="A15" s="1373"/>
      <c r="B15" s="1374"/>
      <c r="C15" s="1375"/>
      <c r="D15" s="1605"/>
      <c r="E15" s="1606"/>
      <c r="F15" s="1253"/>
      <c r="G15" s="1606"/>
      <c r="H15" s="1267" t="s">
        <v>184</v>
      </c>
      <c r="I15" s="246">
        <f t="shared" ref="I15:R16" si="2">I20+I25+I31+I37+I42+I47+I53+I58+I64</f>
        <v>37.099999999999994</v>
      </c>
      <c r="J15" s="247">
        <f t="shared" si="2"/>
        <v>37.099999999999994</v>
      </c>
      <c r="K15" s="247">
        <f t="shared" si="2"/>
        <v>0</v>
      </c>
      <c r="L15" s="251">
        <f t="shared" si="2"/>
        <v>0</v>
      </c>
      <c r="M15" s="248">
        <f t="shared" si="2"/>
        <v>34.1</v>
      </c>
      <c r="N15" s="242">
        <f t="shared" si="2"/>
        <v>31.8</v>
      </c>
      <c r="O15" s="249">
        <f t="shared" si="2"/>
        <v>0</v>
      </c>
      <c r="P15" s="1061">
        <f t="shared" si="2"/>
        <v>2.2999999999999998</v>
      </c>
      <c r="Q15" s="254">
        <f t="shared" si="2"/>
        <v>35.300000000000004</v>
      </c>
      <c r="R15" s="250">
        <f t="shared" si="2"/>
        <v>35.1</v>
      </c>
      <c r="S15" s="1636"/>
      <c r="T15" s="1631"/>
      <c r="U15" s="1633"/>
      <c r="V15" s="1638"/>
      <c r="W15" s="244"/>
      <c r="X15" s="244"/>
      <c r="Y15" s="244"/>
      <c r="Z15" s="244"/>
      <c r="AA15" s="244"/>
    </row>
    <row r="16" spans="1:27" ht="15.75" customHeight="1">
      <c r="A16" s="1582"/>
      <c r="B16" s="1652"/>
      <c r="C16" s="1375"/>
      <c r="D16" s="1605"/>
      <c r="E16" s="1606"/>
      <c r="F16" s="1253"/>
      <c r="G16" s="1606"/>
      <c r="H16" s="1267" t="s">
        <v>67</v>
      </c>
      <c r="I16" s="246">
        <f t="shared" si="2"/>
        <v>0</v>
      </c>
      <c r="J16" s="240">
        <f t="shared" si="2"/>
        <v>0</v>
      </c>
      <c r="K16" s="247">
        <f t="shared" si="2"/>
        <v>0</v>
      </c>
      <c r="L16" s="1062">
        <f t="shared" si="2"/>
        <v>0</v>
      </c>
      <c r="M16" s="248">
        <f t="shared" si="2"/>
        <v>15.339</v>
      </c>
      <c r="N16" s="242">
        <f t="shared" si="2"/>
        <v>15.339</v>
      </c>
      <c r="O16" s="252">
        <f t="shared" si="2"/>
        <v>11.756</v>
      </c>
      <c r="P16" s="1061">
        <f t="shared" si="2"/>
        <v>0</v>
      </c>
      <c r="Q16" s="254">
        <v>0</v>
      </c>
      <c r="R16" s="250">
        <v>0</v>
      </c>
      <c r="S16" s="1636"/>
      <c r="T16" s="1632"/>
      <c r="U16" s="1634"/>
      <c r="V16" s="1538"/>
      <c r="W16" s="244"/>
      <c r="X16" s="244"/>
      <c r="Y16" s="244"/>
      <c r="Z16" s="244"/>
      <c r="AA16" s="244"/>
    </row>
    <row r="17" spans="1:27" ht="15.75" customHeight="1">
      <c r="A17" s="1581"/>
      <c r="B17" s="1599"/>
      <c r="C17" s="1360"/>
      <c r="D17" s="1596"/>
      <c r="E17" s="1601"/>
      <c r="F17" s="1252"/>
      <c r="G17" s="1635"/>
      <c r="H17" s="255" t="s">
        <v>13</v>
      </c>
      <c r="I17" s="256">
        <f>SUM(I12:I16)</f>
        <v>5360.8</v>
      </c>
      <c r="J17" s="258">
        <f>SUM(J12:J16)</f>
        <v>5335.0000000000009</v>
      </c>
      <c r="K17" s="407">
        <f>SUM(K12:K16)</f>
        <v>3496.3999999999996</v>
      </c>
      <c r="L17" s="257">
        <f>SUM(L12:L16)</f>
        <v>25.8</v>
      </c>
      <c r="M17" s="1063">
        <f t="shared" ref="M17:R17" si="3">SUM(M12:M16)</f>
        <v>5879.7039999999997</v>
      </c>
      <c r="N17" s="1064">
        <f t="shared" si="3"/>
        <v>5857.7039999999988</v>
      </c>
      <c r="O17" s="1064">
        <f t="shared" si="3"/>
        <v>3894.8069999999993</v>
      </c>
      <c r="P17" s="1065">
        <f t="shared" si="3"/>
        <v>22</v>
      </c>
      <c r="Q17" s="272">
        <f t="shared" si="3"/>
        <v>5494.2</v>
      </c>
      <c r="R17" s="261">
        <f t="shared" si="3"/>
        <v>5655.4000000000005</v>
      </c>
      <c r="S17" s="1637"/>
      <c r="T17" s="262">
        <f>SUM(T12:T12)</f>
        <v>9</v>
      </c>
      <c r="U17" s="263">
        <f>SUM(U12:U12)</f>
        <v>9</v>
      </c>
      <c r="V17" s="264"/>
      <c r="W17" s="1245"/>
      <c r="X17" s="238"/>
    </row>
    <row r="18" spans="1:27" ht="12.75" hidden="1" customHeight="1" outlineLevel="1">
      <c r="A18" s="1639" t="s">
        <v>17</v>
      </c>
      <c r="B18" s="1358" t="s">
        <v>17</v>
      </c>
      <c r="C18" s="1360" t="s">
        <v>185</v>
      </c>
      <c r="D18" s="1605" t="s">
        <v>179</v>
      </c>
      <c r="E18" s="1606" t="s">
        <v>186</v>
      </c>
      <c r="F18" s="1253"/>
      <c r="G18" s="1606" t="s">
        <v>187</v>
      </c>
      <c r="H18" s="1267" t="s">
        <v>697</v>
      </c>
      <c r="I18" s="239">
        <f>J18+L18</f>
        <v>446.3</v>
      </c>
      <c r="J18" s="265">
        <v>446.3</v>
      </c>
      <c r="K18" s="1257">
        <v>333.2</v>
      </c>
      <c r="L18" s="265">
        <v>0</v>
      </c>
      <c r="M18" s="241">
        <f>N18+P18</f>
        <v>517.70000000000005</v>
      </c>
      <c r="N18" s="266">
        <v>517.70000000000005</v>
      </c>
      <c r="O18" s="266">
        <v>387.8</v>
      </c>
      <c r="P18" s="270">
        <v>0</v>
      </c>
      <c r="Q18" s="271">
        <v>446.3</v>
      </c>
      <c r="R18" s="268">
        <v>446.3</v>
      </c>
      <c r="S18" s="1636" t="s">
        <v>181</v>
      </c>
      <c r="T18" s="1631">
        <v>1</v>
      </c>
      <c r="U18" s="1633">
        <v>1</v>
      </c>
      <c r="V18" s="1537"/>
      <c r="W18" s="1245"/>
      <c r="X18" s="238"/>
    </row>
    <row r="19" spans="1:27" ht="12.75" hidden="1" customHeight="1" outlineLevel="1">
      <c r="A19" s="1639"/>
      <c r="B19" s="1358"/>
      <c r="C19" s="1360"/>
      <c r="D19" s="1605"/>
      <c r="E19" s="1606"/>
      <c r="F19" s="273" t="s">
        <v>698</v>
      </c>
      <c r="G19" s="1606"/>
      <c r="H19" s="1267" t="s">
        <v>182</v>
      </c>
      <c r="I19" s="239">
        <f>J19+L19</f>
        <v>319.5</v>
      </c>
      <c r="J19" s="265">
        <v>316.5</v>
      </c>
      <c r="K19" s="1257">
        <v>162.30000000000001</v>
      </c>
      <c r="L19" s="265">
        <v>3</v>
      </c>
      <c r="M19" s="241">
        <f>N19+P19</f>
        <v>331.2</v>
      </c>
      <c r="N19" s="266">
        <v>331.2</v>
      </c>
      <c r="O19" s="266">
        <v>168.3</v>
      </c>
      <c r="P19" s="270">
        <v>0</v>
      </c>
      <c r="Q19" s="271">
        <v>323</v>
      </c>
      <c r="R19" s="268">
        <v>325</v>
      </c>
      <c r="S19" s="1636"/>
      <c r="T19" s="1631"/>
      <c r="U19" s="1633"/>
      <c r="V19" s="1638"/>
      <c r="W19" s="269"/>
      <c r="X19" s="244"/>
      <c r="Y19" s="244"/>
      <c r="Z19" s="244"/>
      <c r="AA19" s="244"/>
    </row>
    <row r="20" spans="1:27" ht="12.75" hidden="1" customHeight="1" outlineLevel="1">
      <c r="A20" s="1639"/>
      <c r="B20" s="1358"/>
      <c r="C20" s="1360"/>
      <c r="D20" s="1605"/>
      <c r="E20" s="1606"/>
      <c r="F20" s="273"/>
      <c r="G20" s="1606"/>
      <c r="H20" s="1267" t="s">
        <v>184</v>
      </c>
      <c r="I20" s="239">
        <f>J20+L20</f>
        <v>15</v>
      </c>
      <c r="J20" s="265">
        <v>15</v>
      </c>
      <c r="K20" s="1257">
        <v>0</v>
      </c>
      <c r="L20" s="265">
        <v>0</v>
      </c>
      <c r="M20" s="241">
        <f>N20+P20</f>
        <v>11.3</v>
      </c>
      <c r="N20" s="266">
        <v>9</v>
      </c>
      <c r="O20" s="266">
        <v>0</v>
      </c>
      <c r="P20" s="270">
        <v>2.2999999999999998</v>
      </c>
      <c r="Q20" s="271">
        <v>15</v>
      </c>
      <c r="R20" s="268">
        <v>15</v>
      </c>
      <c r="S20" s="1636"/>
      <c r="T20" s="1632"/>
      <c r="U20" s="1634"/>
      <c r="V20" s="1638"/>
      <c r="W20" s="269"/>
      <c r="X20" s="244"/>
      <c r="Y20" s="244"/>
      <c r="Z20" s="244"/>
      <c r="AA20" s="244"/>
    </row>
    <row r="21" spans="1:27" ht="12.75" hidden="1" customHeight="1" outlineLevel="1">
      <c r="A21" s="1639"/>
      <c r="B21" s="1358"/>
      <c r="C21" s="1360"/>
      <c r="D21" s="1605"/>
      <c r="E21" s="1606"/>
      <c r="F21" s="273"/>
      <c r="G21" s="1606"/>
      <c r="H21" s="1267" t="s">
        <v>67</v>
      </c>
      <c r="I21" s="239">
        <f>J21+L21</f>
        <v>0</v>
      </c>
      <c r="J21" s="265">
        <v>0</v>
      </c>
      <c r="K21" s="1257">
        <v>0</v>
      </c>
      <c r="L21" s="265">
        <v>0</v>
      </c>
      <c r="M21" s="241">
        <f>N21+P21</f>
        <v>2.0049999999999999</v>
      </c>
      <c r="N21" s="266">
        <v>2.0049999999999999</v>
      </c>
      <c r="O21" s="266">
        <v>1.5369999999999999</v>
      </c>
      <c r="P21" s="270">
        <v>0</v>
      </c>
      <c r="Q21" s="271">
        <v>0</v>
      </c>
      <c r="R21" s="268">
        <v>0</v>
      </c>
      <c r="S21" s="1636"/>
      <c r="T21" s="1258"/>
      <c r="U21" s="1259"/>
      <c r="V21" s="1538"/>
      <c r="W21" s="244"/>
      <c r="X21" s="244"/>
      <c r="Y21" s="244"/>
      <c r="Z21" s="244"/>
      <c r="AA21" s="244"/>
    </row>
    <row r="22" spans="1:27" ht="27" hidden="1" customHeight="1" outlineLevel="1">
      <c r="A22" s="1639"/>
      <c r="B22" s="1358"/>
      <c r="C22" s="1360"/>
      <c r="D22" s="1596"/>
      <c r="E22" s="1601"/>
      <c r="F22" s="274"/>
      <c r="G22" s="1635"/>
      <c r="H22" s="255" t="s">
        <v>13</v>
      </c>
      <c r="I22" s="256">
        <f t="shared" ref="I22:Q22" si="4">SUM(I18:I21)</f>
        <v>780.8</v>
      </c>
      <c r="J22" s="257">
        <f t="shared" si="4"/>
        <v>777.8</v>
      </c>
      <c r="K22" s="258">
        <f t="shared" si="4"/>
        <v>495.5</v>
      </c>
      <c r="L22" s="257">
        <f t="shared" si="4"/>
        <v>3</v>
      </c>
      <c r="M22" s="259">
        <f t="shared" si="4"/>
        <v>862.20500000000004</v>
      </c>
      <c r="N22" s="260">
        <f t="shared" si="4"/>
        <v>859.90500000000009</v>
      </c>
      <c r="O22" s="260">
        <f t="shared" si="4"/>
        <v>557.63700000000006</v>
      </c>
      <c r="P22" s="1066">
        <f t="shared" si="4"/>
        <v>2.2999999999999998</v>
      </c>
      <c r="Q22" s="272">
        <f t="shared" si="4"/>
        <v>784.3</v>
      </c>
      <c r="R22" s="261">
        <f>SUM(R18:R20)</f>
        <v>786.3</v>
      </c>
      <c r="S22" s="1637"/>
      <c r="T22" s="262">
        <f>SUM(T18:T18)</f>
        <v>1</v>
      </c>
      <c r="U22" s="263">
        <f>SUM(U18:U18)</f>
        <v>1</v>
      </c>
      <c r="V22" s="264"/>
      <c r="W22" s="1245"/>
      <c r="X22" s="238"/>
    </row>
    <row r="23" spans="1:27" ht="14.25" hidden="1" customHeight="1" outlineLevel="1">
      <c r="A23" s="1639" t="s">
        <v>17</v>
      </c>
      <c r="B23" s="1358" t="s">
        <v>17</v>
      </c>
      <c r="C23" s="1360" t="s">
        <v>190</v>
      </c>
      <c r="D23" s="1605" t="s">
        <v>179</v>
      </c>
      <c r="E23" s="1606" t="s">
        <v>186</v>
      </c>
      <c r="F23" s="273"/>
      <c r="G23" s="1606" t="s">
        <v>191</v>
      </c>
      <c r="H23" s="1267" t="s">
        <v>697</v>
      </c>
      <c r="I23" s="239">
        <f>J23+L23</f>
        <v>535.9</v>
      </c>
      <c r="J23" s="265">
        <v>535.9</v>
      </c>
      <c r="K23" s="1257">
        <v>398.9</v>
      </c>
      <c r="L23" s="265">
        <v>0</v>
      </c>
      <c r="M23" s="241">
        <f>N23+P23</f>
        <v>653</v>
      </c>
      <c r="N23" s="266">
        <v>653</v>
      </c>
      <c r="O23" s="266">
        <v>489.1</v>
      </c>
      <c r="P23" s="270">
        <v>0</v>
      </c>
      <c r="Q23" s="271">
        <v>482.3</v>
      </c>
      <c r="R23" s="268">
        <v>434.1</v>
      </c>
      <c r="S23" s="1636" t="s">
        <v>181</v>
      </c>
      <c r="T23" s="1631">
        <v>1</v>
      </c>
      <c r="U23" s="1633">
        <v>1</v>
      </c>
      <c r="V23" s="1537"/>
      <c r="W23" s="1245"/>
      <c r="X23" s="238"/>
    </row>
    <row r="24" spans="1:27" ht="14.25" hidden="1" customHeight="1" outlineLevel="1">
      <c r="A24" s="1639"/>
      <c r="B24" s="1358"/>
      <c r="C24" s="1360"/>
      <c r="D24" s="1605"/>
      <c r="E24" s="1606"/>
      <c r="F24" s="273" t="s">
        <v>699</v>
      </c>
      <c r="G24" s="1606"/>
      <c r="H24" s="1267" t="s">
        <v>182</v>
      </c>
      <c r="I24" s="239">
        <f>J24+L24</f>
        <v>320</v>
      </c>
      <c r="J24" s="265">
        <v>316.60000000000002</v>
      </c>
      <c r="K24" s="1257">
        <v>163.1</v>
      </c>
      <c r="L24" s="265">
        <v>3.4</v>
      </c>
      <c r="M24" s="241">
        <f>N24+P24</f>
        <v>306.39999999999998</v>
      </c>
      <c r="N24" s="266">
        <v>306.39999999999998</v>
      </c>
      <c r="O24" s="266">
        <v>165.5</v>
      </c>
      <c r="P24" s="270">
        <v>0</v>
      </c>
      <c r="Q24" s="271">
        <v>352</v>
      </c>
      <c r="R24" s="268">
        <v>387.2</v>
      </c>
      <c r="S24" s="1636"/>
      <c r="T24" s="1631"/>
      <c r="U24" s="1633"/>
      <c r="V24" s="1638"/>
      <c r="W24" s="269"/>
      <c r="X24" s="244"/>
      <c r="Y24" s="244"/>
      <c r="Z24" s="244"/>
      <c r="AA24" s="244"/>
    </row>
    <row r="25" spans="1:27" ht="14.25" hidden="1" customHeight="1" outlineLevel="1">
      <c r="A25" s="1639"/>
      <c r="B25" s="1358"/>
      <c r="C25" s="1360"/>
      <c r="D25" s="1605"/>
      <c r="E25" s="1606"/>
      <c r="F25" s="273" t="s">
        <v>189</v>
      </c>
      <c r="G25" s="1606"/>
      <c r="H25" s="1267" t="s">
        <v>184</v>
      </c>
      <c r="I25" s="239">
        <f>J25+L25</f>
        <v>5</v>
      </c>
      <c r="J25" s="265">
        <v>5</v>
      </c>
      <c r="K25" s="1257">
        <v>0</v>
      </c>
      <c r="L25" s="265">
        <v>0</v>
      </c>
      <c r="M25" s="241">
        <f>N25+P25</f>
        <v>5</v>
      </c>
      <c r="N25" s="266">
        <v>5</v>
      </c>
      <c r="O25" s="266">
        <v>0</v>
      </c>
      <c r="P25" s="270">
        <v>0</v>
      </c>
      <c r="Q25" s="271">
        <v>5</v>
      </c>
      <c r="R25" s="268">
        <v>5</v>
      </c>
      <c r="S25" s="1636"/>
      <c r="T25" s="1632"/>
      <c r="U25" s="1634"/>
      <c r="V25" s="1638"/>
      <c r="W25" s="269"/>
      <c r="X25" s="244"/>
      <c r="Y25" s="244"/>
      <c r="Z25" s="244"/>
      <c r="AA25" s="244"/>
    </row>
    <row r="26" spans="1:27" ht="14.25" hidden="1" customHeight="1" outlineLevel="1">
      <c r="A26" s="1639"/>
      <c r="B26" s="1358"/>
      <c r="C26" s="1360"/>
      <c r="D26" s="1605"/>
      <c r="E26" s="1606"/>
      <c r="F26" s="273"/>
      <c r="G26" s="1606"/>
      <c r="H26" s="1267" t="s">
        <v>67</v>
      </c>
      <c r="I26" s="239">
        <f>J26+L26</f>
        <v>0</v>
      </c>
      <c r="J26" s="265">
        <v>0</v>
      </c>
      <c r="K26" s="1257">
        <v>0</v>
      </c>
      <c r="L26" s="265">
        <v>0</v>
      </c>
      <c r="M26" s="241">
        <f>N26+P26</f>
        <v>3.597</v>
      </c>
      <c r="N26" s="266">
        <v>3.597</v>
      </c>
      <c r="O26" s="266">
        <v>2.7559999999999998</v>
      </c>
      <c r="P26" s="270">
        <v>0</v>
      </c>
      <c r="Q26" s="271">
        <v>0</v>
      </c>
      <c r="R26" s="268">
        <v>0</v>
      </c>
      <c r="S26" s="1636"/>
      <c r="T26" s="1258"/>
      <c r="U26" s="1259"/>
      <c r="V26" s="1538"/>
      <c r="W26" s="244"/>
      <c r="X26" s="244"/>
      <c r="Y26" s="244"/>
      <c r="Z26" s="244"/>
      <c r="AA26" s="244"/>
    </row>
    <row r="27" spans="1:27" ht="26.25" hidden="1" customHeight="1" outlineLevel="1">
      <c r="A27" s="1639"/>
      <c r="B27" s="1358"/>
      <c r="C27" s="1360"/>
      <c r="D27" s="1596"/>
      <c r="E27" s="1601"/>
      <c r="F27" s="274"/>
      <c r="G27" s="1635"/>
      <c r="H27" s="255" t="s">
        <v>13</v>
      </c>
      <c r="I27" s="256">
        <f t="shared" ref="I27:R27" si="5">SUM(I23:I26)</f>
        <v>860.9</v>
      </c>
      <c r="J27" s="257">
        <f t="shared" si="5"/>
        <v>857.5</v>
      </c>
      <c r="K27" s="258">
        <f t="shared" si="5"/>
        <v>562</v>
      </c>
      <c r="L27" s="257">
        <f t="shared" si="5"/>
        <v>3.4</v>
      </c>
      <c r="M27" s="259">
        <f t="shared" si="5"/>
        <v>967.99699999999996</v>
      </c>
      <c r="N27" s="260">
        <f t="shared" si="5"/>
        <v>967.99699999999996</v>
      </c>
      <c r="O27" s="260">
        <f t="shared" si="5"/>
        <v>657.35599999999999</v>
      </c>
      <c r="P27" s="1066">
        <f t="shared" si="5"/>
        <v>0</v>
      </c>
      <c r="Q27" s="272">
        <f t="shared" si="5"/>
        <v>839.3</v>
      </c>
      <c r="R27" s="261">
        <f t="shared" si="5"/>
        <v>826.3</v>
      </c>
      <c r="S27" s="1637"/>
      <c r="T27" s="262">
        <f>SUM(T23:T23)</f>
        <v>1</v>
      </c>
      <c r="U27" s="263">
        <f>SUM(U23:U23)</f>
        <v>1</v>
      </c>
      <c r="V27" s="264"/>
      <c r="W27" s="1245"/>
      <c r="X27" s="238"/>
    </row>
    <row r="28" spans="1:27" ht="14.25" hidden="1" customHeight="1" outlineLevel="1">
      <c r="A28" s="1639" t="s">
        <v>17</v>
      </c>
      <c r="B28" s="1358" t="s">
        <v>17</v>
      </c>
      <c r="C28" s="1360" t="s">
        <v>192</v>
      </c>
      <c r="D28" s="1605" t="s">
        <v>179</v>
      </c>
      <c r="E28" s="1606" t="s">
        <v>193</v>
      </c>
      <c r="F28" s="273"/>
      <c r="G28" s="1606" t="s">
        <v>194</v>
      </c>
      <c r="H28" s="1267" t="s">
        <v>697</v>
      </c>
      <c r="I28" s="239">
        <f>J28+L28</f>
        <v>378.6</v>
      </c>
      <c r="J28" s="265">
        <v>378.6</v>
      </c>
      <c r="K28" s="1257">
        <v>283.89999999999998</v>
      </c>
      <c r="L28" s="265">
        <v>0</v>
      </c>
      <c r="M28" s="241">
        <f>N28+P28</f>
        <v>409.2</v>
      </c>
      <c r="N28" s="266">
        <v>409.2</v>
      </c>
      <c r="O28" s="266">
        <v>307.3</v>
      </c>
      <c r="P28" s="270">
        <v>0</v>
      </c>
      <c r="Q28" s="271">
        <v>397.5</v>
      </c>
      <c r="R28" s="268">
        <v>417.4</v>
      </c>
      <c r="S28" s="1636" t="s">
        <v>181</v>
      </c>
      <c r="T28" s="1631">
        <v>1</v>
      </c>
      <c r="U28" s="1633">
        <v>1</v>
      </c>
      <c r="V28" s="1537"/>
      <c r="W28" s="1245"/>
      <c r="X28" s="238"/>
    </row>
    <row r="29" spans="1:27" ht="14.25" hidden="1" customHeight="1" outlineLevel="1">
      <c r="A29" s="1639"/>
      <c r="B29" s="1358"/>
      <c r="C29" s="1360"/>
      <c r="D29" s="1605"/>
      <c r="E29" s="1606"/>
      <c r="F29" s="273" t="s">
        <v>195</v>
      </c>
      <c r="G29" s="1606"/>
      <c r="H29" s="253" t="s">
        <v>182</v>
      </c>
      <c r="I29" s="239">
        <f>J29+L29</f>
        <v>307.5</v>
      </c>
      <c r="J29" s="265">
        <v>295.39999999999998</v>
      </c>
      <c r="K29" s="1257">
        <v>141.69999999999999</v>
      </c>
      <c r="L29" s="265">
        <v>12.1</v>
      </c>
      <c r="M29" s="241">
        <f>N29+P29</f>
        <v>300.7</v>
      </c>
      <c r="N29" s="266">
        <v>299</v>
      </c>
      <c r="O29" s="266">
        <v>145.9</v>
      </c>
      <c r="P29" s="270">
        <v>1.7</v>
      </c>
      <c r="Q29" s="271">
        <v>322.89999999999998</v>
      </c>
      <c r="R29" s="268">
        <v>339</v>
      </c>
      <c r="S29" s="1636"/>
      <c r="T29" s="1631"/>
      <c r="U29" s="1633"/>
      <c r="V29" s="1638"/>
      <c r="W29" s="269"/>
      <c r="X29" s="244"/>
      <c r="Y29" s="244"/>
      <c r="Z29" s="244"/>
      <c r="AA29" s="244"/>
    </row>
    <row r="30" spans="1:27" ht="14.25" hidden="1" customHeight="1" outlineLevel="1">
      <c r="A30" s="1639"/>
      <c r="B30" s="1358"/>
      <c r="C30" s="1360"/>
      <c r="D30" s="1605"/>
      <c r="E30" s="1606"/>
      <c r="F30" s="273" t="s">
        <v>196</v>
      </c>
      <c r="G30" s="1606"/>
      <c r="H30" s="253" t="s">
        <v>183</v>
      </c>
      <c r="I30" s="239">
        <f>J30+L30</f>
        <v>4.7</v>
      </c>
      <c r="J30" s="265">
        <v>4.7</v>
      </c>
      <c r="K30" s="1257">
        <v>0</v>
      </c>
      <c r="L30" s="265">
        <v>0</v>
      </c>
      <c r="M30" s="241">
        <f>N30+P30</f>
        <v>3.8</v>
      </c>
      <c r="N30" s="266">
        <v>3.8</v>
      </c>
      <c r="O30" s="266">
        <v>0</v>
      </c>
      <c r="P30" s="270">
        <v>0</v>
      </c>
      <c r="Q30" s="271">
        <v>4.5999999999999996</v>
      </c>
      <c r="R30" s="268">
        <v>4.5</v>
      </c>
      <c r="S30" s="1636"/>
      <c r="T30" s="1631"/>
      <c r="U30" s="1633"/>
      <c r="V30" s="1638"/>
      <c r="W30" s="269"/>
      <c r="X30" s="244"/>
      <c r="Y30" s="244"/>
      <c r="Z30" s="244"/>
      <c r="AA30" s="244"/>
    </row>
    <row r="31" spans="1:27" ht="14.25" hidden="1" customHeight="1" outlineLevel="1">
      <c r="A31" s="1639"/>
      <c r="B31" s="1358"/>
      <c r="C31" s="1360"/>
      <c r="D31" s="1605"/>
      <c r="E31" s="1606"/>
      <c r="F31" s="273"/>
      <c r="G31" s="1606"/>
      <c r="H31" s="253" t="s">
        <v>184</v>
      </c>
      <c r="I31" s="239">
        <f>J31+L31</f>
        <v>1.2</v>
      </c>
      <c r="J31" s="265">
        <v>1.2</v>
      </c>
      <c r="K31" s="1257">
        <v>0</v>
      </c>
      <c r="L31" s="265">
        <v>0</v>
      </c>
      <c r="M31" s="241">
        <f>N31+P31</f>
        <v>1.7</v>
      </c>
      <c r="N31" s="266">
        <v>1.7</v>
      </c>
      <c r="O31" s="266">
        <v>0</v>
      </c>
      <c r="P31" s="270">
        <v>0</v>
      </c>
      <c r="Q31" s="271">
        <v>1.1000000000000001</v>
      </c>
      <c r="R31" s="268">
        <v>1</v>
      </c>
      <c r="S31" s="1636"/>
      <c r="T31" s="1632"/>
      <c r="U31" s="1634"/>
      <c r="V31" s="1638"/>
      <c r="W31" s="269"/>
      <c r="X31" s="244"/>
      <c r="Y31" s="244"/>
      <c r="Z31" s="244"/>
      <c r="AA31" s="244"/>
    </row>
    <row r="32" spans="1:27" ht="14.25" hidden="1" customHeight="1" outlineLevel="1">
      <c r="A32" s="1639"/>
      <c r="B32" s="1358"/>
      <c r="C32" s="1360"/>
      <c r="D32" s="1605"/>
      <c r="E32" s="1606"/>
      <c r="F32" s="273"/>
      <c r="G32" s="1606"/>
      <c r="H32" s="253" t="s">
        <v>67</v>
      </c>
      <c r="I32" s="239">
        <f>J32+L32</f>
        <v>0</v>
      </c>
      <c r="J32" s="265">
        <v>0</v>
      </c>
      <c r="K32" s="1257">
        <v>0</v>
      </c>
      <c r="L32" s="265">
        <v>0</v>
      </c>
      <c r="M32" s="241">
        <f>N32+P32</f>
        <v>0</v>
      </c>
      <c r="N32" s="266">
        <v>0</v>
      </c>
      <c r="O32" s="266">
        <v>0</v>
      </c>
      <c r="P32" s="270">
        <v>0</v>
      </c>
      <c r="Q32" s="271">
        <v>0</v>
      </c>
      <c r="R32" s="268">
        <v>0</v>
      </c>
      <c r="S32" s="1636"/>
      <c r="T32" s="1258"/>
      <c r="U32" s="1259"/>
      <c r="V32" s="1538"/>
      <c r="W32" s="244"/>
      <c r="X32" s="244"/>
      <c r="Y32" s="244"/>
      <c r="Z32" s="244"/>
      <c r="AA32" s="244"/>
    </row>
    <row r="33" spans="1:27" ht="26.25" hidden="1" customHeight="1" outlineLevel="1">
      <c r="A33" s="1639"/>
      <c r="B33" s="1358"/>
      <c r="C33" s="1360"/>
      <c r="D33" s="1596"/>
      <c r="E33" s="1601"/>
      <c r="F33" s="274"/>
      <c r="G33" s="1635"/>
      <c r="H33" s="255" t="s">
        <v>13</v>
      </c>
      <c r="I33" s="256">
        <f t="shared" ref="I33:R33" si="6">SUM(I28:I32)</f>
        <v>692.00000000000011</v>
      </c>
      <c r="J33" s="257">
        <f t="shared" si="6"/>
        <v>679.90000000000009</v>
      </c>
      <c r="K33" s="258">
        <f t="shared" si="6"/>
        <v>425.59999999999997</v>
      </c>
      <c r="L33" s="257">
        <f t="shared" si="6"/>
        <v>12.1</v>
      </c>
      <c r="M33" s="259">
        <f t="shared" si="6"/>
        <v>715.4</v>
      </c>
      <c r="N33" s="260">
        <f t="shared" si="6"/>
        <v>713.7</v>
      </c>
      <c r="O33" s="260">
        <f t="shared" si="6"/>
        <v>453.20000000000005</v>
      </c>
      <c r="P33" s="1066">
        <f t="shared" si="6"/>
        <v>1.7</v>
      </c>
      <c r="Q33" s="272">
        <f t="shared" si="6"/>
        <v>726.1</v>
      </c>
      <c r="R33" s="261">
        <f t="shared" si="6"/>
        <v>761.9</v>
      </c>
      <c r="S33" s="1637"/>
      <c r="T33" s="262">
        <f>SUM(T28:T28)</f>
        <v>1</v>
      </c>
      <c r="U33" s="263">
        <f>SUM(U28:U28)</f>
        <v>1</v>
      </c>
      <c r="V33" s="264"/>
      <c r="W33" s="1245"/>
      <c r="X33" s="238"/>
    </row>
    <row r="34" spans="1:27" ht="13.5" hidden="1" customHeight="1" outlineLevel="1">
      <c r="A34" s="1639" t="s">
        <v>17</v>
      </c>
      <c r="B34" s="1358" t="s">
        <v>17</v>
      </c>
      <c r="C34" s="1360" t="s">
        <v>197</v>
      </c>
      <c r="D34" s="1605" t="s">
        <v>179</v>
      </c>
      <c r="E34" s="1606" t="s">
        <v>186</v>
      </c>
      <c r="F34" s="273"/>
      <c r="G34" s="1606" t="s">
        <v>198</v>
      </c>
      <c r="H34" s="1267" t="s">
        <v>697</v>
      </c>
      <c r="I34" s="239">
        <f>J34+L34</f>
        <v>221.2</v>
      </c>
      <c r="J34" s="265">
        <v>221.2</v>
      </c>
      <c r="K34" s="1257">
        <v>166.1</v>
      </c>
      <c r="L34" s="265">
        <v>0</v>
      </c>
      <c r="M34" s="241">
        <f>N34+P34</f>
        <v>280.25</v>
      </c>
      <c r="N34" s="266">
        <v>280.25</v>
      </c>
      <c r="O34" s="266">
        <v>210.95099999999999</v>
      </c>
      <c r="P34" s="270">
        <v>0</v>
      </c>
      <c r="Q34" s="271">
        <v>221.2</v>
      </c>
      <c r="R34" s="268">
        <v>221.2</v>
      </c>
      <c r="S34" s="1636" t="s">
        <v>181</v>
      </c>
      <c r="T34" s="1631">
        <v>1</v>
      </c>
      <c r="U34" s="1633">
        <v>1</v>
      </c>
      <c r="V34" s="1537"/>
      <c r="W34" s="1245"/>
      <c r="X34" s="238"/>
    </row>
    <row r="35" spans="1:27" ht="13.5" hidden="1" customHeight="1" outlineLevel="1">
      <c r="A35" s="1639"/>
      <c r="B35" s="1358"/>
      <c r="C35" s="1360"/>
      <c r="D35" s="1605"/>
      <c r="E35" s="1606"/>
      <c r="F35" s="273" t="s">
        <v>199</v>
      </c>
      <c r="G35" s="1606"/>
      <c r="H35" s="253" t="s">
        <v>182</v>
      </c>
      <c r="I35" s="239">
        <f>J35+L35</f>
        <v>177.2</v>
      </c>
      <c r="J35" s="265">
        <v>177.2</v>
      </c>
      <c r="K35" s="1257">
        <v>98.9</v>
      </c>
      <c r="L35" s="265">
        <v>0</v>
      </c>
      <c r="M35" s="241">
        <f>N35+P35</f>
        <v>203.39699999999999</v>
      </c>
      <c r="N35" s="266">
        <v>203.39699999999999</v>
      </c>
      <c r="O35" s="266">
        <v>110.6</v>
      </c>
      <c r="P35" s="270">
        <v>0</v>
      </c>
      <c r="Q35" s="271">
        <v>198</v>
      </c>
      <c r="R35" s="268">
        <v>220</v>
      </c>
      <c r="S35" s="1636"/>
      <c r="T35" s="1631"/>
      <c r="U35" s="1633"/>
      <c r="V35" s="1638"/>
      <c r="W35" s="269"/>
      <c r="X35" s="244"/>
      <c r="Y35" s="244"/>
      <c r="Z35" s="244"/>
      <c r="AA35" s="244"/>
    </row>
    <row r="36" spans="1:27" ht="13.5" hidden="1" customHeight="1" outlineLevel="1">
      <c r="A36" s="1639"/>
      <c r="B36" s="1358"/>
      <c r="C36" s="1360"/>
      <c r="D36" s="1605"/>
      <c r="E36" s="1606"/>
      <c r="F36" s="273" t="s">
        <v>196</v>
      </c>
      <c r="G36" s="1606"/>
      <c r="H36" s="253" t="s">
        <v>183</v>
      </c>
      <c r="I36" s="239">
        <f>J36+L36</f>
        <v>0</v>
      </c>
      <c r="J36" s="265">
        <v>0</v>
      </c>
      <c r="K36" s="1257">
        <v>0</v>
      </c>
      <c r="L36" s="265">
        <v>0</v>
      </c>
      <c r="M36" s="241">
        <f>N36+P36</f>
        <v>5.1180000000000003</v>
      </c>
      <c r="N36" s="266">
        <v>5.1180000000000003</v>
      </c>
      <c r="O36" s="266">
        <v>0</v>
      </c>
      <c r="P36" s="270">
        <v>0</v>
      </c>
      <c r="Q36" s="271">
        <v>0</v>
      </c>
      <c r="R36" s="268">
        <v>0</v>
      </c>
      <c r="S36" s="1636"/>
      <c r="T36" s="1631"/>
      <c r="U36" s="1633"/>
      <c r="V36" s="1638"/>
      <c r="W36" s="269"/>
      <c r="X36" s="244"/>
      <c r="Y36" s="244"/>
      <c r="Z36" s="244"/>
      <c r="AA36" s="244"/>
    </row>
    <row r="37" spans="1:27" ht="13.5" hidden="1" customHeight="1" outlineLevel="1">
      <c r="A37" s="1639"/>
      <c r="B37" s="1358"/>
      <c r="C37" s="1360"/>
      <c r="D37" s="1605"/>
      <c r="E37" s="1606"/>
      <c r="F37" s="273"/>
      <c r="G37" s="1606"/>
      <c r="H37" s="253" t="s">
        <v>184</v>
      </c>
      <c r="I37" s="239">
        <f>J37+L37</f>
        <v>1.8</v>
      </c>
      <c r="J37" s="265">
        <v>1.8</v>
      </c>
      <c r="K37" s="1257">
        <v>0</v>
      </c>
      <c r="L37" s="265">
        <v>0</v>
      </c>
      <c r="M37" s="241">
        <f>N37+P37</f>
        <v>1.8</v>
      </c>
      <c r="N37" s="266">
        <v>1.8</v>
      </c>
      <c r="O37" s="266">
        <v>0</v>
      </c>
      <c r="P37" s="270">
        <v>0</v>
      </c>
      <c r="Q37" s="271">
        <v>0</v>
      </c>
      <c r="R37" s="268">
        <v>0</v>
      </c>
      <c r="S37" s="1636"/>
      <c r="T37" s="1632"/>
      <c r="U37" s="1634"/>
      <c r="V37" s="1638"/>
      <c r="W37" s="269"/>
      <c r="X37" s="244"/>
      <c r="Y37" s="244"/>
      <c r="Z37" s="244"/>
      <c r="AA37" s="244"/>
    </row>
    <row r="38" spans="1:27" ht="13.5" hidden="1" customHeight="1" outlineLevel="1">
      <c r="A38" s="1639"/>
      <c r="B38" s="1358"/>
      <c r="C38" s="1360"/>
      <c r="D38" s="1605"/>
      <c r="E38" s="1606"/>
      <c r="F38" s="273"/>
      <c r="G38" s="1606"/>
      <c r="H38" s="253" t="s">
        <v>67</v>
      </c>
      <c r="I38" s="239">
        <f>J38+L38</f>
        <v>0</v>
      </c>
      <c r="J38" s="265">
        <v>0</v>
      </c>
      <c r="K38" s="1257">
        <v>0</v>
      </c>
      <c r="L38" s="265">
        <v>0</v>
      </c>
      <c r="M38" s="241">
        <f>N38+P38</f>
        <v>0</v>
      </c>
      <c r="N38" s="266">
        <v>0</v>
      </c>
      <c r="O38" s="266">
        <v>0</v>
      </c>
      <c r="P38" s="270">
        <v>0</v>
      </c>
      <c r="Q38" s="271">
        <v>0</v>
      </c>
      <c r="R38" s="268">
        <v>0</v>
      </c>
      <c r="S38" s="1636"/>
      <c r="T38" s="1258"/>
      <c r="U38" s="1259"/>
      <c r="V38" s="1538"/>
      <c r="W38" s="244"/>
      <c r="X38" s="244"/>
      <c r="Y38" s="244"/>
      <c r="Z38" s="244"/>
      <c r="AA38" s="244"/>
    </row>
    <row r="39" spans="1:27" ht="25.5" hidden="1" customHeight="1" outlineLevel="1">
      <c r="A39" s="1639"/>
      <c r="B39" s="1358"/>
      <c r="C39" s="1360"/>
      <c r="D39" s="1596"/>
      <c r="E39" s="1601"/>
      <c r="F39" s="274"/>
      <c r="G39" s="1635"/>
      <c r="H39" s="255" t="s">
        <v>13</v>
      </c>
      <c r="I39" s="256">
        <f t="shared" ref="I39:R39" si="7">SUM(I34:I38)</f>
        <v>400.2</v>
      </c>
      <c r="J39" s="257">
        <f t="shared" si="7"/>
        <v>400.2</v>
      </c>
      <c r="K39" s="258">
        <f t="shared" si="7"/>
        <v>265</v>
      </c>
      <c r="L39" s="257">
        <f t="shared" si="7"/>
        <v>0</v>
      </c>
      <c r="M39" s="259">
        <f t="shared" si="7"/>
        <v>490.565</v>
      </c>
      <c r="N39" s="260">
        <f t="shared" si="7"/>
        <v>490.565</v>
      </c>
      <c r="O39" s="260">
        <f t="shared" si="7"/>
        <v>321.55099999999999</v>
      </c>
      <c r="P39" s="1066">
        <f t="shared" si="7"/>
        <v>0</v>
      </c>
      <c r="Q39" s="272">
        <f t="shared" si="7"/>
        <v>419.2</v>
      </c>
      <c r="R39" s="261">
        <f t="shared" si="7"/>
        <v>441.2</v>
      </c>
      <c r="S39" s="1637"/>
      <c r="T39" s="262">
        <f>SUM(T34:T34)</f>
        <v>1</v>
      </c>
      <c r="U39" s="263">
        <f>SUM(U34:U34)</f>
        <v>1</v>
      </c>
      <c r="V39" s="264"/>
      <c r="W39" s="1245"/>
      <c r="X39" s="238"/>
    </row>
    <row r="40" spans="1:27" ht="13.5" hidden="1" customHeight="1" outlineLevel="1">
      <c r="A40" s="1639" t="s">
        <v>17</v>
      </c>
      <c r="B40" s="1358" t="s">
        <v>17</v>
      </c>
      <c r="C40" s="1360" t="s">
        <v>200</v>
      </c>
      <c r="D40" s="1605" t="s">
        <v>179</v>
      </c>
      <c r="E40" s="1606" t="s">
        <v>186</v>
      </c>
      <c r="F40" s="273"/>
      <c r="G40" s="1606" t="s">
        <v>201</v>
      </c>
      <c r="H40" s="1267" t="s">
        <v>697</v>
      </c>
      <c r="I40" s="239">
        <f>J40+L40</f>
        <v>376.9</v>
      </c>
      <c r="J40" s="265">
        <v>376.9</v>
      </c>
      <c r="K40" s="1257">
        <v>282.2</v>
      </c>
      <c r="L40" s="265">
        <v>0</v>
      </c>
      <c r="M40" s="241">
        <f>N40+P40</f>
        <v>403.1</v>
      </c>
      <c r="N40" s="266">
        <v>403.1</v>
      </c>
      <c r="O40" s="266">
        <v>303</v>
      </c>
      <c r="P40" s="270">
        <v>0</v>
      </c>
      <c r="Q40" s="271">
        <v>395.7</v>
      </c>
      <c r="R40" s="268">
        <v>415.5</v>
      </c>
      <c r="S40" s="1636" t="s">
        <v>181</v>
      </c>
      <c r="T40" s="1631">
        <v>1</v>
      </c>
      <c r="U40" s="1633">
        <v>1</v>
      </c>
      <c r="V40" s="1537"/>
      <c r="W40" s="1245"/>
      <c r="X40" s="238"/>
    </row>
    <row r="41" spans="1:27" ht="13.5" hidden="1" customHeight="1" outlineLevel="1">
      <c r="A41" s="1639"/>
      <c r="B41" s="1358"/>
      <c r="C41" s="1360"/>
      <c r="D41" s="1605"/>
      <c r="E41" s="1606"/>
      <c r="F41" s="273" t="s">
        <v>700</v>
      </c>
      <c r="G41" s="1606"/>
      <c r="H41" s="253" t="s">
        <v>182</v>
      </c>
      <c r="I41" s="239">
        <f>J41+L41</f>
        <v>232.8</v>
      </c>
      <c r="J41" s="265">
        <v>227</v>
      </c>
      <c r="K41" s="1257">
        <v>123</v>
      </c>
      <c r="L41" s="265">
        <v>5.8</v>
      </c>
      <c r="M41" s="241">
        <f>N41+P41</f>
        <v>234.4</v>
      </c>
      <c r="N41" s="266">
        <v>224.4</v>
      </c>
      <c r="O41" s="266">
        <v>124.9</v>
      </c>
      <c r="P41" s="270">
        <v>10</v>
      </c>
      <c r="Q41" s="271">
        <v>244.4</v>
      </c>
      <c r="R41" s="268">
        <v>256.60000000000002</v>
      </c>
      <c r="S41" s="1636"/>
      <c r="T41" s="1631"/>
      <c r="U41" s="1633"/>
      <c r="V41" s="1638"/>
      <c r="W41" s="269"/>
      <c r="X41" s="244"/>
      <c r="Y41" s="244"/>
      <c r="Z41" s="244"/>
      <c r="AA41" s="244"/>
    </row>
    <row r="42" spans="1:27" ht="13.5" hidden="1" customHeight="1" outlineLevel="1">
      <c r="A42" s="1639"/>
      <c r="B42" s="1358"/>
      <c r="C42" s="1360"/>
      <c r="D42" s="1605"/>
      <c r="E42" s="1606"/>
      <c r="F42" s="273" t="s">
        <v>189</v>
      </c>
      <c r="G42" s="1606"/>
      <c r="H42" s="253" t="s">
        <v>184</v>
      </c>
      <c r="I42" s="239">
        <f>J42+L42</f>
        <v>2.8</v>
      </c>
      <c r="J42" s="265">
        <v>2.8</v>
      </c>
      <c r="K42" s="1257">
        <v>0</v>
      </c>
      <c r="L42" s="265">
        <v>0</v>
      </c>
      <c r="M42" s="241">
        <f>N42+P42</f>
        <v>2.8</v>
      </c>
      <c r="N42" s="266">
        <v>2.8</v>
      </c>
      <c r="O42" s="266">
        <v>0</v>
      </c>
      <c r="P42" s="270">
        <v>0</v>
      </c>
      <c r="Q42" s="271">
        <v>2.8</v>
      </c>
      <c r="R42" s="268">
        <v>2.7</v>
      </c>
      <c r="S42" s="1636"/>
      <c r="T42" s="1632"/>
      <c r="U42" s="1634"/>
      <c r="V42" s="1638"/>
      <c r="W42" s="269"/>
      <c r="X42" s="244"/>
      <c r="Y42" s="244"/>
      <c r="Z42" s="244"/>
      <c r="AA42" s="244"/>
    </row>
    <row r="43" spans="1:27" ht="13.5" hidden="1" customHeight="1" outlineLevel="1">
      <c r="A43" s="1639"/>
      <c r="B43" s="1358"/>
      <c r="C43" s="1360"/>
      <c r="D43" s="1605"/>
      <c r="E43" s="1606"/>
      <c r="F43" s="273"/>
      <c r="G43" s="1606"/>
      <c r="H43" s="253" t="s">
        <v>67</v>
      </c>
      <c r="I43" s="239">
        <f>J43+L43</f>
        <v>0</v>
      </c>
      <c r="J43" s="265">
        <v>0</v>
      </c>
      <c r="K43" s="1257">
        <v>0</v>
      </c>
      <c r="L43" s="265">
        <v>0</v>
      </c>
      <c r="M43" s="241">
        <f>N43+P43</f>
        <v>0</v>
      </c>
      <c r="N43" s="266">
        <v>0</v>
      </c>
      <c r="O43" s="266">
        <v>0</v>
      </c>
      <c r="P43" s="270">
        <v>0</v>
      </c>
      <c r="Q43" s="271">
        <v>0</v>
      </c>
      <c r="R43" s="268">
        <v>0</v>
      </c>
      <c r="S43" s="1636"/>
      <c r="T43" s="1258"/>
      <c r="U43" s="1259"/>
      <c r="V43" s="1538"/>
      <c r="W43" s="244"/>
      <c r="X43" s="244"/>
      <c r="Y43" s="244"/>
      <c r="Z43" s="244"/>
      <c r="AA43" s="244"/>
    </row>
    <row r="44" spans="1:27" ht="27" hidden="1" customHeight="1" outlineLevel="1">
      <c r="A44" s="1639"/>
      <c r="B44" s="1358"/>
      <c r="C44" s="1360"/>
      <c r="D44" s="1596"/>
      <c r="E44" s="1601"/>
      <c r="F44" s="274"/>
      <c r="G44" s="1635"/>
      <c r="H44" s="255" t="s">
        <v>13</v>
      </c>
      <c r="I44" s="256">
        <f t="shared" ref="I44:R44" si="8">SUM(I40:I43)</f>
        <v>612.5</v>
      </c>
      <c r="J44" s="257">
        <f t="shared" si="8"/>
        <v>606.69999999999993</v>
      </c>
      <c r="K44" s="258">
        <f t="shared" si="8"/>
        <v>405.2</v>
      </c>
      <c r="L44" s="257">
        <f t="shared" si="8"/>
        <v>5.8</v>
      </c>
      <c r="M44" s="259">
        <f t="shared" si="8"/>
        <v>640.29999999999995</v>
      </c>
      <c r="N44" s="260">
        <f t="shared" si="8"/>
        <v>630.29999999999995</v>
      </c>
      <c r="O44" s="260">
        <f t="shared" si="8"/>
        <v>427.9</v>
      </c>
      <c r="P44" s="1066">
        <f t="shared" si="8"/>
        <v>10</v>
      </c>
      <c r="Q44" s="272">
        <f t="shared" si="8"/>
        <v>642.9</v>
      </c>
      <c r="R44" s="261">
        <f t="shared" si="8"/>
        <v>674.80000000000007</v>
      </c>
      <c r="S44" s="1637"/>
      <c r="T44" s="262">
        <f>SUM(T40:T40)</f>
        <v>1</v>
      </c>
      <c r="U44" s="263">
        <f>SUM(U40:U40)</f>
        <v>1</v>
      </c>
      <c r="V44" s="264"/>
      <c r="W44" s="1245"/>
      <c r="X44" s="238"/>
    </row>
    <row r="45" spans="1:27" ht="12.75" hidden="1" customHeight="1" outlineLevel="1">
      <c r="A45" s="1639" t="s">
        <v>17</v>
      </c>
      <c r="B45" s="1358" t="s">
        <v>17</v>
      </c>
      <c r="C45" s="1360" t="s">
        <v>202</v>
      </c>
      <c r="D45" s="1605" t="s">
        <v>179</v>
      </c>
      <c r="E45" s="1606" t="s">
        <v>203</v>
      </c>
      <c r="F45" s="273"/>
      <c r="G45" s="1606" t="s">
        <v>204</v>
      </c>
      <c r="H45" s="1267" t="s">
        <v>697</v>
      </c>
      <c r="I45" s="239">
        <f>J45+L45</f>
        <v>256.60000000000002</v>
      </c>
      <c r="J45" s="265">
        <v>256.60000000000002</v>
      </c>
      <c r="K45" s="1257">
        <v>192.7</v>
      </c>
      <c r="L45" s="265">
        <v>0</v>
      </c>
      <c r="M45" s="241">
        <f>N45+P45</f>
        <v>280.10000000000002</v>
      </c>
      <c r="N45" s="266">
        <v>280.10000000000002</v>
      </c>
      <c r="O45" s="266">
        <v>210.1</v>
      </c>
      <c r="P45" s="270">
        <v>0</v>
      </c>
      <c r="Q45" s="271">
        <v>282.2</v>
      </c>
      <c r="R45" s="268">
        <v>300</v>
      </c>
      <c r="S45" s="1636" t="s">
        <v>181</v>
      </c>
      <c r="T45" s="1631">
        <v>1</v>
      </c>
      <c r="U45" s="1633">
        <v>1</v>
      </c>
      <c r="V45" s="1537"/>
      <c r="W45" s="1245"/>
      <c r="X45" s="238"/>
    </row>
    <row r="46" spans="1:27" ht="12.75" hidden="1" customHeight="1" outlineLevel="1">
      <c r="A46" s="1639"/>
      <c r="B46" s="1358"/>
      <c r="C46" s="1360"/>
      <c r="D46" s="1605"/>
      <c r="E46" s="1606"/>
      <c r="F46" s="273" t="s">
        <v>205</v>
      </c>
      <c r="G46" s="1606"/>
      <c r="H46" s="253" t="s">
        <v>182</v>
      </c>
      <c r="I46" s="239">
        <f>J46+L46</f>
        <v>189.5</v>
      </c>
      <c r="J46" s="265">
        <v>189.5</v>
      </c>
      <c r="K46" s="1257">
        <v>107.7</v>
      </c>
      <c r="L46" s="265">
        <v>0</v>
      </c>
      <c r="M46" s="241">
        <f>N46+P46</f>
        <v>185.8</v>
      </c>
      <c r="N46" s="266">
        <v>181.8</v>
      </c>
      <c r="O46" s="266">
        <v>97.4</v>
      </c>
      <c r="P46" s="270">
        <v>4</v>
      </c>
      <c r="Q46" s="271">
        <v>208.5</v>
      </c>
      <c r="R46" s="268">
        <v>230</v>
      </c>
      <c r="S46" s="1636"/>
      <c r="T46" s="1631"/>
      <c r="U46" s="1633"/>
      <c r="V46" s="1638"/>
      <c r="W46" s="269"/>
      <c r="X46" s="244"/>
      <c r="Y46" s="244"/>
      <c r="Z46" s="244"/>
      <c r="AA46" s="244"/>
    </row>
    <row r="47" spans="1:27" ht="12.75" hidden="1" customHeight="1" outlineLevel="1">
      <c r="A47" s="1639"/>
      <c r="B47" s="1358"/>
      <c r="C47" s="1360"/>
      <c r="D47" s="1605"/>
      <c r="E47" s="1606"/>
      <c r="F47" s="273" t="s">
        <v>196</v>
      </c>
      <c r="G47" s="1606"/>
      <c r="H47" s="253" t="s">
        <v>184</v>
      </c>
      <c r="I47" s="239">
        <f>J47+L47</f>
        <v>2</v>
      </c>
      <c r="J47" s="265">
        <v>2</v>
      </c>
      <c r="K47" s="1257">
        <v>0</v>
      </c>
      <c r="L47" s="265">
        <v>0</v>
      </c>
      <c r="M47" s="241">
        <f>N47+P47</f>
        <v>2</v>
      </c>
      <c r="N47" s="266">
        <v>2</v>
      </c>
      <c r="O47" s="266">
        <v>0</v>
      </c>
      <c r="P47" s="270">
        <v>0</v>
      </c>
      <c r="Q47" s="271">
        <v>2</v>
      </c>
      <c r="R47" s="268">
        <v>2</v>
      </c>
      <c r="S47" s="1636"/>
      <c r="T47" s="1632"/>
      <c r="U47" s="1634"/>
      <c r="V47" s="1638"/>
      <c r="W47" s="269"/>
      <c r="X47" s="244"/>
      <c r="Y47" s="244"/>
      <c r="Z47" s="244"/>
      <c r="AA47" s="244"/>
    </row>
    <row r="48" spans="1:27" ht="12.75" hidden="1" customHeight="1" outlineLevel="1">
      <c r="A48" s="1639"/>
      <c r="B48" s="1358"/>
      <c r="C48" s="1360"/>
      <c r="D48" s="1605"/>
      <c r="E48" s="1606"/>
      <c r="F48" s="273"/>
      <c r="G48" s="1606"/>
      <c r="H48" s="253" t="s">
        <v>67</v>
      </c>
      <c r="I48" s="239">
        <f>J48+L48</f>
        <v>0</v>
      </c>
      <c r="J48" s="265">
        <v>0</v>
      </c>
      <c r="K48" s="1257">
        <v>0</v>
      </c>
      <c r="L48" s="265">
        <v>0</v>
      </c>
      <c r="M48" s="241">
        <f>N48+P48</f>
        <v>0</v>
      </c>
      <c r="N48" s="266">
        <v>0</v>
      </c>
      <c r="O48" s="266">
        <v>0</v>
      </c>
      <c r="P48" s="270">
        <v>0</v>
      </c>
      <c r="Q48" s="271">
        <v>0</v>
      </c>
      <c r="R48" s="268">
        <v>0</v>
      </c>
      <c r="S48" s="1636"/>
      <c r="T48" s="1258"/>
      <c r="U48" s="1259"/>
      <c r="V48" s="1538"/>
      <c r="W48" s="244"/>
      <c r="X48" s="244"/>
      <c r="Y48" s="244"/>
      <c r="Z48" s="244"/>
      <c r="AA48" s="244"/>
    </row>
    <row r="49" spans="1:27" ht="18.75" hidden="1" customHeight="1" outlineLevel="1">
      <c r="A49" s="1639"/>
      <c r="B49" s="1358"/>
      <c r="C49" s="1360"/>
      <c r="D49" s="1596"/>
      <c r="E49" s="1601"/>
      <c r="F49" s="274"/>
      <c r="G49" s="1635"/>
      <c r="H49" s="255" t="s">
        <v>13</v>
      </c>
      <c r="I49" s="256">
        <f>SUM(I45:I48)</f>
        <v>448.1</v>
      </c>
      <c r="J49" s="257">
        <f>SUM(J45:J48)</f>
        <v>448.1</v>
      </c>
      <c r="K49" s="258">
        <f>SUM(K45:K48)</f>
        <v>300.39999999999998</v>
      </c>
      <c r="L49" s="257">
        <f>SUM(L45:L48)</f>
        <v>0</v>
      </c>
      <c r="M49" s="259">
        <f t="shared" ref="M49:R49" si="9">SUM(M45:M48)</f>
        <v>467.90000000000003</v>
      </c>
      <c r="N49" s="260">
        <f>SUM(N45:N48)</f>
        <v>463.90000000000003</v>
      </c>
      <c r="O49" s="260">
        <f>SUM(O45:O48)</f>
        <v>307.5</v>
      </c>
      <c r="P49" s="1066">
        <f>SUM(P45:P48)</f>
        <v>4</v>
      </c>
      <c r="Q49" s="272">
        <f t="shared" si="9"/>
        <v>492.7</v>
      </c>
      <c r="R49" s="261">
        <f t="shared" si="9"/>
        <v>532</v>
      </c>
      <c r="S49" s="1637"/>
      <c r="T49" s="262">
        <f>SUM(T45:T45)</f>
        <v>1</v>
      </c>
      <c r="U49" s="263">
        <f>SUM(U45:U45)</f>
        <v>1</v>
      </c>
      <c r="V49" s="264"/>
      <c r="W49" s="1245"/>
      <c r="X49" s="238"/>
    </row>
    <row r="50" spans="1:27" ht="13.5" hidden="1" customHeight="1" outlineLevel="1">
      <c r="A50" s="1639" t="s">
        <v>17</v>
      </c>
      <c r="B50" s="1358" t="s">
        <v>17</v>
      </c>
      <c r="C50" s="1360" t="s">
        <v>207</v>
      </c>
      <c r="D50" s="1605" t="s">
        <v>179</v>
      </c>
      <c r="E50" s="1606" t="s">
        <v>193</v>
      </c>
      <c r="F50" s="273"/>
      <c r="G50" s="1606" t="s">
        <v>208</v>
      </c>
      <c r="H50" s="1267" t="s">
        <v>697</v>
      </c>
      <c r="I50" s="239">
        <f>J50+L50</f>
        <v>137.30000000000001</v>
      </c>
      <c r="J50" s="265">
        <v>137.30000000000001</v>
      </c>
      <c r="K50" s="1257">
        <v>102.9</v>
      </c>
      <c r="L50" s="265">
        <v>0</v>
      </c>
      <c r="M50" s="241">
        <f>N50+P50</f>
        <v>176.7</v>
      </c>
      <c r="N50" s="266">
        <v>176.7</v>
      </c>
      <c r="O50" s="266">
        <v>133.9</v>
      </c>
      <c r="P50" s="270">
        <v>0</v>
      </c>
      <c r="Q50" s="271">
        <v>135.69999999999999</v>
      </c>
      <c r="R50" s="268">
        <v>140</v>
      </c>
      <c r="S50" s="1636" t="s">
        <v>181</v>
      </c>
      <c r="T50" s="1631">
        <v>1</v>
      </c>
      <c r="U50" s="1633">
        <v>1</v>
      </c>
      <c r="V50" s="1537"/>
      <c r="W50" s="1245"/>
      <c r="X50" s="238"/>
    </row>
    <row r="51" spans="1:27" ht="13.5" hidden="1" customHeight="1" outlineLevel="1">
      <c r="A51" s="1639"/>
      <c r="B51" s="1358"/>
      <c r="C51" s="1360"/>
      <c r="D51" s="1605"/>
      <c r="E51" s="1606"/>
      <c r="F51" s="273" t="s">
        <v>701</v>
      </c>
      <c r="G51" s="1606"/>
      <c r="H51" s="253" t="s">
        <v>182</v>
      </c>
      <c r="I51" s="239">
        <f>J51+L51</f>
        <v>199.4</v>
      </c>
      <c r="J51" s="265">
        <v>199.4</v>
      </c>
      <c r="K51" s="1257">
        <v>104.3</v>
      </c>
      <c r="L51" s="265">
        <v>0</v>
      </c>
      <c r="M51" s="241">
        <f>N51+P51</f>
        <v>184</v>
      </c>
      <c r="N51" s="266">
        <v>180</v>
      </c>
      <c r="O51" s="266">
        <v>95.8</v>
      </c>
      <c r="P51" s="270">
        <v>4</v>
      </c>
      <c r="Q51" s="271">
        <v>219.3</v>
      </c>
      <c r="R51" s="268">
        <v>241.2</v>
      </c>
      <c r="S51" s="1636"/>
      <c r="T51" s="1631"/>
      <c r="U51" s="1633"/>
      <c r="V51" s="1638"/>
      <c r="W51" s="269"/>
      <c r="X51" s="244"/>
      <c r="Y51" s="244"/>
      <c r="Z51" s="244"/>
      <c r="AA51" s="244"/>
    </row>
    <row r="52" spans="1:27" ht="13.5" hidden="1" customHeight="1" outlineLevel="1">
      <c r="A52" s="1639"/>
      <c r="B52" s="1358"/>
      <c r="C52" s="1360"/>
      <c r="D52" s="1605"/>
      <c r="E52" s="1606"/>
      <c r="F52" s="273" t="s">
        <v>196</v>
      </c>
      <c r="G52" s="1606"/>
      <c r="H52" s="253" t="s">
        <v>183</v>
      </c>
      <c r="I52" s="239">
        <f>J52+L52</f>
        <v>5</v>
      </c>
      <c r="J52" s="265">
        <v>5</v>
      </c>
      <c r="K52" s="1257">
        <v>0</v>
      </c>
      <c r="L52" s="265">
        <v>0</v>
      </c>
      <c r="M52" s="241">
        <f>N52+P52</f>
        <v>5</v>
      </c>
      <c r="N52" s="266">
        <v>5</v>
      </c>
      <c r="O52" s="266">
        <v>0</v>
      </c>
      <c r="P52" s="270">
        <v>0</v>
      </c>
      <c r="Q52" s="271">
        <v>5</v>
      </c>
      <c r="R52" s="268">
        <v>5</v>
      </c>
      <c r="S52" s="1636"/>
      <c r="T52" s="1631"/>
      <c r="U52" s="1633"/>
      <c r="V52" s="1638"/>
      <c r="W52" s="269"/>
      <c r="X52" s="244"/>
      <c r="Y52" s="244"/>
      <c r="Z52" s="244"/>
      <c r="AA52" s="244"/>
    </row>
    <row r="53" spans="1:27" ht="13.5" hidden="1" customHeight="1" outlineLevel="1">
      <c r="A53" s="1639"/>
      <c r="B53" s="1358"/>
      <c r="C53" s="1360"/>
      <c r="D53" s="1605"/>
      <c r="E53" s="1606"/>
      <c r="F53" s="273"/>
      <c r="G53" s="1606"/>
      <c r="H53" s="253" t="s">
        <v>184</v>
      </c>
      <c r="I53" s="239">
        <f>J53+L53</f>
        <v>1</v>
      </c>
      <c r="J53" s="265">
        <v>1</v>
      </c>
      <c r="K53" s="1257">
        <v>0</v>
      </c>
      <c r="L53" s="265">
        <v>0</v>
      </c>
      <c r="M53" s="241">
        <f>N53+P53</f>
        <v>1</v>
      </c>
      <c r="N53" s="266">
        <v>1</v>
      </c>
      <c r="O53" s="266">
        <v>0</v>
      </c>
      <c r="P53" s="270">
        <v>0</v>
      </c>
      <c r="Q53" s="271">
        <v>1</v>
      </c>
      <c r="R53" s="268">
        <v>1</v>
      </c>
      <c r="S53" s="1636"/>
      <c r="T53" s="1632"/>
      <c r="U53" s="1634"/>
      <c r="V53" s="1638"/>
      <c r="W53" s="269"/>
      <c r="X53" s="244"/>
      <c r="Y53" s="244"/>
      <c r="Z53" s="244"/>
      <c r="AA53" s="244"/>
    </row>
    <row r="54" spans="1:27" ht="13.5" hidden="1" customHeight="1" outlineLevel="1">
      <c r="A54" s="1639"/>
      <c r="B54" s="1358"/>
      <c r="C54" s="1360"/>
      <c r="D54" s="1605"/>
      <c r="E54" s="1606"/>
      <c r="F54" s="273"/>
      <c r="G54" s="1606"/>
      <c r="H54" s="253" t="s">
        <v>67</v>
      </c>
      <c r="I54" s="239">
        <f>J54+L54</f>
        <v>0</v>
      </c>
      <c r="J54" s="265">
        <v>0</v>
      </c>
      <c r="K54" s="1257">
        <v>0</v>
      </c>
      <c r="L54" s="265">
        <v>0</v>
      </c>
      <c r="M54" s="241">
        <f>N54+P54</f>
        <v>0</v>
      </c>
      <c r="N54" s="266">
        <v>0</v>
      </c>
      <c r="O54" s="266">
        <v>0</v>
      </c>
      <c r="P54" s="270">
        <v>0</v>
      </c>
      <c r="Q54" s="271">
        <v>0</v>
      </c>
      <c r="R54" s="268">
        <v>0</v>
      </c>
      <c r="S54" s="1636"/>
      <c r="T54" s="1258"/>
      <c r="U54" s="1259"/>
      <c r="V54" s="1538"/>
      <c r="W54" s="244"/>
      <c r="X54" s="244"/>
      <c r="Y54" s="244"/>
      <c r="Z54" s="244"/>
      <c r="AA54" s="244"/>
    </row>
    <row r="55" spans="1:27" ht="20.25" hidden="1" customHeight="1" outlineLevel="1">
      <c r="A55" s="1639"/>
      <c r="B55" s="1358"/>
      <c r="C55" s="1360"/>
      <c r="D55" s="1596"/>
      <c r="E55" s="1601"/>
      <c r="F55" s="274"/>
      <c r="G55" s="1635"/>
      <c r="H55" s="255" t="s">
        <v>13</v>
      </c>
      <c r="I55" s="256">
        <f>SUM(I50:I54)</f>
        <v>342.70000000000005</v>
      </c>
      <c r="J55" s="257">
        <f>SUM(J50:J54)</f>
        <v>342.70000000000005</v>
      </c>
      <c r="K55" s="258">
        <f>SUM(K50:K54)</f>
        <v>207.2</v>
      </c>
      <c r="L55" s="257">
        <f>SUM(L50:L54)</f>
        <v>0</v>
      </c>
      <c r="M55" s="259">
        <f t="shared" ref="M55:R55" si="10">SUM(M50:M54)</f>
        <v>366.7</v>
      </c>
      <c r="N55" s="260">
        <f t="shared" si="10"/>
        <v>362.7</v>
      </c>
      <c r="O55" s="260">
        <f t="shared" si="10"/>
        <v>229.7</v>
      </c>
      <c r="P55" s="1066">
        <f>SUM(P50:P54)</f>
        <v>4</v>
      </c>
      <c r="Q55" s="272">
        <f t="shared" si="10"/>
        <v>361</v>
      </c>
      <c r="R55" s="261">
        <f t="shared" si="10"/>
        <v>387.2</v>
      </c>
      <c r="S55" s="1637"/>
      <c r="T55" s="262">
        <f>SUM(T50:T50)</f>
        <v>1</v>
      </c>
      <c r="U55" s="263">
        <f>SUM(U50:U50)</f>
        <v>1</v>
      </c>
      <c r="V55" s="264"/>
      <c r="W55" s="1245"/>
      <c r="X55" s="238"/>
    </row>
    <row r="56" spans="1:27" ht="14.25" hidden="1" customHeight="1" outlineLevel="1">
      <c r="A56" s="1639" t="s">
        <v>17</v>
      </c>
      <c r="B56" s="1358" t="s">
        <v>17</v>
      </c>
      <c r="C56" s="1360" t="s">
        <v>210</v>
      </c>
      <c r="D56" s="1605" t="s">
        <v>179</v>
      </c>
      <c r="E56" s="1606" t="s">
        <v>193</v>
      </c>
      <c r="F56" s="273"/>
      <c r="G56" s="1606" t="s">
        <v>211</v>
      </c>
      <c r="H56" s="1267" t="s">
        <v>697</v>
      </c>
      <c r="I56" s="239">
        <f>J56+L56</f>
        <v>582.9</v>
      </c>
      <c r="J56" s="265">
        <v>582.9</v>
      </c>
      <c r="K56" s="1257">
        <v>432.7</v>
      </c>
      <c r="L56" s="265">
        <v>0</v>
      </c>
      <c r="M56" s="241">
        <f>N56+P56</f>
        <v>644.4</v>
      </c>
      <c r="N56" s="266">
        <v>644.4</v>
      </c>
      <c r="O56" s="266">
        <v>480.5</v>
      </c>
      <c r="P56" s="270">
        <v>0</v>
      </c>
      <c r="Q56" s="271">
        <v>524.6</v>
      </c>
      <c r="R56" s="268">
        <v>472.1</v>
      </c>
      <c r="S56" s="1636" t="s">
        <v>181</v>
      </c>
      <c r="T56" s="1631">
        <v>1</v>
      </c>
      <c r="U56" s="1633">
        <v>1</v>
      </c>
      <c r="V56" s="1537"/>
      <c r="W56" s="1245"/>
      <c r="X56" s="238"/>
    </row>
    <row r="57" spans="1:27" ht="14.25" hidden="1" customHeight="1" outlineLevel="1">
      <c r="A57" s="1639"/>
      <c r="B57" s="1358"/>
      <c r="C57" s="1360"/>
      <c r="D57" s="1605"/>
      <c r="E57" s="1606"/>
      <c r="F57" s="273" t="s">
        <v>268</v>
      </c>
      <c r="G57" s="1606"/>
      <c r="H57" s="253" t="s">
        <v>182</v>
      </c>
      <c r="I57" s="239">
        <f>J57+L57</f>
        <v>272.3</v>
      </c>
      <c r="J57" s="265">
        <v>272.3</v>
      </c>
      <c r="K57" s="1257">
        <v>161.30000000000001</v>
      </c>
      <c r="L57" s="265">
        <v>0</v>
      </c>
      <c r="M57" s="241">
        <f>N57+P57</f>
        <v>285.7</v>
      </c>
      <c r="N57" s="266">
        <v>285.7</v>
      </c>
      <c r="O57" s="266">
        <v>171.9</v>
      </c>
      <c r="P57" s="270">
        <v>0</v>
      </c>
      <c r="Q57" s="271">
        <v>299.5</v>
      </c>
      <c r="R57" s="268">
        <v>329.5</v>
      </c>
      <c r="S57" s="1636"/>
      <c r="T57" s="1631"/>
      <c r="U57" s="1633"/>
      <c r="V57" s="1638"/>
      <c r="W57" s="269"/>
      <c r="X57" s="244"/>
      <c r="Y57" s="244"/>
      <c r="Z57" s="244"/>
      <c r="AA57" s="244"/>
    </row>
    <row r="58" spans="1:27" ht="14.25" hidden="1" customHeight="1" outlineLevel="1">
      <c r="A58" s="1639"/>
      <c r="B58" s="1358"/>
      <c r="C58" s="1360"/>
      <c r="D58" s="1605"/>
      <c r="E58" s="1606"/>
      <c r="F58" s="273"/>
      <c r="G58" s="1606"/>
      <c r="H58" s="253" t="s">
        <v>184</v>
      </c>
      <c r="I58" s="239">
        <f>J58+L58</f>
        <v>7.5</v>
      </c>
      <c r="J58" s="265">
        <v>7.5</v>
      </c>
      <c r="K58" s="1257">
        <v>0</v>
      </c>
      <c r="L58" s="265">
        <v>0</v>
      </c>
      <c r="M58" s="241">
        <f>N58+P58</f>
        <v>7.5</v>
      </c>
      <c r="N58" s="266">
        <v>7.5</v>
      </c>
      <c r="O58" s="266">
        <v>0</v>
      </c>
      <c r="P58" s="270">
        <v>0</v>
      </c>
      <c r="Q58" s="271">
        <v>7.5</v>
      </c>
      <c r="R58" s="268">
        <v>7.5</v>
      </c>
      <c r="S58" s="1636"/>
      <c r="T58" s="1632"/>
      <c r="U58" s="1634"/>
      <c r="V58" s="1638"/>
      <c r="W58" s="269"/>
      <c r="X58" s="244"/>
      <c r="Y58" s="244"/>
      <c r="Z58" s="244"/>
      <c r="AA58" s="244"/>
    </row>
    <row r="59" spans="1:27" ht="14.25" hidden="1" customHeight="1" outlineLevel="1">
      <c r="A59" s="1639"/>
      <c r="B59" s="1358"/>
      <c r="C59" s="1360"/>
      <c r="D59" s="1605"/>
      <c r="E59" s="1606"/>
      <c r="F59" s="273"/>
      <c r="G59" s="1606"/>
      <c r="H59" s="253" t="s">
        <v>67</v>
      </c>
      <c r="I59" s="239">
        <f>J59+L59</f>
        <v>0</v>
      </c>
      <c r="J59" s="265">
        <v>0</v>
      </c>
      <c r="K59" s="1257">
        <v>0</v>
      </c>
      <c r="L59" s="265">
        <v>0</v>
      </c>
      <c r="M59" s="241">
        <f>N59+P59</f>
        <v>9.7370000000000001</v>
      </c>
      <c r="N59" s="266">
        <v>9.7370000000000001</v>
      </c>
      <c r="O59" s="266">
        <v>7.4630000000000001</v>
      </c>
      <c r="P59" s="270">
        <v>0</v>
      </c>
      <c r="Q59" s="271">
        <v>0</v>
      </c>
      <c r="R59" s="268">
        <v>0</v>
      </c>
      <c r="S59" s="1636"/>
      <c r="T59" s="1258"/>
      <c r="U59" s="1259"/>
      <c r="V59" s="1538"/>
      <c r="W59" s="244"/>
      <c r="X59" s="244"/>
      <c r="Y59" s="244"/>
      <c r="Z59" s="244"/>
      <c r="AA59" s="244"/>
    </row>
    <row r="60" spans="1:27" ht="18" hidden="1" customHeight="1" outlineLevel="1">
      <c r="A60" s="1639"/>
      <c r="B60" s="1358"/>
      <c r="C60" s="1360"/>
      <c r="D60" s="1596"/>
      <c r="E60" s="1601"/>
      <c r="F60" s="274"/>
      <c r="G60" s="1635"/>
      <c r="H60" s="255" t="s">
        <v>13</v>
      </c>
      <c r="I60" s="256">
        <f t="shared" ref="I60:P60" si="11">SUM(I56:I59)</f>
        <v>862.7</v>
      </c>
      <c r="J60" s="257">
        <f t="shared" si="11"/>
        <v>862.7</v>
      </c>
      <c r="K60" s="258">
        <f t="shared" si="11"/>
        <v>594</v>
      </c>
      <c r="L60" s="257">
        <f t="shared" si="11"/>
        <v>0</v>
      </c>
      <c r="M60" s="259">
        <f t="shared" si="11"/>
        <v>947.33699999999988</v>
      </c>
      <c r="N60" s="260">
        <f t="shared" si="11"/>
        <v>947.33699999999988</v>
      </c>
      <c r="O60" s="260">
        <f t="shared" si="11"/>
        <v>659.86299999999994</v>
      </c>
      <c r="P60" s="1066">
        <f t="shared" si="11"/>
        <v>0</v>
      </c>
      <c r="Q60" s="272">
        <f>SUM(Q56:Q59)</f>
        <v>831.6</v>
      </c>
      <c r="R60" s="261">
        <f>SUM(R56:R59)</f>
        <v>809.1</v>
      </c>
      <c r="S60" s="1637"/>
      <c r="T60" s="262">
        <f>SUM(T56:T56)</f>
        <v>1</v>
      </c>
      <c r="U60" s="263">
        <f>SUM(U56:U56)</f>
        <v>1</v>
      </c>
      <c r="V60" s="264"/>
      <c r="W60" s="1245"/>
      <c r="X60" s="238"/>
    </row>
    <row r="61" spans="1:27" ht="15" hidden="1" customHeight="1" outlineLevel="1">
      <c r="A61" s="1639" t="s">
        <v>17</v>
      </c>
      <c r="B61" s="1358" t="s">
        <v>17</v>
      </c>
      <c r="C61" s="1360" t="s">
        <v>213</v>
      </c>
      <c r="D61" s="1605" t="s">
        <v>179</v>
      </c>
      <c r="E61" s="1606" t="s">
        <v>203</v>
      </c>
      <c r="F61" s="273"/>
      <c r="G61" s="1606" t="s">
        <v>214</v>
      </c>
      <c r="H61" s="1267" t="s">
        <v>697</v>
      </c>
      <c r="I61" s="239">
        <f>J61+L61</f>
        <v>199.5</v>
      </c>
      <c r="J61" s="265">
        <v>199.5</v>
      </c>
      <c r="K61" s="1257">
        <v>149.6</v>
      </c>
      <c r="L61" s="265">
        <v>0</v>
      </c>
      <c r="M61" s="241">
        <f>N61+P61</f>
        <v>231.7</v>
      </c>
      <c r="N61" s="266">
        <v>231.7</v>
      </c>
      <c r="O61" s="266">
        <v>174.2</v>
      </c>
      <c r="P61" s="270">
        <v>0</v>
      </c>
      <c r="Q61" s="271">
        <v>219.5</v>
      </c>
      <c r="R61" s="268">
        <v>241.4</v>
      </c>
      <c r="S61" s="1636" t="s">
        <v>181</v>
      </c>
      <c r="T61" s="1631">
        <v>1</v>
      </c>
      <c r="U61" s="1633">
        <v>1</v>
      </c>
      <c r="V61" s="1537"/>
      <c r="W61" s="1245"/>
      <c r="X61" s="238"/>
    </row>
    <row r="62" spans="1:27" ht="15" hidden="1" customHeight="1" outlineLevel="1">
      <c r="A62" s="1639"/>
      <c r="B62" s="1358"/>
      <c r="C62" s="1360"/>
      <c r="D62" s="1605"/>
      <c r="E62" s="1606"/>
      <c r="F62" s="273" t="s">
        <v>215</v>
      </c>
      <c r="G62" s="1606"/>
      <c r="H62" s="253" t="s">
        <v>182</v>
      </c>
      <c r="I62" s="239">
        <f>J62+L62</f>
        <v>157.6</v>
      </c>
      <c r="J62" s="265">
        <v>156.1</v>
      </c>
      <c r="K62" s="1257">
        <v>91.9</v>
      </c>
      <c r="L62" s="265">
        <v>1.5</v>
      </c>
      <c r="M62" s="241">
        <f>N62+P62</f>
        <v>185.6</v>
      </c>
      <c r="N62" s="266">
        <v>185.6</v>
      </c>
      <c r="O62" s="266">
        <v>105.9</v>
      </c>
      <c r="P62" s="270">
        <v>0</v>
      </c>
      <c r="Q62" s="271">
        <v>173.4</v>
      </c>
      <c r="R62" s="268">
        <v>190.7</v>
      </c>
      <c r="S62" s="1636"/>
      <c r="T62" s="1631"/>
      <c r="U62" s="1633"/>
      <c r="V62" s="1638"/>
      <c r="W62" s="269"/>
      <c r="X62" s="244"/>
      <c r="Y62" s="244"/>
      <c r="Z62" s="244"/>
      <c r="AA62" s="244"/>
    </row>
    <row r="63" spans="1:27" ht="15" hidden="1" customHeight="1" outlineLevel="1">
      <c r="A63" s="1639"/>
      <c r="B63" s="1358"/>
      <c r="C63" s="1360"/>
      <c r="D63" s="1605"/>
      <c r="E63" s="1606"/>
      <c r="F63" s="273" t="s">
        <v>196</v>
      </c>
      <c r="G63" s="1606"/>
      <c r="H63" s="253" t="s">
        <v>183</v>
      </c>
      <c r="I63" s="239">
        <f>J63+L63</f>
        <v>3</v>
      </c>
      <c r="J63" s="265">
        <v>3</v>
      </c>
      <c r="K63" s="1257">
        <v>0</v>
      </c>
      <c r="L63" s="265">
        <v>0</v>
      </c>
      <c r="M63" s="241">
        <f>N63+P63</f>
        <v>3</v>
      </c>
      <c r="N63" s="266">
        <v>3</v>
      </c>
      <c r="O63" s="266">
        <v>0</v>
      </c>
      <c r="P63" s="270">
        <v>0</v>
      </c>
      <c r="Q63" s="271">
        <v>3.3</v>
      </c>
      <c r="R63" s="268">
        <v>3.6</v>
      </c>
      <c r="S63" s="1636"/>
      <c r="T63" s="1631"/>
      <c r="U63" s="1633"/>
      <c r="V63" s="1638"/>
      <c r="W63" s="269"/>
      <c r="X63" s="244"/>
      <c r="Y63" s="244"/>
      <c r="Z63" s="244"/>
      <c r="AA63" s="244"/>
    </row>
    <row r="64" spans="1:27" ht="15" hidden="1" customHeight="1" outlineLevel="1">
      <c r="A64" s="1639"/>
      <c r="B64" s="1358"/>
      <c r="C64" s="1360"/>
      <c r="D64" s="1605"/>
      <c r="E64" s="1606"/>
      <c r="F64" s="273"/>
      <c r="G64" s="1606"/>
      <c r="H64" s="253" t="s">
        <v>184</v>
      </c>
      <c r="I64" s="239">
        <f>J64+L64</f>
        <v>0.8</v>
      </c>
      <c r="J64" s="265">
        <v>0.8</v>
      </c>
      <c r="K64" s="1257">
        <v>0</v>
      </c>
      <c r="L64" s="265">
        <v>0</v>
      </c>
      <c r="M64" s="241">
        <f>N64+P64</f>
        <v>1</v>
      </c>
      <c r="N64" s="266">
        <v>1</v>
      </c>
      <c r="O64" s="266">
        <v>0</v>
      </c>
      <c r="P64" s="270">
        <v>0</v>
      </c>
      <c r="Q64" s="271">
        <v>0.9</v>
      </c>
      <c r="R64" s="268">
        <v>0.9</v>
      </c>
      <c r="S64" s="1636"/>
      <c r="T64" s="1632"/>
      <c r="U64" s="1634"/>
      <c r="V64" s="1638"/>
      <c r="W64" s="269"/>
      <c r="X64" s="244"/>
      <c r="Y64" s="244"/>
      <c r="Z64" s="244"/>
      <c r="AA64" s="244"/>
    </row>
    <row r="65" spans="1:27" ht="15" hidden="1" customHeight="1" outlineLevel="1">
      <c r="A65" s="1639"/>
      <c r="B65" s="1358"/>
      <c r="C65" s="1360"/>
      <c r="D65" s="1605"/>
      <c r="E65" s="1606"/>
      <c r="F65" s="273"/>
      <c r="G65" s="1606"/>
      <c r="H65" s="253" t="s">
        <v>67</v>
      </c>
      <c r="I65" s="239">
        <f>J65+L65</f>
        <v>0</v>
      </c>
      <c r="J65" s="265">
        <v>0</v>
      </c>
      <c r="K65" s="1257">
        <v>0</v>
      </c>
      <c r="L65" s="265">
        <v>0</v>
      </c>
      <c r="M65" s="241">
        <f>N65+P65</f>
        <v>0</v>
      </c>
      <c r="N65" s="266">
        <v>0</v>
      </c>
      <c r="O65" s="266">
        <v>0</v>
      </c>
      <c r="P65" s="270">
        <v>0</v>
      </c>
      <c r="Q65" s="271">
        <v>0</v>
      </c>
      <c r="R65" s="268">
        <v>0</v>
      </c>
      <c r="S65" s="1636"/>
      <c r="T65" s="1258"/>
      <c r="U65" s="1259"/>
      <c r="V65" s="1538"/>
      <c r="W65" s="244"/>
      <c r="X65" s="244"/>
      <c r="Y65" s="244"/>
      <c r="Z65" s="244"/>
      <c r="AA65" s="244"/>
    </row>
    <row r="66" spans="1:27" ht="15.75" hidden="1" customHeight="1" outlineLevel="1">
      <c r="A66" s="1639"/>
      <c r="B66" s="1358"/>
      <c r="C66" s="1360"/>
      <c r="D66" s="1596"/>
      <c r="E66" s="1601"/>
      <c r="F66" s="274"/>
      <c r="G66" s="1635"/>
      <c r="H66" s="255" t="s">
        <v>13</v>
      </c>
      <c r="I66" s="256">
        <f>SUM(I61:I65)</f>
        <v>360.90000000000003</v>
      </c>
      <c r="J66" s="257">
        <f t="shared" ref="J66:P66" si="12">SUM(J61:J65)</f>
        <v>359.40000000000003</v>
      </c>
      <c r="K66" s="258">
        <f t="shared" si="12"/>
        <v>241.5</v>
      </c>
      <c r="L66" s="257">
        <f t="shared" si="12"/>
        <v>1.5</v>
      </c>
      <c r="M66" s="259">
        <f t="shared" si="12"/>
        <v>421.29999999999995</v>
      </c>
      <c r="N66" s="260">
        <f t="shared" si="12"/>
        <v>421.29999999999995</v>
      </c>
      <c r="O66" s="260">
        <f t="shared" si="12"/>
        <v>280.10000000000002</v>
      </c>
      <c r="P66" s="1066">
        <f t="shared" si="12"/>
        <v>0</v>
      </c>
      <c r="Q66" s="272">
        <f>SUM(Q61:Q65)</f>
        <v>397.09999999999997</v>
      </c>
      <c r="R66" s="261">
        <f>SUM(R61:R65)</f>
        <v>436.6</v>
      </c>
      <c r="S66" s="1637"/>
      <c r="T66" s="262">
        <f>SUM(T61:T61)</f>
        <v>1</v>
      </c>
      <c r="U66" s="263">
        <f>SUM(U61:U61)</f>
        <v>1</v>
      </c>
      <c r="V66" s="264"/>
      <c r="W66" s="1245"/>
      <c r="X66" s="238"/>
    </row>
    <row r="67" spans="1:27" ht="15" customHeight="1" collapsed="1">
      <c r="A67" s="1356" t="s">
        <v>17</v>
      </c>
      <c r="B67" s="1358" t="s">
        <v>17</v>
      </c>
      <c r="C67" s="1360" t="s">
        <v>18</v>
      </c>
      <c r="D67" s="1596" t="s">
        <v>219</v>
      </c>
      <c r="E67" s="1600" t="s">
        <v>220</v>
      </c>
      <c r="F67" s="275"/>
      <c r="G67" s="1604" t="s">
        <v>702</v>
      </c>
      <c r="H67" s="1264" t="s">
        <v>697</v>
      </c>
      <c r="I67" s="276">
        <f t="shared" ref="I67:Q69" si="13">I73+I79+I84+I90+I95+I100+I105+I110</f>
        <v>487</v>
      </c>
      <c r="J67" s="265">
        <f t="shared" si="13"/>
        <v>487</v>
      </c>
      <c r="K67" s="1257">
        <f t="shared" si="13"/>
        <v>360.3</v>
      </c>
      <c r="L67" s="265">
        <f t="shared" si="13"/>
        <v>0</v>
      </c>
      <c r="M67" s="277">
        <f t="shared" si="13"/>
        <v>485.27699999999999</v>
      </c>
      <c r="N67" s="266">
        <f t="shared" si="13"/>
        <v>485.27699999999999</v>
      </c>
      <c r="O67" s="266">
        <f t="shared" si="13"/>
        <v>358.94900000000007</v>
      </c>
      <c r="P67" s="270">
        <f t="shared" si="13"/>
        <v>0</v>
      </c>
      <c r="Q67" s="278">
        <f t="shared" si="13"/>
        <v>491.6</v>
      </c>
      <c r="R67" s="268">
        <f>R73+R79+R84+R90++R95+R100+R105+R110</f>
        <v>498.1</v>
      </c>
      <c r="S67" s="1629" t="s">
        <v>221</v>
      </c>
      <c r="T67" s="1535">
        <f>T73+T79+T84+T90+T95+T100+T105</f>
        <v>7</v>
      </c>
      <c r="U67" s="1401">
        <f>U73+U79+U84+U90+U95+U100+U105</f>
        <v>6</v>
      </c>
      <c r="V67" s="1529" t="s">
        <v>703</v>
      </c>
      <c r="W67" s="1245"/>
      <c r="X67" s="238"/>
      <c r="Y67" s="238"/>
      <c r="Z67" s="238"/>
      <c r="AA67" s="238"/>
    </row>
    <row r="68" spans="1:27" ht="15" customHeight="1">
      <c r="A68" s="1356"/>
      <c r="B68" s="1358"/>
      <c r="C68" s="1360"/>
      <c r="D68" s="1596"/>
      <c r="E68" s="1606"/>
      <c r="F68" s="273"/>
      <c r="G68" s="1604"/>
      <c r="H68" s="1264" t="s">
        <v>182</v>
      </c>
      <c r="I68" s="276">
        <f t="shared" si="13"/>
        <v>1532.4</v>
      </c>
      <c r="J68" s="265">
        <f t="shared" si="13"/>
        <v>1454.1</v>
      </c>
      <c r="K68" s="1257">
        <f t="shared" si="13"/>
        <v>905.5</v>
      </c>
      <c r="L68" s="1257">
        <f t="shared" si="13"/>
        <v>78.3</v>
      </c>
      <c r="M68" s="277">
        <f t="shared" si="13"/>
        <v>1463.4530000000002</v>
      </c>
      <c r="N68" s="266">
        <f t="shared" si="13"/>
        <v>1460.5530000000001</v>
      </c>
      <c r="O68" s="266">
        <f t="shared" si="13"/>
        <v>950.40000000000009</v>
      </c>
      <c r="P68" s="270">
        <f t="shared" si="13"/>
        <v>2.9</v>
      </c>
      <c r="Q68" s="278">
        <f t="shared" si="13"/>
        <v>1591.2</v>
      </c>
      <c r="R68" s="268">
        <f>R74+R80+R85+R91+R96+R101+R106+R111</f>
        <v>1674.7</v>
      </c>
      <c r="S68" s="1629"/>
      <c r="T68" s="1330"/>
      <c r="U68" s="1501"/>
      <c r="V68" s="1630"/>
      <c r="W68" s="244"/>
      <c r="X68" s="244"/>
      <c r="Y68" s="244"/>
      <c r="Z68" s="244"/>
    </row>
    <row r="69" spans="1:27" ht="15" customHeight="1">
      <c r="A69" s="1356"/>
      <c r="B69" s="1358"/>
      <c r="C69" s="1360"/>
      <c r="D69" s="1596"/>
      <c r="E69" s="1606"/>
      <c r="F69" s="273"/>
      <c r="G69" s="1604"/>
      <c r="H69" s="1264" t="s">
        <v>183</v>
      </c>
      <c r="I69" s="276">
        <f t="shared" si="13"/>
        <v>124.00000000000001</v>
      </c>
      <c r="J69" s="265">
        <f t="shared" si="13"/>
        <v>124.00000000000001</v>
      </c>
      <c r="K69" s="1257">
        <f t="shared" si="13"/>
        <v>0</v>
      </c>
      <c r="L69" s="265">
        <f t="shared" si="13"/>
        <v>0</v>
      </c>
      <c r="M69" s="277">
        <f t="shared" si="13"/>
        <v>117.58200000000001</v>
      </c>
      <c r="N69" s="266">
        <f t="shared" si="13"/>
        <v>117.58200000000001</v>
      </c>
      <c r="O69" s="266">
        <f t="shared" si="13"/>
        <v>0</v>
      </c>
      <c r="P69" s="270">
        <f t="shared" si="13"/>
        <v>0</v>
      </c>
      <c r="Q69" s="278">
        <f t="shared" si="13"/>
        <v>129</v>
      </c>
      <c r="R69" s="268">
        <f>R75+R81+R86+R92+R97+R102+R107+R112</f>
        <v>132.80000000000001</v>
      </c>
      <c r="S69" s="1629"/>
      <c r="T69" s="1330"/>
      <c r="U69" s="1501"/>
      <c r="V69" s="1630"/>
      <c r="W69" s="244"/>
      <c r="X69" s="245"/>
      <c r="Y69" s="245"/>
      <c r="Z69" s="245"/>
      <c r="AA69" s="245"/>
    </row>
    <row r="70" spans="1:27" ht="15" customHeight="1">
      <c r="A70" s="1356"/>
      <c r="B70" s="1358"/>
      <c r="C70" s="1360"/>
      <c r="D70" s="1596"/>
      <c r="E70" s="1606"/>
      <c r="F70" s="273"/>
      <c r="G70" s="1604"/>
      <c r="H70" s="1264" t="s">
        <v>184</v>
      </c>
      <c r="I70" s="276">
        <f>I76+I82+I87+I93+I98+I103+I108+I113</f>
        <v>0.2</v>
      </c>
      <c r="J70" s="265">
        <f>J76+J82+J87+J93+J98+J103+J108+J113</f>
        <v>0.2</v>
      </c>
      <c r="K70" s="1257">
        <f>K76+K82+K87+K93+K98+K103+K108+K113</f>
        <v>0</v>
      </c>
      <c r="L70" s="265">
        <f>L76+L82+L87+L93+L98+L103+L108+L113</f>
        <v>0</v>
      </c>
      <c r="M70" s="277">
        <f>M108+M113</f>
        <v>0.2</v>
      </c>
      <c r="N70" s="266">
        <f>N108+N113</f>
        <v>0.2</v>
      </c>
      <c r="O70" s="266">
        <f>O108+O113</f>
        <v>0</v>
      </c>
      <c r="P70" s="270">
        <f>P108+P113</f>
        <v>0</v>
      </c>
      <c r="Q70" s="278">
        <f>Q76+Q82+Q87+Q93+Q98+Q103+Q108+Q113</f>
        <v>0.2</v>
      </c>
      <c r="R70" s="268">
        <f>R76+R82+R87+R93+R98+R103+R108+R113</f>
        <v>0.2</v>
      </c>
      <c r="S70" s="1629"/>
      <c r="T70" s="1330"/>
      <c r="U70" s="1501"/>
      <c r="V70" s="1630"/>
      <c r="W70" s="1245"/>
      <c r="X70" s="238"/>
    </row>
    <row r="71" spans="1:27" ht="15" customHeight="1">
      <c r="A71" s="1356"/>
      <c r="B71" s="1358"/>
      <c r="C71" s="1360"/>
      <c r="D71" s="1596"/>
      <c r="E71" s="1606"/>
      <c r="F71" s="273"/>
      <c r="G71" s="1604"/>
      <c r="H71" s="1264" t="s">
        <v>67</v>
      </c>
      <c r="I71" s="276">
        <f>I77</f>
        <v>0</v>
      </c>
      <c r="J71" s="265">
        <f t="shared" ref="J71:R71" si="14">J77</f>
        <v>0</v>
      </c>
      <c r="K71" s="265">
        <f t="shared" si="14"/>
        <v>0</v>
      </c>
      <c r="L71" s="1255">
        <f t="shared" si="14"/>
        <v>0</v>
      </c>
      <c r="M71" s="276">
        <f t="shared" si="14"/>
        <v>4.3</v>
      </c>
      <c r="N71" s="265">
        <f t="shared" si="14"/>
        <v>4.3</v>
      </c>
      <c r="O71" s="265">
        <f t="shared" si="14"/>
        <v>3.3</v>
      </c>
      <c r="P71" s="1255">
        <f t="shared" si="14"/>
        <v>0</v>
      </c>
      <c r="Q71" s="276">
        <f t="shared" si="14"/>
        <v>0</v>
      </c>
      <c r="R71" s="268">
        <f t="shared" si="14"/>
        <v>0</v>
      </c>
      <c r="S71" s="1629"/>
      <c r="T71" s="1536"/>
      <c r="U71" s="1402"/>
      <c r="V71" s="1630"/>
      <c r="W71" s="1245"/>
      <c r="X71" s="238"/>
    </row>
    <row r="72" spans="1:27" ht="21" customHeight="1">
      <c r="A72" s="1356"/>
      <c r="B72" s="1358"/>
      <c r="C72" s="1360"/>
      <c r="D72" s="1596"/>
      <c r="E72" s="1601"/>
      <c r="F72" s="274"/>
      <c r="G72" s="1604"/>
      <c r="H72" s="255" t="s">
        <v>13</v>
      </c>
      <c r="I72" s="279">
        <f t="shared" ref="I72:R72" si="15">SUM(I67:I70)</f>
        <v>2143.6</v>
      </c>
      <c r="J72" s="280">
        <f t="shared" si="15"/>
        <v>2065.2999999999997</v>
      </c>
      <c r="K72" s="263">
        <f t="shared" si="15"/>
        <v>1265.8</v>
      </c>
      <c r="L72" s="280">
        <f t="shared" si="15"/>
        <v>78.3</v>
      </c>
      <c r="M72" s="1067">
        <f>SUM(M67:M71)</f>
        <v>2070.8120000000004</v>
      </c>
      <c r="N72" s="1068">
        <f>SUM(N67:N71)</f>
        <v>2067.9120000000003</v>
      </c>
      <c r="O72" s="1068">
        <f>SUM(O67:O71)</f>
        <v>1312.6490000000001</v>
      </c>
      <c r="P72" s="1275">
        <f>SUM(P67:P71)</f>
        <v>2.9</v>
      </c>
      <c r="Q72" s="284">
        <f t="shared" si="15"/>
        <v>2212</v>
      </c>
      <c r="R72" s="285">
        <f t="shared" si="15"/>
        <v>2305.8000000000002</v>
      </c>
      <c r="S72" s="1629"/>
      <c r="T72" s="262">
        <f>SUM(T67)</f>
        <v>7</v>
      </c>
      <c r="U72" s="263">
        <f>SUM(U67)</f>
        <v>6</v>
      </c>
      <c r="V72" s="1590"/>
      <c r="W72" s="1245"/>
      <c r="X72" s="238"/>
    </row>
    <row r="73" spans="1:27" ht="13.5" hidden="1" customHeight="1" outlineLevel="1">
      <c r="A73" s="1356" t="s">
        <v>17</v>
      </c>
      <c r="B73" s="1358" t="s">
        <v>17</v>
      </c>
      <c r="C73" s="1360" t="s">
        <v>222</v>
      </c>
      <c r="D73" s="1596" t="s">
        <v>219</v>
      </c>
      <c r="E73" s="1600" t="s">
        <v>223</v>
      </c>
      <c r="F73" s="275"/>
      <c r="G73" s="1604" t="s">
        <v>224</v>
      </c>
      <c r="H73" s="1264" t="s">
        <v>697</v>
      </c>
      <c r="I73" s="276">
        <f>J73+L73</f>
        <v>36.200000000000003</v>
      </c>
      <c r="J73" s="265">
        <v>36.200000000000003</v>
      </c>
      <c r="K73" s="1257">
        <v>27.7</v>
      </c>
      <c r="L73" s="265">
        <v>0</v>
      </c>
      <c r="M73" s="277">
        <f>N73+P73</f>
        <v>36.700000000000003</v>
      </c>
      <c r="N73" s="266">
        <v>36.700000000000003</v>
      </c>
      <c r="O73" s="266">
        <v>28.1</v>
      </c>
      <c r="P73" s="270">
        <v>0</v>
      </c>
      <c r="Q73" s="278">
        <v>36.200000000000003</v>
      </c>
      <c r="R73" s="268">
        <v>36.200000000000003</v>
      </c>
      <c r="S73" s="1629" t="s">
        <v>221</v>
      </c>
      <c r="T73" s="1535">
        <v>1</v>
      </c>
      <c r="U73" s="1401">
        <v>1</v>
      </c>
      <c r="V73" s="1585"/>
      <c r="W73" s="1245"/>
      <c r="X73" s="238"/>
    </row>
    <row r="74" spans="1:27" ht="12.75" hidden="1" customHeight="1" outlineLevel="1">
      <c r="A74" s="1356"/>
      <c r="B74" s="1358"/>
      <c r="C74" s="1360"/>
      <c r="D74" s="1596"/>
      <c r="E74" s="1606"/>
      <c r="F74" s="273"/>
      <c r="G74" s="1604"/>
      <c r="H74" s="1264" t="s">
        <v>182</v>
      </c>
      <c r="I74" s="276">
        <f>J74+L74</f>
        <v>315</v>
      </c>
      <c r="J74" s="265">
        <v>308</v>
      </c>
      <c r="K74" s="1257">
        <v>220.5</v>
      </c>
      <c r="L74" s="265">
        <v>7</v>
      </c>
      <c r="M74" s="277">
        <f>N74+P74</f>
        <v>322.35000000000002</v>
      </c>
      <c r="N74" s="266">
        <v>322.35000000000002</v>
      </c>
      <c r="O74" s="266">
        <v>233.4</v>
      </c>
      <c r="P74" s="270">
        <v>0</v>
      </c>
      <c r="Q74" s="278">
        <v>317</v>
      </c>
      <c r="R74" s="268">
        <v>319</v>
      </c>
      <c r="S74" s="1629"/>
      <c r="T74" s="1330"/>
      <c r="U74" s="1501"/>
      <c r="V74" s="1333"/>
      <c r="W74" s="244"/>
      <c r="X74" s="244"/>
      <c r="Y74" s="244"/>
      <c r="Z74" s="244"/>
    </row>
    <row r="75" spans="1:27" ht="12.75" hidden="1" customHeight="1" outlineLevel="1">
      <c r="A75" s="1356"/>
      <c r="B75" s="1358"/>
      <c r="C75" s="1360"/>
      <c r="D75" s="1596"/>
      <c r="E75" s="1606"/>
      <c r="F75" s="1069" t="s">
        <v>225</v>
      </c>
      <c r="G75" s="1604"/>
      <c r="H75" s="1264" t="s">
        <v>183</v>
      </c>
      <c r="I75" s="276">
        <f>J75+L75</f>
        <v>18.2</v>
      </c>
      <c r="J75" s="265">
        <v>18.2</v>
      </c>
      <c r="K75" s="1257">
        <v>0</v>
      </c>
      <c r="L75" s="265">
        <v>0</v>
      </c>
      <c r="M75" s="277">
        <f>N75+P74:P75</f>
        <v>18.2</v>
      </c>
      <c r="N75" s="266">
        <v>18.2</v>
      </c>
      <c r="O75" s="266">
        <v>0</v>
      </c>
      <c r="P75" s="270">
        <v>0</v>
      </c>
      <c r="Q75" s="278">
        <v>18.2</v>
      </c>
      <c r="R75" s="268">
        <v>18.2</v>
      </c>
      <c r="S75" s="1629"/>
      <c r="T75" s="1330"/>
      <c r="U75" s="1501"/>
      <c r="V75" s="1333"/>
      <c r="W75" s="244"/>
      <c r="X75" s="244"/>
      <c r="Y75" s="244"/>
      <c r="Z75" s="244"/>
    </row>
    <row r="76" spans="1:27" ht="12.75" hidden="1" customHeight="1" outlineLevel="1">
      <c r="A76" s="1356"/>
      <c r="B76" s="1358"/>
      <c r="C76" s="1360"/>
      <c r="D76" s="1596"/>
      <c r="E76" s="1606"/>
      <c r="F76" s="273" t="s">
        <v>226</v>
      </c>
      <c r="G76" s="1604"/>
      <c r="H76" s="1264" t="s">
        <v>184</v>
      </c>
      <c r="I76" s="276">
        <f>J76+L76</f>
        <v>0</v>
      </c>
      <c r="J76" s="265">
        <v>0</v>
      </c>
      <c r="K76" s="1257">
        <v>0</v>
      </c>
      <c r="L76" s="265">
        <v>0</v>
      </c>
      <c r="M76" s="277">
        <f>N76+P76</f>
        <v>0</v>
      </c>
      <c r="N76" s="266">
        <v>0</v>
      </c>
      <c r="O76" s="266">
        <v>0</v>
      </c>
      <c r="P76" s="270">
        <v>0</v>
      </c>
      <c r="Q76" s="278">
        <v>0</v>
      </c>
      <c r="R76" s="268">
        <v>0</v>
      </c>
      <c r="S76" s="1629"/>
      <c r="T76" s="1536"/>
      <c r="U76" s="1402"/>
      <c r="V76" s="1333"/>
      <c r="W76" s="1245"/>
      <c r="X76" s="238"/>
    </row>
    <row r="77" spans="1:27" ht="12.75" hidden="1" customHeight="1" outlineLevel="1">
      <c r="A77" s="1356"/>
      <c r="B77" s="1358"/>
      <c r="C77" s="1360"/>
      <c r="D77" s="1596"/>
      <c r="E77" s="1606"/>
      <c r="F77" s="273"/>
      <c r="G77" s="1604"/>
      <c r="H77" s="1070" t="s">
        <v>67</v>
      </c>
      <c r="I77" s="1071">
        <f>J77+L77</f>
        <v>0</v>
      </c>
      <c r="J77" s="1072">
        <v>0</v>
      </c>
      <c r="K77" s="1073">
        <v>0</v>
      </c>
      <c r="L77" s="1072">
        <v>0</v>
      </c>
      <c r="M77" s="277">
        <f>N77+P77</f>
        <v>4.3</v>
      </c>
      <c r="N77" s="266">
        <v>4.3</v>
      </c>
      <c r="O77" s="266">
        <v>3.3</v>
      </c>
      <c r="P77" s="270">
        <v>0</v>
      </c>
      <c r="Q77" s="278">
        <v>0</v>
      </c>
      <c r="R77" s="268">
        <v>0</v>
      </c>
      <c r="S77" s="1629"/>
      <c r="T77" s="1248"/>
      <c r="U77" s="1241"/>
      <c r="V77" s="1586"/>
      <c r="W77" s="1245"/>
      <c r="X77" s="238"/>
    </row>
    <row r="78" spans="1:27" ht="15.75" hidden="1" customHeight="1" outlineLevel="1">
      <c r="A78" s="1356"/>
      <c r="B78" s="1358"/>
      <c r="C78" s="1360"/>
      <c r="D78" s="1596"/>
      <c r="E78" s="1601"/>
      <c r="F78" s="274"/>
      <c r="G78" s="1604"/>
      <c r="H78" s="255" t="s">
        <v>13</v>
      </c>
      <c r="I78" s="279">
        <f>SUM(I73:I76)</f>
        <v>369.4</v>
      </c>
      <c r="J78" s="280">
        <f t="shared" ref="J78:R78" si="16">SUM(J73:J77)</f>
        <v>362.4</v>
      </c>
      <c r="K78" s="263">
        <f t="shared" si="16"/>
        <v>248.2</v>
      </c>
      <c r="L78" s="280">
        <f t="shared" si="16"/>
        <v>7</v>
      </c>
      <c r="M78" s="1074">
        <f t="shared" si="16"/>
        <v>381.55</v>
      </c>
      <c r="N78" s="1075">
        <f t="shared" si="16"/>
        <v>381.55</v>
      </c>
      <c r="O78" s="1075">
        <f t="shared" si="16"/>
        <v>264.8</v>
      </c>
      <c r="P78" s="1076">
        <f t="shared" si="16"/>
        <v>0</v>
      </c>
      <c r="Q78" s="284">
        <f t="shared" si="16"/>
        <v>371.4</v>
      </c>
      <c r="R78" s="285">
        <f t="shared" si="16"/>
        <v>373.4</v>
      </c>
      <c r="S78" s="1629"/>
      <c r="T78" s="262">
        <f>SUM(T73)</f>
        <v>1</v>
      </c>
      <c r="U78" s="263">
        <f>SUM(U73)</f>
        <v>1</v>
      </c>
      <c r="V78" s="264"/>
      <c r="W78" s="1245"/>
      <c r="X78" s="238"/>
    </row>
    <row r="79" spans="1:27" ht="13.5" hidden="1" customHeight="1" outlineLevel="1">
      <c r="A79" s="1356" t="s">
        <v>17</v>
      </c>
      <c r="B79" s="1358" t="s">
        <v>17</v>
      </c>
      <c r="C79" s="1360" t="s">
        <v>227</v>
      </c>
      <c r="D79" s="1596" t="s">
        <v>219</v>
      </c>
      <c r="E79" s="1600" t="s">
        <v>228</v>
      </c>
      <c r="F79" s="275"/>
      <c r="G79" s="1604" t="s">
        <v>229</v>
      </c>
      <c r="H79" s="1264" t="s">
        <v>697</v>
      </c>
      <c r="I79" s="276">
        <f>J79+L79</f>
        <v>87.4</v>
      </c>
      <c r="J79" s="265">
        <v>87.4</v>
      </c>
      <c r="K79" s="1257">
        <v>64.400000000000006</v>
      </c>
      <c r="L79" s="265">
        <v>0</v>
      </c>
      <c r="M79" s="277">
        <f>N79+P79</f>
        <v>90.8</v>
      </c>
      <c r="N79" s="266">
        <v>90.8</v>
      </c>
      <c r="O79" s="266">
        <v>66.900000000000006</v>
      </c>
      <c r="P79" s="270">
        <v>0</v>
      </c>
      <c r="Q79" s="278">
        <v>87.4</v>
      </c>
      <c r="R79" s="268">
        <v>87.4</v>
      </c>
      <c r="S79" s="1629" t="s">
        <v>221</v>
      </c>
      <c r="T79" s="1627">
        <v>1</v>
      </c>
      <c r="U79" s="1628">
        <v>1</v>
      </c>
      <c r="V79" s="1620"/>
      <c r="W79" s="1245"/>
      <c r="X79" s="238"/>
    </row>
    <row r="80" spans="1:27" ht="12.75" hidden="1" customHeight="1" outlineLevel="1">
      <c r="A80" s="1356"/>
      <c r="B80" s="1358"/>
      <c r="C80" s="1360"/>
      <c r="D80" s="1596"/>
      <c r="E80" s="1606"/>
      <c r="F80" s="273"/>
      <c r="G80" s="1604"/>
      <c r="H80" s="1264" t="s">
        <v>182</v>
      </c>
      <c r="I80" s="276">
        <f>J80+L80</f>
        <v>240.2</v>
      </c>
      <c r="J80" s="265">
        <v>240.2</v>
      </c>
      <c r="K80" s="1257">
        <v>137.19999999999999</v>
      </c>
      <c r="L80" s="265">
        <v>0</v>
      </c>
      <c r="M80" s="277">
        <f>N80+P80</f>
        <v>249.9</v>
      </c>
      <c r="N80" s="266">
        <v>249.9</v>
      </c>
      <c r="O80" s="266">
        <v>154.1</v>
      </c>
      <c r="P80" s="270">
        <v>0</v>
      </c>
      <c r="Q80" s="278">
        <v>271</v>
      </c>
      <c r="R80" s="268">
        <v>305</v>
      </c>
      <c r="S80" s="1629"/>
      <c r="T80" s="1627"/>
      <c r="U80" s="1628"/>
      <c r="V80" s="1620"/>
      <c r="W80" s="244"/>
      <c r="X80" s="244"/>
      <c r="Y80" s="244"/>
      <c r="Z80" s="244"/>
    </row>
    <row r="81" spans="1:26" ht="12.75" hidden="1" customHeight="1" outlineLevel="1">
      <c r="A81" s="1356"/>
      <c r="B81" s="1358"/>
      <c r="C81" s="1360"/>
      <c r="D81" s="1596"/>
      <c r="E81" s="1606"/>
      <c r="F81" s="273" t="s">
        <v>230</v>
      </c>
      <c r="G81" s="1604"/>
      <c r="H81" s="1264" t="s">
        <v>183</v>
      </c>
      <c r="I81" s="276">
        <f>J81+L81</f>
        <v>24</v>
      </c>
      <c r="J81" s="265">
        <v>24</v>
      </c>
      <c r="K81" s="1257">
        <v>0</v>
      </c>
      <c r="L81" s="265">
        <v>0</v>
      </c>
      <c r="M81" s="277">
        <f>N81+P81</f>
        <v>24</v>
      </c>
      <c r="N81" s="266">
        <v>24</v>
      </c>
      <c r="O81" s="266">
        <v>0</v>
      </c>
      <c r="P81" s="270">
        <v>0</v>
      </c>
      <c r="Q81" s="278">
        <v>24</v>
      </c>
      <c r="R81" s="268">
        <v>24</v>
      </c>
      <c r="S81" s="1629"/>
      <c r="T81" s="1627"/>
      <c r="U81" s="1628"/>
      <c r="V81" s="1620"/>
      <c r="W81" s="244"/>
      <c r="X81" s="244"/>
      <c r="Y81" s="244"/>
      <c r="Z81" s="244"/>
    </row>
    <row r="82" spans="1:26" ht="12.75" hidden="1" customHeight="1" outlineLevel="1">
      <c r="A82" s="1356"/>
      <c r="B82" s="1358"/>
      <c r="C82" s="1360"/>
      <c r="D82" s="1596"/>
      <c r="E82" s="1606"/>
      <c r="F82" s="273"/>
      <c r="G82" s="1604"/>
      <c r="H82" s="1264" t="s">
        <v>184</v>
      </c>
      <c r="I82" s="276">
        <f>J82+L82</f>
        <v>0</v>
      </c>
      <c r="J82" s="265">
        <v>0</v>
      </c>
      <c r="K82" s="1257">
        <v>0</v>
      </c>
      <c r="L82" s="265">
        <v>0</v>
      </c>
      <c r="M82" s="277">
        <f>N82+P82</f>
        <v>0</v>
      </c>
      <c r="N82" s="266">
        <v>0</v>
      </c>
      <c r="O82" s="266">
        <v>0</v>
      </c>
      <c r="P82" s="270">
        <v>0</v>
      </c>
      <c r="Q82" s="278">
        <v>0</v>
      </c>
      <c r="R82" s="268">
        <v>0</v>
      </c>
      <c r="S82" s="1629"/>
      <c r="T82" s="1627"/>
      <c r="U82" s="1628"/>
      <c r="V82" s="1620"/>
      <c r="W82" s="1245"/>
      <c r="X82" s="238"/>
    </row>
    <row r="83" spans="1:26" ht="14.25" hidden="1" customHeight="1" outlineLevel="1">
      <c r="A83" s="1356"/>
      <c r="B83" s="1358"/>
      <c r="C83" s="1360"/>
      <c r="D83" s="1596"/>
      <c r="E83" s="1601"/>
      <c r="F83" s="274"/>
      <c r="G83" s="1604"/>
      <c r="H83" s="255" t="s">
        <v>13</v>
      </c>
      <c r="I83" s="279">
        <f t="shared" ref="I83:R83" si="17">SUM(I79:I82)</f>
        <v>351.6</v>
      </c>
      <c r="J83" s="280">
        <f t="shared" si="17"/>
        <v>351.6</v>
      </c>
      <c r="K83" s="263">
        <f t="shared" si="17"/>
        <v>201.6</v>
      </c>
      <c r="L83" s="280">
        <f t="shared" si="17"/>
        <v>0</v>
      </c>
      <c r="M83" s="281">
        <f t="shared" si="17"/>
        <v>364.7</v>
      </c>
      <c r="N83" s="282">
        <f t="shared" si="17"/>
        <v>364.7</v>
      </c>
      <c r="O83" s="282">
        <f t="shared" si="17"/>
        <v>221</v>
      </c>
      <c r="P83" s="283">
        <f t="shared" si="17"/>
        <v>0</v>
      </c>
      <c r="Q83" s="284">
        <f t="shared" si="17"/>
        <v>382.4</v>
      </c>
      <c r="R83" s="285">
        <f t="shared" si="17"/>
        <v>416.4</v>
      </c>
      <c r="S83" s="1629"/>
      <c r="T83" s="262">
        <f>SUM(T79)</f>
        <v>1</v>
      </c>
      <c r="U83" s="263">
        <f>SUM(U79)</f>
        <v>1</v>
      </c>
      <c r="V83" s="264"/>
      <c r="W83" s="1245"/>
      <c r="X83" s="238"/>
    </row>
    <row r="84" spans="1:26" ht="13.5" hidden="1" customHeight="1" outlineLevel="1">
      <c r="A84" s="1356" t="s">
        <v>17</v>
      </c>
      <c r="B84" s="1358" t="s">
        <v>17</v>
      </c>
      <c r="C84" s="1360" t="s">
        <v>231</v>
      </c>
      <c r="D84" s="1596" t="s">
        <v>219</v>
      </c>
      <c r="E84" s="1600" t="s">
        <v>228</v>
      </c>
      <c r="F84" s="275"/>
      <c r="G84" s="1604" t="s">
        <v>232</v>
      </c>
      <c r="H84" s="1264" t="s">
        <v>697</v>
      </c>
      <c r="I84" s="276">
        <f>J84+L84</f>
        <v>148.9</v>
      </c>
      <c r="J84" s="265">
        <v>148.9</v>
      </c>
      <c r="K84" s="1257">
        <v>109.8</v>
      </c>
      <c r="L84" s="265">
        <v>0</v>
      </c>
      <c r="M84" s="277">
        <f>N84+P84</f>
        <v>154.5</v>
      </c>
      <c r="N84" s="266">
        <v>154.5</v>
      </c>
      <c r="O84" s="266">
        <v>114.1</v>
      </c>
      <c r="P84" s="270">
        <v>0</v>
      </c>
      <c r="Q84" s="278">
        <v>150.4</v>
      </c>
      <c r="R84" s="268">
        <v>151.9</v>
      </c>
      <c r="S84" s="1629" t="s">
        <v>221</v>
      </c>
      <c r="T84" s="1627">
        <v>1</v>
      </c>
      <c r="U84" s="1628">
        <v>1</v>
      </c>
      <c r="V84" s="1620"/>
      <c r="W84" s="1245"/>
      <c r="X84" s="238"/>
    </row>
    <row r="85" spans="1:26" ht="12.75" hidden="1" customHeight="1" outlineLevel="1">
      <c r="A85" s="1356"/>
      <c r="B85" s="1358"/>
      <c r="C85" s="1360"/>
      <c r="D85" s="1596"/>
      <c r="E85" s="1606"/>
      <c r="F85" s="273"/>
      <c r="G85" s="1604"/>
      <c r="H85" s="1264" t="s">
        <v>182</v>
      </c>
      <c r="I85" s="276">
        <f>J85+L85</f>
        <v>387.6</v>
      </c>
      <c r="J85" s="265">
        <v>316.3</v>
      </c>
      <c r="K85" s="1257">
        <v>206</v>
      </c>
      <c r="L85" s="265">
        <v>71.3</v>
      </c>
      <c r="M85" s="277">
        <f>N85+P85</f>
        <v>342.7</v>
      </c>
      <c r="N85" s="266">
        <v>339.8</v>
      </c>
      <c r="O85" s="266">
        <v>230.1</v>
      </c>
      <c r="P85" s="270">
        <v>2.9</v>
      </c>
      <c r="Q85" s="278">
        <v>399.2</v>
      </c>
      <c r="R85" s="268">
        <v>411.2</v>
      </c>
      <c r="S85" s="1629"/>
      <c r="T85" s="1627"/>
      <c r="U85" s="1628"/>
      <c r="V85" s="1620"/>
      <c r="W85" s="244"/>
      <c r="X85" s="244"/>
      <c r="Y85" s="244"/>
      <c r="Z85" s="244"/>
    </row>
    <row r="86" spans="1:26" ht="12.75" hidden="1" customHeight="1" outlineLevel="1">
      <c r="A86" s="1356"/>
      <c r="B86" s="1358"/>
      <c r="C86" s="1360"/>
      <c r="D86" s="1596"/>
      <c r="E86" s="1606"/>
      <c r="F86" s="273" t="s">
        <v>233</v>
      </c>
      <c r="G86" s="1604"/>
      <c r="H86" s="1264" t="s">
        <v>183</v>
      </c>
      <c r="I86" s="276">
        <f>J86+L86</f>
        <v>35.6</v>
      </c>
      <c r="J86" s="265">
        <v>35.6</v>
      </c>
      <c r="K86" s="1257">
        <v>0</v>
      </c>
      <c r="L86" s="265">
        <v>0</v>
      </c>
      <c r="M86" s="277">
        <f>N86+P86</f>
        <v>35.6</v>
      </c>
      <c r="N86" s="266">
        <v>35.6</v>
      </c>
      <c r="O86" s="266">
        <v>0</v>
      </c>
      <c r="P86" s="270">
        <v>0</v>
      </c>
      <c r="Q86" s="278">
        <v>38.5</v>
      </c>
      <c r="R86" s="268">
        <v>41.2</v>
      </c>
      <c r="S86" s="1629"/>
      <c r="T86" s="1627"/>
      <c r="U86" s="1628"/>
      <c r="V86" s="1620"/>
      <c r="W86" s="244"/>
      <c r="X86" s="244"/>
      <c r="Y86" s="244"/>
      <c r="Z86" s="244"/>
    </row>
    <row r="87" spans="1:26" ht="12.75" hidden="1" customHeight="1" outlineLevel="1">
      <c r="A87" s="1356"/>
      <c r="B87" s="1358"/>
      <c r="C87" s="1360"/>
      <c r="D87" s="1596"/>
      <c r="E87" s="1606"/>
      <c r="F87" s="273"/>
      <c r="G87" s="1604"/>
      <c r="H87" s="1264" t="s">
        <v>184</v>
      </c>
      <c r="I87" s="276">
        <f>J87+L87</f>
        <v>0</v>
      </c>
      <c r="J87" s="265">
        <v>0</v>
      </c>
      <c r="K87" s="1257">
        <v>0</v>
      </c>
      <c r="L87" s="265">
        <v>0</v>
      </c>
      <c r="M87" s="277">
        <f>N87+P87</f>
        <v>0</v>
      </c>
      <c r="N87" s="266">
        <v>0</v>
      </c>
      <c r="O87" s="266">
        <v>0</v>
      </c>
      <c r="P87" s="270">
        <v>0</v>
      </c>
      <c r="Q87" s="278">
        <v>0</v>
      </c>
      <c r="R87" s="268">
        <v>0</v>
      </c>
      <c r="S87" s="1629"/>
      <c r="T87" s="1627"/>
      <c r="U87" s="1628"/>
      <c r="V87" s="1620"/>
      <c r="W87" s="1245"/>
      <c r="X87" s="238"/>
    </row>
    <row r="88" spans="1:26" ht="12.75" hidden="1" customHeight="1" outlineLevel="1">
      <c r="A88" s="1356"/>
      <c r="B88" s="1358"/>
      <c r="C88" s="1360"/>
      <c r="D88" s="1596"/>
      <c r="E88" s="1606"/>
      <c r="F88" s="273"/>
      <c r="G88" s="1604"/>
      <c r="H88" s="1264" t="s">
        <v>67</v>
      </c>
      <c r="I88" s="276">
        <f>J88+L88</f>
        <v>0</v>
      </c>
      <c r="J88" s="265">
        <v>0</v>
      </c>
      <c r="K88" s="1257">
        <v>0</v>
      </c>
      <c r="L88" s="265">
        <v>0</v>
      </c>
      <c r="M88" s="277">
        <f>N88+P88</f>
        <v>0</v>
      </c>
      <c r="N88" s="266">
        <v>0</v>
      </c>
      <c r="O88" s="266">
        <v>0</v>
      </c>
      <c r="P88" s="270">
        <v>0</v>
      </c>
      <c r="Q88" s="278">
        <v>0</v>
      </c>
      <c r="R88" s="268">
        <v>0</v>
      </c>
      <c r="S88" s="1629"/>
      <c r="T88" s="1256"/>
      <c r="U88" s="1257"/>
      <c r="V88" s="1255"/>
      <c r="W88" s="1245"/>
      <c r="X88" s="238"/>
    </row>
    <row r="89" spans="1:26" ht="20.25" hidden="1" customHeight="1" outlineLevel="1">
      <c r="A89" s="1356"/>
      <c r="B89" s="1358"/>
      <c r="C89" s="1360"/>
      <c r="D89" s="1596"/>
      <c r="E89" s="1601"/>
      <c r="F89" s="274"/>
      <c r="G89" s="1604"/>
      <c r="H89" s="255" t="s">
        <v>13</v>
      </c>
      <c r="I89" s="279">
        <f>SUM(I84:I87)</f>
        <v>572.1</v>
      </c>
      <c r="J89" s="280">
        <f>SUM(J84:J88)</f>
        <v>500.80000000000007</v>
      </c>
      <c r="K89" s="263">
        <f>SUM(K84:K88)</f>
        <v>315.8</v>
      </c>
      <c r="L89" s="280">
        <f>SUM(L84:L88)</f>
        <v>71.3</v>
      </c>
      <c r="M89" s="281">
        <f>SUM(M84:M87)</f>
        <v>532.79999999999995</v>
      </c>
      <c r="N89" s="282">
        <f>SUM(N84:N88)</f>
        <v>529.9</v>
      </c>
      <c r="O89" s="282">
        <f>SUM(O84:O88)</f>
        <v>344.2</v>
      </c>
      <c r="P89" s="283">
        <f>SUM(P84:P88)</f>
        <v>2.9</v>
      </c>
      <c r="Q89" s="284">
        <f>SUM(Q84:Q88)</f>
        <v>588.1</v>
      </c>
      <c r="R89" s="285">
        <f>SUM(R84:R88)</f>
        <v>604.30000000000007</v>
      </c>
      <c r="S89" s="1629"/>
      <c r="T89" s="262">
        <f>SUM(T84)</f>
        <v>1</v>
      </c>
      <c r="U89" s="263">
        <f>SUM(U84)</f>
        <v>1</v>
      </c>
      <c r="V89" s="264"/>
      <c r="W89" s="1245"/>
      <c r="X89" s="238"/>
    </row>
    <row r="90" spans="1:26" ht="13.5" hidden="1" customHeight="1" outlineLevel="1">
      <c r="A90" s="1356" t="s">
        <v>17</v>
      </c>
      <c r="B90" s="1358" t="s">
        <v>17</v>
      </c>
      <c r="C90" s="1360" t="s">
        <v>234</v>
      </c>
      <c r="D90" s="1596" t="s">
        <v>219</v>
      </c>
      <c r="E90" s="1600" t="s">
        <v>228</v>
      </c>
      <c r="F90" s="275"/>
      <c r="G90" s="1604" t="s">
        <v>235</v>
      </c>
      <c r="H90" s="1264" t="s">
        <v>697</v>
      </c>
      <c r="I90" s="276">
        <f>J90+L90</f>
        <v>78.900000000000006</v>
      </c>
      <c r="J90" s="265">
        <v>78.900000000000006</v>
      </c>
      <c r="K90" s="1257">
        <v>58.2</v>
      </c>
      <c r="L90" s="265">
        <v>0</v>
      </c>
      <c r="M90" s="277">
        <f>N90+P90</f>
        <v>81.900000000000006</v>
      </c>
      <c r="N90" s="266">
        <v>81.900000000000006</v>
      </c>
      <c r="O90" s="266">
        <v>60.5</v>
      </c>
      <c r="P90" s="270">
        <v>0</v>
      </c>
      <c r="Q90" s="278">
        <v>80</v>
      </c>
      <c r="R90" s="268">
        <v>82</v>
      </c>
      <c r="S90" s="1629" t="s">
        <v>221</v>
      </c>
      <c r="T90" s="1627">
        <v>1</v>
      </c>
      <c r="U90" s="1628">
        <v>1</v>
      </c>
      <c r="V90" s="1620"/>
      <c r="W90" s="1245"/>
      <c r="X90" s="238"/>
    </row>
    <row r="91" spans="1:26" ht="12.75" hidden="1" customHeight="1" outlineLevel="1">
      <c r="A91" s="1356"/>
      <c r="B91" s="1358"/>
      <c r="C91" s="1360"/>
      <c r="D91" s="1596"/>
      <c r="E91" s="1606"/>
      <c r="F91" s="273" t="s">
        <v>236</v>
      </c>
      <c r="G91" s="1604"/>
      <c r="H91" s="1264" t="s">
        <v>182</v>
      </c>
      <c r="I91" s="276">
        <f>J91+L91</f>
        <v>187.5</v>
      </c>
      <c r="J91" s="265">
        <v>187.5</v>
      </c>
      <c r="K91" s="1257">
        <v>112.3</v>
      </c>
      <c r="L91" s="265">
        <v>0</v>
      </c>
      <c r="M91" s="277">
        <f>N91+P91</f>
        <v>175.7</v>
      </c>
      <c r="N91" s="266">
        <v>175.7</v>
      </c>
      <c r="O91" s="266">
        <v>112</v>
      </c>
      <c r="P91" s="270">
        <v>0</v>
      </c>
      <c r="Q91" s="278">
        <v>190</v>
      </c>
      <c r="R91" s="268">
        <v>193</v>
      </c>
      <c r="S91" s="1629"/>
      <c r="T91" s="1627"/>
      <c r="U91" s="1628"/>
      <c r="V91" s="1620"/>
      <c r="W91" s="244"/>
      <c r="X91" s="244"/>
      <c r="Y91" s="244"/>
      <c r="Z91" s="244"/>
    </row>
    <row r="92" spans="1:26" ht="12.75" hidden="1" customHeight="1" outlineLevel="1">
      <c r="A92" s="1356"/>
      <c r="B92" s="1358"/>
      <c r="C92" s="1360"/>
      <c r="D92" s="1596"/>
      <c r="E92" s="1606"/>
      <c r="F92" s="273"/>
      <c r="G92" s="1604"/>
      <c r="H92" s="1264" t="s">
        <v>183</v>
      </c>
      <c r="I92" s="276">
        <f>J92+L92</f>
        <v>17</v>
      </c>
      <c r="J92" s="265">
        <v>17</v>
      </c>
      <c r="K92" s="1257">
        <v>0</v>
      </c>
      <c r="L92" s="265">
        <v>0</v>
      </c>
      <c r="M92" s="277">
        <f>N92+P92</f>
        <v>17.399999999999999</v>
      </c>
      <c r="N92" s="266">
        <v>17.399999999999999</v>
      </c>
      <c r="O92" s="266">
        <v>0</v>
      </c>
      <c r="P92" s="270">
        <v>0</v>
      </c>
      <c r="Q92" s="278">
        <v>18</v>
      </c>
      <c r="R92" s="268">
        <v>19</v>
      </c>
      <c r="S92" s="1629"/>
      <c r="T92" s="1627"/>
      <c r="U92" s="1628"/>
      <c r="V92" s="1620"/>
      <c r="W92" s="244"/>
      <c r="X92" s="244"/>
      <c r="Y92" s="244"/>
      <c r="Z92" s="244"/>
    </row>
    <row r="93" spans="1:26" ht="12.75" hidden="1" customHeight="1" outlineLevel="1">
      <c r="A93" s="1356"/>
      <c r="B93" s="1358"/>
      <c r="C93" s="1360"/>
      <c r="D93" s="1596"/>
      <c r="E93" s="1606"/>
      <c r="F93" s="273"/>
      <c r="G93" s="1604"/>
      <c r="H93" s="1264" t="s">
        <v>184</v>
      </c>
      <c r="I93" s="276">
        <f>J93+L93</f>
        <v>0</v>
      </c>
      <c r="J93" s="265">
        <v>0</v>
      </c>
      <c r="K93" s="1257">
        <v>0</v>
      </c>
      <c r="L93" s="265">
        <v>0</v>
      </c>
      <c r="M93" s="277">
        <f>N93+P93</f>
        <v>0</v>
      </c>
      <c r="N93" s="266">
        <v>0</v>
      </c>
      <c r="O93" s="266">
        <v>0</v>
      </c>
      <c r="P93" s="270">
        <v>0</v>
      </c>
      <c r="Q93" s="278">
        <v>0</v>
      </c>
      <c r="R93" s="268">
        <v>0</v>
      </c>
      <c r="S93" s="1629"/>
      <c r="T93" s="1627"/>
      <c r="U93" s="1628"/>
      <c r="V93" s="1620"/>
      <c r="W93" s="1245"/>
      <c r="X93" s="238"/>
    </row>
    <row r="94" spans="1:26" ht="20.25" hidden="1" customHeight="1" outlineLevel="1">
      <c r="A94" s="1356"/>
      <c r="B94" s="1358"/>
      <c r="C94" s="1360"/>
      <c r="D94" s="1596"/>
      <c r="E94" s="1601"/>
      <c r="F94" s="274"/>
      <c r="G94" s="1604"/>
      <c r="H94" s="255" t="s">
        <v>13</v>
      </c>
      <c r="I94" s="279">
        <f t="shared" ref="I94:R94" si="18">SUM(I90:I93)</f>
        <v>283.39999999999998</v>
      </c>
      <c r="J94" s="280">
        <f t="shared" si="18"/>
        <v>283.39999999999998</v>
      </c>
      <c r="K94" s="263">
        <f t="shared" si="18"/>
        <v>170.5</v>
      </c>
      <c r="L94" s="280">
        <f t="shared" si="18"/>
        <v>0</v>
      </c>
      <c r="M94" s="281">
        <f t="shared" si="18"/>
        <v>275</v>
      </c>
      <c r="N94" s="282">
        <f t="shared" si="18"/>
        <v>275</v>
      </c>
      <c r="O94" s="282">
        <f t="shared" si="18"/>
        <v>172.5</v>
      </c>
      <c r="P94" s="283">
        <f t="shared" si="18"/>
        <v>0</v>
      </c>
      <c r="Q94" s="284">
        <f t="shared" si="18"/>
        <v>288</v>
      </c>
      <c r="R94" s="285">
        <f t="shared" si="18"/>
        <v>294</v>
      </c>
      <c r="S94" s="1629"/>
      <c r="T94" s="262">
        <f>SUM(T90)</f>
        <v>1</v>
      </c>
      <c r="U94" s="263">
        <f>SUM(U90)</f>
        <v>1</v>
      </c>
      <c r="V94" s="264"/>
      <c r="W94" s="1245"/>
      <c r="X94" s="238"/>
    </row>
    <row r="95" spans="1:26" ht="17.25" hidden="1" customHeight="1" outlineLevel="1">
      <c r="A95" s="1356" t="s">
        <v>17</v>
      </c>
      <c r="B95" s="1358" t="s">
        <v>17</v>
      </c>
      <c r="C95" s="1360" t="s">
        <v>237</v>
      </c>
      <c r="D95" s="1596" t="s">
        <v>219</v>
      </c>
      <c r="E95" s="1600" t="s">
        <v>228</v>
      </c>
      <c r="F95" s="275"/>
      <c r="G95" s="1604" t="s">
        <v>240</v>
      </c>
      <c r="H95" s="1264" t="s">
        <v>697</v>
      </c>
      <c r="I95" s="276">
        <f>J95+L95</f>
        <v>50.6</v>
      </c>
      <c r="J95" s="265">
        <v>50.6</v>
      </c>
      <c r="K95" s="1257">
        <v>37.4</v>
      </c>
      <c r="L95" s="265">
        <v>0</v>
      </c>
      <c r="M95" s="277">
        <f>N95+P95</f>
        <v>33.177</v>
      </c>
      <c r="N95" s="266">
        <v>33.177</v>
      </c>
      <c r="O95" s="266">
        <v>24.248999999999999</v>
      </c>
      <c r="P95" s="270">
        <v>0</v>
      </c>
      <c r="Q95" s="278">
        <v>50.6</v>
      </c>
      <c r="R95" s="268">
        <v>50.6</v>
      </c>
      <c r="S95" s="1629" t="s">
        <v>221</v>
      </c>
      <c r="T95" s="1627">
        <v>1</v>
      </c>
      <c r="U95" s="1628">
        <v>0</v>
      </c>
      <c r="V95" s="1529" t="s">
        <v>704</v>
      </c>
      <c r="W95" s="1245"/>
      <c r="X95" s="238"/>
    </row>
    <row r="96" spans="1:26" ht="20.25" hidden="1" customHeight="1" outlineLevel="1">
      <c r="A96" s="1356"/>
      <c r="B96" s="1358"/>
      <c r="C96" s="1360"/>
      <c r="D96" s="1596"/>
      <c r="E96" s="1606"/>
      <c r="F96" s="273" t="s">
        <v>199</v>
      </c>
      <c r="G96" s="1604"/>
      <c r="H96" s="1264" t="s">
        <v>182</v>
      </c>
      <c r="I96" s="276">
        <f>J96+L96</f>
        <v>97.3</v>
      </c>
      <c r="J96" s="265">
        <v>97.3</v>
      </c>
      <c r="K96" s="1257">
        <v>48.4</v>
      </c>
      <c r="L96" s="265">
        <v>0</v>
      </c>
      <c r="M96" s="277">
        <f>N96+P96</f>
        <v>69.102999999999994</v>
      </c>
      <c r="N96" s="266">
        <v>69.102999999999994</v>
      </c>
      <c r="O96" s="266">
        <v>33.700000000000003</v>
      </c>
      <c r="P96" s="270">
        <v>0</v>
      </c>
      <c r="Q96" s="278">
        <v>105</v>
      </c>
      <c r="R96" s="268">
        <v>129.5</v>
      </c>
      <c r="S96" s="1629"/>
      <c r="T96" s="1627"/>
      <c r="U96" s="1628"/>
      <c r="V96" s="1630"/>
      <c r="W96" s="244"/>
      <c r="X96" s="244"/>
      <c r="Y96" s="244"/>
      <c r="Z96" s="244"/>
    </row>
    <row r="97" spans="1:26" ht="12.75" hidden="1" customHeight="1" outlineLevel="1">
      <c r="A97" s="1356"/>
      <c r="B97" s="1358"/>
      <c r="C97" s="1360"/>
      <c r="D97" s="1596"/>
      <c r="E97" s="1606"/>
      <c r="F97" s="273" t="s">
        <v>238</v>
      </c>
      <c r="G97" s="1604"/>
      <c r="H97" s="1264" t="s">
        <v>183</v>
      </c>
      <c r="I97" s="276">
        <f>J97+L97</f>
        <v>12.2</v>
      </c>
      <c r="J97" s="265">
        <v>12.2</v>
      </c>
      <c r="K97" s="1257">
        <v>0</v>
      </c>
      <c r="L97" s="265">
        <v>0</v>
      </c>
      <c r="M97" s="277">
        <f>N97+P97</f>
        <v>7.0819999999999999</v>
      </c>
      <c r="N97" s="266">
        <v>7.0819999999999999</v>
      </c>
      <c r="O97" s="266">
        <v>0</v>
      </c>
      <c r="P97" s="270">
        <v>0</v>
      </c>
      <c r="Q97" s="278">
        <v>12.2</v>
      </c>
      <c r="R97" s="268">
        <v>12.2</v>
      </c>
      <c r="S97" s="1629"/>
      <c r="T97" s="1627"/>
      <c r="U97" s="1628"/>
      <c r="V97" s="1630"/>
      <c r="W97" s="244"/>
      <c r="X97" s="244"/>
      <c r="Y97" s="244"/>
      <c r="Z97" s="244"/>
    </row>
    <row r="98" spans="1:26" ht="25.5" hidden="1" customHeight="1" outlineLevel="1">
      <c r="A98" s="1356"/>
      <c r="B98" s="1358"/>
      <c r="C98" s="1360"/>
      <c r="D98" s="1596"/>
      <c r="E98" s="1606"/>
      <c r="F98" s="273"/>
      <c r="G98" s="1604"/>
      <c r="H98" s="1264" t="s">
        <v>184</v>
      </c>
      <c r="I98" s="276">
        <f>J98+L98</f>
        <v>0</v>
      </c>
      <c r="J98" s="265">
        <v>0</v>
      </c>
      <c r="K98" s="1257">
        <v>0</v>
      </c>
      <c r="L98" s="265">
        <v>0</v>
      </c>
      <c r="M98" s="277">
        <f>N98+P98</f>
        <v>0</v>
      </c>
      <c r="N98" s="266">
        <v>0</v>
      </c>
      <c r="O98" s="266">
        <v>0</v>
      </c>
      <c r="P98" s="270">
        <v>0</v>
      </c>
      <c r="Q98" s="278">
        <v>0</v>
      </c>
      <c r="R98" s="268">
        <v>0</v>
      </c>
      <c r="S98" s="1629"/>
      <c r="T98" s="1627"/>
      <c r="U98" s="1628"/>
      <c r="V98" s="1590"/>
      <c r="W98" s="1245"/>
      <c r="X98" s="238"/>
    </row>
    <row r="99" spans="1:26" ht="22.5" hidden="1" customHeight="1" outlineLevel="1">
      <c r="A99" s="1356"/>
      <c r="B99" s="1358"/>
      <c r="C99" s="1360"/>
      <c r="D99" s="1596"/>
      <c r="E99" s="1601"/>
      <c r="F99" s="274"/>
      <c r="G99" s="1604"/>
      <c r="H99" s="255" t="s">
        <v>13</v>
      </c>
      <c r="I99" s="279">
        <f t="shared" ref="I99:R99" si="19">SUM(I95:I98)</f>
        <v>160.1</v>
      </c>
      <c r="J99" s="280">
        <f t="shared" si="19"/>
        <v>160.1</v>
      </c>
      <c r="K99" s="263">
        <f t="shared" si="19"/>
        <v>85.8</v>
      </c>
      <c r="L99" s="280">
        <f t="shared" si="19"/>
        <v>0</v>
      </c>
      <c r="M99" s="1074">
        <f t="shared" si="19"/>
        <v>109.36199999999999</v>
      </c>
      <c r="N99" s="1075">
        <f t="shared" si="19"/>
        <v>109.36199999999999</v>
      </c>
      <c r="O99" s="1075">
        <f t="shared" si="19"/>
        <v>57.948999999999998</v>
      </c>
      <c r="P99" s="283">
        <f t="shared" si="19"/>
        <v>0</v>
      </c>
      <c r="Q99" s="284">
        <f t="shared" si="19"/>
        <v>167.79999999999998</v>
      </c>
      <c r="R99" s="285">
        <f t="shared" si="19"/>
        <v>192.29999999999998</v>
      </c>
      <c r="S99" s="1629"/>
      <c r="T99" s="262">
        <f>SUM(T95)</f>
        <v>1</v>
      </c>
      <c r="U99" s="263">
        <f>SUM(U95)</f>
        <v>0</v>
      </c>
      <c r="V99" s="264"/>
      <c r="W99" s="1245"/>
      <c r="X99" s="238"/>
    </row>
    <row r="100" spans="1:26" ht="13.5" hidden="1" customHeight="1" outlineLevel="1">
      <c r="A100" s="1356" t="s">
        <v>17</v>
      </c>
      <c r="B100" s="1358" t="s">
        <v>17</v>
      </c>
      <c r="C100" s="1360" t="s">
        <v>239</v>
      </c>
      <c r="D100" s="1596" t="s">
        <v>219</v>
      </c>
      <c r="E100" s="1600" t="s">
        <v>228</v>
      </c>
      <c r="F100" s="275"/>
      <c r="G100" s="1604" t="s">
        <v>242</v>
      </c>
      <c r="H100" s="1264" t="s">
        <v>697</v>
      </c>
      <c r="I100" s="276">
        <f>J100+L100</f>
        <v>56.2</v>
      </c>
      <c r="J100" s="265">
        <v>56.2</v>
      </c>
      <c r="K100" s="1257">
        <v>41.5</v>
      </c>
      <c r="L100" s="265">
        <v>0</v>
      </c>
      <c r="M100" s="277">
        <f>N100+P100</f>
        <v>58.3</v>
      </c>
      <c r="N100" s="266">
        <v>58.3</v>
      </c>
      <c r="O100" s="266">
        <v>43.1</v>
      </c>
      <c r="P100" s="270">
        <v>0</v>
      </c>
      <c r="Q100" s="278">
        <v>57</v>
      </c>
      <c r="R100" s="268">
        <v>58</v>
      </c>
      <c r="S100" s="1629" t="s">
        <v>221</v>
      </c>
      <c r="T100" s="1627">
        <v>1</v>
      </c>
      <c r="U100" s="1628">
        <v>1</v>
      </c>
      <c r="V100" s="1620"/>
      <c r="W100" s="1245"/>
      <c r="X100" s="238"/>
    </row>
    <row r="101" spans="1:26" ht="12.75" hidden="1" customHeight="1" outlineLevel="1">
      <c r="A101" s="1356"/>
      <c r="B101" s="1358"/>
      <c r="C101" s="1360"/>
      <c r="D101" s="1596"/>
      <c r="E101" s="1606"/>
      <c r="F101" s="273"/>
      <c r="G101" s="1604"/>
      <c r="H101" s="1264" t="s">
        <v>182</v>
      </c>
      <c r="I101" s="276">
        <f>J101+L101</f>
        <v>190.6</v>
      </c>
      <c r="J101" s="265">
        <v>190.6</v>
      </c>
      <c r="K101" s="1257">
        <v>110.1</v>
      </c>
      <c r="L101" s="265">
        <v>0</v>
      </c>
      <c r="M101" s="277">
        <f>N101+P101</f>
        <v>187.5</v>
      </c>
      <c r="N101" s="266">
        <v>187.5</v>
      </c>
      <c r="O101" s="266">
        <v>113.6</v>
      </c>
      <c r="P101" s="270">
        <v>0</v>
      </c>
      <c r="Q101" s="278">
        <v>192</v>
      </c>
      <c r="R101" s="268">
        <v>195</v>
      </c>
      <c r="S101" s="1629"/>
      <c r="T101" s="1627"/>
      <c r="U101" s="1628"/>
      <c r="V101" s="1620"/>
      <c r="W101" s="244"/>
      <c r="X101" s="244"/>
      <c r="Y101" s="244"/>
      <c r="Z101" s="244"/>
    </row>
    <row r="102" spans="1:26" ht="12.75" hidden="1" customHeight="1" outlineLevel="1">
      <c r="A102" s="1356"/>
      <c r="B102" s="1358"/>
      <c r="C102" s="1360"/>
      <c r="D102" s="1596"/>
      <c r="E102" s="1606"/>
      <c r="F102" s="273" t="s">
        <v>700</v>
      </c>
      <c r="G102" s="1604"/>
      <c r="H102" s="1264" t="s">
        <v>183</v>
      </c>
      <c r="I102" s="276">
        <f>J102+L102</f>
        <v>12</v>
      </c>
      <c r="J102" s="265">
        <v>12</v>
      </c>
      <c r="K102" s="1257">
        <v>0</v>
      </c>
      <c r="L102" s="265">
        <v>0</v>
      </c>
      <c r="M102" s="277">
        <f>N102+P102</f>
        <v>9.4</v>
      </c>
      <c r="N102" s="266">
        <v>9.4</v>
      </c>
      <c r="O102" s="266">
        <v>0</v>
      </c>
      <c r="P102" s="270">
        <v>0</v>
      </c>
      <c r="Q102" s="278">
        <v>13</v>
      </c>
      <c r="R102" s="268">
        <v>13</v>
      </c>
      <c r="S102" s="1629"/>
      <c r="T102" s="1627"/>
      <c r="U102" s="1628"/>
      <c r="V102" s="1620"/>
      <c r="W102" s="244"/>
      <c r="X102" s="244"/>
      <c r="Y102" s="244"/>
      <c r="Z102" s="244"/>
    </row>
    <row r="103" spans="1:26" ht="12.75" hidden="1" customHeight="1" outlineLevel="1">
      <c r="A103" s="1356"/>
      <c r="B103" s="1358"/>
      <c r="C103" s="1360"/>
      <c r="D103" s="1596"/>
      <c r="E103" s="1606"/>
      <c r="F103" s="273" t="s">
        <v>705</v>
      </c>
      <c r="G103" s="1604"/>
      <c r="H103" s="1264" t="s">
        <v>184</v>
      </c>
      <c r="I103" s="276">
        <f>J103+L103</f>
        <v>0</v>
      </c>
      <c r="J103" s="265">
        <v>0</v>
      </c>
      <c r="K103" s="1257">
        <v>0</v>
      </c>
      <c r="L103" s="265">
        <v>0</v>
      </c>
      <c r="M103" s="277">
        <f>N103+P103</f>
        <v>0</v>
      </c>
      <c r="N103" s="266">
        <v>0</v>
      </c>
      <c r="O103" s="266">
        <v>0</v>
      </c>
      <c r="P103" s="270">
        <v>0</v>
      </c>
      <c r="Q103" s="278">
        <v>0</v>
      </c>
      <c r="R103" s="268">
        <v>0</v>
      </c>
      <c r="S103" s="1629"/>
      <c r="T103" s="1627"/>
      <c r="U103" s="1628"/>
      <c r="V103" s="1620"/>
      <c r="W103" s="1245"/>
      <c r="X103" s="238"/>
    </row>
    <row r="104" spans="1:26" ht="19.5" hidden="1" customHeight="1" outlineLevel="1">
      <c r="A104" s="1356"/>
      <c r="B104" s="1358"/>
      <c r="C104" s="1360"/>
      <c r="D104" s="1596"/>
      <c r="E104" s="1601"/>
      <c r="F104" s="274"/>
      <c r="G104" s="1604"/>
      <c r="H104" s="255" t="s">
        <v>13</v>
      </c>
      <c r="I104" s="279">
        <f t="shared" ref="I104:R104" si="20">SUM(I100:I103)</f>
        <v>258.8</v>
      </c>
      <c r="J104" s="280">
        <f t="shared" si="20"/>
        <v>258.8</v>
      </c>
      <c r="K104" s="263">
        <f t="shared" si="20"/>
        <v>151.6</v>
      </c>
      <c r="L104" s="280">
        <f t="shared" si="20"/>
        <v>0</v>
      </c>
      <c r="M104" s="281">
        <f t="shared" si="20"/>
        <v>255.20000000000002</v>
      </c>
      <c r="N104" s="282">
        <f t="shared" si="20"/>
        <v>255.20000000000002</v>
      </c>
      <c r="O104" s="282">
        <f t="shared" si="20"/>
        <v>156.69999999999999</v>
      </c>
      <c r="P104" s="283">
        <f t="shared" si="20"/>
        <v>0</v>
      </c>
      <c r="Q104" s="284">
        <f t="shared" si="20"/>
        <v>262</v>
      </c>
      <c r="R104" s="285">
        <f t="shared" si="20"/>
        <v>266</v>
      </c>
      <c r="S104" s="1629"/>
      <c r="T104" s="262">
        <f>SUM(T100)</f>
        <v>1</v>
      </c>
      <c r="U104" s="263">
        <f>SUM(U100)</f>
        <v>1</v>
      </c>
      <c r="V104" s="264"/>
      <c r="W104" s="1245"/>
      <c r="X104" s="238"/>
    </row>
    <row r="105" spans="1:26" ht="13.5" hidden="1" customHeight="1" outlineLevel="1">
      <c r="A105" s="1356" t="s">
        <v>17</v>
      </c>
      <c r="B105" s="1358" t="s">
        <v>17</v>
      </c>
      <c r="C105" s="1360" t="s">
        <v>241</v>
      </c>
      <c r="D105" s="1596" t="s">
        <v>219</v>
      </c>
      <c r="E105" s="1600" t="s">
        <v>228</v>
      </c>
      <c r="F105" s="275"/>
      <c r="G105" s="1604" t="s">
        <v>244</v>
      </c>
      <c r="H105" s="1264" t="s">
        <v>697</v>
      </c>
      <c r="I105" s="276">
        <f>J105+L105</f>
        <v>18.5</v>
      </c>
      <c r="J105" s="265">
        <v>18.5</v>
      </c>
      <c r="K105" s="1257">
        <v>13.6</v>
      </c>
      <c r="L105" s="265">
        <v>0</v>
      </c>
      <c r="M105" s="277">
        <f>N105+P105</f>
        <v>19.2</v>
      </c>
      <c r="N105" s="266">
        <v>19.2</v>
      </c>
      <c r="O105" s="266">
        <v>14.1</v>
      </c>
      <c r="P105" s="270">
        <v>0</v>
      </c>
      <c r="Q105" s="278">
        <v>19</v>
      </c>
      <c r="R105" s="268">
        <v>20</v>
      </c>
      <c r="S105" s="1629" t="s">
        <v>221</v>
      </c>
      <c r="T105" s="1627">
        <v>1</v>
      </c>
      <c r="U105" s="1628">
        <v>1</v>
      </c>
      <c r="V105" s="1620"/>
      <c r="W105" s="1245"/>
      <c r="X105" s="238"/>
    </row>
    <row r="106" spans="1:26" ht="12.75" hidden="1" customHeight="1" outlineLevel="1">
      <c r="A106" s="1356"/>
      <c r="B106" s="1358"/>
      <c r="C106" s="1360"/>
      <c r="D106" s="1596"/>
      <c r="E106" s="1606"/>
      <c r="F106" s="273"/>
      <c r="G106" s="1604"/>
      <c r="H106" s="1264" t="s">
        <v>182</v>
      </c>
      <c r="I106" s="276">
        <f>J106+L106</f>
        <v>53.5</v>
      </c>
      <c r="J106" s="265">
        <v>53.5</v>
      </c>
      <c r="K106" s="1257">
        <v>33.799999999999997</v>
      </c>
      <c r="L106" s="265">
        <v>0</v>
      </c>
      <c r="M106" s="277">
        <f>N106+P106</f>
        <v>54.9</v>
      </c>
      <c r="N106" s="266">
        <v>54.9</v>
      </c>
      <c r="O106" s="266">
        <v>37</v>
      </c>
      <c r="P106" s="270">
        <v>0</v>
      </c>
      <c r="Q106" s="278">
        <v>55</v>
      </c>
      <c r="R106" s="268">
        <v>57</v>
      </c>
      <c r="S106" s="1629"/>
      <c r="T106" s="1627"/>
      <c r="U106" s="1628"/>
      <c r="V106" s="1620"/>
      <c r="W106" s="244"/>
      <c r="X106" s="244"/>
      <c r="Y106" s="244"/>
      <c r="Z106" s="244"/>
    </row>
    <row r="107" spans="1:26" ht="12.75" hidden="1" customHeight="1" outlineLevel="1">
      <c r="A107" s="1356"/>
      <c r="B107" s="1358"/>
      <c r="C107" s="1360"/>
      <c r="D107" s="1596"/>
      <c r="E107" s="1606"/>
      <c r="F107" s="273" t="s">
        <v>245</v>
      </c>
      <c r="G107" s="1604"/>
      <c r="H107" s="1264" t="s">
        <v>183</v>
      </c>
      <c r="I107" s="276">
        <f>J107+L107</f>
        <v>4.5</v>
      </c>
      <c r="J107" s="265">
        <v>4.5</v>
      </c>
      <c r="K107" s="1257">
        <v>0</v>
      </c>
      <c r="L107" s="265">
        <v>0</v>
      </c>
      <c r="M107" s="277">
        <f>N107</f>
        <v>4.0999999999999996</v>
      </c>
      <c r="N107" s="266">
        <v>4.0999999999999996</v>
      </c>
      <c r="O107" s="266">
        <v>0</v>
      </c>
      <c r="P107" s="270">
        <v>0</v>
      </c>
      <c r="Q107" s="278">
        <v>4.5</v>
      </c>
      <c r="R107" s="268">
        <v>4.5</v>
      </c>
      <c r="S107" s="1629"/>
      <c r="T107" s="1627"/>
      <c r="U107" s="1628"/>
      <c r="V107" s="1620"/>
      <c r="W107" s="244"/>
      <c r="X107" s="244"/>
      <c r="Y107" s="244"/>
      <c r="Z107" s="244"/>
    </row>
    <row r="108" spans="1:26" ht="12.75" hidden="1" customHeight="1" outlineLevel="1">
      <c r="A108" s="1356"/>
      <c r="B108" s="1358"/>
      <c r="C108" s="1360"/>
      <c r="D108" s="1596"/>
      <c r="E108" s="1606"/>
      <c r="F108" s="273" t="s">
        <v>238</v>
      </c>
      <c r="G108" s="1604"/>
      <c r="H108" s="1264" t="s">
        <v>184</v>
      </c>
      <c r="I108" s="276">
        <f>J108+L108</f>
        <v>0</v>
      </c>
      <c r="J108" s="265">
        <v>0</v>
      </c>
      <c r="K108" s="1257">
        <v>0</v>
      </c>
      <c r="L108" s="265">
        <v>0</v>
      </c>
      <c r="M108" s="277">
        <f>N108+P108</f>
        <v>0</v>
      </c>
      <c r="N108" s="266">
        <v>0</v>
      </c>
      <c r="O108" s="266">
        <v>0</v>
      </c>
      <c r="P108" s="270">
        <v>0</v>
      </c>
      <c r="Q108" s="278">
        <v>0</v>
      </c>
      <c r="R108" s="268">
        <v>0</v>
      </c>
      <c r="S108" s="1629"/>
      <c r="T108" s="1627"/>
      <c r="U108" s="1628"/>
      <c r="V108" s="1620"/>
      <c r="W108" s="1245"/>
      <c r="X108" s="238"/>
    </row>
    <row r="109" spans="1:26" ht="17.25" hidden="1" customHeight="1" outlineLevel="1">
      <c r="A109" s="1356"/>
      <c r="B109" s="1358"/>
      <c r="C109" s="1360"/>
      <c r="D109" s="1596"/>
      <c r="E109" s="1601"/>
      <c r="F109" s="274"/>
      <c r="G109" s="1604"/>
      <c r="H109" s="255" t="s">
        <v>13</v>
      </c>
      <c r="I109" s="279">
        <f t="shared" ref="I109:R109" si="21">SUM(I105:I108)</f>
        <v>76.5</v>
      </c>
      <c r="J109" s="280">
        <f t="shared" si="21"/>
        <v>76.5</v>
      </c>
      <c r="K109" s="263">
        <f t="shared" si="21"/>
        <v>47.4</v>
      </c>
      <c r="L109" s="280">
        <f t="shared" si="21"/>
        <v>0</v>
      </c>
      <c r="M109" s="281">
        <f t="shared" si="21"/>
        <v>78.199999999999989</v>
      </c>
      <c r="N109" s="282">
        <f t="shared" si="21"/>
        <v>78.199999999999989</v>
      </c>
      <c r="O109" s="282">
        <f t="shared" si="21"/>
        <v>51.1</v>
      </c>
      <c r="P109" s="283">
        <f t="shared" si="21"/>
        <v>0</v>
      </c>
      <c r="Q109" s="284">
        <f t="shared" si="21"/>
        <v>78.5</v>
      </c>
      <c r="R109" s="285">
        <f t="shared" si="21"/>
        <v>81.5</v>
      </c>
      <c r="S109" s="1629"/>
      <c r="T109" s="262">
        <f>SUM(T105)</f>
        <v>1</v>
      </c>
      <c r="U109" s="263">
        <f>SUM(U105)</f>
        <v>1</v>
      </c>
      <c r="V109" s="264"/>
      <c r="W109" s="1245"/>
      <c r="X109" s="238"/>
    </row>
    <row r="110" spans="1:26" ht="15" hidden="1" customHeight="1" outlineLevel="1">
      <c r="A110" s="1373" t="s">
        <v>17</v>
      </c>
      <c r="B110" s="1374" t="s">
        <v>17</v>
      </c>
      <c r="C110" s="1375" t="s">
        <v>243</v>
      </c>
      <c r="D110" s="1605" t="s">
        <v>179</v>
      </c>
      <c r="E110" s="1606" t="s">
        <v>228</v>
      </c>
      <c r="F110" s="273"/>
      <c r="G110" s="1606" t="s">
        <v>216</v>
      </c>
      <c r="H110" s="1267" t="s">
        <v>697</v>
      </c>
      <c r="I110" s="276">
        <f>J110+L110</f>
        <v>10.3</v>
      </c>
      <c r="J110" s="265">
        <v>10.3</v>
      </c>
      <c r="K110" s="1257">
        <v>7.7</v>
      </c>
      <c r="L110" s="265">
        <v>0</v>
      </c>
      <c r="M110" s="277">
        <f>N110+P110</f>
        <v>10.7</v>
      </c>
      <c r="N110" s="266">
        <v>10.7</v>
      </c>
      <c r="O110" s="266">
        <v>7.9</v>
      </c>
      <c r="P110" s="270">
        <v>0</v>
      </c>
      <c r="Q110" s="278">
        <v>11</v>
      </c>
      <c r="R110" s="268">
        <v>12</v>
      </c>
      <c r="S110" s="1629" t="s">
        <v>221</v>
      </c>
      <c r="T110" s="1627">
        <v>1</v>
      </c>
      <c r="U110" s="1628">
        <v>1</v>
      </c>
      <c r="V110" s="1620"/>
      <c r="W110" s="1245"/>
      <c r="X110" s="238"/>
    </row>
    <row r="111" spans="1:26" ht="15" hidden="1" customHeight="1" outlineLevel="1">
      <c r="A111" s="1373"/>
      <c r="B111" s="1374"/>
      <c r="C111" s="1375"/>
      <c r="D111" s="1605"/>
      <c r="E111" s="1606"/>
      <c r="F111" s="273" t="s">
        <v>217</v>
      </c>
      <c r="G111" s="1606"/>
      <c r="H111" s="253" t="s">
        <v>182</v>
      </c>
      <c r="I111" s="276">
        <f>J111+L111</f>
        <v>60.7</v>
      </c>
      <c r="J111" s="265">
        <v>60.7</v>
      </c>
      <c r="K111" s="1257">
        <v>37.200000000000003</v>
      </c>
      <c r="L111" s="265">
        <v>0</v>
      </c>
      <c r="M111" s="277">
        <f>N111+P111</f>
        <v>61.3</v>
      </c>
      <c r="N111" s="266">
        <v>61.3</v>
      </c>
      <c r="O111" s="266">
        <v>36.5</v>
      </c>
      <c r="P111" s="270">
        <v>0</v>
      </c>
      <c r="Q111" s="278">
        <v>62</v>
      </c>
      <c r="R111" s="268">
        <v>65</v>
      </c>
      <c r="S111" s="1629"/>
      <c r="T111" s="1627"/>
      <c r="U111" s="1628"/>
      <c r="V111" s="1620"/>
      <c r="W111" s="1245"/>
      <c r="X111" s="238"/>
    </row>
    <row r="112" spans="1:26" ht="15" hidden="1" customHeight="1" outlineLevel="1">
      <c r="A112" s="1373"/>
      <c r="B112" s="1374"/>
      <c r="C112" s="1375"/>
      <c r="D112" s="1605"/>
      <c r="E112" s="1606"/>
      <c r="F112" s="273" t="s">
        <v>706</v>
      </c>
      <c r="G112" s="1606"/>
      <c r="H112" s="1264" t="s">
        <v>183</v>
      </c>
      <c r="I112" s="276">
        <f>J112+L112</f>
        <v>0.5</v>
      </c>
      <c r="J112" s="265">
        <v>0.5</v>
      </c>
      <c r="K112" s="1257">
        <v>0</v>
      </c>
      <c r="L112" s="265">
        <v>0</v>
      </c>
      <c r="M112" s="277">
        <f>N112+P112</f>
        <v>1.8</v>
      </c>
      <c r="N112" s="266">
        <v>1.8</v>
      </c>
      <c r="O112" s="266">
        <v>0</v>
      </c>
      <c r="P112" s="270">
        <v>0</v>
      </c>
      <c r="Q112" s="278">
        <v>0.6</v>
      </c>
      <c r="R112" s="268">
        <v>0.7</v>
      </c>
      <c r="S112" s="1629"/>
      <c r="T112" s="1627"/>
      <c r="U112" s="1628"/>
      <c r="V112" s="1620"/>
      <c r="W112" s="1245"/>
      <c r="X112" s="238"/>
    </row>
    <row r="113" spans="1:24" ht="15" hidden="1" customHeight="1" outlineLevel="1">
      <c r="A113" s="1373"/>
      <c r="B113" s="1374"/>
      <c r="C113" s="1375"/>
      <c r="D113" s="1605"/>
      <c r="E113" s="1606"/>
      <c r="F113" s="273"/>
      <c r="G113" s="1606"/>
      <c r="H113" s="253" t="s">
        <v>184</v>
      </c>
      <c r="I113" s="276">
        <f>J113+L113</f>
        <v>0.2</v>
      </c>
      <c r="J113" s="265">
        <v>0.2</v>
      </c>
      <c r="K113" s="1257">
        <v>0</v>
      </c>
      <c r="L113" s="265">
        <v>0</v>
      </c>
      <c r="M113" s="277">
        <f>N113+P113</f>
        <v>0.2</v>
      </c>
      <c r="N113" s="266">
        <v>0.2</v>
      </c>
      <c r="O113" s="266">
        <v>0</v>
      </c>
      <c r="P113" s="270">
        <v>0</v>
      </c>
      <c r="Q113" s="278">
        <v>0.2</v>
      </c>
      <c r="R113" s="268">
        <v>0.2</v>
      </c>
      <c r="S113" s="1629"/>
      <c r="T113" s="1627"/>
      <c r="U113" s="1628"/>
      <c r="V113" s="1620"/>
      <c r="W113" s="1245"/>
      <c r="X113" s="238"/>
    </row>
    <row r="114" spans="1:24" ht="15" hidden="1" customHeight="1" outlineLevel="1">
      <c r="A114" s="1356"/>
      <c r="B114" s="1358"/>
      <c r="C114" s="1360"/>
      <c r="D114" s="1596"/>
      <c r="E114" s="1601"/>
      <c r="F114" s="274"/>
      <c r="G114" s="1635"/>
      <c r="H114" s="255" t="s">
        <v>13</v>
      </c>
      <c r="I114" s="279">
        <f t="shared" ref="I114:R114" si="22">SUM(I110:I113)</f>
        <v>71.7</v>
      </c>
      <c r="J114" s="280">
        <f t="shared" si="22"/>
        <v>71.7</v>
      </c>
      <c r="K114" s="263">
        <f t="shared" si="22"/>
        <v>44.900000000000006</v>
      </c>
      <c r="L114" s="280">
        <f t="shared" si="22"/>
        <v>0</v>
      </c>
      <c r="M114" s="281">
        <f t="shared" si="22"/>
        <v>74</v>
      </c>
      <c r="N114" s="282">
        <f t="shared" si="22"/>
        <v>74</v>
      </c>
      <c r="O114" s="282">
        <f t="shared" si="22"/>
        <v>44.4</v>
      </c>
      <c r="P114" s="283">
        <f t="shared" si="22"/>
        <v>0</v>
      </c>
      <c r="Q114" s="284">
        <f t="shared" si="22"/>
        <v>73.8</v>
      </c>
      <c r="R114" s="285">
        <f t="shared" si="22"/>
        <v>77.900000000000006</v>
      </c>
      <c r="S114" s="1629"/>
      <c r="T114" s="262">
        <f>SUM(T110:T113)</f>
        <v>1</v>
      </c>
      <c r="U114" s="263">
        <f>SUM(U110:U113)</f>
        <v>1</v>
      </c>
      <c r="V114" s="264"/>
      <c r="W114" s="1245"/>
      <c r="X114" s="238"/>
    </row>
    <row r="115" spans="1:24" ht="16.5" customHeight="1" collapsed="1">
      <c r="A115" s="1356" t="s">
        <v>17</v>
      </c>
      <c r="B115" s="1358" t="s">
        <v>17</v>
      </c>
      <c r="C115" s="1360" t="s">
        <v>19</v>
      </c>
      <c r="D115" s="1597" t="s">
        <v>246</v>
      </c>
      <c r="E115" s="1600" t="s">
        <v>247</v>
      </c>
      <c r="F115" s="1077" t="s">
        <v>261</v>
      </c>
      <c r="G115" s="1600" t="s">
        <v>248</v>
      </c>
      <c r="H115" s="1264" t="s">
        <v>697</v>
      </c>
      <c r="I115" s="276">
        <f>J115+L115</f>
        <v>221.1</v>
      </c>
      <c r="J115" s="265">
        <v>221.1</v>
      </c>
      <c r="K115" s="1257">
        <v>2.7</v>
      </c>
      <c r="L115" s="265">
        <v>0</v>
      </c>
      <c r="M115" s="341">
        <f>N115+P115</f>
        <v>6.3730000000000002</v>
      </c>
      <c r="N115" s="342">
        <v>6.3730000000000002</v>
      </c>
      <c r="O115" s="342">
        <v>4.8840000000000003</v>
      </c>
      <c r="P115" s="270">
        <v>0</v>
      </c>
      <c r="Q115" s="278">
        <v>232</v>
      </c>
      <c r="R115" s="268">
        <v>232</v>
      </c>
      <c r="S115" s="1685" t="s">
        <v>707</v>
      </c>
      <c r="T115" s="1627">
        <v>9</v>
      </c>
      <c r="U115" s="1628">
        <v>9</v>
      </c>
      <c r="V115" s="1620"/>
      <c r="W115" s="1245"/>
      <c r="X115" s="238"/>
    </row>
    <row r="116" spans="1:24" ht="16.5" customHeight="1">
      <c r="A116" s="1356"/>
      <c r="B116" s="1358"/>
      <c r="C116" s="1360"/>
      <c r="D116" s="1622"/>
      <c r="E116" s="1683"/>
      <c r="F116" s="1078" t="s">
        <v>249</v>
      </c>
      <c r="G116" s="1683"/>
      <c r="H116" s="1264" t="s">
        <v>182</v>
      </c>
      <c r="I116" s="276">
        <f>J116+L116</f>
        <v>0</v>
      </c>
      <c r="J116" s="265">
        <v>0</v>
      </c>
      <c r="K116" s="1257">
        <v>0</v>
      </c>
      <c r="L116" s="265">
        <v>0</v>
      </c>
      <c r="M116" s="277">
        <f>N116+P116</f>
        <v>14.5</v>
      </c>
      <c r="N116" s="266">
        <v>14.5</v>
      </c>
      <c r="O116" s="266">
        <v>0</v>
      </c>
      <c r="P116" s="270">
        <v>0</v>
      </c>
      <c r="Q116" s="278">
        <v>0</v>
      </c>
      <c r="R116" s="268">
        <v>0</v>
      </c>
      <c r="S116" s="1685"/>
      <c r="T116" s="1627"/>
      <c r="U116" s="1628"/>
      <c r="V116" s="1620"/>
      <c r="W116" s="1245"/>
      <c r="X116" s="238"/>
    </row>
    <row r="117" spans="1:24" ht="14.25" customHeight="1">
      <c r="A117" s="1581"/>
      <c r="B117" s="1358"/>
      <c r="C117" s="1360"/>
      <c r="D117" s="1605"/>
      <c r="E117" s="1684"/>
      <c r="F117" s="1079"/>
      <c r="G117" s="1684"/>
      <c r="H117" s="255" t="s">
        <v>13</v>
      </c>
      <c r="I117" s="279">
        <f>SUM(I115:I116)</f>
        <v>221.1</v>
      </c>
      <c r="J117" s="280">
        <f t="shared" ref="J117:R117" si="23">SUM(J115:J116)</f>
        <v>221.1</v>
      </c>
      <c r="K117" s="263">
        <f t="shared" si="23"/>
        <v>2.7</v>
      </c>
      <c r="L117" s="280">
        <f t="shared" si="23"/>
        <v>0</v>
      </c>
      <c r="M117" s="1067">
        <f t="shared" si="23"/>
        <v>20.873000000000001</v>
      </c>
      <c r="N117" s="1068">
        <f t="shared" si="23"/>
        <v>20.873000000000001</v>
      </c>
      <c r="O117" s="1068">
        <f t="shared" si="23"/>
        <v>4.8840000000000003</v>
      </c>
      <c r="P117" s="1080">
        <f t="shared" si="23"/>
        <v>0</v>
      </c>
      <c r="Q117" s="284">
        <f t="shared" si="23"/>
        <v>232</v>
      </c>
      <c r="R117" s="285">
        <f t="shared" si="23"/>
        <v>232</v>
      </c>
      <c r="S117" s="1685"/>
      <c r="T117" s="262">
        <f>SUM(T115)</f>
        <v>9</v>
      </c>
      <c r="U117" s="263">
        <f>SUM(U115)</f>
        <v>9</v>
      </c>
      <c r="V117" s="264"/>
      <c r="W117" s="1245"/>
      <c r="X117" s="238"/>
    </row>
    <row r="118" spans="1:24" ht="17.25" customHeight="1">
      <c r="A118" s="1356" t="s">
        <v>17</v>
      </c>
      <c r="B118" s="1358" t="s">
        <v>17</v>
      </c>
      <c r="C118" s="1361" t="s">
        <v>20</v>
      </c>
      <c r="D118" s="1597" t="s">
        <v>250</v>
      </c>
      <c r="E118" s="1600" t="s">
        <v>251</v>
      </c>
      <c r="F118" s="275"/>
      <c r="G118" s="1600" t="s">
        <v>17</v>
      </c>
      <c r="H118" s="1264" t="s">
        <v>697</v>
      </c>
      <c r="I118" s="276">
        <f>J118+L118</f>
        <v>51.1</v>
      </c>
      <c r="J118" s="265">
        <v>51.1</v>
      </c>
      <c r="K118" s="1257">
        <v>37.700000000000003</v>
      </c>
      <c r="L118" s="265">
        <v>0</v>
      </c>
      <c r="M118" s="1081">
        <f>N118+P118</f>
        <v>53.1</v>
      </c>
      <c r="N118" s="1082">
        <v>53.1</v>
      </c>
      <c r="O118" s="1082">
        <v>39</v>
      </c>
      <c r="P118" s="1083">
        <v>0</v>
      </c>
      <c r="Q118" s="278">
        <v>51.6</v>
      </c>
      <c r="R118" s="268">
        <v>52.2</v>
      </c>
      <c r="S118" s="1340" t="s">
        <v>252</v>
      </c>
      <c r="T118" s="1627">
        <v>1</v>
      </c>
      <c r="U118" s="1628">
        <v>1</v>
      </c>
      <c r="V118" s="1620"/>
      <c r="W118" s="1245"/>
      <c r="X118" s="238"/>
    </row>
    <row r="119" spans="1:24" ht="17.25" customHeight="1">
      <c r="A119" s="1356"/>
      <c r="B119" s="1358"/>
      <c r="C119" s="1427"/>
      <c r="D119" s="1622"/>
      <c r="E119" s="1606"/>
      <c r="F119" s="273"/>
      <c r="G119" s="1606"/>
      <c r="H119" s="1264" t="s">
        <v>182</v>
      </c>
      <c r="I119" s="276">
        <f>J119+L119</f>
        <v>71.400000000000006</v>
      </c>
      <c r="J119" s="265">
        <v>71.400000000000006</v>
      </c>
      <c r="K119" s="1257">
        <v>54.4</v>
      </c>
      <c r="L119" s="265">
        <v>0</v>
      </c>
      <c r="M119" s="1081">
        <f>N119+P119</f>
        <v>74.5</v>
      </c>
      <c r="N119" s="1082">
        <v>74.5</v>
      </c>
      <c r="O119" s="1082">
        <v>56.2</v>
      </c>
      <c r="P119" s="1083">
        <v>0</v>
      </c>
      <c r="Q119" s="278">
        <v>73.5</v>
      </c>
      <c r="R119" s="268">
        <v>75.7</v>
      </c>
      <c r="S119" s="1341"/>
      <c r="T119" s="1627"/>
      <c r="U119" s="1628"/>
      <c r="V119" s="1620"/>
      <c r="W119" s="1245"/>
      <c r="X119" s="286"/>
    </row>
    <row r="120" spans="1:24" ht="11.25" customHeight="1">
      <c r="A120" s="1581"/>
      <c r="B120" s="1358"/>
      <c r="C120" s="1375"/>
      <c r="D120" s="1605"/>
      <c r="E120" s="1601"/>
      <c r="F120" s="274"/>
      <c r="G120" s="1601"/>
      <c r="H120" s="288" t="s">
        <v>13</v>
      </c>
      <c r="I120" s="279">
        <f>SUM(I118:I119)</f>
        <v>122.5</v>
      </c>
      <c r="J120" s="280">
        <f>SUM(J118:J119)</f>
        <v>122.5</v>
      </c>
      <c r="K120" s="263">
        <f>SUM(K118:K119)</f>
        <v>92.1</v>
      </c>
      <c r="L120" s="280">
        <f>SUM(L118:L119)</f>
        <v>0</v>
      </c>
      <c r="M120" s="1084">
        <f t="shared" ref="M120:R120" si="24">SUM(M118:M119)</f>
        <v>127.6</v>
      </c>
      <c r="N120" s="1085">
        <f t="shared" si="24"/>
        <v>127.6</v>
      </c>
      <c r="O120" s="1085">
        <f t="shared" si="24"/>
        <v>95.2</v>
      </c>
      <c r="P120" s="1080">
        <f>SUM(P118:P119)</f>
        <v>0</v>
      </c>
      <c r="Q120" s="284">
        <f t="shared" si="24"/>
        <v>125.1</v>
      </c>
      <c r="R120" s="285">
        <f t="shared" si="24"/>
        <v>127.9</v>
      </c>
      <c r="S120" s="1342"/>
      <c r="T120" s="262">
        <f>SUM(T118)</f>
        <v>1</v>
      </c>
      <c r="U120" s="263">
        <f>SUM(U118)</f>
        <v>1</v>
      </c>
      <c r="V120" s="264"/>
      <c r="W120" s="1245"/>
      <c r="X120" s="238"/>
    </row>
    <row r="121" spans="1:24" ht="18" customHeight="1">
      <c r="A121" s="1581" t="s">
        <v>17</v>
      </c>
      <c r="B121" s="1358" t="s">
        <v>17</v>
      </c>
      <c r="C121" s="1361" t="s">
        <v>21</v>
      </c>
      <c r="D121" s="1597" t="s">
        <v>253</v>
      </c>
      <c r="E121" s="1600" t="s">
        <v>223</v>
      </c>
      <c r="F121" s="1086" t="s">
        <v>254</v>
      </c>
      <c r="G121" s="1600" t="s">
        <v>248</v>
      </c>
      <c r="H121" s="289" t="s">
        <v>697</v>
      </c>
      <c r="I121" s="1256">
        <f>J121+L121</f>
        <v>0</v>
      </c>
      <c r="J121" s="265">
        <v>0</v>
      </c>
      <c r="K121" s="1257">
        <v>0</v>
      </c>
      <c r="L121" s="265">
        <v>0</v>
      </c>
      <c r="M121" s="277">
        <f>N121+P121</f>
        <v>0</v>
      </c>
      <c r="N121" s="266">
        <v>0</v>
      </c>
      <c r="O121" s="266">
        <v>0</v>
      </c>
      <c r="P121" s="270">
        <v>0</v>
      </c>
      <c r="Q121" s="278">
        <v>0</v>
      </c>
      <c r="R121" s="268">
        <v>0</v>
      </c>
      <c r="S121" s="1340" t="s">
        <v>256</v>
      </c>
      <c r="T121" s="1535">
        <v>23</v>
      </c>
      <c r="U121" s="1401">
        <v>23</v>
      </c>
      <c r="V121" s="1624"/>
      <c r="W121" s="1245"/>
      <c r="X121" s="238"/>
    </row>
    <row r="122" spans="1:24" ht="14.25" customHeight="1">
      <c r="A122" s="1582"/>
      <c r="B122" s="1358"/>
      <c r="C122" s="1427"/>
      <c r="D122" s="1622"/>
      <c r="E122" s="1606"/>
      <c r="F122" s="1087" t="s">
        <v>254</v>
      </c>
      <c r="G122" s="1606"/>
      <c r="H122" s="290" t="s">
        <v>30</v>
      </c>
      <c r="I122" s="1248">
        <f>J122+L122</f>
        <v>0</v>
      </c>
      <c r="J122" s="1263">
        <v>0</v>
      </c>
      <c r="K122" s="1241">
        <v>0</v>
      </c>
      <c r="L122" s="1263">
        <v>0</v>
      </c>
      <c r="M122" s="291">
        <f>N122+P122</f>
        <v>69.052000000000007</v>
      </c>
      <c r="N122" s="292">
        <v>69.052000000000007</v>
      </c>
      <c r="O122" s="292">
        <v>1.7</v>
      </c>
      <c r="P122" s="293">
        <v>0</v>
      </c>
      <c r="Q122" s="294">
        <v>0</v>
      </c>
      <c r="R122" s="295">
        <v>0</v>
      </c>
      <c r="S122" s="1341"/>
      <c r="T122" s="1330"/>
      <c r="U122" s="1501"/>
      <c r="V122" s="1625"/>
      <c r="W122" s="1245"/>
      <c r="X122" s="238"/>
    </row>
    <row r="123" spans="1:24" ht="13.5" customHeight="1">
      <c r="A123" s="1582"/>
      <c r="B123" s="1358"/>
      <c r="C123" s="1427"/>
      <c r="D123" s="1622"/>
      <c r="E123" s="1606"/>
      <c r="F123" s="1087" t="s">
        <v>254</v>
      </c>
      <c r="G123" s="1606"/>
      <c r="H123" s="290" t="s">
        <v>182</v>
      </c>
      <c r="I123" s="1256">
        <f>J123+L123</f>
        <v>50</v>
      </c>
      <c r="J123" s="265">
        <v>50</v>
      </c>
      <c r="K123" s="1257">
        <v>0</v>
      </c>
      <c r="L123" s="265">
        <v>0</v>
      </c>
      <c r="M123" s="277">
        <f>N123+P123</f>
        <v>0</v>
      </c>
      <c r="N123" s="266">
        <v>0</v>
      </c>
      <c r="O123" s="266">
        <v>0</v>
      </c>
      <c r="P123" s="270">
        <v>0</v>
      </c>
      <c r="Q123" s="278">
        <v>50</v>
      </c>
      <c r="R123" s="268">
        <v>50</v>
      </c>
      <c r="S123" s="1341"/>
      <c r="T123" s="1536"/>
      <c r="U123" s="1402"/>
      <c r="V123" s="1626"/>
      <c r="W123" s="1245"/>
      <c r="X123" s="238"/>
    </row>
    <row r="124" spans="1:24" ht="14.25" customHeight="1" thickBot="1">
      <c r="A124" s="1621"/>
      <c r="B124" s="1358"/>
      <c r="C124" s="1375"/>
      <c r="D124" s="1623"/>
      <c r="E124" s="1610"/>
      <c r="F124" s="296"/>
      <c r="G124" s="1610"/>
      <c r="H124" s="288" t="s">
        <v>13</v>
      </c>
      <c r="I124" s="297">
        <f t="shared" ref="I124:R124" si="25">SUM(I121:I123)</f>
        <v>50</v>
      </c>
      <c r="J124" s="298">
        <f t="shared" si="25"/>
        <v>50</v>
      </c>
      <c r="K124" s="299">
        <f t="shared" si="25"/>
        <v>0</v>
      </c>
      <c r="L124" s="298">
        <f t="shared" si="25"/>
        <v>0</v>
      </c>
      <c r="M124" s="1088">
        <f t="shared" si="25"/>
        <v>69.052000000000007</v>
      </c>
      <c r="N124" s="1089">
        <f t="shared" si="25"/>
        <v>69.052000000000007</v>
      </c>
      <c r="O124" s="1089">
        <f t="shared" si="25"/>
        <v>1.7</v>
      </c>
      <c r="P124" s="300">
        <f t="shared" si="25"/>
        <v>0</v>
      </c>
      <c r="Q124" s="301">
        <f t="shared" si="25"/>
        <v>50</v>
      </c>
      <c r="R124" s="302">
        <f t="shared" si="25"/>
        <v>50</v>
      </c>
      <c r="S124" s="1494"/>
      <c r="T124" s="297">
        <f>SUM(T121:T122)</f>
        <v>23</v>
      </c>
      <c r="U124" s="299">
        <f>SUM(U121:U122)</f>
        <v>23</v>
      </c>
      <c r="V124" s="1090"/>
      <c r="W124" s="1245"/>
      <c r="X124" s="238"/>
    </row>
    <row r="125" spans="1:24" ht="16.5" customHeight="1" thickBot="1">
      <c r="A125" s="1297" t="s">
        <v>17</v>
      </c>
      <c r="B125" s="303" t="s">
        <v>17</v>
      </c>
      <c r="C125" s="1347" t="s">
        <v>14</v>
      </c>
      <c r="D125" s="1347"/>
      <c r="E125" s="1347"/>
      <c r="F125" s="1347"/>
      <c r="G125" s="1347"/>
      <c r="H125" s="1348"/>
      <c r="I125" s="1276">
        <f t="shared" ref="I125:R125" si="26">SUM(I17,I72,I117,I120,I124)</f>
        <v>7898</v>
      </c>
      <c r="J125" s="1277">
        <f t="shared" si="26"/>
        <v>7793.9000000000015</v>
      </c>
      <c r="K125" s="1277">
        <f t="shared" si="26"/>
        <v>4857</v>
      </c>
      <c r="L125" s="1278">
        <f t="shared" si="26"/>
        <v>104.1</v>
      </c>
      <c r="M125" s="1279">
        <f t="shared" si="26"/>
        <v>8168.0409999999993</v>
      </c>
      <c r="N125" s="1280">
        <f t="shared" si="26"/>
        <v>8143.1409999999987</v>
      </c>
      <c r="O125" s="1280">
        <f t="shared" si="26"/>
        <v>5309.2399999999989</v>
      </c>
      <c r="P125" s="1281">
        <f t="shared" si="26"/>
        <v>24.9</v>
      </c>
      <c r="Q125" s="1091">
        <f t="shared" si="26"/>
        <v>8113.3</v>
      </c>
      <c r="R125" s="1092">
        <f t="shared" si="26"/>
        <v>8371.1</v>
      </c>
      <c r="S125" s="304" t="s">
        <v>23</v>
      </c>
      <c r="T125" s="305" t="s">
        <v>23</v>
      </c>
      <c r="U125" s="306" t="s">
        <v>23</v>
      </c>
      <c r="V125" s="307" t="s">
        <v>23</v>
      </c>
    </row>
    <row r="126" spans="1:24" ht="14.25" customHeight="1" thickBot="1">
      <c r="A126" s="1093" t="s">
        <v>17</v>
      </c>
      <c r="B126" s="1094">
        <v>2</v>
      </c>
      <c r="C126" s="1647" t="s">
        <v>257</v>
      </c>
      <c r="D126" s="1648"/>
      <c r="E126" s="1648"/>
      <c r="F126" s="1648"/>
      <c r="G126" s="1648"/>
      <c r="H126" s="1648"/>
      <c r="I126" s="1648"/>
      <c r="J126" s="1648"/>
      <c r="K126" s="1648"/>
      <c r="L126" s="1648"/>
      <c r="M126" s="1682"/>
      <c r="N126" s="1682"/>
      <c r="O126" s="1682"/>
      <c r="P126" s="1682"/>
      <c r="Q126" s="1648"/>
      <c r="R126" s="1648"/>
      <c r="S126" s="1648"/>
      <c r="T126" s="1648"/>
      <c r="U126" s="1648"/>
      <c r="V126" s="1649"/>
      <c r="W126" s="1245"/>
      <c r="X126" s="1095"/>
    </row>
    <row r="127" spans="1:24" ht="18" customHeight="1">
      <c r="A127" s="1373" t="s">
        <v>17</v>
      </c>
      <c r="B127" s="1374" t="s">
        <v>18</v>
      </c>
      <c r="C127" s="1375" t="s">
        <v>17</v>
      </c>
      <c r="D127" s="1605" t="s">
        <v>258</v>
      </c>
      <c r="E127" s="1606" t="s">
        <v>708</v>
      </c>
      <c r="F127" s="1096"/>
      <c r="G127" s="1601" t="s">
        <v>709</v>
      </c>
      <c r="H127" s="287" t="s">
        <v>697</v>
      </c>
      <c r="I127" s="308">
        <f t="shared" ref="I127:R129" si="27">I131+I135</f>
        <v>29.6</v>
      </c>
      <c r="J127" s="1241">
        <f t="shared" si="27"/>
        <v>29.6</v>
      </c>
      <c r="K127" s="1262">
        <f t="shared" si="27"/>
        <v>22.7</v>
      </c>
      <c r="L127" s="309">
        <f t="shared" si="27"/>
        <v>0</v>
      </c>
      <c r="M127" s="310">
        <f t="shared" si="27"/>
        <v>30.1</v>
      </c>
      <c r="N127" s="311">
        <f t="shared" si="27"/>
        <v>30.1</v>
      </c>
      <c r="O127" s="311">
        <f t="shared" si="27"/>
        <v>23.1</v>
      </c>
      <c r="P127" s="312">
        <f t="shared" si="27"/>
        <v>0</v>
      </c>
      <c r="Q127" s="294">
        <f t="shared" si="27"/>
        <v>31.1</v>
      </c>
      <c r="R127" s="313">
        <f t="shared" si="27"/>
        <v>32.6</v>
      </c>
      <c r="S127" s="1493" t="s">
        <v>260</v>
      </c>
      <c r="T127" s="1097">
        <v>2000</v>
      </c>
      <c r="U127" s="1243">
        <v>2000</v>
      </c>
      <c r="V127" s="1098"/>
      <c r="W127" s="1245"/>
    </row>
    <row r="128" spans="1:24" ht="18" customHeight="1">
      <c r="A128" s="1356"/>
      <c r="B128" s="1358"/>
      <c r="C128" s="1360"/>
      <c r="D128" s="1596"/>
      <c r="E128" s="1606"/>
      <c r="F128" s="273"/>
      <c r="G128" s="1604"/>
      <c r="H128" s="1264" t="s">
        <v>182</v>
      </c>
      <c r="I128" s="308">
        <f t="shared" si="27"/>
        <v>298.8</v>
      </c>
      <c r="J128" s="1241">
        <f t="shared" si="27"/>
        <v>298.8</v>
      </c>
      <c r="K128" s="1262">
        <f t="shared" si="27"/>
        <v>200.3</v>
      </c>
      <c r="L128" s="309">
        <f t="shared" si="27"/>
        <v>0</v>
      </c>
      <c r="M128" s="277">
        <f t="shared" si="27"/>
        <v>292</v>
      </c>
      <c r="N128" s="266">
        <f t="shared" si="27"/>
        <v>292</v>
      </c>
      <c r="O128" s="266">
        <f t="shared" si="27"/>
        <v>199.4</v>
      </c>
      <c r="P128" s="270">
        <f t="shared" si="27"/>
        <v>0</v>
      </c>
      <c r="Q128" s="278">
        <f t="shared" si="27"/>
        <v>313.7</v>
      </c>
      <c r="R128" s="314">
        <f t="shared" si="27"/>
        <v>329.4</v>
      </c>
      <c r="S128" s="1342"/>
      <c r="T128" s="315">
        <f>SUM(T127)</f>
        <v>2000</v>
      </c>
      <c r="U128" s="316">
        <f>SUM(U127)</f>
        <v>2000</v>
      </c>
      <c r="V128" s="1099"/>
      <c r="W128" s="1245"/>
    </row>
    <row r="129" spans="1:27" ht="18" customHeight="1">
      <c r="A129" s="1356"/>
      <c r="B129" s="1358"/>
      <c r="C129" s="1360"/>
      <c r="D129" s="1596"/>
      <c r="E129" s="1606"/>
      <c r="F129" s="273"/>
      <c r="G129" s="1604"/>
      <c r="H129" s="1264" t="s">
        <v>184</v>
      </c>
      <c r="I129" s="308">
        <f t="shared" si="27"/>
        <v>14</v>
      </c>
      <c r="J129" s="1241">
        <f t="shared" si="27"/>
        <v>14</v>
      </c>
      <c r="K129" s="1262">
        <f t="shared" si="27"/>
        <v>0</v>
      </c>
      <c r="L129" s="309">
        <f t="shared" si="27"/>
        <v>0</v>
      </c>
      <c r="M129" s="277">
        <f t="shared" si="27"/>
        <v>16</v>
      </c>
      <c r="N129" s="266">
        <f t="shared" si="27"/>
        <v>16</v>
      </c>
      <c r="O129" s="266">
        <f t="shared" si="27"/>
        <v>0</v>
      </c>
      <c r="P129" s="270">
        <f t="shared" si="27"/>
        <v>0</v>
      </c>
      <c r="Q129" s="278">
        <f t="shared" si="27"/>
        <v>13.8</v>
      </c>
      <c r="R129" s="314">
        <f t="shared" si="27"/>
        <v>13.6</v>
      </c>
      <c r="S129" s="1340" t="s">
        <v>263</v>
      </c>
      <c r="T129" s="1244">
        <v>200</v>
      </c>
      <c r="U129" s="1242">
        <v>200</v>
      </c>
      <c r="V129" s="1254"/>
      <c r="W129" s="1245"/>
      <c r="X129" s="238"/>
      <c r="Y129" s="238"/>
      <c r="Z129" s="238"/>
      <c r="AA129" s="238"/>
    </row>
    <row r="130" spans="1:27" ht="18" customHeight="1">
      <c r="A130" s="1356"/>
      <c r="B130" s="1358"/>
      <c r="C130" s="1360"/>
      <c r="D130" s="1596"/>
      <c r="E130" s="1601"/>
      <c r="F130" s="274"/>
      <c r="G130" s="1604"/>
      <c r="H130" s="317" t="s">
        <v>13</v>
      </c>
      <c r="I130" s="262">
        <f t="shared" ref="I130:R130" si="28">SUM(I127:I129)</f>
        <v>342.40000000000003</v>
      </c>
      <c r="J130" s="263">
        <f t="shared" si="28"/>
        <v>342.40000000000003</v>
      </c>
      <c r="K130" s="263">
        <f t="shared" si="28"/>
        <v>223</v>
      </c>
      <c r="L130" s="280">
        <f t="shared" si="28"/>
        <v>0</v>
      </c>
      <c r="M130" s="281">
        <f t="shared" si="28"/>
        <v>338.1</v>
      </c>
      <c r="N130" s="282">
        <f t="shared" si="28"/>
        <v>338.1</v>
      </c>
      <c r="O130" s="282">
        <f t="shared" si="28"/>
        <v>222.5</v>
      </c>
      <c r="P130" s="283">
        <f t="shared" si="28"/>
        <v>0</v>
      </c>
      <c r="Q130" s="284">
        <f t="shared" si="28"/>
        <v>358.6</v>
      </c>
      <c r="R130" s="318">
        <f t="shared" si="28"/>
        <v>375.6</v>
      </c>
      <c r="S130" s="1342"/>
      <c r="T130" s="279">
        <f>SUM(T129)</f>
        <v>200</v>
      </c>
      <c r="U130" s="263">
        <f>SUM(U129)</f>
        <v>200</v>
      </c>
      <c r="V130" s="1100"/>
      <c r="W130" s="1245"/>
    </row>
    <row r="131" spans="1:27" ht="15.75" hidden="1" customHeight="1" outlineLevel="1">
      <c r="A131" s="1373" t="s">
        <v>17</v>
      </c>
      <c r="B131" s="1374" t="s">
        <v>18</v>
      </c>
      <c r="C131" s="1375" t="s">
        <v>185</v>
      </c>
      <c r="D131" s="1605" t="s">
        <v>258</v>
      </c>
      <c r="E131" s="1606" t="s">
        <v>259</v>
      </c>
      <c r="F131" s="273" t="s">
        <v>261</v>
      </c>
      <c r="G131" s="1601" t="s">
        <v>279</v>
      </c>
      <c r="H131" s="287" t="s">
        <v>697</v>
      </c>
      <c r="I131" s="1256">
        <f>J131+L131</f>
        <v>29.6</v>
      </c>
      <c r="J131" s="1257">
        <v>29.6</v>
      </c>
      <c r="K131" s="1257">
        <v>22.7</v>
      </c>
      <c r="L131" s="265">
        <v>0</v>
      </c>
      <c r="M131" s="277">
        <f>N131+P131</f>
        <v>30.1</v>
      </c>
      <c r="N131" s="266">
        <v>30.1</v>
      </c>
      <c r="O131" s="266">
        <v>23.1</v>
      </c>
      <c r="P131" s="270">
        <v>0</v>
      </c>
      <c r="Q131" s="278">
        <v>31.1</v>
      </c>
      <c r="R131" s="314">
        <v>32.6</v>
      </c>
      <c r="S131" s="1340" t="s">
        <v>260</v>
      </c>
      <c r="T131" s="1459">
        <v>2000</v>
      </c>
      <c r="U131" s="1421">
        <v>2000</v>
      </c>
      <c r="V131" s="1613"/>
      <c r="W131" s="1245"/>
    </row>
    <row r="132" spans="1:27" ht="15.75" hidden="1" customHeight="1" outlineLevel="1">
      <c r="A132" s="1356"/>
      <c r="B132" s="1358"/>
      <c r="C132" s="1360"/>
      <c r="D132" s="1596"/>
      <c r="E132" s="1606"/>
      <c r="F132" s="1101" t="s">
        <v>262</v>
      </c>
      <c r="G132" s="1604"/>
      <c r="H132" s="1264" t="s">
        <v>182</v>
      </c>
      <c r="I132" s="1256">
        <f>J132+L132</f>
        <v>298.8</v>
      </c>
      <c r="J132" s="1257">
        <v>298.8</v>
      </c>
      <c r="K132" s="1257">
        <v>200.3</v>
      </c>
      <c r="L132" s="265">
        <v>0</v>
      </c>
      <c r="M132" s="277">
        <f>N132+P132</f>
        <v>290</v>
      </c>
      <c r="N132" s="266">
        <v>290</v>
      </c>
      <c r="O132" s="1082">
        <v>199.4</v>
      </c>
      <c r="P132" s="270">
        <v>0</v>
      </c>
      <c r="Q132" s="278">
        <v>313.7</v>
      </c>
      <c r="R132" s="314">
        <v>329.4</v>
      </c>
      <c r="S132" s="1342"/>
      <c r="T132" s="1461"/>
      <c r="U132" s="1423"/>
      <c r="V132" s="1614"/>
      <c r="W132" s="1245"/>
    </row>
    <row r="133" spans="1:27" ht="15.75" hidden="1" customHeight="1" outlineLevel="1">
      <c r="A133" s="1356"/>
      <c r="B133" s="1358"/>
      <c r="C133" s="1360"/>
      <c r="D133" s="1596"/>
      <c r="E133" s="1606"/>
      <c r="F133" s="1102"/>
      <c r="G133" s="1604"/>
      <c r="H133" s="1264" t="s">
        <v>184</v>
      </c>
      <c r="I133" s="1256">
        <f>J133+L133</f>
        <v>14</v>
      </c>
      <c r="J133" s="1257">
        <v>14</v>
      </c>
      <c r="K133" s="1257">
        <v>0</v>
      </c>
      <c r="L133" s="265">
        <v>0</v>
      </c>
      <c r="M133" s="277">
        <f>N133+P133</f>
        <v>16</v>
      </c>
      <c r="N133" s="266">
        <v>16</v>
      </c>
      <c r="O133" s="266">
        <v>0</v>
      </c>
      <c r="P133" s="270">
        <v>0</v>
      </c>
      <c r="Q133" s="278">
        <v>13.8</v>
      </c>
      <c r="R133" s="314">
        <v>13.6</v>
      </c>
      <c r="S133" s="1340" t="s">
        <v>263</v>
      </c>
      <c r="T133" s="1103">
        <v>200</v>
      </c>
      <c r="U133" s="1104">
        <v>200</v>
      </c>
      <c r="V133" s="1254"/>
      <c r="W133" s="1245"/>
    </row>
    <row r="134" spans="1:27" ht="15.75" hidden="1" customHeight="1" outlineLevel="1">
      <c r="A134" s="1356"/>
      <c r="B134" s="1358"/>
      <c r="C134" s="1360"/>
      <c r="D134" s="1596"/>
      <c r="E134" s="1601"/>
      <c r="F134" s="274"/>
      <c r="G134" s="1604"/>
      <c r="H134" s="317" t="s">
        <v>13</v>
      </c>
      <c r="I134" s="262">
        <f t="shared" ref="I134:R134" si="29">SUM(I131:I133)</f>
        <v>342.40000000000003</v>
      </c>
      <c r="J134" s="263">
        <f t="shared" si="29"/>
        <v>342.40000000000003</v>
      </c>
      <c r="K134" s="263">
        <f t="shared" si="29"/>
        <v>223</v>
      </c>
      <c r="L134" s="280">
        <f t="shared" si="29"/>
        <v>0</v>
      </c>
      <c r="M134" s="281">
        <f t="shared" si="29"/>
        <v>336.1</v>
      </c>
      <c r="N134" s="282">
        <f t="shared" si="29"/>
        <v>336.1</v>
      </c>
      <c r="O134" s="282">
        <f t="shared" si="29"/>
        <v>222.5</v>
      </c>
      <c r="P134" s="283">
        <f t="shared" si="29"/>
        <v>0</v>
      </c>
      <c r="Q134" s="284">
        <f t="shared" si="29"/>
        <v>358.6</v>
      </c>
      <c r="R134" s="318">
        <f t="shared" si="29"/>
        <v>375.6</v>
      </c>
      <c r="S134" s="1342"/>
      <c r="T134" s="478">
        <f>SUM(T133)</f>
        <v>200</v>
      </c>
      <c r="U134" s="1105">
        <f>SUM(U133)</f>
        <v>200</v>
      </c>
      <c r="V134" s="1106"/>
      <c r="W134" s="1245"/>
    </row>
    <row r="135" spans="1:27" ht="15.75" hidden="1" customHeight="1" outlineLevel="1">
      <c r="A135" s="1373" t="s">
        <v>17</v>
      </c>
      <c r="B135" s="1374" t="s">
        <v>18</v>
      </c>
      <c r="C135" s="1375" t="s">
        <v>190</v>
      </c>
      <c r="D135" s="1605" t="s">
        <v>258</v>
      </c>
      <c r="E135" s="1606" t="s">
        <v>710</v>
      </c>
      <c r="F135" s="273" t="s">
        <v>261</v>
      </c>
      <c r="G135" s="1601" t="s">
        <v>279</v>
      </c>
      <c r="H135" s="287" t="s">
        <v>697</v>
      </c>
      <c r="I135" s="1256">
        <f>J135+L135</f>
        <v>0</v>
      </c>
      <c r="J135" s="1257">
        <v>0</v>
      </c>
      <c r="K135" s="1257">
        <v>0</v>
      </c>
      <c r="L135" s="265">
        <v>0</v>
      </c>
      <c r="M135" s="277">
        <f>N135+P135</f>
        <v>0</v>
      </c>
      <c r="N135" s="266">
        <v>0</v>
      </c>
      <c r="O135" s="266">
        <v>0</v>
      </c>
      <c r="P135" s="267">
        <v>0</v>
      </c>
      <c r="Q135" s="268">
        <v>0</v>
      </c>
      <c r="R135" s="1107">
        <v>0</v>
      </c>
      <c r="S135" s="1563" t="s">
        <v>711</v>
      </c>
      <c r="T135" s="1615">
        <v>110</v>
      </c>
      <c r="U135" s="1617">
        <v>110</v>
      </c>
      <c r="V135" s="1613">
        <v>110</v>
      </c>
      <c r="W135" s="1245"/>
    </row>
    <row r="136" spans="1:27" ht="15.75" hidden="1" customHeight="1" outlineLevel="1">
      <c r="A136" s="1356"/>
      <c r="B136" s="1358"/>
      <c r="C136" s="1360"/>
      <c r="D136" s="1596"/>
      <c r="E136" s="1606"/>
      <c r="F136" s="1101" t="s">
        <v>262</v>
      </c>
      <c r="G136" s="1604"/>
      <c r="H136" s="1264" t="s">
        <v>182</v>
      </c>
      <c r="I136" s="1256">
        <f>J136+L136</f>
        <v>0</v>
      </c>
      <c r="J136" s="1257">
        <v>0</v>
      </c>
      <c r="K136" s="1257">
        <v>0</v>
      </c>
      <c r="L136" s="265">
        <v>0</v>
      </c>
      <c r="M136" s="277">
        <f>N136+P136</f>
        <v>2</v>
      </c>
      <c r="N136" s="266">
        <v>2</v>
      </c>
      <c r="O136" s="266">
        <v>0</v>
      </c>
      <c r="P136" s="267">
        <v>0</v>
      </c>
      <c r="Q136" s="268">
        <v>0</v>
      </c>
      <c r="R136" s="1107">
        <v>0</v>
      </c>
      <c r="S136" s="1564"/>
      <c r="T136" s="1616"/>
      <c r="U136" s="1618"/>
      <c r="V136" s="1619"/>
      <c r="W136" s="1245"/>
    </row>
    <row r="137" spans="1:27" ht="15.75" hidden="1" customHeight="1" outlineLevel="1">
      <c r="A137" s="1356"/>
      <c r="B137" s="1358"/>
      <c r="C137" s="1360"/>
      <c r="D137" s="1596"/>
      <c r="E137" s="1606"/>
      <c r="F137" s="273"/>
      <c r="G137" s="1604"/>
      <c r="H137" s="1264" t="s">
        <v>184</v>
      </c>
      <c r="I137" s="1256">
        <f>J137+L137</f>
        <v>0</v>
      </c>
      <c r="J137" s="1257">
        <v>0</v>
      </c>
      <c r="K137" s="1257">
        <v>0</v>
      </c>
      <c r="L137" s="265">
        <v>0</v>
      </c>
      <c r="M137" s="277">
        <f>N137+P137</f>
        <v>0</v>
      </c>
      <c r="N137" s="266">
        <v>0</v>
      </c>
      <c r="O137" s="266">
        <v>0</v>
      </c>
      <c r="P137" s="267">
        <v>0</v>
      </c>
      <c r="Q137" s="268">
        <v>0</v>
      </c>
      <c r="R137" s="1107">
        <v>0</v>
      </c>
      <c r="S137" s="1564"/>
      <c r="T137" s="1616"/>
      <c r="U137" s="1618"/>
      <c r="V137" s="1619"/>
      <c r="W137" s="1245"/>
    </row>
    <row r="138" spans="1:27" ht="15.75" hidden="1" customHeight="1" outlineLevel="1">
      <c r="A138" s="1356"/>
      <c r="B138" s="1358"/>
      <c r="C138" s="1360"/>
      <c r="D138" s="1596"/>
      <c r="E138" s="1601"/>
      <c r="F138" s="274"/>
      <c r="G138" s="1604"/>
      <c r="H138" s="255" t="s">
        <v>13</v>
      </c>
      <c r="I138" s="262">
        <f t="shared" ref="I138:R138" si="30">SUM(I135:I137)</f>
        <v>0</v>
      </c>
      <c r="J138" s="263">
        <f t="shared" si="30"/>
        <v>0</v>
      </c>
      <c r="K138" s="263">
        <f t="shared" si="30"/>
        <v>0</v>
      </c>
      <c r="L138" s="280">
        <f t="shared" si="30"/>
        <v>0</v>
      </c>
      <c r="M138" s="281">
        <f t="shared" si="30"/>
        <v>2</v>
      </c>
      <c r="N138" s="282">
        <f t="shared" si="30"/>
        <v>2</v>
      </c>
      <c r="O138" s="282">
        <f t="shared" si="30"/>
        <v>0</v>
      </c>
      <c r="P138" s="1108">
        <f t="shared" si="30"/>
        <v>0</v>
      </c>
      <c r="Q138" s="285">
        <f t="shared" si="30"/>
        <v>0</v>
      </c>
      <c r="R138" s="1109">
        <f t="shared" si="30"/>
        <v>0</v>
      </c>
      <c r="S138" s="1580"/>
      <c r="T138" s="1110">
        <f>SUM(T135)</f>
        <v>110</v>
      </c>
      <c r="U138" s="1111">
        <f>SUM(U135)</f>
        <v>110</v>
      </c>
      <c r="V138" s="1106">
        <f>SUM(V135)</f>
        <v>110</v>
      </c>
      <c r="W138" s="1245"/>
    </row>
    <row r="139" spans="1:27" ht="19.5" customHeight="1" collapsed="1">
      <c r="A139" s="1373" t="s">
        <v>17</v>
      </c>
      <c r="B139" s="1358" t="s">
        <v>18</v>
      </c>
      <c r="C139" s="1360" t="s">
        <v>18</v>
      </c>
      <c r="D139" s="1596" t="s">
        <v>264</v>
      </c>
      <c r="E139" s="1600" t="s">
        <v>265</v>
      </c>
      <c r="F139" s="275"/>
      <c r="G139" s="1604" t="s">
        <v>712</v>
      </c>
      <c r="H139" s="1264" t="s">
        <v>182</v>
      </c>
      <c r="I139" s="276">
        <f>I141+I143+I145+I147+I149+I151+I153+I155+I157+I159+I161+I163</f>
        <v>129.89999999999998</v>
      </c>
      <c r="J139" s="1257">
        <f>J141+J143+J145+J147+J149+J151+J153+J155+J157+J159+J161+J163</f>
        <v>129.89999999999998</v>
      </c>
      <c r="K139" s="1257">
        <f>K141+K143+K145+K147+K149+K151+K155+K157++K159+K161+K163</f>
        <v>0</v>
      </c>
      <c r="L139" s="265">
        <f t="shared" ref="L139:R139" si="31">L141+L143+L145+L147+L149+L151+L153+L155+L157+L159+L161+L163</f>
        <v>0</v>
      </c>
      <c r="M139" s="1256">
        <f t="shared" si="31"/>
        <v>119.1</v>
      </c>
      <c r="N139" s="1257">
        <f t="shared" si="31"/>
        <v>119.1</v>
      </c>
      <c r="O139" s="1257">
        <f t="shared" si="31"/>
        <v>0</v>
      </c>
      <c r="P139" s="265">
        <f t="shared" si="31"/>
        <v>0</v>
      </c>
      <c r="Q139" s="1266">
        <f t="shared" si="31"/>
        <v>130.39999999999998</v>
      </c>
      <c r="R139" s="507">
        <f t="shared" si="31"/>
        <v>131.1</v>
      </c>
      <c r="S139" s="1602" t="s">
        <v>266</v>
      </c>
      <c r="T139" s="276">
        <f>T141+T143+T145+T147+T149+T151+T153+T155+T157+T159+T161+T163</f>
        <v>952</v>
      </c>
      <c r="U139" s="1257">
        <f>U141+U143+U145+U147+U149+U151+U153+U155+U157+U159+U161+U163</f>
        <v>952</v>
      </c>
      <c r="V139" s="1112"/>
      <c r="W139" s="1245"/>
      <c r="X139" s="238"/>
      <c r="Y139" s="238"/>
      <c r="Z139" s="238"/>
      <c r="AA139" s="238"/>
    </row>
    <row r="140" spans="1:27" ht="24.75" customHeight="1" thickBot="1">
      <c r="A140" s="1356"/>
      <c r="B140" s="1607"/>
      <c r="C140" s="1608"/>
      <c r="D140" s="1609"/>
      <c r="E140" s="1610"/>
      <c r="F140" s="1322"/>
      <c r="G140" s="1611"/>
      <c r="H140" s="1317" t="s">
        <v>13</v>
      </c>
      <c r="I140" s="325">
        <f>SUM(I139)</f>
        <v>129.89999999999998</v>
      </c>
      <c r="J140" s="326">
        <f t="shared" ref="J140:R140" si="32">SUM(J139)</f>
        <v>129.89999999999998</v>
      </c>
      <c r="K140" s="326">
        <f t="shared" si="32"/>
        <v>0</v>
      </c>
      <c r="L140" s="327">
        <f t="shared" si="32"/>
        <v>0</v>
      </c>
      <c r="M140" s="1318">
        <f t="shared" si="32"/>
        <v>119.1</v>
      </c>
      <c r="N140" s="1319">
        <f t="shared" si="32"/>
        <v>119.1</v>
      </c>
      <c r="O140" s="1319">
        <f t="shared" si="32"/>
        <v>0</v>
      </c>
      <c r="P140" s="1320">
        <f t="shared" si="32"/>
        <v>0</v>
      </c>
      <c r="Q140" s="1172">
        <f>Q142+Q144+Q146+Q148+Q150+Q152+Q154+Q156+Q158+Q160+Q162+Q164</f>
        <v>130.39999999999998</v>
      </c>
      <c r="R140" s="1321">
        <f t="shared" si="32"/>
        <v>131.1</v>
      </c>
      <c r="S140" s="1612"/>
      <c r="T140" s="325">
        <f>SUM(T139:T139)</f>
        <v>952</v>
      </c>
      <c r="U140" s="326">
        <f>SUM(U139:U139)</f>
        <v>952</v>
      </c>
      <c r="V140" s="1316"/>
      <c r="W140" s="1245"/>
    </row>
    <row r="141" spans="1:27" ht="19.5" hidden="1" customHeight="1" outlineLevel="1">
      <c r="A141" s="1373" t="s">
        <v>17</v>
      </c>
      <c r="B141" s="1374" t="s">
        <v>18</v>
      </c>
      <c r="C141" s="1375" t="s">
        <v>222</v>
      </c>
      <c r="D141" s="1605" t="s">
        <v>264</v>
      </c>
      <c r="E141" s="1606" t="s">
        <v>265</v>
      </c>
      <c r="F141" s="273" t="s">
        <v>188</v>
      </c>
      <c r="G141" s="1601" t="s">
        <v>187</v>
      </c>
      <c r="H141" s="287" t="s">
        <v>182</v>
      </c>
      <c r="I141" s="1294">
        <f>J141</f>
        <v>38</v>
      </c>
      <c r="J141" s="1293">
        <v>38</v>
      </c>
      <c r="K141" s="1293">
        <v>0</v>
      </c>
      <c r="L141" s="1298">
        <v>0</v>
      </c>
      <c r="M141" s="291">
        <f>N141</f>
        <v>33.799999999999997</v>
      </c>
      <c r="N141" s="292">
        <v>33.799999999999997</v>
      </c>
      <c r="O141" s="292">
        <v>0</v>
      </c>
      <c r="P141" s="1315">
        <v>0</v>
      </c>
      <c r="Q141" s="295">
        <v>38</v>
      </c>
      <c r="R141" s="1160">
        <v>38</v>
      </c>
      <c r="S141" s="1342" t="s">
        <v>266</v>
      </c>
      <c r="T141" s="1294">
        <v>137</v>
      </c>
      <c r="U141" s="1293">
        <v>137</v>
      </c>
      <c r="V141" s="1295"/>
      <c r="W141" s="1245"/>
    </row>
    <row r="142" spans="1:27" ht="24.75" hidden="1" customHeight="1" outlineLevel="1">
      <c r="A142" s="1581"/>
      <c r="B142" s="1599"/>
      <c r="C142" s="1361"/>
      <c r="D142" s="1597"/>
      <c r="E142" s="1601"/>
      <c r="F142" s="273"/>
      <c r="G142" s="1600"/>
      <c r="H142" s="321" t="s">
        <v>13</v>
      </c>
      <c r="I142" s="262">
        <f>SUM(I141)</f>
        <v>38</v>
      </c>
      <c r="J142" s="263">
        <f t="shared" ref="J142:R142" si="33">SUM(J141)</f>
        <v>38</v>
      </c>
      <c r="K142" s="263">
        <f t="shared" si="33"/>
        <v>0</v>
      </c>
      <c r="L142" s="280">
        <f t="shared" si="33"/>
        <v>0</v>
      </c>
      <c r="M142" s="281">
        <f t="shared" si="33"/>
        <v>33.799999999999997</v>
      </c>
      <c r="N142" s="282">
        <f t="shared" si="33"/>
        <v>33.799999999999997</v>
      </c>
      <c r="O142" s="282">
        <f t="shared" si="33"/>
        <v>0</v>
      </c>
      <c r="P142" s="283">
        <f t="shared" si="33"/>
        <v>0</v>
      </c>
      <c r="Q142" s="284">
        <f t="shared" si="33"/>
        <v>38</v>
      </c>
      <c r="R142" s="318">
        <f t="shared" si="33"/>
        <v>38</v>
      </c>
      <c r="S142" s="1602"/>
      <c r="T142" s="262">
        <f>SUM(T141:T141)</f>
        <v>137</v>
      </c>
      <c r="U142" s="263">
        <f>SUM(U141:U141)</f>
        <v>137</v>
      </c>
      <c r="V142" s="1106"/>
      <c r="W142" s="1245"/>
    </row>
    <row r="143" spans="1:27" ht="19.5" hidden="1" customHeight="1" outlineLevel="1">
      <c r="A143" s="1356" t="s">
        <v>17</v>
      </c>
      <c r="B143" s="1358" t="s">
        <v>18</v>
      </c>
      <c r="C143" s="1360" t="s">
        <v>227</v>
      </c>
      <c r="D143" s="1596" t="s">
        <v>264</v>
      </c>
      <c r="E143" s="1600" t="s">
        <v>265</v>
      </c>
      <c r="F143" s="275" t="s">
        <v>699</v>
      </c>
      <c r="G143" s="1604" t="s">
        <v>191</v>
      </c>
      <c r="H143" s="1264" t="s">
        <v>182</v>
      </c>
      <c r="I143" s="1256">
        <f>J143</f>
        <v>45</v>
      </c>
      <c r="J143" s="1257">
        <v>45</v>
      </c>
      <c r="K143" s="1257">
        <v>0</v>
      </c>
      <c r="L143" s="265">
        <v>0</v>
      </c>
      <c r="M143" s="277">
        <f>N143</f>
        <v>38</v>
      </c>
      <c r="N143" s="266">
        <v>38</v>
      </c>
      <c r="O143" s="266">
        <v>0</v>
      </c>
      <c r="P143" s="270">
        <v>0</v>
      </c>
      <c r="Q143" s="278">
        <v>45</v>
      </c>
      <c r="R143" s="314">
        <v>45</v>
      </c>
      <c r="S143" s="1602" t="s">
        <v>266</v>
      </c>
      <c r="T143" s="1256">
        <v>206</v>
      </c>
      <c r="U143" s="1257">
        <v>206</v>
      </c>
      <c r="V143" s="1113"/>
      <c r="W143" s="1245"/>
    </row>
    <row r="144" spans="1:27" ht="20.25" hidden="1" customHeight="1" outlineLevel="1">
      <c r="A144" s="1581"/>
      <c r="B144" s="1599"/>
      <c r="C144" s="1361"/>
      <c r="D144" s="1597"/>
      <c r="E144" s="1601"/>
      <c r="F144" s="273" t="s">
        <v>713</v>
      </c>
      <c r="G144" s="1600"/>
      <c r="H144" s="321" t="s">
        <v>13</v>
      </c>
      <c r="I144" s="262">
        <f>SUM(I143)</f>
        <v>45</v>
      </c>
      <c r="J144" s="263">
        <f t="shared" ref="J144:R144" si="34">SUM(J143)</f>
        <v>45</v>
      </c>
      <c r="K144" s="263">
        <f t="shared" si="34"/>
        <v>0</v>
      </c>
      <c r="L144" s="280">
        <f t="shared" si="34"/>
        <v>0</v>
      </c>
      <c r="M144" s="281">
        <f t="shared" si="34"/>
        <v>38</v>
      </c>
      <c r="N144" s="282">
        <f t="shared" si="34"/>
        <v>38</v>
      </c>
      <c r="O144" s="282">
        <f t="shared" si="34"/>
        <v>0</v>
      </c>
      <c r="P144" s="283">
        <f t="shared" si="34"/>
        <v>0</v>
      </c>
      <c r="Q144" s="284">
        <f t="shared" si="34"/>
        <v>45</v>
      </c>
      <c r="R144" s="318">
        <f t="shared" si="34"/>
        <v>45</v>
      </c>
      <c r="S144" s="1602"/>
      <c r="T144" s="262">
        <f>SUM(T143:T143)</f>
        <v>206</v>
      </c>
      <c r="U144" s="263">
        <f>SUM(U143:U143)</f>
        <v>206</v>
      </c>
      <c r="V144" s="1106"/>
      <c r="W144" s="1245"/>
    </row>
    <row r="145" spans="1:23" ht="19.5" hidden="1" customHeight="1" outlineLevel="1">
      <c r="A145" s="1356" t="s">
        <v>17</v>
      </c>
      <c r="B145" s="1358" t="s">
        <v>18</v>
      </c>
      <c r="C145" s="1360" t="s">
        <v>231</v>
      </c>
      <c r="D145" s="1596" t="s">
        <v>264</v>
      </c>
      <c r="E145" s="1600" t="s">
        <v>265</v>
      </c>
      <c r="F145" s="275" t="s">
        <v>195</v>
      </c>
      <c r="G145" s="1604" t="s">
        <v>194</v>
      </c>
      <c r="H145" s="1264" t="s">
        <v>182</v>
      </c>
      <c r="I145" s="1256">
        <f>J145+L145</f>
        <v>6.8</v>
      </c>
      <c r="J145" s="1257">
        <v>6.8</v>
      </c>
      <c r="K145" s="1257">
        <v>0</v>
      </c>
      <c r="L145" s="265">
        <v>0</v>
      </c>
      <c r="M145" s="277">
        <f>N145</f>
        <v>7.8</v>
      </c>
      <c r="N145" s="266">
        <v>7.8</v>
      </c>
      <c r="O145" s="266"/>
      <c r="P145" s="270"/>
      <c r="Q145" s="278">
        <v>7.1</v>
      </c>
      <c r="R145" s="314">
        <v>7.5</v>
      </c>
      <c r="S145" s="1602" t="s">
        <v>266</v>
      </c>
      <c r="T145" s="1256">
        <v>80</v>
      </c>
      <c r="U145" s="1257">
        <v>80</v>
      </c>
      <c r="V145" s="1112"/>
      <c r="W145" s="1245"/>
    </row>
    <row r="146" spans="1:23" ht="19.5" hidden="1" customHeight="1" outlineLevel="1">
      <c r="A146" s="1581"/>
      <c r="B146" s="1599"/>
      <c r="C146" s="1361"/>
      <c r="D146" s="1597"/>
      <c r="E146" s="1601"/>
      <c r="F146" s="273" t="s">
        <v>714</v>
      </c>
      <c r="G146" s="1600"/>
      <c r="H146" s="321" t="s">
        <v>13</v>
      </c>
      <c r="I146" s="262">
        <f>SUM(I145)</f>
        <v>6.8</v>
      </c>
      <c r="J146" s="263">
        <f t="shared" ref="J146:R146" si="35">SUM(J145)</f>
        <v>6.8</v>
      </c>
      <c r="K146" s="263">
        <f t="shared" si="35"/>
        <v>0</v>
      </c>
      <c r="L146" s="280">
        <f t="shared" si="35"/>
        <v>0</v>
      </c>
      <c r="M146" s="281">
        <f t="shared" si="35"/>
        <v>7.8</v>
      </c>
      <c r="N146" s="282">
        <f t="shared" si="35"/>
        <v>7.8</v>
      </c>
      <c r="O146" s="282">
        <f t="shared" si="35"/>
        <v>0</v>
      </c>
      <c r="P146" s="283">
        <f t="shared" si="35"/>
        <v>0</v>
      </c>
      <c r="Q146" s="284">
        <f t="shared" si="35"/>
        <v>7.1</v>
      </c>
      <c r="R146" s="318">
        <f t="shared" si="35"/>
        <v>7.5</v>
      </c>
      <c r="S146" s="1602"/>
      <c r="T146" s="262">
        <f>SUM(T145:T145)</f>
        <v>80</v>
      </c>
      <c r="U146" s="263">
        <f>SUM(U145:U145)</f>
        <v>80</v>
      </c>
      <c r="V146" s="1106"/>
      <c r="W146" s="1245"/>
    </row>
    <row r="147" spans="1:23" ht="19.5" hidden="1" customHeight="1" outlineLevel="1">
      <c r="A147" s="1356" t="s">
        <v>17</v>
      </c>
      <c r="B147" s="1358" t="s">
        <v>18</v>
      </c>
      <c r="C147" s="1360" t="s">
        <v>234</v>
      </c>
      <c r="D147" s="1596" t="s">
        <v>264</v>
      </c>
      <c r="E147" s="1600" t="s">
        <v>265</v>
      </c>
      <c r="F147" s="275" t="s">
        <v>199</v>
      </c>
      <c r="G147" s="1604" t="s">
        <v>198</v>
      </c>
      <c r="H147" s="1264" t="s">
        <v>182</v>
      </c>
      <c r="I147" s="1256">
        <f>J147</f>
        <v>5.5</v>
      </c>
      <c r="J147" s="1257">
        <v>5.5</v>
      </c>
      <c r="K147" s="1257">
        <v>0</v>
      </c>
      <c r="L147" s="265">
        <v>0</v>
      </c>
      <c r="M147" s="277">
        <f>N147</f>
        <v>4.5</v>
      </c>
      <c r="N147" s="266">
        <v>4.5</v>
      </c>
      <c r="O147" s="266"/>
      <c r="P147" s="270"/>
      <c r="Q147" s="278">
        <v>5.5</v>
      </c>
      <c r="R147" s="314">
        <v>5.5</v>
      </c>
      <c r="S147" s="1602" t="s">
        <v>266</v>
      </c>
      <c r="T147" s="1256">
        <v>52</v>
      </c>
      <c r="U147" s="1257">
        <v>52</v>
      </c>
      <c r="V147" s="1112"/>
      <c r="W147" s="1245"/>
    </row>
    <row r="148" spans="1:23" ht="20.25" hidden="1" customHeight="1" outlineLevel="1">
      <c r="A148" s="1356"/>
      <c r="B148" s="1358"/>
      <c r="C148" s="1360"/>
      <c r="D148" s="1596"/>
      <c r="E148" s="1601"/>
      <c r="F148" s="274" t="s">
        <v>714</v>
      </c>
      <c r="G148" s="1604"/>
      <c r="H148" s="255" t="s">
        <v>13</v>
      </c>
      <c r="I148" s="262">
        <f>SUM(I147)</f>
        <v>5.5</v>
      </c>
      <c r="J148" s="263">
        <f t="shared" ref="J148:R148" si="36">SUM(J147)</f>
        <v>5.5</v>
      </c>
      <c r="K148" s="263">
        <f t="shared" si="36"/>
        <v>0</v>
      </c>
      <c r="L148" s="280">
        <f t="shared" si="36"/>
        <v>0</v>
      </c>
      <c r="M148" s="281">
        <f t="shared" si="36"/>
        <v>4.5</v>
      </c>
      <c r="N148" s="282">
        <f t="shared" si="36"/>
        <v>4.5</v>
      </c>
      <c r="O148" s="282">
        <f t="shared" si="36"/>
        <v>0</v>
      </c>
      <c r="P148" s="283">
        <f t="shared" si="36"/>
        <v>0</v>
      </c>
      <c r="Q148" s="284">
        <f t="shared" si="36"/>
        <v>5.5</v>
      </c>
      <c r="R148" s="318">
        <f t="shared" si="36"/>
        <v>5.5</v>
      </c>
      <c r="S148" s="1602"/>
      <c r="T148" s="262">
        <f>SUM(T147:T147)</f>
        <v>52</v>
      </c>
      <c r="U148" s="263">
        <f>SUM(U147:U147)</f>
        <v>52</v>
      </c>
      <c r="V148" s="1106"/>
      <c r="W148" s="1245"/>
    </row>
    <row r="149" spans="1:23" ht="18" hidden="1" customHeight="1" outlineLevel="1">
      <c r="A149" s="1356" t="s">
        <v>17</v>
      </c>
      <c r="B149" s="1358" t="s">
        <v>18</v>
      </c>
      <c r="C149" s="1360" t="s">
        <v>267</v>
      </c>
      <c r="D149" s="1596" t="s">
        <v>264</v>
      </c>
      <c r="E149" s="1600" t="s">
        <v>265</v>
      </c>
      <c r="F149" s="275" t="s">
        <v>700</v>
      </c>
      <c r="G149" s="1604" t="s">
        <v>201</v>
      </c>
      <c r="H149" s="1264" t="s">
        <v>182</v>
      </c>
      <c r="I149" s="1256">
        <f>J149</f>
        <v>0</v>
      </c>
      <c r="J149" s="1257">
        <v>0</v>
      </c>
      <c r="K149" s="1257">
        <v>0</v>
      </c>
      <c r="L149" s="265">
        <v>0</v>
      </c>
      <c r="M149" s="277">
        <v>0</v>
      </c>
      <c r="N149" s="266">
        <v>0</v>
      </c>
      <c r="O149" s="266"/>
      <c r="P149" s="270"/>
      <c r="Q149" s="278">
        <v>0</v>
      </c>
      <c r="R149" s="314">
        <v>0</v>
      </c>
      <c r="S149" s="1602" t="s">
        <v>266</v>
      </c>
      <c r="T149" s="1256">
        <v>118</v>
      </c>
      <c r="U149" s="1257">
        <v>118</v>
      </c>
      <c r="V149" s="1112"/>
      <c r="W149" s="1245"/>
    </row>
    <row r="150" spans="1:23" ht="18" hidden="1" customHeight="1" outlineLevel="1">
      <c r="A150" s="1581"/>
      <c r="B150" s="1599"/>
      <c r="C150" s="1361"/>
      <c r="D150" s="1597"/>
      <c r="E150" s="1601"/>
      <c r="F150" s="273" t="s">
        <v>715</v>
      </c>
      <c r="G150" s="1600"/>
      <c r="H150" s="321" t="s">
        <v>13</v>
      </c>
      <c r="I150" s="262">
        <f>SUM(I149)</f>
        <v>0</v>
      </c>
      <c r="J150" s="263">
        <f>SUM(J149)</f>
        <v>0</v>
      </c>
      <c r="K150" s="263">
        <f>SUM(K149)</f>
        <v>0</v>
      </c>
      <c r="L150" s="280">
        <f t="shared" ref="L150:R150" si="37">SUM(L149)</f>
        <v>0</v>
      </c>
      <c r="M150" s="281">
        <f t="shared" si="37"/>
        <v>0</v>
      </c>
      <c r="N150" s="282">
        <f t="shared" si="37"/>
        <v>0</v>
      </c>
      <c r="O150" s="282">
        <f t="shared" si="37"/>
        <v>0</v>
      </c>
      <c r="P150" s="283">
        <f t="shared" si="37"/>
        <v>0</v>
      </c>
      <c r="Q150" s="284">
        <f t="shared" si="37"/>
        <v>0</v>
      </c>
      <c r="R150" s="318">
        <f t="shared" si="37"/>
        <v>0</v>
      </c>
      <c r="S150" s="1602"/>
      <c r="T150" s="262">
        <f>SUM(T149:T149)</f>
        <v>118</v>
      </c>
      <c r="U150" s="263">
        <f>SUM(U149:U149)</f>
        <v>118</v>
      </c>
      <c r="V150" s="1106"/>
      <c r="W150" s="1245"/>
    </row>
    <row r="151" spans="1:23" ht="18" hidden="1" customHeight="1" outlineLevel="1">
      <c r="A151" s="1356" t="s">
        <v>17</v>
      </c>
      <c r="B151" s="1358" t="s">
        <v>18</v>
      </c>
      <c r="C151" s="1360" t="s">
        <v>237</v>
      </c>
      <c r="D151" s="1596" t="s">
        <v>264</v>
      </c>
      <c r="E151" s="1600" t="s">
        <v>265</v>
      </c>
      <c r="F151" s="275" t="s">
        <v>205</v>
      </c>
      <c r="G151" s="1604" t="s">
        <v>204</v>
      </c>
      <c r="H151" s="1264" t="s">
        <v>182</v>
      </c>
      <c r="I151" s="1256">
        <f>J151</f>
        <v>13</v>
      </c>
      <c r="J151" s="1257">
        <v>13</v>
      </c>
      <c r="K151" s="1257">
        <v>0</v>
      </c>
      <c r="L151" s="265">
        <v>0</v>
      </c>
      <c r="M151" s="277">
        <f>N151</f>
        <v>14.7</v>
      </c>
      <c r="N151" s="266">
        <v>14.7</v>
      </c>
      <c r="O151" s="266"/>
      <c r="P151" s="270"/>
      <c r="Q151" s="278">
        <v>13</v>
      </c>
      <c r="R151" s="314">
        <v>13</v>
      </c>
      <c r="S151" s="1602" t="s">
        <v>266</v>
      </c>
      <c r="T151" s="1256">
        <v>103</v>
      </c>
      <c r="U151" s="1257">
        <v>103</v>
      </c>
      <c r="V151" s="1112"/>
      <c r="W151" s="1245"/>
    </row>
    <row r="152" spans="1:23" ht="18" hidden="1" customHeight="1" outlineLevel="1">
      <c r="A152" s="1581"/>
      <c r="B152" s="1599"/>
      <c r="C152" s="1361"/>
      <c r="D152" s="1597"/>
      <c r="E152" s="1601"/>
      <c r="F152" s="273" t="s">
        <v>714</v>
      </c>
      <c r="G152" s="1600"/>
      <c r="H152" s="321" t="s">
        <v>13</v>
      </c>
      <c r="I152" s="262">
        <f>SUM(I151)</f>
        <v>13</v>
      </c>
      <c r="J152" s="263">
        <f t="shared" ref="J152:R152" si="38">SUM(J151)</f>
        <v>13</v>
      </c>
      <c r="K152" s="263">
        <f t="shared" si="38"/>
        <v>0</v>
      </c>
      <c r="L152" s="280">
        <f t="shared" si="38"/>
        <v>0</v>
      </c>
      <c r="M152" s="281">
        <f t="shared" si="38"/>
        <v>14.7</v>
      </c>
      <c r="N152" s="282">
        <f t="shared" si="38"/>
        <v>14.7</v>
      </c>
      <c r="O152" s="282">
        <f t="shared" si="38"/>
        <v>0</v>
      </c>
      <c r="P152" s="283">
        <f t="shared" si="38"/>
        <v>0</v>
      </c>
      <c r="Q152" s="284">
        <f t="shared" si="38"/>
        <v>13</v>
      </c>
      <c r="R152" s="318">
        <f t="shared" si="38"/>
        <v>13</v>
      </c>
      <c r="S152" s="1602"/>
      <c r="T152" s="262">
        <f>SUM(T151:T151)</f>
        <v>103</v>
      </c>
      <c r="U152" s="263">
        <f>SUM(U151:U151)</f>
        <v>103</v>
      </c>
      <c r="V152" s="1106"/>
      <c r="W152" s="1245"/>
    </row>
    <row r="153" spans="1:23" ht="18" hidden="1" customHeight="1" outlineLevel="1">
      <c r="A153" s="1296" t="s">
        <v>17</v>
      </c>
      <c r="B153" s="1358" t="s">
        <v>18</v>
      </c>
      <c r="C153" s="1360" t="s">
        <v>241</v>
      </c>
      <c r="D153" s="1596" t="s">
        <v>264</v>
      </c>
      <c r="E153" s="1600" t="s">
        <v>265</v>
      </c>
      <c r="F153" s="273" t="s">
        <v>209</v>
      </c>
      <c r="G153" s="1600" t="s">
        <v>208</v>
      </c>
      <c r="H153" s="1264" t="s">
        <v>182</v>
      </c>
      <c r="I153" s="1256">
        <f>J153+L153</f>
        <v>0</v>
      </c>
      <c r="J153" s="1257">
        <v>0</v>
      </c>
      <c r="K153" s="1257">
        <v>0</v>
      </c>
      <c r="L153" s="265">
        <v>0</v>
      </c>
      <c r="M153" s="277">
        <f>N153+P153</f>
        <v>0</v>
      </c>
      <c r="N153" s="266">
        <v>0</v>
      </c>
      <c r="O153" s="266">
        <v>0</v>
      </c>
      <c r="P153" s="270">
        <v>0</v>
      </c>
      <c r="Q153" s="278">
        <v>0</v>
      </c>
      <c r="R153" s="314">
        <v>0</v>
      </c>
      <c r="S153" s="1602" t="s">
        <v>266</v>
      </c>
      <c r="T153" s="1256">
        <v>18</v>
      </c>
      <c r="U153" s="1257">
        <v>18</v>
      </c>
      <c r="V153" s="1112"/>
      <c r="W153" s="1245"/>
    </row>
    <row r="154" spans="1:23" ht="18" hidden="1" customHeight="1" outlineLevel="1">
      <c r="A154" s="1296"/>
      <c r="B154" s="1599"/>
      <c r="C154" s="1361"/>
      <c r="D154" s="1597"/>
      <c r="E154" s="1601"/>
      <c r="F154" s="273" t="s">
        <v>714</v>
      </c>
      <c r="G154" s="1601"/>
      <c r="H154" s="321" t="s">
        <v>13</v>
      </c>
      <c r="I154" s="262">
        <f>J154+L154</f>
        <v>0</v>
      </c>
      <c r="J154" s="263">
        <f t="shared" ref="J154:R154" si="39">SUM(J153)</f>
        <v>0</v>
      </c>
      <c r="K154" s="263">
        <f t="shared" si="39"/>
        <v>0</v>
      </c>
      <c r="L154" s="280">
        <f t="shared" si="39"/>
        <v>0</v>
      </c>
      <c r="M154" s="281">
        <f t="shared" si="39"/>
        <v>0</v>
      </c>
      <c r="N154" s="282">
        <f t="shared" si="39"/>
        <v>0</v>
      </c>
      <c r="O154" s="282">
        <f t="shared" si="39"/>
        <v>0</v>
      </c>
      <c r="P154" s="283">
        <f t="shared" si="39"/>
        <v>0</v>
      </c>
      <c r="Q154" s="284">
        <f t="shared" si="39"/>
        <v>0</v>
      </c>
      <c r="R154" s="318">
        <f t="shared" si="39"/>
        <v>0</v>
      </c>
      <c r="S154" s="1602"/>
      <c r="T154" s="262">
        <f>SUM(T153)</f>
        <v>18</v>
      </c>
      <c r="U154" s="263">
        <f>SUM(U153)</f>
        <v>18</v>
      </c>
      <c r="V154" s="1106"/>
      <c r="W154" s="1245"/>
    </row>
    <row r="155" spans="1:23" ht="18" hidden="1" customHeight="1" outlineLevel="1">
      <c r="A155" s="1356" t="s">
        <v>17</v>
      </c>
      <c r="B155" s="1358" t="s">
        <v>18</v>
      </c>
      <c r="C155" s="1360" t="s">
        <v>243</v>
      </c>
      <c r="D155" s="1596" t="s">
        <v>264</v>
      </c>
      <c r="E155" s="1600" t="s">
        <v>265</v>
      </c>
      <c r="F155" s="275" t="s">
        <v>268</v>
      </c>
      <c r="G155" s="1604" t="s">
        <v>211</v>
      </c>
      <c r="H155" s="1264" t="s">
        <v>182</v>
      </c>
      <c r="I155" s="1256">
        <f>J155</f>
        <v>10.6</v>
      </c>
      <c r="J155" s="1257">
        <v>10.6</v>
      </c>
      <c r="K155" s="1257">
        <v>0</v>
      </c>
      <c r="L155" s="265">
        <v>0</v>
      </c>
      <c r="M155" s="277">
        <f>N155</f>
        <v>8.5</v>
      </c>
      <c r="N155" s="266">
        <v>8.5</v>
      </c>
      <c r="O155" s="266"/>
      <c r="P155" s="270"/>
      <c r="Q155" s="278">
        <v>10.6</v>
      </c>
      <c r="R155" s="314">
        <v>10.6</v>
      </c>
      <c r="S155" s="1602" t="s">
        <v>266</v>
      </c>
      <c r="T155" s="1256">
        <v>90</v>
      </c>
      <c r="U155" s="1257">
        <v>90</v>
      </c>
      <c r="V155" s="1112"/>
      <c r="W155" s="1245"/>
    </row>
    <row r="156" spans="1:23" ht="18" hidden="1" customHeight="1" outlineLevel="1">
      <c r="A156" s="1581"/>
      <c r="B156" s="1599"/>
      <c r="C156" s="1361"/>
      <c r="D156" s="1597"/>
      <c r="E156" s="1601"/>
      <c r="F156" s="273"/>
      <c r="G156" s="1600"/>
      <c r="H156" s="321" t="s">
        <v>13</v>
      </c>
      <c r="I156" s="262">
        <f>SUM(I155)</f>
        <v>10.6</v>
      </c>
      <c r="J156" s="263">
        <f t="shared" ref="J156:R156" si="40">SUM(J155)</f>
        <v>10.6</v>
      </c>
      <c r="K156" s="263">
        <f t="shared" si="40"/>
        <v>0</v>
      </c>
      <c r="L156" s="280">
        <f t="shared" si="40"/>
        <v>0</v>
      </c>
      <c r="M156" s="281">
        <f t="shared" si="40"/>
        <v>8.5</v>
      </c>
      <c r="N156" s="282">
        <f t="shared" si="40"/>
        <v>8.5</v>
      </c>
      <c r="O156" s="282">
        <f t="shared" si="40"/>
        <v>0</v>
      </c>
      <c r="P156" s="283">
        <f t="shared" si="40"/>
        <v>0</v>
      </c>
      <c r="Q156" s="284">
        <f t="shared" si="40"/>
        <v>10.6</v>
      </c>
      <c r="R156" s="318">
        <f t="shared" si="40"/>
        <v>10.6</v>
      </c>
      <c r="S156" s="1602"/>
      <c r="T156" s="262">
        <f>SUM(T155:T155)</f>
        <v>90</v>
      </c>
      <c r="U156" s="263">
        <f>SUM(U155:U155)</f>
        <v>90</v>
      </c>
      <c r="V156" s="1106"/>
      <c r="W156" s="1245"/>
    </row>
    <row r="157" spans="1:23" ht="18" hidden="1" customHeight="1" outlineLevel="1">
      <c r="A157" s="1356" t="s">
        <v>17</v>
      </c>
      <c r="B157" s="1358" t="s">
        <v>18</v>
      </c>
      <c r="C157" s="1360" t="s">
        <v>269</v>
      </c>
      <c r="D157" s="1596" t="s">
        <v>264</v>
      </c>
      <c r="E157" s="1600" t="s">
        <v>265</v>
      </c>
      <c r="F157" s="275" t="s">
        <v>215</v>
      </c>
      <c r="G157" s="1604" t="s">
        <v>214</v>
      </c>
      <c r="H157" s="1264" t="s">
        <v>182</v>
      </c>
      <c r="I157" s="1256">
        <f>J157+L157</f>
        <v>7</v>
      </c>
      <c r="J157" s="1257">
        <v>7</v>
      </c>
      <c r="K157" s="1257">
        <v>0</v>
      </c>
      <c r="L157" s="265">
        <v>0</v>
      </c>
      <c r="M157" s="277">
        <f>N157</f>
        <v>7.8</v>
      </c>
      <c r="N157" s="266">
        <v>7.8</v>
      </c>
      <c r="O157" s="266"/>
      <c r="P157" s="270"/>
      <c r="Q157" s="278">
        <v>7.2</v>
      </c>
      <c r="R157" s="314">
        <v>7.5</v>
      </c>
      <c r="S157" s="1602" t="s">
        <v>266</v>
      </c>
      <c r="T157" s="1256">
        <v>83</v>
      </c>
      <c r="U157" s="1257">
        <v>83</v>
      </c>
      <c r="V157" s="1112"/>
      <c r="W157" s="1245"/>
    </row>
    <row r="158" spans="1:23" ht="18" hidden="1" customHeight="1" outlineLevel="1">
      <c r="A158" s="1581"/>
      <c r="B158" s="1599"/>
      <c r="C158" s="1361"/>
      <c r="D158" s="1597"/>
      <c r="E158" s="1601"/>
      <c r="F158" s="273" t="s">
        <v>714</v>
      </c>
      <c r="G158" s="1600"/>
      <c r="H158" s="321" t="s">
        <v>13</v>
      </c>
      <c r="I158" s="262">
        <f>SUM(I157)</f>
        <v>7</v>
      </c>
      <c r="J158" s="263">
        <f t="shared" ref="J158:R158" si="41">SUM(J157)</f>
        <v>7</v>
      </c>
      <c r="K158" s="263">
        <f t="shared" si="41"/>
        <v>0</v>
      </c>
      <c r="L158" s="280">
        <f t="shared" si="41"/>
        <v>0</v>
      </c>
      <c r="M158" s="281">
        <f t="shared" si="41"/>
        <v>7.8</v>
      </c>
      <c r="N158" s="282">
        <f t="shared" si="41"/>
        <v>7.8</v>
      </c>
      <c r="O158" s="282">
        <f t="shared" si="41"/>
        <v>0</v>
      </c>
      <c r="P158" s="283">
        <f t="shared" si="41"/>
        <v>0</v>
      </c>
      <c r="Q158" s="284">
        <f t="shared" si="41"/>
        <v>7.2</v>
      </c>
      <c r="R158" s="318">
        <f t="shared" si="41"/>
        <v>7.5</v>
      </c>
      <c r="S158" s="1602"/>
      <c r="T158" s="262">
        <f>SUM(T157:T157)</f>
        <v>83</v>
      </c>
      <c r="U158" s="263">
        <f>SUM(U157:U157)</f>
        <v>83</v>
      </c>
      <c r="V158" s="1106"/>
      <c r="W158" s="1245"/>
    </row>
    <row r="159" spans="1:23" ht="18" hidden="1" customHeight="1" outlineLevel="1">
      <c r="A159" s="1356" t="s">
        <v>17</v>
      </c>
      <c r="B159" s="1358" t="s">
        <v>18</v>
      </c>
      <c r="C159" s="1360" t="s">
        <v>272</v>
      </c>
      <c r="D159" s="1596" t="s">
        <v>264</v>
      </c>
      <c r="E159" s="1600" t="s">
        <v>265</v>
      </c>
      <c r="F159" s="275" t="s">
        <v>699</v>
      </c>
      <c r="G159" s="1604" t="s">
        <v>270</v>
      </c>
      <c r="H159" s="1264" t="s">
        <v>182</v>
      </c>
      <c r="I159" s="1256">
        <f>J159</f>
        <v>3</v>
      </c>
      <c r="J159" s="1257">
        <v>3</v>
      </c>
      <c r="K159" s="1257">
        <v>0</v>
      </c>
      <c r="L159" s="265">
        <v>0</v>
      </c>
      <c r="M159" s="277">
        <f>N159</f>
        <v>3</v>
      </c>
      <c r="N159" s="266">
        <v>3</v>
      </c>
      <c r="O159" s="266"/>
      <c r="P159" s="270"/>
      <c r="Q159" s="278">
        <v>3</v>
      </c>
      <c r="R159" s="314">
        <v>3</v>
      </c>
      <c r="S159" s="1602" t="s">
        <v>266</v>
      </c>
      <c r="T159" s="1256">
        <v>45</v>
      </c>
      <c r="U159" s="1257">
        <v>45</v>
      </c>
      <c r="V159" s="1112"/>
      <c r="W159" s="1245"/>
    </row>
    <row r="160" spans="1:23" ht="18" hidden="1" customHeight="1" outlineLevel="1">
      <c r="A160" s="1581"/>
      <c r="B160" s="1599"/>
      <c r="C160" s="1361"/>
      <c r="D160" s="1597"/>
      <c r="E160" s="1601"/>
      <c r="F160" s="1114" t="s">
        <v>271</v>
      </c>
      <c r="G160" s="1600"/>
      <c r="H160" s="321" t="s">
        <v>13</v>
      </c>
      <c r="I160" s="262">
        <f>SUM(I159)</f>
        <v>3</v>
      </c>
      <c r="J160" s="263">
        <f t="shared" ref="J160:R160" si="42">SUM(J159)</f>
        <v>3</v>
      </c>
      <c r="K160" s="263">
        <f t="shared" si="42"/>
        <v>0</v>
      </c>
      <c r="L160" s="280">
        <f t="shared" si="42"/>
        <v>0</v>
      </c>
      <c r="M160" s="281">
        <f t="shared" si="42"/>
        <v>3</v>
      </c>
      <c r="N160" s="282">
        <f>N159</f>
        <v>3</v>
      </c>
      <c r="O160" s="282">
        <f t="shared" si="42"/>
        <v>0</v>
      </c>
      <c r="P160" s="283">
        <f t="shared" si="42"/>
        <v>0</v>
      </c>
      <c r="Q160" s="284">
        <f t="shared" si="42"/>
        <v>3</v>
      </c>
      <c r="R160" s="318">
        <f t="shared" si="42"/>
        <v>3</v>
      </c>
      <c r="S160" s="1602"/>
      <c r="T160" s="262">
        <f>SUM(T159:T159)</f>
        <v>45</v>
      </c>
      <c r="U160" s="263">
        <f>SUM(U159:U159)</f>
        <v>45</v>
      </c>
      <c r="V160" s="1106"/>
      <c r="W160" s="1245"/>
    </row>
    <row r="161" spans="1:25" ht="18" hidden="1" customHeight="1" outlineLevel="1">
      <c r="A161" s="1356" t="s">
        <v>17</v>
      </c>
      <c r="B161" s="1358" t="s">
        <v>18</v>
      </c>
      <c r="C161" s="1360" t="s">
        <v>716</v>
      </c>
      <c r="D161" s="1596" t="s">
        <v>264</v>
      </c>
      <c r="E161" s="1600" t="s">
        <v>265</v>
      </c>
      <c r="F161" s="273" t="s">
        <v>217</v>
      </c>
      <c r="G161" s="1600" t="s">
        <v>216</v>
      </c>
      <c r="H161" s="1264" t="s">
        <v>182</v>
      </c>
      <c r="I161" s="1256">
        <f>J161+L161</f>
        <v>0</v>
      </c>
      <c r="J161" s="1257">
        <v>0</v>
      </c>
      <c r="K161" s="1257">
        <v>0</v>
      </c>
      <c r="L161" s="265">
        <v>0</v>
      </c>
      <c r="M161" s="277">
        <f>N161+P161</f>
        <v>0</v>
      </c>
      <c r="N161" s="266">
        <v>0</v>
      </c>
      <c r="O161" s="266">
        <v>0</v>
      </c>
      <c r="P161" s="270">
        <v>0</v>
      </c>
      <c r="Q161" s="278">
        <v>0</v>
      </c>
      <c r="R161" s="314">
        <v>0</v>
      </c>
      <c r="S161" s="1602" t="s">
        <v>266</v>
      </c>
      <c r="T161" s="1256">
        <v>0</v>
      </c>
      <c r="U161" s="1257">
        <v>0</v>
      </c>
      <c r="V161" s="1112"/>
      <c r="W161" s="1245"/>
    </row>
    <row r="162" spans="1:25" ht="18" hidden="1" customHeight="1" outlineLevel="1">
      <c r="A162" s="1581"/>
      <c r="B162" s="1599"/>
      <c r="C162" s="1361"/>
      <c r="D162" s="1597"/>
      <c r="E162" s="1601"/>
      <c r="F162" s="273" t="s">
        <v>218</v>
      </c>
      <c r="G162" s="1601"/>
      <c r="H162" s="321" t="s">
        <v>13</v>
      </c>
      <c r="I162" s="262">
        <f>J162+L162</f>
        <v>0</v>
      </c>
      <c r="J162" s="263">
        <f>SUM(J161)</f>
        <v>0</v>
      </c>
      <c r="K162" s="263">
        <f>SUM(K161)</f>
        <v>0</v>
      </c>
      <c r="L162" s="280">
        <f>SUM(L161)</f>
        <v>0</v>
      </c>
      <c r="M162" s="281">
        <f>N162+P162</f>
        <v>0</v>
      </c>
      <c r="N162" s="282">
        <f>SUM(N161)</f>
        <v>0</v>
      </c>
      <c r="O162" s="282">
        <f>SUM(O161)</f>
        <v>0</v>
      </c>
      <c r="P162" s="283">
        <f>SUM(P161)</f>
        <v>0</v>
      </c>
      <c r="Q162" s="284">
        <f>SUM(Q161)</f>
        <v>0</v>
      </c>
      <c r="R162" s="318">
        <f>SUM(R161)</f>
        <v>0</v>
      </c>
      <c r="S162" s="1602"/>
      <c r="T162" s="262">
        <f>SUM(T161)</f>
        <v>0</v>
      </c>
      <c r="U162" s="263">
        <f>SUM(U161)</f>
        <v>0</v>
      </c>
      <c r="V162" s="1106"/>
      <c r="W162" s="1245"/>
    </row>
    <row r="163" spans="1:25" ht="18" hidden="1" customHeight="1" outlineLevel="1">
      <c r="A163" s="1356" t="s">
        <v>17</v>
      </c>
      <c r="B163" s="1358" t="s">
        <v>18</v>
      </c>
      <c r="C163" s="1360" t="s">
        <v>717</v>
      </c>
      <c r="D163" s="1596" t="s">
        <v>264</v>
      </c>
      <c r="E163" s="1600" t="s">
        <v>265</v>
      </c>
      <c r="F163" s="275" t="s">
        <v>700</v>
      </c>
      <c r="G163" s="1603" t="s">
        <v>21</v>
      </c>
      <c r="H163" s="1264" t="s">
        <v>182</v>
      </c>
      <c r="I163" s="1256">
        <f>J163</f>
        <v>1</v>
      </c>
      <c r="J163" s="1257">
        <v>1</v>
      </c>
      <c r="K163" s="1257">
        <v>0</v>
      </c>
      <c r="L163" s="265">
        <v>0</v>
      </c>
      <c r="M163" s="277">
        <f>N163</f>
        <v>1</v>
      </c>
      <c r="N163" s="266">
        <v>1</v>
      </c>
      <c r="O163" s="266"/>
      <c r="P163" s="270"/>
      <c r="Q163" s="278">
        <v>1</v>
      </c>
      <c r="R163" s="314">
        <v>1</v>
      </c>
      <c r="S163" s="1602" t="s">
        <v>266</v>
      </c>
      <c r="T163" s="1256">
        <v>20</v>
      </c>
      <c r="U163" s="1257">
        <v>20</v>
      </c>
      <c r="V163" s="1112"/>
      <c r="W163" s="1245"/>
    </row>
    <row r="164" spans="1:25" ht="18" hidden="1" customHeight="1" outlineLevel="1">
      <c r="A164" s="1581"/>
      <c r="B164" s="1599"/>
      <c r="C164" s="1361"/>
      <c r="D164" s="1597"/>
      <c r="E164" s="1601"/>
      <c r="F164" s="273" t="s">
        <v>273</v>
      </c>
      <c r="G164" s="1557"/>
      <c r="H164" s="321" t="s">
        <v>13</v>
      </c>
      <c r="I164" s="262">
        <f>SUM(I163)</f>
        <v>1</v>
      </c>
      <c r="J164" s="263">
        <f t="shared" ref="J164:R164" si="43">SUM(J163)</f>
        <v>1</v>
      </c>
      <c r="K164" s="263">
        <f t="shared" si="43"/>
        <v>0</v>
      </c>
      <c r="L164" s="280">
        <f t="shared" si="43"/>
        <v>0</v>
      </c>
      <c r="M164" s="281">
        <f t="shared" si="43"/>
        <v>1</v>
      </c>
      <c r="N164" s="282">
        <f t="shared" si="43"/>
        <v>1</v>
      </c>
      <c r="O164" s="282">
        <f t="shared" si="43"/>
        <v>0</v>
      </c>
      <c r="P164" s="283">
        <f t="shared" si="43"/>
        <v>0</v>
      </c>
      <c r="Q164" s="284">
        <f t="shared" si="43"/>
        <v>1</v>
      </c>
      <c r="R164" s="318">
        <f t="shared" si="43"/>
        <v>1</v>
      </c>
      <c r="S164" s="1602"/>
      <c r="T164" s="262">
        <f>SUM(T163:T163)</f>
        <v>20</v>
      </c>
      <c r="U164" s="263">
        <f>SUM(U163:U163)</f>
        <v>20</v>
      </c>
      <c r="V164" s="1106"/>
      <c r="W164" s="1245"/>
    </row>
    <row r="165" spans="1:25" s="323" customFormat="1" ht="15.75" customHeight="1" collapsed="1">
      <c r="A165" s="1582" t="s">
        <v>17</v>
      </c>
      <c r="B165" s="1594" t="s">
        <v>18</v>
      </c>
      <c r="C165" s="1595">
        <v>3</v>
      </c>
      <c r="D165" s="1596" t="s">
        <v>274</v>
      </c>
      <c r="E165" s="1555" t="s">
        <v>193</v>
      </c>
      <c r="F165" s="1115" t="s">
        <v>699</v>
      </c>
      <c r="G165" s="1557" t="s">
        <v>270</v>
      </c>
      <c r="H165" s="1265" t="s">
        <v>697</v>
      </c>
      <c r="I165" s="1256">
        <f>J165+L165</f>
        <v>173.9</v>
      </c>
      <c r="J165" s="1257">
        <v>173.9</v>
      </c>
      <c r="K165" s="1257">
        <v>131.19999999999999</v>
      </c>
      <c r="L165" s="265">
        <v>0</v>
      </c>
      <c r="M165" s="277">
        <f>N165+P165</f>
        <v>189.3</v>
      </c>
      <c r="N165" s="266">
        <v>189.3</v>
      </c>
      <c r="O165" s="266">
        <v>143</v>
      </c>
      <c r="P165" s="270">
        <v>0</v>
      </c>
      <c r="Q165" s="278">
        <v>173.9</v>
      </c>
      <c r="R165" s="314">
        <v>173.9</v>
      </c>
      <c r="S165" s="1598" t="s">
        <v>718</v>
      </c>
      <c r="T165" s="1591">
        <v>53</v>
      </c>
      <c r="U165" s="1401">
        <v>53</v>
      </c>
      <c r="V165" s="1585"/>
      <c r="W165" s="322"/>
    </row>
    <row r="166" spans="1:25" s="323" customFormat="1" ht="15.75" customHeight="1">
      <c r="A166" s="1582"/>
      <c r="B166" s="1568"/>
      <c r="C166" s="1551"/>
      <c r="D166" s="1597"/>
      <c r="E166" s="1561"/>
      <c r="F166" s="1116" t="s">
        <v>271</v>
      </c>
      <c r="G166" s="1562"/>
      <c r="H166" s="324" t="s">
        <v>182</v>
      </c>
      <c r="I166" s="1256">
        <f>J166+L166</f>
        <v>0</v>
      </c>
      <c r="J166" s="1257">
        <v>0</v>
      </c>
      <c r="K166" s="1257">
        <v>0</v>
      </c>
      <c r="L166" s="265">
        <v>0</v>
      </c>
      <c r="M166" s="277">
        <f>N166</f>
        <v>0</v>
      </c>
      <c r="N166" s="266">
        <v>0</v>
      </c>
      <c r="O166" s="266">
        <v>0</v>
      </c>
      <c r="P166" s="270">
        <v>0</v>
      </c>
      <c r="Q166" s="278">
        <v>0</v>
      </c>
      <c r="R166" s="314">
        <v>0</v>
      </c>
      <c r="S166" s="1598"/>
      <c r="T166" s="1592"/>
      <c r="U166" s="1501"/>
      <c r="V166" s="1333"/>
      <c r="W166" s="322"/>
    </row>
    <row r="167" spans="1:25" s="323" customFormat="1" ht="15.75" customHeight="1">
      <c r="A167" s="1582"/>
      <c r="B167" s="1568"/>
      <c r="C167" s="1551"/>
      <c r="D167" s="1597"/>
      <c r="E167" s="1561"/>
      <c r="F167" s="1117"/>
      <c r="G167" s="1562"/>
      <c r="H167" s="324" t="s">
        <v>275</v>
      </c>
      <c r="I167" s="1256">
        <f>J167+L167</f>
        <v>284.45</v>
      </c>
      <c r="J167" s="1257">
        <v>284.45</v>
      </c>
      <c r="K167" s="1257">
        <v>178.1</v>
      </c>
      <c r="L167" s="265">
        <v>0</v>
      </c>
      <c r="M167" s="277">
        <f>N167+P167</f>
        <v>318.10000000000002</v>
      </c>
      <c r="N167" s="266">
        <v>318.10000000000002</v>
      </c>
      <c r="O167" s="266">
        <v>194.4</v>
      </c>
      <c r="P167" s="270">
        <v>0</v>
      </c>
      <c r="Q167" s="278">
        <v>284.5</v>
      </c>
      <c r="R167" s="314">
        <v>284.5</v>
      </c>
      <c r="S167" s="1598"/>
      <c r="T167" s="1592"/>
      <c r="U167" s="1501"/>
      <c r="V167" s="1333"/>
      <c r="W167" s="322"/>
    </row>
    <row r="168" spans="1:25" s="323" customFormat="1" ht="15.75" customHeight="1">
      <c r="A168" s="1582"/>
      <c r="B168" s="1568"/>
      <c r="C168" s="1551"/>
      <c r="D168" s="1597"/>
      <c r="E168" s="1561"/>
      <c r="F168" s="1117"/>
      <c r="G168" s="1562"/>
      <c r="H168" s="324" t="s">
        <v>184</v>
      </c>
      <c r="I168" s="1256">
        <f>J168+L168</f>
        <v>2</v>
      </c>
      <c r="J168" s="1257">
        <v>2</v>
      </c>
      <c r="K168" s="1257">
        <v>0</v>
      </c>
      <c r="L168" s="265">
        <v>0</v>
      </c>
      <c r="M168" s="277">
        <f>N168+P168</f>
        <v>0</v>
      </c>
      <c r="N168" s="266">
        <v>0</v>
      </c>
      <c r="O168" s="266">
        <v>0</v>
      </c>
      <c r="P168" s="270">
        <v>0</v>
      </c>
      <c r="Q168" s="278">
        <v>2</v>
      </c>
      <c r="R168" s="314">
        <v>2</v>
      </c>
      <c r="S168" s="1598"/>
      <c r="T168" s="1593"/>
      <c r="U168" s="1402"/>
      <c r="V168" s="1586"/>
      <c r="W168" s="322"/>
    </row>
    <row r="169" spans="1:25" s="323" customFormat="1" ht="23.25" customHeight="1">
      <c r="A169" s="1373"/>
      <c r="B169" s="1594"/>
      <c r="C169" s="1595"/>
      <c r="D169" s="1596"/>
      <c r="E169" s="1556"/>
      <c r="F169" s="1118"/>
      <c r="G169" s="1558"/>
      <c r="H169" s="255" t="s">
        <v>13</v>
      </c>
      <c r="I169" s="262">
        <f t="shared" ref="I169:R169" si="44">SUM(I165:I168)</f>
        <v>460.35</v>
      </c>
      <c r="J169" s="263">
        <f t="shared" si="44"/>
        <v>460.35</v>
      </c>
      <c r="K169" s="263">
        <f t="shared" si="44"/>
        <v>309.29999999999995</v>
      </c>
      <c r="L169" s="280">
        <f t="shared" si="44"/>
        <v>0</v>
      </c>
      <c r="M169" s="281">
        <f t="shared" si="44"/>
        <v>507.40000000000003</v>
      </c>
      <c r="N169" s="282">
        <f t="shared" si="44"/>
        <v>507.40000000000003</v>
      </c>
      <c r="O169" s="282">
        <f t="shared" si="44"/>
        <v>337.4</v>
      </c>
      <c r="P169" s="283">
        <f t="shared" si="44"/>
        <v>0</v>
      </c>
      <c r="Q169" s="284">
        <f t="shared" si="44"/>
        <v>460.4</v>
      </c>
      <c r="R169" s="318">
        <f t="shared" si="44"/>
        <v>460.4</v>
      </c>
      <c r="S169" s="1598"/>
      <c r="T169" s="508">
        <f>SUM(T165:T165)</f>
        <v>53</v>
      </c>
      <c r="U169" s="263">
        <f>SUM(U165:U165)</f>
        <v>53</v>
      </c>
      <c r="V169" s="264"/>
      <c r="W169" s="322"/>
      <c r="Y169" s="1119"/>
    </row>
    <row r="170" spans="1:25" s="323" customFormat="1" ht="15" customHeight="1">
      <c r="A170" s="1581" t="s">
        <v>17</v>
      </c>
      <c r="B170" s="1549" t="s">
        <v>18</v>
      </c>
      <c r="C170" s="1587">
        <v>4</v>
      </c>
      <c r="D170" s="1553" t="s">
        <v>276</v>
      </c>
      <c r="E170" s="1555" t="s">
        <v>193</v>
      </c>
      <c r="F170" s="1120"/>
      <c r="G170" s="1557" t="s">
        <v>719</v>
      </c>
      <c r="H170" s="1121" t="s">
        <v>30</v>
      </c>
      <c r="I170" s="1256">
        <f>J170+L170</f>
        <v>40.6</v>
      </c>
      <c r="J170" s="1257">
        <v>40.6</v>
      </c>
      <c r="K170" s="1257">
        <v>7.5</v>
      </c>
      <c r="L170" s="265">
        <f>L173+L176+L179+L182</f>
        <v>0</v>
      </c>
      <c r="M170" s="1081">
        <f>N170+P170</f>
        <v>40.6</v>
      </c>
      <c r="N170" s="1082">
        <f t="shared" ref="N170:R171" si="45">N173+N176+N179+N182</f>
        <v>40.6</v>
      </c>
      <c r="O170" s="1082">
        <v>2</v>
      </c>
      <c r="P170" s="1083">
        <f t="shared" si="45"/>
        <v>0</v>
      </c>
      <c r="Q170" s="278">
        <v>40.6</v>
      </c>
      <c r="R170" s="314">
        <f t="shared" si="45"/>
        <v>0</v>
      </c>
      <c r="S170" s="1340" t="s">
        <v>277</v>
      </c>
      <c r="T170" s="1535"/>
      <c r="U170" s="1401"/>
      <c r="V170" s="1529" t="s">
        <v>766</v>
      </c>
      <c r="W170" s="322"/>
      <c r="Y170" s="1119"/>
    </row>
    <row r="171" spans="1:25" s="323" customFormat="1" ht="13.5" customHeight="1">
      <c r="A171" s="1582"/>
      <c r="B171" s="1550"/>
      <c r="C171" s="1588"/>
      <c r="D171" s="1584"/>
      <c r="E171" s="1561"/>
      <c r="F171" s="1117" t="s">
        <v>720</v>
      </c>
      <c r="G171" s="1562"/>
      <c r="H171" s="1121" t="s">
        <v>182</v>
      </c>
      <c r="I171" s="1256">
        <f>J171+L171</f>
        <v>0.8</v>
      </c>
      <c r="J171" s="1257">
        <v>0.8</v>
      </c>
      <c r="K171" s="1257">
        <v>7.5</v>
      </c>
      <c r="L171" s="265">
        <f>L174+L177+L180+L183</f>
        <v>0</v>
      </c>
      <c r="M171" s="1081">
        <f>N171+P171</f>
        <v>0.8</v>
      </c>
      <c r="N171" s="1082">
        <f t="shared" si="45"/>
        <v>0.8</v>
      </c>
      <c r="O171" s="1082">
        <f t="shared" si="45"/>
        <v>0</v>
      </c>
      <c r="P171" s="1083">
        <f t="shared" si="45"/>
        <v>0</v>
      </c>
      <c r="Q171" s="278">
        <v>0.8</v>
      </c>
      <c r="R171" s="314">
        <f t="shared" si="45"/>
        <v>0</v>
      </c>
      <c r="S171" s="1341"/>
      <c r="T171" s="1536"/>
      <c r="U171" s="1402"/>
      <c r="V171" s="1590"/>
      <c r="W171" s="322"/>
      <c r="Y171" s="1119"/>
    </row>
    <row r="172" spans="1:25" s="323" customFormat="1" ht="32.25" customHeight="1">
      <c r="A172" s="1373"/>
      <c r="B172" s="1579"/>
      <c r="C172" s="1589"/>
      <c r="D172" s="1554"/>
      <c r="E172" s="1556"/>
      <c r="F172" s="1118"/>
      <c r="G172" s="1558"/>
      <c r="H172" s="255" t="s">
        <v>13</v>
      </c>
      <c r="I172" s="478">
        <f t="shared" ref="I172:R172" si="46">SUM(I170:I171)</f>
        <v>41.4</v>
      </c>
      <c r="J172" s="1105">
        <f t="shared" si="46"/>
        <v>41.4</v>
      </c>
      <c r="K172" s="1105">
        <f t="shared" si="46"/>
        <v>15</v>
      </c>
      <c r="L172" s="1122">
        <f t="shared" si="46"/>
        <v>0</v>
      </c>
      <c r="M172" s="1123">
        <f t="shared" si="46"/>
        <v>41.4</v>
      </c>
      <c r="N172" s="1124">
        <f t="shared" si="46"/>
        <v>41.4</v>
      </c>
      <c r="O172" s="1124">
        <f t="shared" si="46"/>
        <v>2</v>
      </c>
      <c r="P172" s="1125">
        <f t="shared" si="46"/>
        <v>0</v>
      </c>
      <c r="Q172" s="1126">
        <f t="shared" si="46"/>
        <v>41.4</v>
      </c>
      <c r="R172" s="1127">
        <f t="shared" si="46"/>
        <v>0</v>
      </c>
      <c r="S172" s="1342"/>
      <c r="T172" s="1128">
        <f>SUM(T170)</f>
        <v>0</v>
      </c>
      <c r="U172" s="1105">
        <f>SUM(U170)</f>
        <v>0</v>
      </c>
      <c r="V172" s="685"/>
      <c r="W172" s="322"/>
      <c r="Y172" s="1119"/>
    </row>
    <row r="173" spans="1:25" s="323" customFormat="1" ht="15" hidden="1" customHeight="1">
      <c r="A173" s="1577" t="s">
        <v>17</v>
      </c>
      <c r="B173" s="1549" t="s">
        <v>18</v>
      </c>
      <c r="C173" s="1361" t="s">
        <v>442</v>
      </c>
      <c r="D173" s="1553" t="s">
        <v>721</v>
      </c>
      <c r="E173" s="1555" t="s">
        <v>193</v>
      </c>
      <c r="F173" s="1129"/>
      <c r="G173" s="1557" t="s">
        <v>198</v>
      </c>
      <c r="H173" s="1121" t="s">
        <v>30</v>
      </c>
      <c r="I173" s="1256">
        <f>J173+L173</f>
        <v>0</v>
      </c>
      <c r="J173" s="1257">
        <v>0</v>
      </c>
      <c r="K173" s="1257">
        <v>0</v>
      </c>
      <c r="L173" s="265">
        <v>0</v>
      </c>
      <c r="M173" s="1081">
        <f>N173+P173</f>
        <v>40.6</v>
      </c>
      <c r="N173" s="1082">
        <v>40.6</v>
      </c>
      <c r="O173" s="1082">
        <v>0</v>
      </c>
      <c r="P173" s="1083">
        <v>0</v>
      </c>
      <c r="Q173" s="1130">
        <v>40.6</v>
      </c>
      <c r="R173" s="1131">
        <v>0</v>
      </c>
      <c r="S173" s="1340" t="s">
        <v>277</v>
      </c>
      <c r="T173" s="1535">
        <v>0</v>
      </c>
      <c r="U173" s="1401">
        <v>0</v>
      </c>
      <c r="V173" s="1585"/>
      <c r="W173" s="322"/>
      <c r="Y173" s="1119"/>
    </row>
    <row r="174" spans="1:25" s="323" customFormat="1" ht="15" hidden="1" customHeight="1">
      <c r="A174" s="1559"/>
      <c r="B174" s="1550"/>
      <c r="C174" s="1427"/>
      <c r="D174" s="1584"/>
      <c r="E174" s="1561"/>
      <c r="F174" s="1129" t="s">
        <v>714</v>
      </c>
      <c r="G174" s="1562"/>
      <c r="H174" s="1121" t="s">
        <v>182</v>
      </c>
      <c r="I174" s="1256">
        <f>J174+L174</f>
        <v>0</v>
      </c>
      <c r="J174" s="1257">
        <v>0</v>
      </c>
      <c r="K174" s="1257">
        <v>0</v>
      </c>
      <c r="L174" s="265">
        <v>0</v>
      </c>
      <c r="M174" s="1081">
        <f>N174+P174</f>
        <v>0.8</v>
      </c>
      <c r="N174" s="1082">
        <v>0.8</v>
      </c>
      <c r="O174" s="1082">
        <v>0</v>
      </c>
      <c r="P174" s="1083">
        <v>0</v>
      </c>
      <c r="Q174" s="1130">
        <v>0.8</v>
      </c>
      <c r="R174" s="1131">
        <v>0</v>
      </c>
      <c r="S174" s="1341"/>
      <c r="T174" s="1536"/>
      <c r="U174" s="1402"/>
      <c r="V174" s="1586"/>
      <c r="W174" s="322"/>
      <c r="Y174" s="1119"/>
    </row>
    <row r="175" spans="1:25" s="323" customFormat="1" ht="21.75" hidden="1" customHeight="1">
      <c r="A175" s="1578"/>
      <c r="B175" s="1579"/>
      <c r="C175" s="1375"/>
      <c r="D175" s="1554"/>
      <c r="E175" s="1556"/>
      <c r="F175" s="1132"/>
      <c r="G175" s="1558"/>
      <c r="H175" s="255" t="s">
        <v>13</v>
      </c>
      <c r="I175" s="478">
        <f t="shared" ref="I175:R175" si="47">SUM(I173:I174)</f>
        <v>0</v>
      </c>
      <c r="J175" s="1105">
        <f t="shared" si="47"/>
        <v>0</v>
      </c>
      <c r="K175" s="1105">
        <f t="shared" si="47"/>
        <v>0</v>
      </c>
      <c r="L175" s="1122">
        <f t="shared" si="47"/>
        <v>0</v>
      </c>
      <c r="M175" s="1123">
        <f t="shared" si="47"/>
        <v>41.4</v>
      </c>
      <c r="N175" s="1133">
        <f t="shared" si="47"/>
        <v>41.4</v>
      </c>
      <c r="O175" s="1124">
        <f t="shared" si="47"/>
        <v>0</v>
      </c>
      <c r="P175" s="1125">
        <f t="shared" si="47"/>
        <v>0</v>
      </c>
      <c r="Q175" s="1134">
        <f t="shared" si="47"/>
        <v>41.4</v>
      </c>
      <c r="R175" s="1135">
        <f t="shared" si="47"/>
        <v>0</v>
      </c>
      <c r="S175" s="1342"/>
      <c r="T175" s="1128">
        <f>SUM(T173)</f>
        <v>0</v>
      </c>
      <c r="U175" s="1105">
        <f>SUM(U173)</f>
        <v>0</v>
      </c>
      <c r="V175" s="685"/>
      <c r="W175" s="322"/>
      <c r="Y175" s="1119"/>
    </row>
    <row r="176" spans="1:25" s="323" customFormat="1" ht="16.5" hidden="1" customHeight="1">
      <c r="A176" s="1577" t="s">
        <v>17</v>
      </c>
      <c r="B176" s="1549" t="s">
        <v>18</v>
      </c>
      <c r="C176" s="1361" t="s">
        <v>443</v>
      </c>
      <c r="D176" s="1553" t="s">
        <v>721</v>
      </c>
      <c r="E176" s="1555" t="s">
        <v>193</v>
      </c>
      <c r="F176" s="1129" t="s">
        <v>205</v>
      </c>
      <c r="G176" s="1557" t="s">
        <v>204</v>
      </c>
      <c r="H176" s="1121" t="s">
        <v>30</v>
      </c>
      <c r="I176" s="1256">
        <f>J176+L176</f>
        <v>0</v>
      </c>
      <c r="J176" s="1257">
        <v>0</v>
      </c>
      <c r="K176" s="1257">
        <v>0</v>
      </c>
      <c r="L176" s="265">
        <v>0</v>
      </c>
      <c r="M176" s="1081">
        <f>N176+P176</f>
        <v>0</v>
      </c>
      <c r="N176" s="1082">
        <v>0</v>
      </c>
      <c r="O176" s="1082">
        <v>0</v>
      </c>
      <c r="P176" s="1083">
        <v>0</v>
      </c>
      <c r="Q176" s="1130">
        <v>0</v>
      </c>
      <c r="R176" s="1131">
        <v>0</v>
      </c>
      <c r="S176" s="1340" t="s">
        <v>277</v>
      </c>
      <c r="T176" s="1535">
        <v>0</v>
      </c>
      <c r="U176" s="1401">
        <v>0</v>
      </c>
      <c r="V176" s="1585"/>
      <c r="W176" s="322"/>
      <c r="Y176" s="1119"/>
    </row>
    <row r="177" spans="1:25" s="323" customFormat="1" ht="16.5" hidden="1" customHeight="1">
      <c r="A177" s="1559"/>
      <c r="B177" s="1550"/>
      <c r="C177" s="1427"/>
      <c r="D177" s="1584"/>
      <c r="E177" s="1561"/>
      <c r="F177" s="1129" t="s">
        <v>714</v>
      </c>
      <c r="G177" s="1562"/>
      <c r="H177" s="1121" t="s">
        <v>182</v>
      </c>
      <c r="I177" s="1256">
        <f>J177+L177</f>
        <v>0</v>
      </c>
      <c r="J177" s="1257">
        <v>0</v>
      </c>
      <c r="K177" s="1257">
        <v>0</v>
      </c>
      <c r="L177" s="265">
        <v>0</v>
      </c>
      <c r="M177" s="1081">
        <f>N177+P177</f>
        <v>0</v>
      </c>
      <c r="N177" s="1082">
        <v>0</v>
      </c>
      <c r="O177" s="1082">
        <v>0</v>
      </c>
      <c r="P177" s="1083">
        <v>0</v>
      </c>
      <c r="Q177" s="1130">
        <v>0</v>
      </c>
      <c r="R177" s="1131">
        <v>0</v>
      </c>
      <c r="S177" s="1341"/>
      <c r="T177" s="1536"/>
      <c r="U177" s="1402"/>
      <c r="V177" s="1586"/>
      <c r="W177" s="322"/>
      <c r="Y177" s="1119"/>
    </row>
    <row r="178" spans="1:25" s="323" customFormat="1" ht="21.75" hidden="1" customHeight="1">
      <c r="A178" s="1578"/>
      <c r="B178" s="1579"/>
      <c r="C178" s="1375"/>
      <c r="D178" s="1554"/>
      <c r="E178" s="1556"/>
      <c r="F178" s="1132"/>
      <c r="G178" s="1558"/>
      <c r="H178" s="317" t="s">
        <v>13</v>
      </c>
      <c r="I178" s="478">
        <f t="shared" ref="I178:R178" si="48">SUM(I176:I177)</f>
        <v>0</v>
      </c>
      <c r="J178" s="1105">
        <f t="shared" si="48"/>
        <v>0</v>
      </c>
      <c r="K178" s="1105">
        <f t="shared" si="48"/>
        <v>0</v>
      </c>
      <c r="L178" s="1122">
        <f t="shared" si="48"/>
        <v>0</v>
      </c>
      <c r="M178" s="1123">
        <f t="shared" si="48"/>
        <v>0</v>
      </c>
      <c r="N178" s="1133">
        <f t="shared" si="48"/>
        <v>0</v>
      </c>
      <c r="O178" s="1124">
        <f t="shared" si="48"/>
        <v>0</v>
      </c>
      <c r="P178" s="1125">
        <f t="shared" si="48"/>
        <v>0</v>
      </c>
      <c r="Q178" s="1134">
        <f t="shared" si="48"/>
        <v>0</v>
      </c>
      <c r="R178" s="1135">
        <f t="shared" si="48"/>
        <v>0</v>
      </c>
      <c r="S178" s="1342"/>
      <c r="T178" s="1128">
        <f>SUM(T176)</f>
        <v>0</v>
      </c>
      <c r="U178" s="1105">
        <f>SUM(U176)</f>
        <v>0</v>
      </c>
      <c r="V178" s="685"/>
      <c r="W178" s="322"/>
      <c r="Y178" s="1119"/>
    </row>
    <row r="179" spans="1:25" s="323" customFormat="1" ht="14.25" hidden="1" customHeight="1" thickBot="1">
      <c r="A179" s="1577" t="s">
        <v>17</v>
      </c>
      <c r="B179" s="1549" t="s">
        <v>18</v>
      </c>
      <c r="C179" s="1361" t="s">
        <v>476</v>
      </c>
      <c r="D179" s="1553" t="s">
        <v>721</v>
      </c>
      <c r="E179" s="1555" t="s">
        <v>193</v>
      </c>
      <c r="F179" s="1129" t="s">
        <v>701</v>
      </c>
      <c r="G179" s="1557" t="s">
        <v>208</v>
      </c>
      <c r="H179" s="1250" t="s">
        <v>30</v>
      </c>
      <c r="I179" s="1256">
        <f>J179+L179</f>
        <v>0</v>
      </c>
      <c r="J179" s="1257">
        <v>0</v>
      </c>
      <c r="K179" s="1257">
        <v>0</v>
      </c>
      <c r="L179" s="265">
        <v>0</v>
      </c>
      <c r="M179" s="1081">
        <f>N179+P179</f>
        <v>0</v>
      </c>
      <c r="N179" s="1082">
        <v>0</v>
      </c>
      <c r="O179" s="1082">
        <v>0</v>
      </c>
      <c r="P179" s="1083">
        <v>0</v>
      </c>
      <c r="Q179" s="1130">
        <v>0</v>
      </c>
      <c r="R179" s="1131">
        <v>0</v>
      </c>
      <c r="S179" s="1340" t="s">
        <v>277</v>
      </c>
      <c r="T179" s="1535">
        <v>0</v>
      </c>
      <c r="U179" s="1401">
        <v>0</v>
      </c>
      <c r="V179" s="1585"/>
      <c r="W179" s="322"/>
      <c r="Y179" s="1119"/>
    </row>
    <row r="180" spans="1:25" s="323" customFormat="1" ht="14.25" hidden="1" customHeight="1" thickBot="1">
      <c r="A180" s="1559"/>
      <c r="B180" s="1550"/>
      <c r="C180" s="1427"/>
      <c r="D180" s="1584"/>
      <c r="E180" s="1561"/>
      <c r="F180" s="1129" t="s">
        <v>714</v>
      </c>
      <c r="G180" s="1562"/>
      <c r="H180" s="1121" t="s">
        <v>182</v>
      </c>
      <c r="I180" s="1256">
        <f>J180+L180</f>
        <v>0</v>
      </c>
      <c r="J180" s="1257">
        <v>0</v>
      </c>
      <c r="K180" s="1257">
        <v>0</v>
      </c>
      <c r="L180" s="265">
        <v>0</v>
      </c>
      <c r="M180" s="1081">
        <f>N180+P180</f>
        <v>0</v>
      </c>
      <c r="N180" s="1082">
        <v>0</v>
      </c>
      <c r="O180" s="1082">
        <v>0</v>
      </c>
      <c r="P180" s="1083">
        <v>0</v>
      </c>
      <c r="Q180" s="1130">
        <v>0</v>
      </c>
      <c r="R180" s="1131">
        <v>0</v>
      </c>
      <c r="S180" s="1341"/>
      <c r="T180" s="1536"/>
      <c r="U180" s="1402"/>
      <c r="V180" s="1586"/>
      <c r="W180" s="322"/>
      <c r="Y180" s="1119"/>
    </row>
    <row r="181" spans="1:25" s="323" customFormat="1" ht="18" hidden="1" customHeight="1" thickBot="1">
      <c r="A181" s="1578"/>
      <c r="B181" s="1579"/>
      <c r="C181" s="1375"/>
      <c r="D181" s="1554"/>
      <c r="E181" s="1556"/>
      <c r="F181" s="1132"/>
      <c r="G181" s="1558"/>
      <c r="H181" s="317" t="s">
        <v>13</v>
      </c>
      <c r="I181" s="478">
        <f t="shared" ref="I181:R181" si="49">SUM(I179:I180)</f>
        <v>0</v>
      </c>
      <c r="J181" s="1105">
        <f t="shared" si="49"/>
        <v>0</v>
      </c>
      <c r="K181" s="1105">
        <f t="shared" si="49"/>
        <v>0</v>
      </c>
      <c r="L181" s="1122">
        <f t="shared" si="49"/>
        <v>0</v>
      </c>
      <c r="M181" s="1123">
        <f t="shared" si="49"/>
        <v>0</v>
      </c>
      <c r="N181" s="1133">
        <f t="shared" si="49"/>
        <v>0</v>
      </c>
      <c r="O181" s="1124">
        <f t="shared" si="49"/>
        <v>0</v>
      </c>
      <c r="P181" s="1125">
        <f t="shared" si="49"/>
        <v>0</v>
      </c>
      <c r="Q181" s="1134">
        <f t="shared" si="49"/>
        <v>0</v>
      </c>
      <c r="R181" s="1135">
        <f t="shared" si="49"/>
        <v>0</v>
      </c>
      <c r="S181" s="1342"/>
      <c r="T181" s="1128">
        <f>SUM(T179)</f>
        <v>0</v>
      </c>
      <c r="U181" s="1105">
        <f>SUM(U179)</f>
        <v>0</v>
      </c>
      <c r="V181" s="685"/>
      <c r="W181" s="322"/>
      <c r="Y181" s="1119"/>
    </row>
    <row r="182" spans="1:25" s="323" customFormat="1" ht="13.5" hidden="1" customHeight="1">
      <c r="A182" s="1577" t="s">
        <v>17</v>
      </c>
      <c r="B182" s="1549" t="s">
        <v>18</v>
      </c>
      <c r="C182" s="1361" t="s">
        <v>477</v>
      </c>
      <c r="D182" s="1553" t="s">
        <v>721</v>
      </c>
      <c r="E182" s="1555" t="s">
        <v>193</v>
      </c>
      <c r="F182" s="1129" t="s">
        <v>212</v>
      </c>
      <c r="G182" s="1557" t="s">
        <v>211</v>
      </c>
      <c r="H182" s="1250" t="s">
        <v>30</v>
      </c>
      <c r="I182" s="1256">
        <f>J182+L182</f>
        <v>0</v>
      </c>
      <c r="J182" s="1257">
        <v>0</v>
      </c>
      <c r="K182" s="1257">
        <v>0</v>
      </c>
      <c r="L182" s="265">
        <v>0</v>
      </c>
      <c r="M182" s="1081">
        <f>N182+P182</f>
        <v>0</v>
      </c>
      <c r="N182" s="1082">
        <v>0</v>
      </c>
      <c r="O182" s="1082">
        <v>0</v>
      </c>
      <c r="P182" s="1083">
        <v>0</v>
      </c>
      <c r="Q182" s="1130">
        <v>0</v>
      </c>
      <c r="R182" s="1131">
        <v>0</v>
      </c>
      <c r="S182" s="1340" t="s">
        <v>277</v>
      </c>
      <c r="T182" s="1535">
        <v>0</v>
      </c>
      <c r="U182" s="1401">
        <v>0</v>
      </c>
      <c r="V182" s="1585"/>
      <c r="W182" s="322"/>
      <c r="Y182" s="1119"/>
    </row>
    <row r="183" spans="1:25" s="323" customFormat="1" ht="15.75" hidden="1" customHeight="1">
      <c r="A183" s="1559"/>
      <c r="B183" s="1550"/>
      <c r="C183" s="1427"/>
      <c r="D183" s="1584"/>
      <c r="E183" s="1561"/>
      <c r="F183" s="1129" t="s">
        <v>714</v>
      </c>
      <c r="G183" s="1562"/>
      <c r="H183" s="1121" t="s">
        <v>182</v>
      </c>
      <c r="I183" s="1256">
        <f>J183+L183</f>
        <v>0</v>
      </c>
      <c r="J183" s="1257">
        <v>0</v>
      </c>
      <c r="K183" s="1257">
        <v>0</v>
      </c>
      <c r="L183" s="265">
        <v>0</v>
      </c>
      <c r="M183" s="1081">
        <f>N183+P183</f>
        <v>0</v>
      </c>
      <c r="N183" s="1082">
        <v>0</v>
      </c>
      <c r="O183" s="1082">
        <v>0</v>
      </c>
      <c r="P183" s="1083">
        <v>0</v>
      </c>
      <c r="Q183" s="1130">
        <v>0</v>
      </c>
      <c r="R183" s="1131">
        <v>0</v>
      </c>
      <c r="S183" s="1341"/>
      <c r="T183" s="1536"/>
      <c r="U183" s="1402"/>
      <c r="V183" s="1586"/>
      <c r="W183" s="322"/>
      <c r="Y183" s="1119"/>
    </row>
    <row r="184" spans="1:25" s="323" customFormat="1" ht="21.75" hidden="1" customHeight="1">
      <c r="A184" s="1578"/>
      <c r="B184" s="1579"/>
      <c r="C184" s="1375"/>
      <c r="D184" s="1554"/>
      <c r="E184" s="1556"/>
      <c r="F184" s="1132"/>
      <c r="G184" s="1558"/>
      <c r="H184" s="317" t="s">
        <v>13</v>
      </c>
      <c r="I184" s="478">
        <f t="shared" ref="I184:R184" si="50">SUM(I182:I183)</f>
        <v>0</v>
      </c>
      <c r="J184" s="1105">
        <f t="shared" si="50"/>
        <v>0</v>
      </c>
      <c r="K184" s="1105">
        <f t="shared" si="50"/>
        <v>0</v>
      </c>
      <c r="L184" s="1122">
        <f t="shared" si="50"/>
        <v>0</v>
      </c>
      <c r="M184" s="1123">
        <f t="shared" si="50"/>
        <v>0</v>
      </c>
      <c r="N184" s="1133">
        <f t="shared" si="50"/>
        <v>0</v>
      </c>
      <c r="O184" s="1124">
        <f t="shared" si="50"/>
        <v>0</v>
      </c>
      <c r="P184" s="1125">
        <f t="shared" si="50"/>
        <v>0</v>
      </c>
      <c r="Q184" s="1134">
        <f t="shared" si="50"/>
        <v>0</v>
      </c>
      <c r="R184" s="1135">
        <f t="shared" si="50"/>
        <v>0</v>
      </c>
      <c r="S184" s="1342"/>
      <c r="T184" s="1128">
        <f>SUM(T182)</f>
        <v>0</v>
      </c>
      <c r="U184" s="1105">
        <f>SUM(U182)</f>
        <v>0</v>
      </c>
      <c r="V184" s="685"/>
      <c r="W184" s="322"/>
      <c r="Y184" s="1119"/>
    </row>
    <row r="185" spans="1:25" s="323" customFormat="1" ht="14.25" customHeight="1">
      <c r="A185" s="1581" t="s">
        <v>17</v>
      </c>
      <c r="B185" s="1550" t="s">
        <v>18</v>
      </c>
      <c r="C185" s="1583">
        <v>5</v>
      </c>
      <c r="D185" s="1553" t="s">
        <v>722</v>
      </c>
      <c r="E185" s="1561" t="s">
        <v>723</v>
      </c>
      <c r="F185" s="1136"/>
      <c r="G185" s="1557" t="s">
        <v>724</v>
      </c>
      <c r="H185" s="1121" t="s">
        <v>30</v>
      </c>
      <c r="I185" s="1256">
        <f>J185+L185</f>
        <v>40.200000000000003</v>
      </c>
      <c r="J185" s="1257">
        <v>40.200000000000003</v>
      </c>
      <c r="K185" s="1257">
        <v>7.5</v>
      </c>
      <c r="L185" s="265">
        <f>L188+L191+L194+L197</f>
        <v>0</v>
      </c>
      <c r="M185" s="1081">
        <f>N185+P185</f>
        <v>40.200000000000003</v>
      </c>
      <c r="N185" s="1082">
        <f t="shared" ref="N185:P186" si="51">N188+N191+N194+N197</f>
        <v>40.200000000000003</v>
      </c>
      <c r="O185" s="1082">
        <v>2</v>
      </c>
      <c r="P185" s="1083">
        <f t="shared" si="51"/>
        <v>0</v>
      </c>
      <c r="Q185" s="278">
        <v>40.200000000000003</v>
      </c>
      <c r="R185" s="314">
        <f>R188+R191+R194+R197</f>
        <v>0</v>
      </c>
      <c r="S185" s="1340" t="s">
        <v>277</v>
      </c>
      <c r="T185" s="1535"/>
      <c r="U185" s="1401"/>
      <c r="V185" s="1529" t="s">
        <v>766</v>
      </c>
      <c r="W185" s="322"/>
      <c r="Y185" s="1119"/>
    </row>
    <row r="186" spans="1:25" s="323" customFormat="1" ht="14.25" customHeight="1">
      <c r="A186" s="1582"/>
      <c r="B186" s="1550"/>
      <c r="C186" s="1583"/>
      <c r="D186" s="1584"/>
      <c r="E186" s="1561"/>
      <c r="F186" s="1137" t="s">
        <v>725</v>
      </c>
      <c r="G186" s="1562"/>
      <c r="H186" s="1121" t="s">
        <v>182</v>
      </c>
      <c r="I186" s="1248">
        <f>J186+L186</f>
        <v>0.8</v>
      </c>
      <c r="J186" s="1241">
        <v>0.8</v>
      </c>
      <c r="K186" s="1241">
        <v>7.5</v>
      </c>
      <c r="L186" s="1263">
        <f>L189+L192+L195+L198</f>
        <v>0</v>
      </c>
      <c r="M186" s="1138">
        <f>N186+P186</f>
        <v>0.8</v>
      </c>
      <c r="N186" s="1139">
        <f t="shared" si="51"/>
        <v>0.8</v>
      </c>
      <c r="O186" s="1139">
        <f t="shared" si="51"/>
        <v>0</v>
      </c>
      <c r="P186" s="1140">
        <f t="shared" si="51"/>
        <v>0</v>
      </c>
      <c r="Q186" s="268">
        <v>0.8</v>
      </c>
      <c r="R186" s="313">
        <f>R189+R192+R195+R198</f>
        <v>0</v>
      </c>
      <c r="S186" s="1341"/>
      <c r="T186" s="1536"/>
      <c r="U186" s="1402"/>
      <c r="V186" s="1590"/>
      <c r="W186" s="322"/>
      <c r="Y186" s="1119"/>
    </row>
    <row r="187" spans="1:25" s="323" customFormat="1" ht="37.5" customHeight="1" thickBot="1">
      <c r="A187" s="1373"/>
      <c r="B187" s="1574"/>
      <c r="C187" s="1552"/>
      <c r="D187" s="1554"/>
      <c r="E187" s="1556"/>
      <c r="F187" s="1141"/>
      <c r="G187" s="1558"/>
      <c r="H187" s="1142" t="s">
        <v>13</v>
      </c>
      <c r="I187" s="262">
        <f t="shared" ref="I187:R187" si="52">SUM(I185:I186)</f>
        <v>41</v>
      </c>
      <c r="J187" s="1105">
        <f t="shared" si="52"/>
        <v>41</v>
      </c>
      <c r="K187" s="1105">
        <f t="shared" si="52"/>
        <v>15</v>
      </c>
      <c r="L187" s="1122">
        <f t="shared" si="52"/>
        <v>0</v>
      </c>
      <c r="M187" s="1123">
        <f t="shared" si="52"/>
        <v>41</v>
      </c>
      <c r="N187" s="1124">
        <f t="shared" si="52"/>
        <v>41</v>
      </c>
      <c r="O187" s="1124">
        <f t="shared" si="52"/>
        <v>2</v>
      </c>
      <c r="P187" s="1143">
        <f t="shared" si="52"/>
        <v>0</v>
      </c>
      <c r="Q187" s="285">
        <f t="shared" si="52"/>
        <v>41</v>
      </c>
      <c r="R187" s="1109">
        <f t="shared" si="52"/>
        <v>0</v>
      </c>
      <c r="S187" s="1342"/>
      <c r="T187" s="1128">
        <f>SUM(T185)</f>
        <v>0</v>
      </c>
      <c r="U187" s="1105">
        <f>SUM(U185)</f>
        <v>0</v>
      </c>
      <c r="V187" s="685"/>
      <c r="W187" s="322"/>
      <c r="Y187" s="1119"/>
    </row>
    <row r="188" spans="1:25" s="323" customFormat="1" ht="19.5" hidden="1" customHeight="1">
      <c r="A188" s="1559" t="s">
        <v>17</v>
      </c>
      <c r="B188" s="1550" t="s">
        <v>18</v>
      </c>
      <c r="C188" s="1361" t="s">
        <v>308</v>
      </c>
      <c r="D188" s="1560" t="s">
        <v>726</v>
      </c>
      <c r="E188" s="1561" t="s">
        <v>186</v>
      </c>
      <c r="F188" s="1129" t="s">
        <v>699</v>
      </c>
      <c r="G188" s="1557" t="s">
        <v>191</v>
      </c>
      <c r="H188" s="1121" t="s">
        <v>30</v>
      </c>
      <c r="I188" s="1256">
        <f>J188+L188</f>
        <v>0</v>
      </c>
      <c r="J188" s="1257">
        <v>0</v>
      </c>
      <c r="K188" s="1257">
        <v>0</v>
      </c>
      <c r="L188" s="265">
        <v>0</v>
      </c>
      <c r="M188" s="1081">
        <f>N188+P188</f>
        <v>40.200000000000003</v>
      </c>
      <c r="N188" s="722">
        <v>40.200000000000003</v>
      </c>
      <c r="O188" s="722">
        <v>11.9</v>
      </c>
      <c r="P188" s="1144">
        <v>0</v>
      </c>
      <c r="Q188" s="268">
        <v>40.200000000000003</v>
      </c>
      <c r="R188" s="1107">
        <v>0</v>
      </c>
      <c r="S188" s="1563" t="s">
        <v>277</v>
      </c>
      <c r="T188" s="1541">
        <v>0</v>
      </c>
      <c r="U188" s="1543">
        <v>0</v>
      </c>
      <c r="V188" s="1545">
        <v>0</v>
      </c>
      <c r="W188" s="322"/>
      <c r="Y188" s="1119"/>
    </row>
    <row r="189" spans="1:25" s="323" customFormat="1" ht="19.5" hidden="1" customHeight="1">
      <c r="A189" s="1559"/>
      <c r="B189" s="1550"/>
      <c r="C189" s="1427"/>
      <c r="D189" s="1560"/>
      <c r="E189" s="1561"/>
      <c r="F189" s="1129" t="s">
        <v>713</v>
      </c>
      <c r="G189" s="1562"/>
      <c r="H189" s="1121" t="s">
        <v>182</v>
      </c>
      <c r="I189" s="1256">
        <f>J189+L189</f>
        <v>0</v>
      </c>
      <c r="J189" s="1257">
        <v>0</v>
      </c>
      <c r="K189" s="1257">
        <v>0</v>
      </c>
      <c r="L189" s="265">
        <v>0</v>
      </c>
      <c r="M189" s="1145">
        <f>N189+P189</f>
        <v>0.8</v>
      </c>
      <c r="N189" s="1146">
        <v>0.8</v>
      </c>
      <c r="O189" s="1146">
        <v>0</v>
      </c>
      <c r="P189" s="1147">
        <v>0</v>
      </c>
      <c r="Q189" s="268">
        <v>0.8</v>
      </c>
      <c r="R189" s="1107">
        <v>0</v>
      </c>
      <c r="S189" s="1564"/>
      <c r="T189" s="1542"/>
      <c r="U189" s="1544"/>
      <c r="V189" s="1546"/>
      <c r="W189" s="322"/>
      <c r="Y189" s="1119"/>
    </row>
    <row r="190" spans="1:25" s="323" customFormat="1" ht="19.5" hidden="1" customHeight="1">
      <c r="A190" s="1573"/>
      <c r="B190" s="1574"/>
      <c r="C190" s="1375"/>
      <c r="D190" s="1575"/>
      <c r="E190" s="1556"/>
      <c r="F190" s="1141"/>
      <c r="G190" s="1558"/>
      <c r="H190" s="1142" t="s">
        <v>13</v>
      </c>
      <c r="I190" s="478">
        <f t="shared" ref="I190:R190" si="53">SUM(I188:I189)</f>
        <v>0</v>
      </c>
      <c r="J190" s="1105">
        <f t="shared" si="53"/>
        <v>0</v>
      </c>
      <c r="K190" s="1105">
        <f t="shared" si="53"/>
        <v>0</v>
      </c>
      <c r="L190" s="1122">
        <f t="shared" si="53"/>
        <v>0</v>
      </c>
      <c r="M190" s="1123">
        <f t="shared" si="53"/>
        <v>41</v>
      </c>
      <c r="N190" s="1124">
        <f t="shared" si="53"/>
        <v>41</v>
      </c>
      <c r="O190" s="1124">
        <f t="shared" si="53"/>
        <v>11.9</v>
      </c>
      <c r="P190" s="1143">
        <f t="shared" si="53"/>
        <v>0</v>
      </c>
      <c r="Q190" s="1148">
        <f t="shared" si="53"/>
        <v>41</v>
      </c>
      <c r="R190" s="1109">
        <f t="shared" si="53"/>
        <v>0</v>
      </c>
      <c r="S190" s="1580"/>
      <c r="T190" s="1149">
        <f>SUM(T188)</f>
        <v>0</v>
      </c>
      <c r="U190" s="1150">
        <f>SUM(U188)</f>
        <v>0</v>
      </c>
      <c r="V190" s="1151">
        <f>SUM(V188)</f>
        <v>0</v>
      </c>
      <c r="W190" s="322"/>
      <c r="Y190" s="1119"/>
    </row>
    <row r="191" spans="1:25" s="323" customFormat="1" ht="19.5" hidden="1" customHeight="1">
      <c r="A191" s="1559" t="s">
        <v>17</v>
      </c>
      <c r="B191" s="1550" t="s">
        <v>18</v>
      </c>
      <c r="C191" s="1361" t="s">
        <v>309</v>
      </c>
      <c r="D191" s="1560" t="s">
        <v>726</v>
      </c>
      <c r="E191" s="1561" t="s">
        <v>186</v>
      </c>
      <c r="F191" s="1129" t="s">
        <v>700</v>
      </c>
      <c r="G191" s="1557" t="s">
        <v>201</v>
      </c>
      <c r="H191" s="1121" t="s">
        <v>30</v>
      </c>
      <c r="I191" s="1256">
        <f>J191+L191</f>
        <v>0</v>
      </c>
      <c r="J191" s="1257">
        <v>0</v>
      </c>
      <c r="K191" s="1257">
        <v>0</v>
      </c>
      <c r="L191" s="265">
        <v>0</v>
      </c>
      <c r="M191" s="1081">
        <f>N191+P191</f>
        <v>0</v>
      </c>
      <c r="N191" s="722">
        <v>0</v>
      </c>
      <c r="O191" s="722">
        <v>0</v>
      </c>
      <c r="P191" s="1144">
        <v>0</v>
      </c>
      <c r="Q191" s="268">
        <v>0</v>
      </c>
      <c r="R191" s="278">
        <v>0</v>
      </c>
      <c r="S191" s="1563" t="s">
        <v>277</v>
      </c>
      <c r="T191" s="1541">
        <v>0</v>
      </c>
      <c r="U191" s="1543">
        <v>0</v>
      </c>
      <c r="V191" s="1545">
        <v>0</v>
      </c>
      <c r="W191" s="322"/>
      <c r="Y191" s="1119"/>
    </row>
    <row r="192" spans="1:25" s="323" customFormat="1" ht="19.5" hidden="1" customHeight="1">
      <c r="A192" s="1559"/>
      <c r="B192" s="1550"/>
      <c r="C192" s="1427"/>
      <c r="D192" s="1560"/>
      <c r="E192" s="1561"/>
      <c r="F192" s="1129" t="s">
        <v>713</v>
      </c>
      <c r="G192" s="1562"/>
      <c r="H192" s="1121" t="s">
        <v>182</v>
      </c>
      <c r="I192" s="1256">
        <f>J192+L192</f>
        <v>0</v>
      </c>
      <c r="J192" s="1257">
        <v>0</v>
      </c>
      <c r="K192" s="1257">
        <v>0</v>
      </c>
      <c r="L192" s="265">
        <v>0</v>
      </c>
      <c r="M192" s="1081">
        <f>N192+P192</f>
        <v>0</v>
      </c>
      <c r="N192" s="722">
        <v>0</v>
      </c>
      <c r="O192" s="722">
        <v>0</v>
      </c>
      <c r="P192" s="1144">
        <v>0</v>
      </c>
      <c r="Q192" s="268">
        <v>0</v>
      </c>
      <c r="R192" s="278">
        <v>0</v>
      </c>
      <c r="S192" s="1564"/>
      <c r="T192" s="1542"/>
      <c r="U192" s="1544"/>
      <c r="V192" s="1546"/>
      <c r="W192" s="322"/>
      <c r="Y192" s="1119"/>
    </row>
    <row r="193" spans="1:25" s="323" customFormat="1" ht="19.5" hidden="1" customHeight="1">
      <c r="A193" s="1573"/>
      <c r="B193" s="1574"/>
      <c r="C193" s="1375"/>
      <c r="D193" s="1575"/>
      <c r="E193" s="1556"/>
      <c r="F193" s="1141"/>
      <c r="G193" s="1558"/>
      <c r="H193" s="1142" t="s">
        <v>13</v>
      </c>
      <c r="I193" s="478">
        <f t="shared" ref="I193:R193" si="54">SUM(I191:I192)</f>
        <v>0</v>
      </c>
      <c r="J193" s="1105">
        <f t="shared" si="54"/>
        <v>0</v>
      </c>
      <c r="K193" s="1105">
        <f t="shared" si="54"/>
        <v>0</v>
      </c>
      <c r="L193" s="1122">
        <f t="shared" si="54"/>
        <v>0</v>
      </c>
      <c r="M193" s="1123">
        <f t="shared" si="54"/>
        <v>0</v>
      </c>
      <c r="N193" s="1124">
        <f t="shared" si="54"/>
        <v>0</v>
      </c>
      <c r="O193" s="1124">
        <f t="shared" si="54"/>
        <v>0</v>
      </c>
      <c r="P193" s="1143">
        <f t="shared" si="54"/>
        <v>0</v>
      </c>
      <c r="Q193" s="1148">
        <f t="shared" si="54"/>
        <v>0</v>
      </c>
      <c r="R193" s="1109">
        <f t="shared" si="54"/>
        <v>0</v>
      </c>
      <c r="S193" s="1580"/>
      <c r="T193" s="1149">
        <f>SUM(T191)</f>
        <v>0</v>
      </c>
      <c r="U193" s="1150">
        <f>SUM(U191)</f>
        <v>0</v>
      </c>
      <c r="V193" s="1151">
        <f>SUM(V191)</f>
        <v>0</v>
      </c>
      <c r="W193" s="322"/>
      <c r="Y193" s="1119"/>
    </row>
    <row r="194" spans="1:25" s="323" customFormat="1" ht="19.5" hidden="1" customHeight="1">
      <c r="A194" s="1559" t="s">
        <v>17</v>
      </c>
      <c r="B194" s="1550" t="s">
        <v>18</v>
      </c>
      <c r="C194" s="1361" t="s">
        <v>310</v>
      </c>
      <c r="D194" s="1560" t="s">
        <v>726</v>
      </c>
      <c r="E194" s="1561" t="s">
        <v>193</v>
      </c>
      <c r="F194" s="1129" t="s">
        <v>195</v>
      </c>
      <c r="G194" s="1557" t="s">
        <v>194</v>
      </c>
      <c r="H194" s="1121" t="s">
        <v>30</v>
      </c>
      <c r="I194" s="1256">
        <f>J194+L194</f>
        <v>0</v>
      </c>
      <c r="J194" s="1257">
        <v>0</v>
      </c>
      <c r="K194" s="1257">
        <v>0</v>
      </c>
      <c r="L194" s="265">
        <v>0</v>
      </c>
      <c r="M194" s="1081">
        <f>N194+P194</f>
        <v>0</v>
      </c>
      <c r="N194" s="722">
        <v>0</v>
      </c>
      <c r="O194" s="722">
        <v>0</v>
      </c>
      <c r="P194" s="1144">
        <v>0</v>
      </c>
      <c r="Q194" s="268">
        <v>0</v>
      </c>
      <c r="R194" s="278">
        <v>0</v>
      </c>
      <c r="S194" s="1563" t="s">
        <v>277</v>
      </c>
      <c r="T194" s="1541">
        <v>0</v>
      </c>
      <c r="U194" s="1543">
        <v>0</v>
      </c>
      <c r="V194" s="1545">
        <v>0</v>
      </c>
      <c r="W194" s="322"/>
      <c r="Y194" s="1119"/>
    </row>
    <row r="195" spans="1:25" s="323" customFormat="1" ht="19.5" hidden="1" customHeight="1">
      <c r="A195" s="1559"/>
      <c r="B195" s="1550"/>
      <c r="C195" s="1427"/>
      <c r="D195" s="1560"/>
      <c r="E195" s="1561"/>
      <c r="F195" s="1129" t="s">
        <v>714</v>
      </c>
      <c r="G195" s="1562"/>
      <c r="H195" s="1121" t="s">
        <v>182</v>
      </c>
      <c r="I195" s="1256">
        <f>J195+L195</f>
        <v>0</v>
      </c>
      <c r="J195" s="1257">
        <v>0</v>
      </c>
      <c r="K195" s="1257">
        <v>0</v>
      </c>
      <c r="L195" s="265">
        <v>0</v>
      </c>
      <c r="M195" s="1081">
        <f>N195+P195</f>
        <v>0</v>
      </c>
      <c r="N195" s="722">
        <v>0</v>
      </c>
      <c r="O195" s="722">
        <v>0</v>
      </c>
      <c r="P195" s="1144">
        <v>0</v>
      </c>
      <c r="Q195" s="268">
        <v>0</v>
      </c>
      <c r="R195" s="278">
        <v>0</v>
      </c>
      <c r="S195" s="1564"/>
      <c r="T195" s="1542"/>
      <c r="U195" s="1544"/>
      <c r="V195" s="1546"/>
      <c r="W195" s="322"/>
      <c r="Y195" s="1119"/>
    </row>
    <row r="196" spans="1:25" s="323" customFormat="1" ht="19.5" hidden="1" customHeight="1">
      <c r="A196" s="1573"/>
      <c r="B196" s="1574"/>
      <c r="C196" s="1375"/>
      <c r="D196" s="1575"/>
      <c r="E196" s="1556"/>
      <c r="F196" s="1141"/>
      <c r="G196" s="1558"/>
      <c r="H196" s="1142" t="s">
        <v>13</v>
      </c>
      <c r="I196" s="478">
        <f t="shared" ref="I196:R196" si="55">SUM(I194:I195)</f>
        <v>0</v>
      </c>
      <c r="J196" s="1105">
        <f t="shared" si="55"/>
        <v>0</v>
      </c>
      <c r="K196" s="1105">
        <f t="shared" si="55"/>
        <v>0</v>
      </c>
      <c r="L196" s="1122">
        <f t="shared" si="55"/>
        <v>0</v>
      </c>
      <c r="M196" s="1123">
        <f t="shared" si="55"/>
        <v>0</v>
      </c>
      <c r="N196" s="1124">
        <f t="shared" si="55"/>
        <v>0</v>
      </c>
      <c r="O196" s="1124">
        <f t="shared" si="55"/>
        <v>0</v>
      </c>
      <c r="P196" s="1143">
        <f t="shared" si="55"/>
        <v>0</v>
      </c>
      <c r="Q196" s="1148">
        <f t="shared" si="55"/>
        <v>0</v>
      </c>
      <c r="R196" s="1109">
        <f t="shared" si="55"/>
        <v>0</v>
      </c>
      <c r="S196" s="1580"/>
      <c r="T196" s="1149">
        <f>SUM(T194)</f>
        <v>0</v>
      </c>
      <c r="U196" s="1150">
        <f>SUM(U194)</f>
        <v>0</v>
      </c>
      <c r="V196" s="1151">
        <f>SUM(V194)</f>
        <v>0</v>
      </c>
      <c r="W196" s="322"/>
      <c r="Y196" s="1119"/>
    </row>
    <row r="197" spans="1:25" s="323" customFormat="1" ht="19.5" hidden="1" customHeight="1">
      <c r="A197" s="1559" t="s">
        <v>17</v>
      </c>
      <c r="B197" s="1550" t="s">
        <v>18</v>
      </c>
      <c r="C197" s="1361" t="s">
        <v>311</v>
      </c>
      <c r="D197" s="1560" t="s">
        <v>726</v>
      </c>
      <c r="E197" s="1561" t="s">
        <v>193</v>
      </c>
      <c r="F197" s="1129" t="s">
        <v>215</v>
      </c>
      <c r="G197" s="1557" t="s">
        <v>214</v>
      </c>
      <c r="H197" s="1121" t="s">
        <v>30</v>
      </c>
      <c r="I197" s="1256">
        <f>J197+L197</f>
        <v>0</v>
      </c>
      <c r="J197" s="1257">
        <v>0</v>
      </c>
      <c r="K197" s="1257">
        <v>0</v>
      </c>
      <c r="L197" s="1255">
        <v>0</v>
      </c>
      <c r="M197" s="1152">
        <f>N197+P197</f>
        <v>0</v>
      </c>
      <c r="N197" s="722">
        <v>0</v>
      </c>
      <c r="O197" s="722">
        <v>0</v>
      </c>
      <c r="P197" s="1144">
        <v>0</v>
      </c>
      <c r="Q197" s="268">
        <v>0</v>
      </c>
      <c r="R197" s="278">
        <v>0</v>
      </c>
      <c r="S197" s="1563" t="s">
        <v>277</v>
      </c>
      <c r="T197" s="1541">
        <v>0</v>
      </c>
      <c r="U197" s="1543">
        <v>0</v>
      </c>
      <c r="V197" s="1545">
        <v>0</v>
      </c>
      <c r="W197" s="322"/>
      <c r="Y197" s="1119"/>
    </row>
    <row r="198" spans="1:25" s="323" customFormat="1" ht="19.5" hidden="1" customHeight="1">
      <c r="A198" s="1559"/>
      <c r="B198" s="1550"/>
      <c r="C198" s="1427"/>
      <c r="D198" s="1560"/>
      <c r="E198" s="1561"/>
      <c r="F198" s="1129" t="s">
        <v>714</v>
      </c>
      <c r="G198" s="1562"/>
      <c r="H198" s="1121" t="s">
        <v>182</v>
      </c>
      <c r="I198" s="1256">
        <f>J198+L198</f>
        <v>0</v>
      </c>
      <c r="J198" s="1257">
        <v>0</v>
      </c>
      <c r="K198" s="1257">
        <v>0</v>
      </c>
      <c r="L198" s="1255">
        <v>0</v>
      </c>
      <c r="M198" s="1152">
        <f>N198+P198</f>
        <v>0</v>
      </c>
      <c r="N198" s="722">
        <v>0</v>
      </c>
      <c r="O198" s="722">
        <v>0</v>
      </c>
      <c r="P198" s="1144">
        <v>0</v>
      </c>
      <c r="Q198" s="268">
        <v>0</v>
      </c>
      <c r="R198" s="278">
        <v>0</v>
      </c>
      <c r="S198" s="1564"/>
      <c r="T198" s="1542"/>
      <c r="U198" s="1544"/>
      <c r="V198" s="1546"/>
      <c r="W198" s="322"/>
      <c r="Y198" s="1119"/>
    </row>
    <row r="199" spans="1:25" s="323" customFormat="1" ht="19.5" hidden="1" customHeight="1">
      <c r="A199" s="1559"/>
      <c r="B199" s="1550"/>
      <c r="C199" s="1427"/>
      <c r="D199" s="1560"/>
      <c r="E199" s="1561"/>
      <c r="F199" s="1129"/>
      <c r="G199" s="1562"/>
      <c r="H199" s="1153" t="s">
        <v>13</v>
      </c>
      <c r="I199" s="262">
        <f t="shared" ref="I199:R199" si="56">SUM(I197:I198)</f>
        <v>0</v>
      </c>
      <c r="J199" s="263">
        <f t="shared" si="56"/>
        <v>0</v>
      </c>
      <c r="K199" s="263">
        <f t="shared" si="56"/>
        <v>0</v>
      </c>
      <c r="L199" s="264">
        <f t="shared" si="56"/>
        <v>0</v>
      </c>
      <c r="M199" s="1154">
        <f t="shared" si="56"/>
        <v>0</v>
      </c>
      <c r="N199" s="1085">
        <f t="shared" si="56"/>
        <v>0</v>
      </c>
      <c r="O199" s="1085">
        <f t="shared" si="56"/>
        <v>0</v>
      </c>
      <c r="P199" s="1155">
        <f t="shared" si="56"/>
        <v>0</v>
      </c>
      <c r="Q199" s="285">
        <f t="shared" si="56"/>
        <v>0</v>
      </c>
      <c r="R199" s="284">
        <f t="shared" si="56"/>
        <v>0</v>
      </c>
      <c r="S199" s="1564"/>
      <c r="T199" s="1156">
        <f>SUM(T197)</f>
        <v>0</v>
      </c>
      <c r="U199" s="1157">
        <f>SUM(U197)</f>
        <v>0</v>
      </c>
      <c r="V199" s="1158">
        <f>SUM(V197)</f>
        <v>0</v>
      </c>
      <c r="W199" s="322"/>
      <c r="Y199" s="1119"/>
    </row>
    <row r="200" spans="1:25" s="323" customFormat="1" ht="18" customHeight="1">
      <c r="A200" s="1547" t="s">
        <v>17</v>
      </c>
      <c r="B200" s="1549" t="s">
        <v>18</v>
      </c>
      <c r="C200" s="1551">
        <v>6</v>
      </c>
      <c r="D200" s="1553" t="s">
        <v>278</v>
      </c>
      <c r="E200" s="1555" t="s">
        <v>52</v>
      </c>
      <c r="F200" s="1117"/>
      <c r="G200" s="1557" t="s">
        <v>17</v>
      </c>
      <c r="H200" s="289" t="s">
        <v>182</v>
      </c>
      <c r="I200" s="1248">
        <f>J200+L200</f>
        <v>14.5</v>
      </c>
      <c r="J200" s="1241">
        <v>14.5</v>
      </c>
      <c r="K200" s="1241">
        <v>0</v>
      </c>
      <c r="L200" s="1251">
        <v>0</v>
      </c>
      <c r="M200" s="1159">
        <f>N200+O200</f>
        <v>10.9</v>
      </c>
      <c r="N200" s="1139">
        <v>10.9</v>
      </c>
      <c r="O200" s="1139">
        <v>0</v>
      </c>
      <c r="P200" s="1140">
        <v>0</v>
      </c>
      <c r="Q200" s="295">
        <v>14.5</v>
      </c>
      <c r="R200" s="1160">
        <v>14.5</v>
      </c>
      <c r="S200" s="1340" t="s">
        <v>263</v>
      </c>
      <c r="T200" s="1261">
        <v>3</v>
      </c>
      <c r="U200" s="1240">
        <v>3</v>
      </c>
      <c r="V200" s="1249"/>
      <c r="W200" s="322"/>
      <c r="Y200" s="1119"/>
    </row>
    <row r="201" spans="1:25" s="323" customFormat="1" ht="19.5" customHeight="1">
      <c r="A201" s="1548"/>
      <c r="B201" s="1550"/>
      <c r="C201" s="1552"/>
      <c r="D201" s="1554"/>
      <c r="E201" s="1556"/>
      <c r="F201" s="1117"/>
      <c r="G201" s="1558"/>
      <c r="H201" s="288" t="s">
        <v>13</v>
      </c>
      <c r="I201" s="297">
        <f t="shared" ref="I201:R201" si="57">SUM(I200)</f>
        <v>14.5</v>
      </c>
      <c r="J201" s="299">
        <f t="shared" si="57"/>
        <v>14.5</v>
      </c>
      <c r="K201" s="299">
        <f t="shared" si="57"/>
        <v>0</v>
      </c>
      <c r="L201" s="1090">
        <f t="shared" si="57"/>
        <v>0</v>
      </c>
      <c r="M201" s="1161">
        <f t="shared" si="57"/>
        <v>10.9</v>
      </c>
      <c r="N201" s="1089">
        <f t="shared" si="57"/>
        <v>10.9</v>
      </c>
      <c r="O201" s="1089">
        <f t="shared" si="57"/>
        <v>0</v>
      </c>
      <c r="P201" s="1162">
        <f t="shared" si="57"/>
        <v>0</v>
      </c>
      <c r="Q201" s="302">
        <f t="shared" si="57"/>
        <v>14.5</v>
      </c>
      <c r="R201" s="1163">
        <f t="shared" si="57"/>
        <v>14.5</v>
      </c>
      <c r="S201" s="1342"/>
      <c r="T201" s="518">
        <f>SUM(T200)</f>
        <v>3</v>
      </c>
      <c r="U201" s="430">
        <f>SUM(U200)</f>
        <v>3</v>
      </c>
      <c r="V201" s="1164"/>
      <c r="W201" s="322"/>
      <c r="Y201" s="1119"/>
    </row>
    <row r="202" spans="1:25" s="323" customFormat="1" ht="16.5" customHeight="1">
      <c r="A202" s="1547" t="s">
        <v>17</v>
      </c>
      <c r="B202" s="1568" t="s">
        <v>18</v>
      </c>
      <c r="C202" s="1361" t="s">
        <v>290</v>
      </c>
      <c r="D202" s="1553" t="s">
        <v>727</v>
      </c>
      <c r="E202" s="1555" t="s">
        <v>73</v>
      </c>
      <c r="F202" s="1165" t="s">
        <v>728</v>
      </c>
      <c r="G202" s="1557" t="s">
        <v>279</v>
      </c>
      <c r="H202" s="289" t="s">
        <v>182</v>
      </c>
      <c r="I202" s="1256">
        <f>J202+L202</f>
        <v>5</v>
      </c>
      <c r="J202" s="1257">
        <v>5</v>
      </c>
      <c r="K202" s="1257">
        <v>3.8</v>
      </c>
      <c r="L202" s="1255">
        <v>0</v>
      </c>
      <c r="M202" s="1152">
        <f>N202+P202</f>
        <v>5</v>
      </c>
      <c r="N202" s="1082">
        <v>5</v>
      </c>
      <c r="O202" s="1082">
        <v>3.8</v>
      </c>
      <c r="P202" s="1166">
        <v>0</v>
      </c>
      <c r="Q202" s="268">
        <v>5</v>
      </c>
      <c r="R202" s="278">
        <v>5</v>
      </c>
      <c r="S202" s="1340" t="s">
        <v>280</v>
      </c>
      <c r="T202" s="507">
        <v>5</v>
      </c>
      <c r="U202" s="1257">
        <v>5</v>
      </c>
      <c r="V202" s="1167"/>
      <c r="W202" s="322"/>
      <c r="Y202" s="1119"/>
    </row>
    <row r="203" spans="1:25" s="323" customFormat="1" ht="17.25" customHeight="1" thickBot="1">
      <c r="A203" s="1548"/>
      <c r="B203" s="1569"/>
      <c r="C203" s="1570"/>
      <c r="D203" s="1571"/>
      <c r="E203" s="1572"/>
      <c r="F203" s="1168"/>
      <c r="G203" s="1576"/>
      <c r="H203" s="1142" t="s">
        <v>13</v>
      </c>
      <c r="I203" s="325">
        <f t="shared" ref="I203:R203" si="58">SUM(I202)</f>
        <v>5</v>
      </c>
      <c r="J203" s="326">
        <f t="shared" si="58"/>
        <v>5</v>
      </c>
      <c r="K203" s="326">
        <f t="shared" si="58"/>
        <v>3.8</v>
      </c>
      <c r="L203" s="329">
        <f t="shared" si="58"/>
        <v>0</v>
      </c>
      <c r="M203" s="1169">
        <f t="shared" si="58"/>
        <v>5</v>
      </c>
      <c r="N203" s="1170">
        <f t="shared" si="58"/>
        <v>5</v>
      </c>
      <c r="O203" s="1170">
        <f t="shared" si="58"/>
        <v>3.8</v>
      </c>
      <c r="P203" s="1171">
        <f t="shared" si="58"/>
        <v>0</v>
      </c>
      <c r="Q203" s="1172">
        <f t="shared" si="58"/>
        <v>5</v>
      </c>
      <c r="R203" s="328">
        <f t="shared" si="58"/>
        <v>5</v>
      </c>
      <c r="S203" s="1494"/>
      <c r="T203" s="667">
        <f>SUM(T202)</f>
        <v>5</v>
      </c>
      <c r="U203" s="326">
        <f>SUM(U202)</f>
        <v>5</v>
      </c>
      <c r="V203" s="1173"/>
      <c r="W203" s="322"/>
      <c r="Y203" s="1119"/>
    </row>
    <row r="204" spans="1:25" ht="14.25" customHeight="1" thickBot="1">
      <c r="A204" s="1297" t="s">
        <v>17</v>
      </c>
      <c r="B204" s="303" t="s">
        <v>18</v>
      </c>
      <c r="C204" s="1686" t="s">
        <v>14</v>
      </c>
      <c r="D204" s="1687"/>
      <c r="E204" s="1687"/>
      <c r="F204" s="1687"/>
      <c r="G204" s="1688"/>
      <c r="H204" s="1689"/>
      <c r="I204" s="763">
        <f>SUM(I130,I140,I169,I172,I187,I203,I201)</f>
        <v>1034.5500000000002</v>
      </c>
      <c r="J204" s="1174">
        <f>J130+J140+J169+J172+J187+J201+J203</f>
        <v>1034.5500000000002</v>
      </c>
      <c r="K204" s="1174">
        <f>SUM(K130,K140,K169,K172,K187,K203,K201)</f>
        <v>566.09999999999991</v>
      </c>
      <c r="L204" s="761">
        <f>SUM(L130,L140,L169,L172,L187,L203,L201)</f>
        <v>0</v>
      </c>
      <c r="M204" s="1175">
        <f>SUM(M130,M140,M169,M172,M187,M203,M201)</f>
        <v>1062.9000000000001</v>
      </c>
      <c r="N204" s="1176">
        <f>SUM(N130,N140,N169,N172,N187,N203,O187,N201)</f>
        <v>1064.9000000000001</v>
      </c>
      <c r="O204" s="1176">
        <f>SUM(O130,O140,O169,O172,O187,O203,O201)</f>
        <v>567.69999999999993</v>
      </c>
      <c r="P204" s="1177">
        <f>SUM(P130,P140,P169,P172,P187,P203,P201)</f>
        <v>0</v>
      </c>
      <c r="Q204" s="1092">
        <f>SUM(Q130,Q140,Q169,Q172,Q187,Q203,Q201)</f>
        <v>1051.3</v>
      </c>
      <c r="R204" s="1091">
        <f>SUM(R130,R140,R169,R172,R187,R203,R201)</f>
        <v>986.6</v>
      </c>
      <c r="S204" s="1314" t="s">
        <v>23</v>
      </c>
      <c r="T204" s="1178" t="s">
        <v>23</v>
      </c>
      <c r="U204" s="1179" t="s">
        <v>23</v>
      </c>
      <c r="V204" s="1180" t="s">
        <v>23</v>
      </c>
      <c r="X204" s="238"/>
    </row>
    <row r="205" spans="1:25" ht="15" customHeight="1" thickBot="1">
      <c r="A205" s="1297" t="s">
        <v>17</v>
      </c>
      <c r="B205" s="1690" t="s">
        <v>15</v>
      </c>
      <c r="C205" s="1691"/>
      <c r="D205" s="1691"/>
      <c r="E205" s="1691"/>
      <c r="F205" s="1691"/>
      <c r="G205" s="1691"/>
      <c r="H205" s="1692"/>
      <c r="I205" s="1181">
        <f t="shared" ref="I205:R205" si="59">SUM(I125,I204)</f>
        <v>8932.5499999999993</v>
      </c>
      <c r="J205" s="1238">
        <f t="shared" si="59"/>
        <v>8828.4500000000007</v>
      </c>
      <c r="K205" s="1238">
        <f t="shared" si="59"/>
        <v>5423.1</v>
      </c>
      <c r="L205" s="333">
        <f t="shared" si="59"/>
        <v>104.1</v>
      </c>
      <c r="M205" s="1182">
        <f>+N205+P205</f>
        <v>9232.9409999999989</v>
      </c>
      <c r="N205" s="1183">
        <f t="shared" si="59"/>
        <v>9208.0409999999993</v>
      </c>
      <c r="O205" s="1183">
        <f t="shared" si="59"/>
        <v>5876.9399999999987</v>
      </c>
      <c r="P205" s="1184">
        <f t="shared" si="59"/>
        <v>24.9</v>
      </c>
      <c r="Q205" s="1185">
        <f t="shared" si="59"/>
        <v>9164.6</v>
      </c>
      <c r="R205" s="1186">
        <f t="shared" si="59"/>
        <v>9357.7000000000007</v>
      </c>
      <c r="S205" s="1187" t="s">
        <v>23</v>
      </c>
      <c r="T205" s="1188" t="s">
        <v>23</v>
      </c>
      <c r="U205" s="1189" t="s">
        <v>23</v>
      </c>
      <c r="V205" s="1190" t="s">
        <v>23</v>
      </c>
      <c r="W205" s="1245"/>
      <c r="X205" s="238"/>
      <c r="Y205" s="238"/>
    </row>
    <row r="206" spans="1:25" ht="15" customHeight="1" thickBot="1">
      <c r="A206" s="1565" t="s">
        <v>16</v>
      </c>
      <c r="B206" s="1566"/>
      <c r="C206" s="1566"/>
      <c r="D206" s="1566"/>
      <c r="E206" s="1566"/>
      <c r="F206" s="1566"/>
      <c r="G206" s="1566"/>
      <c r="H206" s="1567"/>
      <c r="I206" s="1191">
        <f>SUM(I205)</f>
        <v>8932.5499999999993</v>
      </c>
      <c r="J206" s="1239">
        <f t="shared" ref="J206:R206" si="60">SUM(J205)</f>
        <v>8828.4500000000007</v>
      </c>
      <c r="K206" s="1239">
        <f t="shared" si="60"/>
        <v>5423.1</v>
      </c>
      <c r="L206" s="335">
        <f t="shared" si="60"/>
        <v>104.1</v>
      </c>
      <c r="M206" s="1192">
        <f>SUM(M205)</f>
        <v>9232.9409999999989</v>
      </c>
      <c r="N206" s="1193">
        <f t="shared" si="60"/>
        <v>9208.0409999999993</v>
      </c>
      <c r="O206" s="1193">
        <f t="shared" si="60"/>
        <v>5876.9399999999987</v>
      </c>
      <c r="P206" s="1194">
        <f t="shared" si="60"/>
        <v>24.9</v>
      </c>
      <c r="Q206" s="1195">
        <f t="shared" si="60"/>
        <v>9164.6</v>
      </c>
      <c r="R206" s="1196">
        <f t="shared" si="60"/>
        <v>9357.7000000000007</v>
      </c>
      <c r="S206" s="1197" t="s">
        <v>23</v>
      </c>
      <c r="T206" s="1198" t="s">
        <v>23</v>
      </c>
      <c r="U206" s="1199" t="s">
        <v>23</v>
      </c>
      <c r="V206" s="1200" t="s">
        <v>23</v>
      </c>
      <c r="W206" s="1245"/>
    </row>
    <row r="207" spans="1:25">
      <c r="A207" s="1053"/>
      <c r="B207" s="1053"/>
      <c r="C207" s="1053"/>
      <c r="D207" s="1053"/>
      <c r="E207" s="1053"/>
      <c r="F207" s="1053"/>
      <c r="G207" s="1201"/>
      <c r="H207" s="1053"/>
      <c r="I207" s="1202"/>
      <c r="J207" s="1202"/>
      <c r="K207" s="1202"/>
      <c r="L207" s="1202"/>
      <c r="M207" s="1202"/>
      <c r="N207" s="1202"/>
      <c r="O207" s="1202"/>
      <c r="P207" s="1202"/>
      <c r="Q207" s="1054"/>
      <c r="R207" s="1054"/>
      <c r="S207" s="1054"/>
      <c r="T207" s="1054"/>
      <c r="U207" s="1054"/>
      <c r="V207" s="1054"/>
      <c r="W207" s="1245"/>
    </row>
    <row r="208" spans="1:25" ht="13.5" customHeight="1">
      <c r="A208" s="1054"/>
      <c r="B208" s="1054"/>
      <c r="C208" s="1054"/>
      <c r="D208" s="1095"/>
      <c r="E208" s="1054"/>
      <c r="F208" s="1054"/>
      <c r="G208" s="1203"/>
      <c r="H208" s="1054"/>
      <c r="I208" s="1204"/>
      <c r="J208" s="1204"/>
      <c r="K208" s="1204"/>
      <c r="L208" s="1204"/>
      <c r="M208" s="1204"/>
      <c r="N208" s="1204"/>
      <c r="O208" s="1204"/>
      <c r="P208" s="1204"/>
      <c r="Q208" s="1204"/>
      <c r="R208" s="1204"/>
      <c r="S208" s="1205"/>
      <c r="T208" s="1054"/>
      <c r="U208" s="1054"/>
      <c r="V208" s="1054"/>
    </row>
    <row r="209" spans="1:22" ht="12.75" customHeight="1">
      <c r="A209" s="1054"/>
      <c r="B209" s="1054"/>
      <c r="C209" s="1323" t="s">
        <v>732</v>
      </c>
      <c r="D209" s="1323"/>
      <c r="E209" s="1323"/>
      <c r="F209" s="1323"/>
      <c r="G209" s="1323"/>
      <c r="H209" s="1323"/>
      <c r="I209" s="1323"/>
      <c r="J209" s="1323"/>
      <c r="K209" s="1323"/>
      <c r="L209" s="1323"/>
      <c r="M209" s="1323"/>
      <c r="N209" s="1323"/>
      <c r="O209" s="1282"/>
      <c r="P209" s="1282"/>
      <c r="Q209" s="1282"/>
      <c r="R209" s="1282"/>
      <c r="S209" s="1054"/>
      <c r="T209" s="1054"/>
      <c r="U209" s="1054"/>
      <c r="V209" s="1054"/>
    </row>
  </sheetData>
  <mergeCells count="496">
    <mergeCell ref="S202:S203"/>
    <mergeCell ref="C204:H204"/>
    <mergeCell ref="B205:H205"/>
    <mergeCell ref="V179:V180"/>
    <mergeCell ref="C182:C184"/>
    <mergeCell ref="D182:D184"/>
    <mergeCell ref="E182:E184"/>
    <mergeCell ref="G182:G184"/>
    <mergeCell ref="U185:U186"/>
    <mergeCell ref="V185:V186"/>
    <mergeCell ref="V188:V189"/>
    <mergeCell ref="U191:U192"/>
    <mergeCell ref="V191:V192"/>
    <mergeCell ref="V194:V195"/>
    <mergeCell ref="U188:U189"/>
    <mergeCell ref="U182:U183"/>
    <mergeCell ref="V182:V183"/>
    <mergeCell ref="G188:G190"/>
    <mergeCell ref="S188:S190"/>
    <mergeCell ref="T188:T189"/>
    <mergeCell ref="B188:B190"/>
    <mergeCell ref="C188:C190"/>
    <mergeCell ref="D188:D190"/>
    <mergeCell ref="E188:E190"/>
    <mergeCell ref="A179:A181"/>
    <mergeCell ref="B179:B181"/>
    <mergeCell ref="C179:C181"/>
    <mergeCell ref="D179:D181"/>
    <mergeCell ref="E179:E181"/>
    <mergeCell ref="G179:G181"/>
    <mergeCell ref="S179:S181"/>
    <mergeCell ref="T179:T180"/>
    <mergeCell ref="U179:U180"/>
    <mergeCell ref="V173:V174"/>
    <mergeCell ref="D176:D178"/>
    <mergeCell ref="E176:E178"/>
    <mergeCell ref="G176:G178"/>
    <mergeCell ref="S176:S178"/>
    <mergeCell ref="T176:T177"/>
    <mergeCell ref="U176:U177"/>
    <mergeCell ref="V176:V177"/>
    <mergeCell ref="A173:A175"/>
    <mergeCell ref="B173:B175"/>
    <mergeCell ref="C173:C175"/>
    <mergeCell ref="D173:D175"/>
    <mergeCell ref="E173:E175"/>
    <mergeCell ref="G173:G175"/>
    <mergeCell ref="S173:S175"/>
    <mergeCell ref="T173:T174"/>
    <mergeCell ref="U173:U174"/>
    <mergeCell ref="A176:A178"/>
    <mergeCell ref="B176:B178"/>
    <mergeCell ref="C176:C178"/>
    <mergeCell ref="C125:H125"/>
    <mergeCell ref="C126:V126"/>
    <mergeCell ref="A127:A130"/>
    <mergeCell ref="B127:B130"/>
    <mergeCell ref="V105:V108"/>
    <mergeCell ref="V110:V113"/>
    <mergeCell ref="A115:A117"/>
    <mergeCell ref="B115:B117"/>
    <mergeCell ref="C115:C117"/>
    <mergeCell ref="D115:D117"/>
    <mergeCell ref="E115:E117"/>
    <mergeCell ref="G115:G117"/>
    <mergeCell ref="S115:S117"/>
    <mergeCell ref="T115:T116"/>
    <mergeCell ref="U115:U116"/>
    <mergeCell ref="V115:V116"/>
    <mergeCell ref="A110:A114"/>
    <mergeCell ref="B110:B114"/>
    <mergeCell ref="C110:C114"/>
    <mergeCell ref="D110:D114"/>
    <mergeCell ref="E110:E114"/>
    <mergeCell ref="G110:G114"/>
    <mergeCell ref="S110:S114"/>
    <mergeCell ref="T110:T113"/>
    <mergeCell ref="V67:V72"/>
    <mergeCell ref="A73:A78"/>
    <mergeCell ref="B73:B78"/>
    <mergeCell ref="C73:C78"/>
    <mergeCell ref="D73:D78"/>
    <mergeCell ref="A84:A89"/>
    <mergeCell ref="B84:B89"/>
    <mergeCell ref="C84:C89"/>
    <mergeCell ref="D84:D89"/>
    <mergeCell ref="E73:E78"/>
    <mergeCell ref="G73:G78"/>
    <mergeCell ref="S73:S78"/>
    <mergeCell ref="T73:T76"/>
    <mergeCell ref="U73:U76"/>
    <mergeCell ref="V73:V77"/>
    <mergeCell ref="A79:A83"/>
    <mergeCell ref="B79:B83"/>
    <mergeCell ref="C79:C83"/>
    <mergeCell ref="D79:D83"/>
    <mergeCell ref="E79:E83"/>
    <mergeCell ref="G79:G83"/>
    <mergeCell ref="S79:S83"/>
    <mergeCell ref="T79:T82"/>
    <mergeCell ref="U79:U82"/>
    <mergeCell ref="A34:A39"/>
    <mergeCell ref="A61:A66"/>
    <mergeCell ref="B61:B66"/>
    <mergeCell ref="C61:C66"/>
    <mergeCell ref="D61:D66"/>
    <mergeCell ref="E61:E66"/>
    <mergeCell ref="G61:G66"/>
    <mergeCell ref="S61:S66"/>
    <mergeCell ref="V61:V65"/>
    <mergeCell ref="A50:A55"/>
    <mergeCell ref="B50:B55"/>
    <mergeCell ref="C50:C55"/>
    <mergeCell ref="D50:D55"/>
    <mergeCell ref="V40:V43"/>
    <mergeCell ref="A45:A49"/>
    <mergeCell ref="B45:B49"/>
    <mergeCell ref="C45:C49"/>
    <mergeCell ref="D45:D49"/>
    <mergeCell ref="E45:E49"/>
    <mergeCell ref="G45:G49"/>
    <mergeCell ref="S45:S49"/>
    <mergeCell ref="T45:T47"/>
    <mergeCell ref="U45:U47"/>
    <mergeCell ref="V45:V48"/>
    <mergeCell ref="V18:V21"/>
    <mergeCell ref="A23:A27"/>
    <mergeCell ref="B23:B27"/>
    <mergeCell ref="C23:C27"/>
    <mergeCell ref="D23:D27"/>
    <mergeCell ref="E23:E27"/>
    <mergeCell ref="G23:G27"/>
    <mergeCell ref="S23:S27"/>
    <mergeCell ref="T23:T25"/>
    <mergeCell ref="U23:U25"/>
    <mergeCell ref="A18:A22"/>
    <mergeCell ref="B18:B22"/>
    <mergeCell ref="C18:C22"/>
    <mergeCell ref="D18:D22"/>
    <mergeCell ref="E18:E22"/>
    <mergeCell ref="G18:G22"/>
    <mergeCell ref="S18:S22"/>
    <mergeCell ref="T18:T20"/>
    <mergeCell ref="U18:U20"/>
    <mergeCell ref="V23:V26"/>
    <mergeCell ref="S1:V1"/>
    <mergeCell ref="A2:R2"/>
    <mergeCell ref="A3:Q3"/>
    <mergeCell ref="A5:A7"/>
    <mergeCell ref="B5:B7"/>
    <mergeCell ref="C5:C7"/>
    <mergeCell ref="D5:D7"/>
    <mergeCell ref="E5:E7"/>
    <mergeCell ref="G5:G7"/>
    <mergeCell ref="H5:H7"/>
    <mergeCell ref="I5:L5"/>
    <mergeCell ref="M5:P5"/>
    <mergeCell ref="Q5:Q7"/>
    <mergeCell ref="R5:R7"/>
    <mergeCell ref="S5:U5"/>
    <mergeCell ref="V5:V7"/>
    <mergeCell ref="I6:I7"/>
    <mergeCell ref="J6:K6"/>
    <mergeCell ref="L6:L7"/>
    <mergeCell ref="M6:M7"/>
    <mergeCell ref="N6:O6"/>
    <mergeCell ref="P6:P7"/>
    <mergeCell ref="S6:S7"/>
    <mergeCell ref="A4:V4"/>
    <mergeCell ref="A8:V8"/>
    <mergeCell ref="A9:V9"/>
    <mergeCell ref="B10:V10"/>
    <mergeCell ref="C11:V11"/>
    <mergeCell ref="A12:A17"/>
    <mergeCell ref="B12:B17"/>
    <mergeCell ref="C12:C17"/>
    <mergeCell ref="D12:D17"/>
    <mergeCell ref="E12:E17"/>
    <mergeCell ref="G12:G17"/>
    <mergeCell ref="S12:S17"/>
    <mergeCell ref="T12:T16"/>
    <mergeCell ref="U12:U16"/>
    <mergeCell ref="V12:V16"/>
    <mergeCell ref="A28:A33"/>
    <mergeCell ref="B28:B33"/>
    <mergeCell ref="C28:C33"/>
    <mergeCell ref="D28:D33"/>
    <mergeCell ref="E28:E33"/>
    <mergeCell ref="G28:G33"/>
    <mergeCell ref="S28:S33"/>
    <mergeCell ref="T28:T31"/>
    <mergeCell ref="U28:U31"/>
    <mergeCell ref="V28:V32"/>
    <mergeCell ref="B34:B39"/>
    <mergeCell ref="C34:C39"/>
    <mergeCell ref="D34:D39"/>
    <mergeCell ref="E34:E39"/>
    <mergeCell ref="G34:G39"/>
    <mergeCell ref="S34:S39"/>
    <mergeCell ref="T34:T37"/>
    <mergeCell ref="U34:U37"/>
    <mergeCell ref="V34:V38"/>
    <mergeCell ref="A40:A44"/>
    <mergeCell ref="B40:B44"/>
    <mergeCell ref="C40:C44"/>
    <mergeCell ref="D40:D44"/>
    <mergeCell ref="E40:E44"/>
    <mergeCell ref="G40:G44"/>
    <mergeCell ref="S40:S44"/>
    <mergeCell ref="T40:T42"/>
    <mergeCell ref="U40:U42"/>
    <mergeCell ref="E50:E55"/>
    <mergeCell ref="G50:G55"/>
    <mergeCell ref="S50:S55"/>
    <mergeCell ref="T50:T53"/>
    <mergeCell ref="U50:U53"/>
    <mergeCell ref="V50:V54"/>
    <mergeCell ref="A56:A60"/>
    <mergeCell ref="B56:B60"/>
    <mergeCell ref="C56:C60"/>
    <mergeCell ref="D56:D60"/>
    <mergeCell ref="E56:E60"/>
    <mergeCell ref="G56:G60"/>
    <mergeCell ref="S56:S60"/>
    <mergeCell ref="T56:T58"/>
    <mergeCell ref="U56:U58"/>
    <mergeCell ref="V56:V59"/>
    <mergeCell ref="T61:T64"/>
    <mergeCell ref="U61:U64"/>
    <mergeCell ref="A67:A72"/>
    <mergeCell ref="B67:B72"/>
    <mergeCell ref="C67:C72"/>
    <mergeCell ref="D67:D72"/>
    <mergeCell ref="E67:E72"/>
    <mergeCell ref="G67:G72"/>
    <mergeCell ref="S67:S72"/>
    <mergeCell ref="T67:T71"/>
    <mergeCell ref="U67:U71"/>
    <mergeCell ref="V79:V82"/>
    <mergeCell ref="E84:E89"/>
    <mergeCell ref="G84:G89"/>
    <mergeCell ref="S84:S89"/>
    <mergeCell ref="T84:T87"/>
    <mergeCell ref="U84:U87"/>
    <mergeCell ref="V84:V87"/>
    <mergeCell ref="A90:A94"/>
    <mergeCell ref="B90:B94"/>
    <mergeCell ref="C90:C94"/>
    <mergeCell ref="D90:D94"/>
    <mergeCell ref="E90:E94"/>
    <mergeCell ref="G90:G94"/>
    <mergeCell ref="S90:S94"/>
    <mergeCell ref="T90:T93"/>
    <mergeCell ref="U90:U93"/>
    <mergeCell ref="V90:V93"/>
    <mergeCell ref="E95:E99"/>
    <mergeCell ref="G95:G99"/>
    <mergeCell ref="S95:S99"/>
    <mergeCell ref="T95:T98"/>
    <mergeCell ref="U95:U98"/>
    <mergeCell ref="V95:V98"/>
    <mergeCell ref="A100:A104"/>
    <mergeCell ref="B100:B104"/>
    <mergeCell ref="C100:C104"/>
    <mergeCell ref="D100:D104"/>
    <mergeCell ref="E100:E104"/>
    <mergeCell ref="G100:G104"/>
    <mergeCell ref="S100:S104"/>
    <mergeCell ref="T100:T103"/>
    <mergeCell ref="U100:U103"/>
    <mergeCell ref="V100:V103"/>
    <mergeCell ref="A95:A99"/>
    <mergeCell ref="B95:B99"/>
    <mergeCell ref="C95:C99"/>
    <mergeCell ref="D95:D99"/>
    <mergeCell ref="U110:U113"/>
    <mergeCell ref="A105:A109"/>
    <mergeCell ref="B105:B109"/>
    <mergeCell ref="C105:C109"/>
    <mergeCell ref="D105:D109"/>
    <mergeCell ref="E105:E109"/>
    <mergeCell ref="G105:G109"/>
    <mergeCell ref="S105:S109"/>
    <mergeCell ref="T105:T108"/>
    <mergeCell ref="U105:U108"/>
    <mergeCell ref="V118:V119"/>
    <mergeCell ref="A121:A124"/>
    <mergeCell ref="B121:B124"/>
    <mergeCell ref="C121:C124"/>
    <mergeCell ref="D121:D124"/>
    <mergeCell ref="E121:E124"/>
    <mergeCell ref="G121:G124"/>
    <mergeCell ref="S121:S124"/>
    <mergeCell ref="T121:T123"/>
    <mergeCell ref="U121:U123"/>
    <mergeCell ref="V121:V123"/>
    <mergeCell ref="A118:A120"/>
    <mergeCell ref="B118:B120"/>
    <mergeCell ref="C118:C120"/>
    <mergeCell ref="D118:D120"/>
    <mergeCell ref="E118:E120"/>
    <mergeCell ref="G118:G120"/>
    <mergeCell ref="S118:S120"/>
    <mergeCell ref="T118:T119"/>
    <mergeCell ref="U118:U119"/>
    <mergeCell ref="C127:C130"/>
    <mergeCell ref="D127:D130"/>
    <mergeCell ref="E127:E130"/>
    <mergeCell ref="G127:G130"/>
    <mergeCell ref="S127:S128"/>
    <mergeCell ref="S129:S130"/>
    <mergeCell ref="V131:V132"/>
    <mergeCell ref="S133:S134"/>
    <mergeCell ref="A135:A138"/>
    <mergeCell ref="B135:B138"/>
    <mergeCell ref="C135:C138"/>
    <mergeCell ref="D135:D138"/>
    <mergeCell ref="E135:E138"/>
    <mergeCell ref="G135:G138"/>
    <mergeCell ref="S135:S138"/>
    <mergeCell ref="T135:T137"/>
    <mergeCell ref="U135:U137"/>
    <mergeCell ref="V135:V137"/>
    <mergeCell ref="A131:A134"/>
    <mergeCell ref="B131:B134"/>
    <mergeCell ref="C131:C134"/>
    <mergeCell ref="D131:D134"/>
    <mergeCell ref="E131:E134"/>
    <mergeCell ref="G131:G134"/>
    <mergeCell ref="S131:S132"/>
    <mergeCell ref="T131:T132"/>
    <mergeCell ref="U131:U132"/>
    <mergeCell ref="A139:A140"/>
    <mergeCell ref="B139:B140"/>
    <mergeCell ref="C139:C140"/>
    <mergeCell ref="D139:D140"/>
    <mergeCell ref="E139:E140"/>
    <mergeCell ref="G139:G140"/>
    <mergeCell ref="S139:S140"/>
    <mergeCell ref="A141:A142"/>
    <mergeCell ref="B141:B142"/>
    <mergeCell ref="C141:C142"/>
    <mergeCell ref="D141:D142"/>
    <mergeCell ref="E141:E142"/>
    <mergeCell ref="G141:G142"/>
    <mergeCell ref="S141:S142"/>
    <mergeCell ref="A143:A144"/>
    <mergeCell ref="B143:B144"/>
    <mergeCell ref="C143:C144"/>
    <mergeCell ref="D143:D144"/>
    <mergeCell ref="E143:E144"/>
    <mergeCell ref="G143:G144"/>
    <mergeCell ref="S143:S144"/>
    <mergeCell ref="A145:A146"/>
    <mergeCell ref="B145:B146"/>
    <mergeCell ref="C145:C146"/>
    <mergeCell ref="D145:D146"/>
    <mergeCell ref="E145:E146"/>
    <mergeCell ref="G145:G146"/>
    <mergeCell ref="S145:S146"/>
    <mergeCell ref="A147:A148"/>
    <mergeCell ref="B147:B148"/>
    <mergeCell ref="C147:C148"/>
    <mergeCell ref="D147:D148"/>
    <mergeCell ref="E147:E148"/>
    <mergeCell ref="G147:G148"/>
    <mergeCell ref="S147:S148"/>
    <mergeCell ref="A149:A150"/>
    <mergeCell ref="B149:B150"/>
    <mergeCell ref="C149:C150"/>
    <mergeCell ref="D149:D150"/>
    <mergeCell ref="E149:E150"/>
    <mergeCell ref="G149:G150"/>
    <mergeCell ref="S149:S150"/>
    <mergeCell ref="A151:A152"/>
    <mergeCell ref="B151:B152"/>
    <mergeCell ref="C151:C152"/>
    <mergeCell ref="D151:D152"/>
    <mergeCell ref="E151:E152"/>
    <mergeCell ref="G151:G152"/>
    <mergeCell ref="S151:S152"/>
    <mergeCell ref="B153:B154"/>
    <mergeCell ref="C153:C154"/>
    <mergeCell ref="D153:D154"/>
    <mergeCell ref="E153:E154"/>
    <mergeCell ref="G153:G154"/>
    <mergeCell ref="S153:S154"/>
    <mergeCell ref="A155:A156"/>
    <mergeCell ref="B155:B156"/>
    <mergeCell ref="C155:C156"/>
    <mergeCell ref="D155:D156"/>
    <mergeCell ref="E155:E156"/>
    <mergeCell ref="G155:G156"/>
    <mergeCell ref="S155:S156"/>
    <mergeCell ref="A157:A158"/>
    <mergeCell ref="B157:B158"/>
    <mergeCell ref="C157:C158"/>
    <mergeCell ref="D157:D158"/>
    <mergeCell ref="E157:E158"/>
    <mergeCell ref="G157:G158"/>
    <mergeCell ref="S157:S158"/>
    <mergeCell ref="A159:A160"/>
    <mergeCell ref="B159:B160"/>
    <mergeCell ref="C159:C160"/>
    <mergeCell ref="D159:D160"/>
    <mergeCell ref="E159:E160"/>
    <mergeCell ref="G159:G160"/>
    <mergeCell ref="S159:S160"/>
    <mergeCell ref="A161:A162"/>
    <mergeCell ref="B161:B162"/>
    <mergeCell ref="C161:C162"/>
    <mergeCell ref="D161:D162"/>
    <mergeCell ref="E161:E162"/>
    <mergeCell ref="G161:G162"/>
    <mergeCell ref="S161:S162"/>
    <mergeCell ref="A163:A164"/>
    <mergeCell ref="B163:B164"/>
    <mergeCell ref="C163:C164"/>
    <mergeCell ref="D163:D164"/>
    <mergeCell ref="E163:E164"/>
    <mergeCell ref="G163:G164"/>
    <mergeCell ref="S163:S164"/>
    <mergeCell ref="V165:V168"/>
    <mergeCell ref="A170:A172"/>
    <mergeCell ref="B170:B172"/>
    <mergeCell ref="C170:C172"/>
    <mergeCell ref="D170:D172"/>
    <mergeCell ref="E170:E172"/>
    <mergeCell ref="G170:G172"/>
    <mergeCell ref="S170:S172"/>
    <mergeCell ref="T170:T171"/>
    <mergeCell ref="U170:U171"/>
    <mergeCell ref="V170:V171"/>
    <mergeCell ref="T165:T168"/>
    <mergeCell ref="U165:U168"/>
    <mergeCell ref="A165:A169"/>
    <mergeCell ref="B165:B169"/>
    <mergeCell ref="C165:C169"/>
    <mergeCell ref="D165:D169"/>
    <mergeCell ref="E165:E169"/>
    <mergeCell ref="G165:G169"/>
    <mergeCell ref="S165:S169"/>
    <mergeCell ref="A182:A184"/>
    <mergeCell ref="B182:B184"/>
    <mergeCell ref="S182:S184"/>
    <mergeCell ref="T182:T183"/>
    <mergeCell ref="S194:S196"/>
    <mergeCell ref="T194:T195"/>
    <mergeCell ref="U194:U195"/>
    <mergeCell ref="A185:A187"/>
    <mergeCell ref="B185:B187"/>
    <mergeCell ref="C185:C187"/>
    <mergeCell ref="D185:D187"/>
    <mergeCell ref="E185:E187"/>
    <mergeCell ref="G185:G187"/>
    <mergeCell ref="S185:S187"/>
    <mergeCell ref="T185:T186"/>
    <mergeCell ref="T191:T192"/>
    <mergeCell ref="A191:A193"/>
    <mergeCell ref="B191:B193"/>
    <mergeCell ref="C191:C193"/>
    <mergeCell ref="D191:D193"/>
    <mergeCell ref="E191:E193"/>
    <mergeCell ref="G191:G193"/>
    <mergeCell ref="S191:S193"/>
    <mergeCell ref="A188:A190"/>
    <mergeCell ref="A206:H206"/>
    <mergeCell ref="A202:A203"/>
    <mergeCell ref="B202:B203"/>
    <mergeCell ref="C202:C203"/>
    <mergeCell ref="D202:D203"/>
    <mergeCell ref="E202:E203"/>
    <mergeCell ref="A194:A196"/>
    <mergeCell ref="B194:B196"/>
    <mergeCell ref="C194:C196"/>
    <mergeCell ref="D194:D196"/>
    <mergeCell ref="E194:E196"/>
    <mergeCell ref="G194:G196"/>
    <mergeCell ref="G202:G203"/>
    <mergeCell ref="T197:T198"/>
    <mergeCell ref="U197:U198"/>
    <mergeCell ref="V197:V198"/>
    <mergeCell ref="A200:A201"/>
    <mergeCell ref="B200:B201"/>
    <mergeCell ref="C200:C201"/>
    <mergeCell ref="D200:D201"/>
    <mergeCell ref="E200:E201"/>
    <mergeCell ref="G200:G201"/>
    <mergeCell ref="S200:S201"/>
    <mergeCell ref="A197:A199"/>
    <mergeCell ref="B197:B199"/>
    <mergeCell ref="C197:C199"/>
    <mergeCell ref="D197:D199"/>
    <mergeCell ref="E197:E199"/>
    <mergeCell ref="G197:G199"/>
    <mergeCell ref="S197:S199"/>
  </mergeCells>
  <conditionalFormatting sqref="S5 V5">
    <cfRule type="cellIs" dxfId="86"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67" firstPageNumber="6" orientation="landscape" useFirstPageNumber="1" r:id="rId1"/>
  <headerFooter alignWithMargins="0">
    <oddHeader>&amp;C&amp;P</oddHeader>
    <firstHeader xml:space="preserve">&amp;C6
</firstHeader>
  </headerFooter>
</worksheet>
</file>

<file path=xl/worksheets/sheet3.xml><?xml version="1.0" encoding="utf-8"?>
<worksheet xmlns="http://schemas.openxmlformats.org/spreadsheetml/2006/main" xmlns:r="http://schemas.openxmlformats.org/officeDocument/2006/relationships">
  <dimension ref="A1:AE100"/>
  <sheetViews>
    <sheetView zoomScaleNormal="100" workbookViewId="0">
      <selection activeCell="AD71" sqref="AD71"/>
    </sheetView>
  </sheetViews>
  <sheetFormatPr defaultRowHeight="15.75" outlineLevelRow="1"/>
  <cols>
    <col min="1" max="1" width="5.5703125" style="323" customWidth="1"/>
    <col min="2" max="2" width="5" style="323" customWidth="1"/>
    <col min="3" max="3" width="4" style="323" customWidth="1"/>
    <col min="4" max="4" width="23.28515625" style="539" customWidth="1"/>
    <col min="5" max="5" width="10.28515625" style="323" customWidth="1"/>
    <col min="6" max="6" width="7.28515625" style="323" customWidth="1"/>
    <col min="7" max="7" width="10.42578125" style="323" customWidth="1"/>
    <col min="8" max="8" width="8.28515625" style="323" customWidth="1"/>
    <col min="9" max="11" width="8.85546875" style="323" customWidth="1"/>
    <col min="12" max="12" width="10.28515625" style="323" customWidth="1"/>
    <col min="13" max="13" width="11.7109375" style="323" customWidth="1"/>
    <col min="14" max="14" width="10.140625" style="323" customWidth="1"/>
    <col min="15" max="15" width="10.28515625" style="323" customWidth="1"/>
    <col min="16" max="16" width="11" style="323" customWidth="1"/>
    <col min="17" max="17" width="9.85546875" style="323" customWidth="1"/>
    <col min="18" max="18" width="21.5703125" style="323" customWidth="1"/>
    <col min="19" max="19" width="6.85546875" style="323" customWidth="1"/>
    <col min="20" max="20" width="6.7109375" style="323" customWidth="1"/>
    <col min="21" max="21" width="19.140625" style="323" customWidth="1"/>
    <col min="22" max="22" width="9.140625" style="323" customWidth="1"/>
    <col min="23" max="29" width="9.140625" style="323" hidden="1" customWidth="1"/>
    <col min="30" max="31" width="9.140625" style="323" customWidth="1"/>
    <col min="32" max="256" width="9.140625" style="323"/>
    <col min="257" max="257" width="5.5703125" style="323" customWidth="1"/>
    <col min="258" max="258" width="5" style="323" customWidth="1"/>
    <col min="259" max="259" width="4" style="323" customWidth="1"/>
    <col min="260" max="260" width="23.28515625" style="323" customWidth="1"/>
    <col min="261" max="261" width="10.28515625" style="323" customWidth="1"/>
    <col min="262" max="262" width="7.28515625" style="323" customWidth="1"/>
    <col min="263" max="263" width="10.42578125" style="323" customWidth="1"/>
    <col min="264" max="264" width="8.28515625" style="323" customWidth="1"/>
    <col min="265" max="267" width="8.85546875" style="323" customWidth="1"/>
    <col min="268" max="268" width="10.28515625" style="323" customWidth="1"/>
    <col min="269" max="269" width="11.7109375" style="323" customWidth="1"/>
    <col min="270" max="270" width="10.140625" style="323" customWidth="1"/>
    <col min="271" max="271" width="10.28515625" style="323" customWidth="1"/>
    <col min="272" max="272" width="11" style="323" customWidth="1"/>
    <col min="273" max="273" width="9.85546875" style="323" customWidth="1"/>
    <col min="274" max="274" width="21.5703125" style="323" customWidth="1"/>
    <col min="275" max="275" width="6.85546875" style="323" customWidth="1"/>
    <col min="276" max="276" width="6.7109375" style="323" customWidth="1"/>
    <col min="277" max="277" width="19.140625" style="323" customWidth="1"/>
    <col min="278" max="278" width="9.140625" style="323" customWidth="1"/>
    <col min="279" max="285" width="0" style="323" hidden="1" customWidth="1"/>
    <col min="286" max="287" width="9.140625" style="323" customWidth="1"/>
    <col min="288" max="512" width="9.140625" style="323"/>
    <col min="513" max="513" width="5.5703125" style="323" customWidth="1"/>
    <col min="514" max="514" width="5" style="323" customWidth="1"/>
    <col min="515" max="515" width="4" style="323" customWidth="1"/>
    <col min="516" max="516" width="23.28515625" style="323" customWidth="1"/>
    <col min="517" max="517" width="10.28515625" style="323" customWidth="1"/>
    <col min="518" max="518" width="7.28515625" style="323" customWidth="1"/>
    <col min="519" max="519" width="10.42578125" style="323" customWidth="1"/>
    <col min="520" max="520" width="8.28515625" style="323" customWidth="1"/>
    <col min="521" max="523" width="8.85546875" style="323" customWidth="1"/>
    <col min="524" max="524" width="10.28515625" style="323" customWidth="1"/>
    <col min="525" max="525" width="11.7109375" style="323" customWidth="1"/>
    <col min="526" max="526" width="10.140625" style="323" customWidth="1"/>
    <col min="527" max="527" width="10.28515625" style="323" customWidth="1"/>
    <col min="528" max="528" width="11" style="323" customWidth="1"/>
    <col min="529" max="529" width="9.85546875" style="323" customWidth="1"/>
    <col min="530" max="530" width="21.5703125" style="323" customWidth="1"/>
    <col min="531" max="531" width="6.85546875" style="323" customWidth="1"/>
    <col min="532" max="532" width="6.7109375" style="323" customWidth="1"/>
    <col min="533" max="533" width="19.140625" style="323" customWidth="1"/>
    <col min="534" max="534" width="9.140625" style="323" customWidth="1"/>
    <col min="535" max="541" width="0" style="323" hidden="1" customWidth="1"/>
    <col min="542" max="543" width="9.140625" style="323" customWidth="1"/>
    <col min="544" max="768" width="9.140625" style="323"/>
    <col min="769" max="769" width="5.5703125" style="323" customWidth="1"/>
    <col min="770" max="770" width="5" style="323" customWidth="1"/>
    <col min="771" max="771" width="4" style="323" customWidth="1"/>
    <col min="772" max="772" width="23.28515625" style="323" customWidth="1"/>
    <col min="773" max="773" width="10.28515625" style="323" customWidth="1"/>
    <col min="774" max="774" width="7.28515625" style="323" customWidth="1"/>
    <col min="775" max="775" width="10.42578125" style="323" customWidth="1"/>
    <col min="776" max="776" width="8.28515625" style="323" customWidth="1"/>
    <col min="777" max="779" width="8.85546875" style="323" customWidth="1"/>
    <col min="780" max="780" width="10.28515625" style="323" customWidth="1"/>
    <col min="781" max="781" width="11.7109375" style="323" customWidth="1"/>
    <col min="782" max="782" width="10.140625" style="323" customWidth="1"/>
    <col min="783" max="783" width="10.28515625" style="323" customWidth="1"/>
    <col min="784" max="784" width="11" style="323" customWidth="1"/>
    <col min="785" max="785" width="9.85546875" style="323" customWidth="1"/>
    <col min="786" max="786" width="21.5703125" style="323" customWidth="1"/>
    <col min="787" max="787" width="6.85546875" style="323" customWidth="1"/>
    <col min="788" max="788" width="6.7109375" style="323" customWidth="1"/>
    <col min="789" max="789" width="19.140625" style="323" customWidth="1"/>
    <col min="790" max="790" width="9.140625" style="323" customWidth="1"/>
    <col min="791" max="797" width="0" style="323" hidden="1" customWidth="1"/>
    <col min="798" max="799" width="9.140625" style="323" customWidth="1"/>
    <col min="800" max="1024" width="9.140625" style="323"/>
    <col min="1025" max="1025" width="5.5703125" style="323" customWidth="1"/>
    <col min="1026" max="1026" width="5" style="323" customWidth="1"/>
    <col min="1027" max="1027" width="4" style="323" customWidth="1"/>
    <col min="1028" max="1028" width="23.28515625" style="323" customWidth="1"/>
    <col min="1029" max="1029" width="10.28515625" style="323" customWidth="1"/>
    <col min="1030" max="1030" width="7.28515625" style="323" customWidth="1"/>
    <col min="1031" max="1031" width="10.42578125" style="323" customWidth="1"/>
    <col min="1032" max="1032" width="8.28515625" style="323" customWidth="1"/>
    <col min="1033" max="1035" width="8.85546875" style="323" customWidth="1"/>
    <col min="1036" max="1036" width="10.28515625" style="323" customWidth="1"/>
    <col min="1037" max="1037" width="11.7109375" style="323" customWidth="1"/>
    <col min="1038" max="1038" width="10.140625" style="323" customWidth="1"/>
    <col min="1039" max="1039" width="10.28515625" style="323" customWidth="1"/>
    <col min="1040" max="1040" width="11" style="323" customWidth="1"/>
    <col min="1041" max="1041" width="9.85546875" style="323" customWidth="1"/>
    <col min="1042" max="1042" width="21.5703125" style="323" customWidth="1"/>
    <col min="1043" max="1043" width="6.85546875" style="323" customWidth="1"/>
    <col min="1044" max="1044" width="6.7109375" style="323" customWidth="1"/>
    <col min="1045" max="1045" width="19.140625" style="323" customWidth="1"/>
    <col min="1046" max="1046" width="9.140625" style="323" customWidth="1"/>
    <col min="1047" max="1053" width="0" style="323" hidden="1" customWidth="1"/>
    <col min="1054" max="1055" width="9.140625" style="323" customWidth="1"/>
    <col min="1056" max="1280" width="9.140625" style="323"/>
    <col min="1281" max="1281" width="5.5703125" style="323" customWidth="1"/>
    <col min="1282" max="1282" width="5" style="323" customWidth="1"/>
    <col min="1283" max="1283" width="4" style="323" customWidth="1"/>
    <col min="1284" max="1284" width="23.28515625" style="323" customWidth="1"/>
    <col min="1285" max="1285" width="10.28515625" style="323" customWidth="1"/>
    <col min="1286" max="1286" width="7.28515625" style="323" customWidth="1"/>
    <col min="1287" max="1287" width="10.42578125" style="323" customWidth="1"/>
    <col min="1288" max="1288" width="8.28515625" style="323" customWidth="1"/>
    <col min="1289" max="1291" width="8.85546875" style="323" customWidth="1"/>
    <col min="1292" max="1292" width="10.28515625" style="323" customWidth="1"/>
    <col min="1293" max="1293" width="11.7109375" style="323" customWidth="1"/>
    <col min="1294" max="1294" width="10.140625" style="323" customWidth="1"/>
    <col min="1295" max="1295" width="10.28515625" style="323" customWidth="1"/>
    <col min="1296" max="1296" width="11" style="323" customWidth="1"/>
    <col min="1297" max="1297" width="9.85546875" style="323" customWidth="1"/>
    <col min="1298" max="1298" width="21.5703125" style="323" customWidth="1"/>
    <col min="1299" max="1299" width="6.85546875" style="323" customWidth="1"/>
    <col min="1300" max="1300" width="6.7109375" style="323" customWidth="1"/>
    <col min="1301" max="1301" width="19.140625" style="323" customWidth="1"/>
    <col min="1302" max="1302" width="9.140625" style="323" customWidth="1"/>
    <col min="1303" max="1309" width="0" style="323" hidden="1" customWidth="1"/>
    <col min="1310" max="1311" width="9.140625" style="323" customWidth="1"/>
    <col min="1312" max="1536" width="9.140625" style="323"/>
    <col min="1537" max="1537" width="5.5703125" style="323" customWidth="1"/>
    <col min="1538" max="1538" width="5" style="323" customWidth="1"/>
    <col min="1539" max="1539" width="4" style="323" customWidth="1"/>
    <col min="1540" max="1540" width="23.28515625" style="323" customWidth="1"/>
    <col min="1541" max="1541" width="10.28515625" style="323" customWidth="1"/>
    <col min="1542" max="1542" width="7.28515625" style="323" customWidth="1"/>
    <col min="1543" max="1543" width="10.42578125" style="323" customWidth="1"/>
    <col min="1544" max="1544" width="8.28515625" style="323" customWidth="1"/>
    <col min="1545" max="1547" width="8.85546875" style="323" customWidth="1"/>
    <col min="1548" max="1548" width="10.28515625" style="323" customWidth="1"/>
    <col min="1549" max="1549" width="11.7109375" style="323" customWidth="1"/>
    <col min="1550" max="1550" width="10.140625" style="323" customWidth="1"/>
    <col min="1551" max="1551" width="10.28515625" style="323" customWidth="1"/>
    <col min="1552" max="1552" width="11" style="323" customWidth="1"/>
    <col min="1553" max="1553" width="9.85546875" style="323" customWidth="1"/>
    <col min="1554" max="1554" width="21.5703125" style="323" customWidth="1"/>
    <col min="1555" max="1555" width="6.85546875" style="323" customWidth="1"/>
    <col min="1556" max="1556" width="6.7109375" style="323" customWidth="1"/>
    <col min="1557" max="1557" width="19.140625" style="323" customWidth="1"/>
    <col min="1558" max="1558" width="9.140625" style="323" customWidth="1"/>
    <col min="1559" max="1565" width="0" style="323" hidden="1" customWidth="1"/>
    <col min="1566" max="1567" width="9.140625" style="323" customWidth="1"/>
    <col min="1568" max="1792" width="9.140625" style="323"/>
    <col min="1793" max="1793" width="5.5703125" style="323" customWidth="1"/>
    <col min="1794" max="1794" width="5" style="323" customWidth="1"/>
    <col min="1795" max="1795" width="4" style="323" customWidth="1"/>
    <col min="1796" max="1796" width="23.28515625" style="323" customWidth="1"/>
    <col min="1797" max="1797" width="10.28515625" style="323" customWidth="1"/>
    <col min="1798" max="1798" width="7.28515625" style="323" customWidth="1"/>
    <col min="1799" max="1799" width="10.42578125" style="323" customWidth="1"/>
    <col min="1800" max="1800" width="8.28515625" style="323" customWidth="1"/>
    <col min="1801" max="1803" width="8.85546875" style="323" customWidth="1"/>
    <col min="1804" max="1804" width="10.28515625" style="323" customWidth="1"/>
    <col min="1805" max="1805" width="11.7109375" style="323" customWidth="1"/>
    <col min="1806" max="1806" width="10.140625" style="323" customWidth="1"/>
    <col min="1807" max="1807" width="10.28515625" style="323" customWidth="1"/>
    <col min="1808" max="1808" width="11" style="323" customWidth="1"/>
    <col min="1809" max="1809" width="9.85546875" style="323" customWidth="1"/>
    <col min="1810" max="1810" width="21.5703125" style="323" customWidth="1"/>
    <col min="1811" max="1811" width="6.85546875" style="323" customWidth="1"/>
    <col min="1812" max="1812" width="6.7109375" style="323" customWidth="1"/>
    <col min="1813" max="1813" width="19.140625" style="323" customWidth="1"/>
    <col min="1814" max="1814" width="9.140625" style="323" customWidth="1"/>
    <col min="1815" max="1821" width="0" style="323" hidden="1" customWidth="1"/>
    <col min="1822" max="1823" width="9.140625" style="323" customWidth="1"/>
    <col min="1824" max="2048" width="9.140625" style="323"/>
    <col min="2049" max="2049" width="5.5703125" style="323" customWidth="1"/>
    <col min="2050" max="2050" width="5" style="323" customWidth="1"/>
    <col min="2051" max="2051" width="4" style="323" customWidth="1"/>
    <col min="2052" max="2052" width="23.28515625" style="323" customWidth="1"/>
    <col min="2053" max="2053" width="10.28515625" style="323" customWidth="1"/>
    <col min="2054" max="2054" width="7.28515625" style="323" customWidth="1"/>
    <col min="2055" max="2055" width="10.42578125" style="323" customWidth="1"/>
    <col min="2056" max="2056" width="8.28515625" style="323" customWidth="1"/>
    <col min="2057" max="2059" width="8.85546875" style="323" customWidth="1"/>
    <col min="2060" max="2060" width="10.28515625" style="323" customWidth="1"/>
    <col min="2061" max="2061" width="11.7109375" style="323" customWidth="1"/>
    <col min="2062" max="2062" width="10.140625" style="323" customWidth="1"/>
    <col min="2063" max="2063" width="10.28515625" style="323" customWidth="1"/>
    <col min="2064" max="2064" width="11" style="323" customWidth="1"/>
    <col min="2065" max="2065" width="9.85546875" style="323" customWidth="1"/>
    <col min="2066" max="2066" width="21.5703125" style="323" customWidth="1"/>
    <col min="2067" max="2067" width="6.85546875" style="323" customWidth="1"/>
    <col min="2068" max="2068" width="6.7109375" style="323" customWidth="1"/>
    <col min="2069" max="2069" width="19.140625" style="323" customWidth="1"/>
    <col min="2070" max="2070" width="9.140625" style="323" customWidth="1"/>
    <col min="2071" max="2077" width="0" style="323" hidden="1" customWidth="1"/>
    <col min="2078" max="2079" width="9.140625" style="323" customWidth="1"/>
    <col min="2080" max="2304" width="9.140625" style="323"/>
    <col min="2305" max="2305" width="5.5703125" style="323" customWidth="1"/>
    <col min="2306" max="2306" width="5" style="323" customWidth="1"/>
    <col min="2307" max="2307" width="4" style="323" customWidth="1"/>
    <col min="2308" max="2308" width="23.28515625" style="323" customWidth="1"/>
    <col min="2309" max="2309" width="10.28515625" style="323" customWidth="1"/>
    <col min="2310" max="2310" width="7.28515625" style="323" customWidth="1"/>
    <col min="2311" max="2311" width="10.42578125" style="323" customWidth="1"/>
    <col min="2312" max="2312" width="8.28515625" style="323" customWidth="1"/>
    <col min="2313" max="2315" width="8.85546875" style="323" customWidth="1"/>
    <col min="2316" max="2316" width="10.28515625" style="323" customWidth="1"/>
    <col min="2317" max="2317" width="11.7109375" style="323" customWidth="1"/>
    <col min="2318" max="2318" width="10.140625" style="323" customWidth="1"/>
    <col min="2319" max="2319" width="10.28515625" style="323" customWidth="1"/>
    <col min="2320" max="2320" width="11" style="323" customWidth="1"/>
    <col min="2321" max="2321" width="9.85546875" style="323" customWidth="1"/>
    <col min="2322" max="2322" width="21.5703125" style="323" customWidth="1"/>
    <col min="2323" max="2323" width="6.85546875" style="323" customWidth="1"/>
    <col min="2324" max="2324" width="6.7109375" style="323" customWidth="1"/>
    <col min="2325" max="2325" width="19.140625" style="323" customWidth="1"/>
    <col min="2326" max="2326" width="9.140625" style="323" customWidth="1"/>
    <col min="2327" max="2333" width="0" style="323" hidden="1" customWidth="1"/>
    <col min="2334" max="2335" width="9.140625" style="323" customWidth="1"/>
    <col min="2336" max="2560" width="9.140625" style="323"/>
    <col min="2561" max="2561" width="5.5703125" style="323" customWidth="1"/>
    <col min="2562" max="2562" width="5" style="323" customWidth="1"/>
    <col min="2563" max="2563" width="4" style="323" customWidth="1"/>
    <col min="2564" max="2564" width="23.28515625" style="323" customWidth="1"/>
    <col min="2565" max="2565" width="10.28515625" style="323" customWidth="1"/>
    <col min="2566" max="2566" width="7.28515625" style="323" customWidth="1"/>
    <col min="2567" max="2567" width="10.42578125" style="323" customWidth="1"/>
    <col min="2568" max="2568" width="8.28515625" style="323" customWidth="1"/>
    <col min="2569" max="2571" width="8.85546875" style="323" customWidth="1"/>
    <col min="2572" max="2572" width="10.28515625" style="323" customWidth="1"/>
    <col min="2573" max="2573" width="11.7109375" style="323" customWidth="1"/>
    <col min="2574" max="2574" width="10.140625" style="323" customWidth="1"/>
    <col min="2575" max="2575" width="10.28515625" style="323" customWidth="1"/>
    <col min="2576" max="2576" width="11" style="323" customWidth="1"/>
    <col min="2577" max="2577" width="9.85546875" style="323" customWidth="1"/>
    <col min="2578" max="2578" width="21.5703125" style="323" customWidth="1"/>
    <col min="2579" max="2579" width="6.85546875" style="323" customWidth="1"/>
    <col min="2580" max="2580" width="6.7109375" style="323" customWidth="1"/>
    <col min="2581" max="2581" width="19.140625" style="323" customWidth="1"/>
    <col min="2582" max="2582" width="9.140625" style="323" customWidth="1"/>
    <col min="2583" max="2589" width="0" style="323" hidden="1" customWidth="1"/>
    <col min="2590" max="2591" width="9.140625" style="323" customWidth="1"/>
    <col min="2592" max="2816" width="9.140625" style="323"/>
    <col min="2817" max="2817" width="5.5703125" style="323" customWidth="1"/>
    <col min="2818" max="2818" width="5" style="323" customWidth="1"/>
    <col min="2819" max="2819" width="4" style="323" customWidth="1"/>
    <col min="2820" max="2820" width="23.28515625" style="323" customWidth="1"/>
    <col min="2821" max="2821" width="10.28515625" style="323" customWidth="1"/>
    <col min="2822" max="2822" width="7.28515625" style="323" customWidth="1"/>
    <col min="2823" max="2823" width="10.42578125" style="323" customWidth="1"/>
    <col min="2824" max="2824" width="8.28515625" style="323" customWidth="1"/>
    <col min="2825" max="2827" width="8.85546875" style="323" customWidth="1"/>
    <col min="2828" max="2828" width="10.28515625" style="323" customWidth="1"/>
    <col min="2829" max="2829" width="11.7109375" style="323" customWidth="1"/>
    <col min="2830" max="2830" width="10.140625" style="323" customWidth="1"/>
    <col min="2831" max="2831" width="10.28515625" style="323" customWidth="1"/>
    <col min="2832" max="2832" width="11" style="323" customWidth="1"/>
    <col min="2833" max="2833" width="9.85546875" style="323" customWidth="1"/>
    <col min="2834" max="2834" width="21.5703125" style="323" customWidth="1"/>
    <col min="2835" max="2835" width="6.85546875" style="323" customWidth="1"/>
    <col min="2836" max="2836" width="6.7109375" style="323" customWidth="1"/>
    <col min="2837" max="2837" width="19.140625" style="323" customWidth="1"/>
    <col min="2838" max="2838" width="9.140625" style="323" customWidth="1"/>
    <col min="2839" max="2845" width="0" style="323" hidden="1" customWidth="1"/>
    <col min="2846" max="2847" width="9.140625" style="323" customWidth="1"/>
    <col min="2848" max="3072" width="9.140625" style="323"/>
    <col min="3073" max="3073" width="5.5703125" style="323" customWidth="1"/>
    <col min="3074" max="3074" width="5" style="323" customWidth="1"/>
    <col min="3075" max="3075" width="4" style="323" customWidth="1"/>
    <col min="3076" max="3076" width="23.28515625" style="323" customWidth="1"/>
    <col min="3077" max="3077" width="10.28515625" style="323" customWidth="1"/>
    <col min="3078" max="3078" width="7.28515625" style="323" customWidth="1"/>
    <col min="3079" max="3079" width="10.42578125" style="323" customWidth="1"/>
    <col min="3080" max="3080" width="8.28515625" style="323" customWidth="1"/>
    <col min="3081" max="3083" width="8.85546875" style="323" customWidth="1"/>
    <col min="3084" max="3084" width="10.28515625" style="323" customWidth="1"/>
    <col min="3085" max="3085" width="11.7109375" style="323" customWidth="1"/>
    <col min="3086" max="3086" width="10.140625" style="323" customWidth="1"/>
    <col min="3087" max="3087" width="10.28515625" style="323" customWidth="1"/>
    <col min="3088" max="3088" width="11" style="323" customWidth="1"/>
    <col min="3089" max="3089" width="9.85546875" style="323" customWidth="1"/>
    <col min="3090" max="3090" width="21.5703125" style="323" customWidth="1"/>
    <col min="3091" max="3091" width="6.85546875" style="323" customWidth="1"/>
    <col min="3092" max="3092" width="6.7109375" style="323" customWidth="1"/>
    <col min="3093" max="3093" width="19.140625" style="323" customWidth="1"/>
    <col min="3094" max="3094" width="9.140625" style="323" customWidth="1"/>
    <col min="3095" max="3101" width="0" style="323" hidden="1" customWidth="1"/>
    <col min="3102" max="3103" width="9.140625" style="323" customWidth="1"/>
    <col min="3104" max="3328" width="9.140625" style="323"/>
    <col min="3329" max="3329" width="5.5703125" style="323" customWidth="1"/>
    <col min="3330" max="3330" width="5" style="323" customWidth="1"/>
    <col min="3331" max="3331" width="4" style="323" customWidth="1"/>
    <col min="3332" max="3332" width="23.28515625" style="323" customWidth="1"/>
    <col min="3333" max="3333" width="10.28515625" style="323" customWidth="1"/>
    <col min="3334" max="3334" width="7.28515625" style="323" customWidth="1"/>
    <col min="3335" max="3335" width="10.42578125" style="323" customWidth="1"/>
    <col min="3336" max="3336" width="8.28515625" style="323" customWidth="1"/>
    <col min="3337" max="3339" width="8.85546875" style="323" customWidth="1"/>
    <col min="3340" max="3340" width="10.28515625" style="323" customWidth="1"/>
    <col min="3341" max="3341" width="11.7109375" style="323" customWidth="1"/>
    <col min="3342" max="3342" width="10.140625" style="323" customWidth="1"/>
    <col min="3343" max="3343" width="10.28515625" style="323" customWidth="1"/>
    <col min="3344" max="3344" width="11" style="323" customWidth="1"/>
    <col min="3345" max="3345" width="9.85546875" style="323" customWidth="1"/>
    <col min="3346" max="3346" width="21.5703125" style="323" customWidth="1"/>
    <col min="3347" max="3347" width="6.85546875" style="323" customWidth="1"/>
    <col min="3348" max="3348" width="6.7109375" style="323" customWidth="1"/>
    <col min="3349" max="3349" width="19.140625" style="323" customWidth="1"/>
    <col min="3350" max="3350" width="9.140625" style="323" customWidth="1"/>
    <col min="3351" max="3357" width="0" style="323" hidden="1" customWidth="1"/>
    <col min="3358" max="3359" width="9.140625" style="323" customWidth="1"/>
    <col min="3360" max="3584" width="9.140625" style="323"/>
    <col min="3585" max="3585" width="5.5703125" style="323" customWidth="1"/>
    <col min="3586" max="3586" width="5" style="323" customWidth="1"/>
    <col min="3587" max="3587" width="4" style="323" customWidth="1"/>
    <col min="3588" max="3588" width="23.28515625" style="323" customWidth="1"/>
    <col min="3589" max="3589" width="10.28515625" style="323" customWidth="1"/>
    <col min="3590" max="3590" width="7.28515625" style="323" customWidth="1"/>
    <col min="3591" max="3591" width="10.42578125" style="323" customWidth="1"/>
    <col min="3592" max="3592" width="8.28515625" style="323" customWidth="1"/>
    <col min="3593" max="3595" width="8.85546875" style="323" customWidth="1"/>
    <col min="3596" max="3596" width="10.28515625" style="323" customWidth="1"/>
    <col min="3597" max="3597" width="11.7109375" style="323" customWidth="1"/>
    <col min="3598" max="3598" width="10.140625" style="323" customWidth="1"/>
    <col min="3599" max="3599" width="10.28515625" style="323" customWidth="1"/>
    <col min="3600" max="3600" width="11" style="323" customWidth="1"/>
    <col min="3601" max="3601" width="9.85546875" style="323" customWidth="1"/>
    <col min="3602" max="3602" width="21.5703125" style="323" customWidth="1"/>
    <col min="3603" max="3603" width="6.85546875" style="323" customWidth="1"/>
    <col min="3604" max="3604" width="6.7109375" style="323" customWidth="1"/>
    <col min="3605" max="3605" width="19.140625" style="323" customWidth="1"/>
    <col min="3606" max="3606" width="9.140625" style="323" customWidth="1"/>
    <col min="3607" max="3613" width="0" style="323" hidden="1" customWidth="1"/>
    <col min="3614" max="3615" width="9.140625" style="323" customWidth="1"/>
    <col min="3616" max="3840" width="9.140625" style="323"/>
    <col min="3841" max="3841" width="5.5703125" style="323" customWidth="1"/>
    <col min="3842" max="3842" width="5" style="323" customWidth="1"/>
    <col min="3843" max="3843" width="4" style="323" customWidth="1"/>
    <col min="3844" max="3844" width="23.28515625" style="323" customWidth="1"/>
    <col min="3845" max="3845" width="10.28515625" style="323" customWidth="1"/>
    <col min="3846" max="3846" width="7.28515625" style="323" customWidth="1"/>
    <col min="3847" max="3847" width="10.42578125" style="323" customWidth="1"/>
    <col min="3848" max="3848" width="8.28515625" style="323" customWidth="1"/>
    <col min="3849" max="3851" width="8.85546875" style="323" customWidth="1"/>
    <col min="3852" max="3852" width="10.28515625" style="323" customWidth="1"/>
    <col min="3853" max="3853" width="11.7109375" style="323" customWidth="1"/>
    <col min="3854" max="3854" width="10.140625" style="323" customWidth="1"/>
    <col min="3855" max="3855" width="10.28515625" style="323" customWidth="1"/>
    <col min="3856" max="3856" width="11" style="323" customWidth="1"/>
    <col min="3857" max="3857" width="9.85546875" style="323" customWidth="1"/>
    <col min="3858" max="3858" width="21.5703125" style="323" customWidth="1"/>
    <col min="3859" max="3859" width="6.85546875" style="323" customWidth="1"/>
    <col min="3860" max="3860" width="6.7109375" style="323" customWidth="1"/>
    <col min="3861" max="3861" width="19.140625" style="323" customWidth="1"/>
    <col min="3862" max="3862" width="9.140625" style="323" customWidth="1"/>
    <col min="3863" max="3869" width="0" style="323" hidden="1" customWidth="1"/>
    <col min="3870" max="3871" width="9.140625" style="323" customWidth="1"/>
    <col min="3872" max="4096" width="9.140625" style="323"/>
    <col min="4097" max="4097" width="5.5703125" style="323" customWidth="1"/>
    <col min="4098" max="4098" width="5" style="323" customWidth="1"/>
    <col min="4099" max="4099" width="4" style="323" customWidth="1"/>
    <col min="4100" max="4100" width="23.28515625" style="323" customWidth="1"/>
    <col min="4101" max="4101" width="10.28515625" style="323" customWidth="1"/>
    <col min="4102" max="4102" width="7.28515625" style="323" customWidth="1"/>
    <col min="4103" max="4103" width="10.42578125" style="323" customWidth="1"/>
    <col min="4104" max="4104" width="8.28515625" style="323" customWidth="1"/>
    <col min="4105" max="4107" width="8.85546875" style="323" customWidth="1"/>
    <col min="4108" max="4108" width="10.28515625" style="323" customWidth="1"/>
    <col min="4109" max="4109" width="11.7109375" style="323" customWidth="1"/>
    <col min="4110" max="4110" width="10.140625" style="323" customWidth="1"/>
    <col min="4111" max="4111" width="10.28515625" style="323" customWidth="1"/>
    <col min="4112" max="4112" width="11" style="323" customWidth="1"/>
    <col min="4113" max="4113" width="9.85546875" style="323" customWidth="1"/>
    <col min="4114" max="4114" width="21.5703125" style="323" customWidth="1"/>
    <col min="4115" max="4115" width="6.85546875" style="323" customWidth="1"/>
    <col min="4116" max="4116" width="6.7109375" style="323" customWidth="1"/>
    <col min="4117" max="4117" width="19.140625" style="323" customWidth="1"/>
    <col min="4118" max="4118" width="9.140625" style="323" customWidth="1"/>
    <col min="4119" max="4125" width="0" style="323" hidden="1" customWidth="1"/>
    <col min="4126" max="4127" width="9.140625" style="323" customWidth="1"/>
    <col min="4128" max="4352" width="9.140625" style="323"/>
    <col min="4353" max="4353" width="5.5703125" style="323" customWidth="1"/>
    <col min="4354" max="4354" width="5" style="323" customWidth="1"/>
    <col min="4355" max="4355" width="4" style="323" customWidth="1"/>
    <col min="4356" max="4356" width="23.28515625" style="323" customWidth="1"/>
    <col min="4357" max="4357" width="10.28515625" style="323" customWidth="1"/>
    <col min="4358" max="4358" width="7.28515625" style="323" customWidth="1"/>
    <col min="4359" max="4359" width="10.42578125" style="323" customWidth="1"/>
    <col min="4360" max="4360" width="8.28515625" style="323" customWidth="1"/>
    <col min="4361" max="4363" width="8.85546875" style="323" customWidth="1"/>
    <col min="4364" max="4364" width="10.28515625" style="323" customWidth="1"/>
    <col min="4365" max="4365" width="11.7109375" style="323" customWidth="1"/>
    <col min="4366" max="4366" width="10.140625" style="323" customWidth="1"/>
    <col min="4367" max="4367" width="10.28515625" style="323" customWidth="1"/>
    <col min="4368" max="4368" width="11" style="323" customWidth="1"/>
    <col min="4369" max="4369" width="9.85546875" style="323" customWidth="1"/>
    <col min="4370" max="4370" width="21.5703125" style="323" customWidth="1"/>
    <col min="4371" max="4371" width="6.85546875" style="323" customWidth="1"/>
    <col min="4372" max="4372" width="6.7109375" style="323" customWidth="1"/>
    <col min="4373" max="4373" width="19.140625" style="323" customWidth="1"/>
    <col min="4374" max="4374" width="9.140625" style="323" customWidth="1"/>
    <col min="4375" max="4381" width="0" style="323" hidden="1" customWidth="1"/>
    <col min="4382" max="4383" width="9.140625" style="323" customWidth="1"/>
    <col min="4384" max="4608" width="9.140625" style="323"/>
    <col min="4609" max="4609" width="5.5703125" style="323" customWidth="1"/>
    <col min="4610" max="4610" width="5" style="323" customWidth="1"/>
    <col min="4611" max="4611" width="4" style="323" customWidth="1"/>
    <col min="4612" max="4612" width="23.28515625" style="323" customWidth="1"/>
    <col min="4613" max="4613" width="10.28515625" style="323" customWidth="1"/>
    <col min="4614" max="4614" width="7.28515625" style="323" customWidth="1"/>
    <col min="4615" max="4615" width="10.42578125" style="323" customWidth="1"/>
    <col min="4616" max="4616" width="8.28515625" style="323" customWidth="1"/>
    <col min="4617" max="4619" width="8.85546875" style="323" customWidth="1"/>
    <col min="4620" max="4620" width="10.28515625" style="323" customWidth="1"/>
    <col min="4621" max="4621" width="11.7109375" style="323" customWidth="1"/>
    <col min="4622" max="4622" width="10.140625" style="323" customWidth="1"/>
    <col min="4623" max="4623" width="10.28515625" style="323" customWidth="1"/>
    <col min="4624" max="4624" width="11" style="323" customWidth="1"/>
    <col min="4625" max="4625" width="9.85546875" style="323" customWidth="1"/>
    <col min="4626" max="4626" width="21.5703125" style="323" customWidth="1"/>
    <col min="4627" max="4627" width="6.85546875" style="323" customWidth="1"/>
    <col min="4628" max="4628" width="6.7109375" style="323" customWidth="1"/>
    <col min="4629" max="4629" width="19.140625" style="323" customWidth="1"/>
    <col min="4630" max="4630" width="9.140625" style="323" customWidth="1"/>
    <col min="4631" max="4637" width="0" style="323" hidden="1" customWidth="1"/>
    <col min="4638" max="4639" width="9.140625" style="323" customWidth="1"/>
    <col min="4640" max="4864" width="9.140625" style="323"/>
    <col min="4865" max="4865" width="5.5703125" style="323" customWidth="1"/>
    <col min="4866" max="4866" width="5" style="323" customWidth="1"/>
    <col min="4867" max="4867" width="4" style="323" customWidth="1"/>
    <col min="4868" max="4868" width="23.28515625" style="323" customWidth="1"/>
    <col min="4869" max="4869" width="10.28515625" style="323" customWidth="1"/>
    <col min="4870" max="4870" width="7.28515625" style="323" customWidth="1"/>
    <col min="4871" max="4871" width="10.42578125" style="323" customWidth="1"/>
    <col min="4872" max="4872" width="8.28515625" style="323" customWidth="1"/>
    <col min="4873" max="4875" width="8.85546875" style="323" customWidth="1"/>
    <col min="4876" max="4876" width="10.28515625" style="323" customWidth="1"/>
    <col min="4877" max="4877" width="11.7109375" style="323" customWidth="1"/>
    <col min="4878" max="4878" width="10.140625" style="323" customWidth="1"/>
    <col min="4879" max="4879" width="10.28515625" style="323" customWidth="1"/>
    <col min="4880" max="4880" width="11" style="323" customWidth="1"/>
    <col min="4881" max="4881" width="9.85546875" style="323" customWidth="1"/>
    <col min="4882" max="4882" width="21.5703125" style="323" customWidth="1"/>
    <col min="4883" max="4883" width="6.85546875" style="323" customWidth="1"/>
    <col min="4884" max="4884" width="6.7109375" style="323" customWidth="1"/>
    <col min="4885" max="4885" width="19.140625" style="323" customWidth="1"/>
    <col min="4886" max="4886" width="9.140625" style="323" customWidth="1"/>
    <col min="4887" max="4893" width="0" style="323" hidden="1" customWidth="1"/>
    <col min="4894" max="4895" width="9.140625" style="323" customWidth="1"/>
    <col min="4896" max="5120" width="9.140625" style="323"/>
    <col min="5121" max="5121" width="5.5703125" style="323" customWidth="1"/>
    <col min="5122" max="5122" width="5" style="323" customWidth="1"/>
    <col min="5123" max="5123" width="4" style="323" customWidth="1"/>
    <col min="5124" max="5124" width="23.28515625" style="323" customWidth="1"/>
    <col min="5125" max="5125" width="10.28515625" style="323" customWidth="1"/>
    <col min="5126" max="5126" width="7.28515625" style="323" customWidth="1"/>
    <col min="5127" max="5127" width="10.42578125" style="323" customWidth="1"/>
    <col min="5128" max="5128" width="8.28515625" style="323" customWidth="1"/>
    <col min="5129" max="5131" width="8.85546875" style="323" customWidth="1"/>
    <col min="5132" max="5132" width="10.28515625" style="323" customWidth="1"/>
    <col min="5133" max="5133" width="11.7109375" style="323" customWidth="1"/>
    <col min="5134" max="5134" width="10.140625" style="323" customWidth="1"/>
    <col min="5135" max="5135" width="10.28515625" style="323" customWidth="1"/>
    <col min="5136" max="5136" width="11" style="323" customWidth="1"/>
    <col min="5137" max="5137" width="9.85546875" style="323" customWidth="1"/>
    <col min="5138" max="5138" width="21.5703125" style="323" customWidth="1"/>
    <col min="5139" max="5139" width="6.85546875" style="323" customWidth="1"/>
    <col min="5140" max="5140" width="6.7109375" style="323" customWidth="1"/>
    <col min="5141" max="5141" width="19.140625" style="323" customWidth="1"/>
    <col min="5142" max="5142" width="9.140625" style="323" customWidth="1"/>
    <col min="5143" max="5149" width="0" style="323" hidden="1" customWidth="1"/>
    <col min="5150" max="5151" width="9.140625" style="323" customWidth="1"/>
    <col min="5152" max="5376" width="9.140625" style="323"/>
    <col min="5377" max="5377" width="5.5703125" style="323" customWidth="1"/>
    <col min="5378" max="5378" width="5" style="323" customWidth="1"/>
    <col min="5379" max="5379" width="4" style="323" customWidth="1"/>
    <col min="5380" max="5380" width="23.28515625" style="323" customWidth="1"/>
    <col min="5381" max="5381" width="10.28515625" style="323" customWidth="1"/>
    <col min="5382" max="5382" width="7.28515625" style="323" customWidth="1"/>
    <col min="5383" max="5383" width="10.42578125" style="323" customWidth="1"/>
    <col min="5384" max="5384" width="8.28515625" style="323" customWidth="1"/>
    <col min="5385" max="5387" width="8.85546875" style="323" customWidth="1"/>
    <col min="5388" max="5388" width="10.28515625" style="323" customWidth="1"/>
    <col min="5389" max="5389" width="11.7109375" style="323" customWidth="1"/>
    <col min="5390" max="5390" width="10.140625" style="323" customWidth="1"/>
    <col min="5391" max="5391" width="10.28515625" style="323" customWidth="1"/>
    <col min="5392" max="5392" width="11" style="323" customWidth="1"/>
    <col min="5393" max="5393" width="9.85546875" style="323" customWidth="1"/>
    <col min="5394" max="5394" width="21.5703125" style="323" customWidth="1"/>
    <col min="5395" max="5395" width="6.85546875" style="323" customWidth="1"/>
    <col min="5396" max="5396" width="6.7109375" style="323" customWidth="1"/>
    <col min="5397" max="5397" width="19.140625" style="323" customWidth="1"/>
    <col min="5398" max="5398" width="9.140625" style="323" customWidth="1"/>
    <col min="5399" max="5405" width="0" style="323" hidden="1" customWidth="1"/>
    <col min="5406" max="5407" width="9.140625" style="323" customWidth="1"/>
    <col min="5408" max="5632" width="9.140625" style="323"/>
    <col min="5633" max="5633" width="5.5703125" style="323" customWidth="1"/>
    <col min="5634" max="5634" width="5" style="323" customWidth="1"/>
    <col min="5635" max="5635" width="4" style="323" customWidth="1"/>
    <col min="5636" max="5636" width="23.28515625" style="323" customWidth="1"/>
    <col min="5637" max="5637" width="10.28515625" style="323" customWidth="1"/>
    <col min="5638" max="5638" width="7.28515625" style="323" customWidth="1"/>
    <col min="5639" max="5639" width="10.42578125" style="323" customWidth="1"/>
    <col min="5640" max="5640" width="8.28515625" style="323" customWidth="1"/>
    <col min="5641" max="5643" width="8.85546875" style="323" customWidth="1"/>
    <col min="5644" max="5644" width="10.28515625" style="323" customWidth="1"/>
    <col min="5645" max="5645" width="11.7109375" style="323" customWidth="1"/>
    <col min="5646" max="5646" width="10.140625" style="323" customWidth="1"/>
    <col min="5647" max="5647" width="10.28515625" style="323" customWidth="1"/>
    <col min="5648" max="5648" width="11" style="323" customWidth="1"/>
    <col min="5649" max="5649" width="9.85546875" style="323" customWidth="1"/>
    <col min="5650" max="5650" width="21.5703125" style="323" customWidth="1"/>
    <col min="5651" max="5651" width="6.85546875" style="323" customWidth="1"/>
    <col min="5652" max="5652" width="6.7109375" style="323" customWidth="1"/>
    <col min="5653" max="5653" width="19.140625" style="323" customWidth="1"/>
    <col min="5654" max="5654" width="9.140625" style="323" customWidth="1"/>
    <col min="5655" max="5661" width="0" style="323" hidden="1" customWidth="1"/>
    <col min="5662" max="5663" width="9.140625" style="323" customWidth="1"/>
    <col min="5664" max="5888" width="9.140625" style="323"/>
    <col min="5889" max="5889" width="5.5703125" style="323" customWidth="1"/>
    <col min="5890" max="5890" width="5" style="323" customWidth="1"/>
    <col min="5891" max="5891" width="4" style="323" customWidth="1"/>
    <col min="5892" max="5892" width="23.28515625" style="323" customWidth="1"/>
    <col min="5893" max="5893" width="10.28515625" style="323" customWidth="1"/>
    <col min="5894" max="5894" width="7.28515625" style="323" customWidth="1"/>
    <col min="5895" max="5895" width="10.42578125" style="323" customWidth="1"/>
    <col min="5896" max="5896" width="8.28515625" style="323" customWidth="1"/>
    <col min="5897" max="5899" width="8.85546875" style="323" customWidth="1"/>
    <col min="5900" max="5900" width="10.28515625" style="323" customWidth="1"/>
    <col min="5901" max="5901" width="11.7109375" style="323" customWidth="1"/>
    <col min="5902" max="5902" width="10.140625" style="323" customWidth="1"/>
    <col min="5903" max="5903" width="10.28515625" style="323" customWidth="1"/>
    <col min="5904" max="5904" width="11" style="323" customWidth="1"/>
    <col min="5905" max="5905" width="9.85546875" style="323" customWidth="1"/>
    <col min="5906" max="5906" width="21.5703125" style="323" customWidth="1"/>
    <col min="5907" max="5907" width="6.85546875" style="323" customWidth="1"/>
    <col min="5908" max="5908" width="6.7109375" style="323" customWidth="1"/>
    <col min="5909" max="5909" width="19.140625" style="323" customWidth="1"/>
    <col min="5910" max="5910" width="9.140625" style="323" customWidth="1"/>
    <col min="5911" max="5917" width="0" style="323" hidden="1" customWidth="1"/>
    <col min="5918" max="5919" width="9.140625" style="323" customWidth="1"/>
    <col min="5920" max="6144" width="9.140625" style="323"/>
    <col min="6145" max="6145" width="5.5703125" style="323" customWidth="1"/>
    <col min="6146" max="6146" width="5" style="323" customWidth="1"/>
    <col min="6147" max="6147" width="4" style="323" customWidth="1"/>
    <col min="6148" max="6148" width="23.28515625" style="323" customWidth="1"/>
    <col min="6149" max="6149" width="10.28515625" style="323" customWidth="1"/>
    <col min="6150" max="6150" width="7.28515625" style="323" customWidth="1"/>
    <col min="6151" max="6151" width="10.42578125" style="323" customWidth="1"/>
    <col min="6152" max="6152" width="8.28515625" style="323" customWidth="1"/>
    <col min="6153" max="6155" width="8.85546875" style="323" customWidth="1"/>
    <col min="6156" max="6156" width="10.28515625" style="323" customWidth="1"/>
    <col min="6157" max="6157" width="11.7109375" style="323" customWidth="1"/>
    <col min="6158" max="6158" width="10.140625" style="323" customWidth="1"/>
    <col min="6159" max="6159" width="10.28515625" style="323" customWidth="1"/>
    <col min="6160" max="6160" width="11" style="323" customWidth="1"/>
    <col min="6161" max="6161" width="9.85546875" style="323" customWidth="1"/>
    <col min="6162" max="6162" width="21.5703125" style="323" customWidth="1"/>
    <col min="6163" max="6163" width="6.85546875" style="323" customWidth="1"/>
    <col min="6164" max="6164" width="6.7109375" style="323" customWidth="1"/>
    <col min="6165" max="6165" width="19.140625" style="323" customWidth="1"/>
    <col min="6166" max="6166" width="9.140625" style="323" customWidth="1"/>
    <col min="6167" max="6173" width="0" style="323" hidden="1" customWidth="1"/>
    <col min="6174" max="6175" width="9.140625" style="323" customWidth="1"/>
    <col min="6176" max="6400" width="9.140625" style="323"/>
    <col min="6401" max="6401" width="5.5703125" style="323" customWidth="1"/>
    <col min="6402" max="6402" width="5" style="323" customWidth="1"/>
    <col min="6403" max="6403" width="4" style="323" customWidth="1"/>
    <col min="6404" max="6404" width="23.28515625" style="323" customWidth="1"/>
    <col min="6405" max="6405" width="10.28515625" style="323" customWidth="1"/>
    <col min="6406" max="6406" width="7.28515625" style="323" customWidth="1"/>
    <col min="6407" max="6407" width="10.42578125" style="323" customWidth="1"/>
    <col min="6408" max="6408" width="8.28515625" style="323" customWidth="1"/>
    <col min="6409" max="6411" width="8.85546875" style="323" customWidth="1"/>
    <col min="6412" max="6412" width="10.28515625" style="323" customWidth="1"/>
    <col min="6413" max="6413" width="11.7109375" style="323" customWidth="1"/>
    <col min="6414" max="6414" width="10.140625" style="323" customWidth="1"/>
    <col min="6415" max="6415" width="10.28515625" style="323" customWidth="1"/>
    <col min="6416" max="6416" width="11" style="323" customWidth="1"/>
    <col min="6417" max="6417" width="9.85546875" style="323" customWidth="1"/>
    <col min="6418" max="6418" width="21.5703125" style="323" customWidth="1"/>
    <col min="6419" max="6419" width="6.85546875" style="323" customWidth="1"/>
    <col min="6420" max="6420" width="6.7109375" style="323" customWidth="1"/>
    <col min="6421" max="6421" width="19.140625" style="323" customWidth="1"/>
    <col min="6422" max="6422" width="9.140625" style="323" customWidth="1"/>
    <col min="6423" max="6429" width="0" style="323" hidden="1" customWidth="1"/>
    <col min="6430" max="6431" width="9.140625" style="323" customWidth="1"/>
    <col min="6432" max="6656" width="9.140625" style="323"/>
    <col min="6657" max="6657" width="5.5703125" style="323" customWidth="1"/>
    <col min="6658" max="6658" width="5" style="323" customWidth="1"/>
    <col min="6659" max="6659" width="4" style="323" customWidth="1"/>
    <col min="6660" max="6660" width="23.28515625" style="323" customWidth="1"/>
    <col min="6661" max="6661" width="10.28515625" style="323" customWidth="1"/>
    <col min="6662" max="6662" width="7.28515625" style="323" customWidth="1"/>
    <col min="6663" max="6663" width="10.42578125" style="323" customWidth="1"/>
    <col min="6664" max="6664" width="8.28515625" style="323" customWidth="1"/>
    <col min="6665" max="6667" width="8.85546875" style="323" customWidth="1"/>
    <col min="6668" max="6668" width="10.28515625" style="323" customWidth="1"/>
    <col min="6669" max="6669" width="11.7109375" style="323" customWidth="1"/>
    <col min="6670" max="6670" width="10.140625" style="323" customWidth="1"/>
    <col min="6671" max="6671" width="10.28515625" style="323" customWidth="1"/>
    <col min="6672" max="6672" width="11" style="323" customWidth="1"/>
    <col min="6673" max="6673" width="9.85546875" style="323" customWidth="1"/>
    <col min="6674" max="6674" width="21.5703125" style="323" customWidth="1"/>
    <col min="6675" max="6675" width="6.85546875" style="323" customWidth="1"/>
    <col min="6676" max="6676" width="6.7109375" style="323" customWidth="1"/>
    <col min="6677" max="6677" width="19.140625" style="323" customWidth="1"/>
    <col min="6678" max="6678" width="9.140625" style="323" customWidth="1"/>
    <col min="6679" max="6685" width="0" style="323" hidden="1" customWidth="1"/>
    <col min="6686" max="6687" width="9.140625" style="323" customWidth="1"/>
    <col min="6688" max="6912" width="9.140625" style="323"/>
    <col min="6913" max="6913" width="5.5703125" style="323" customWidth="1"/>
    <col min="6914" max="6914" width="5" style="323" customWidth="1"/>
    <col min="6915" max="6915" width="4" style="323" customWidth="1"/>
    <col min="6916" max="6916" width="23.28515625" style="323" customWidth="1"/>
    <col min="6917" max="6917" width="10.28515625" style="323" customWidth="1"/>
    <col min="6918" max="6918" width="7.28515625" style="323" customWidth="1"/>
    <col min="6919" max="6919" width="10.42578125" style="323" customWidth="1"/>
    <col min="6920" max="6920" width="8.28515625" style="323" customWidth="1"/>
    <col min="6921" max="6923" width="8.85546875" style="323" customWidth="1"/>
    <col min="6924" max="6924" width="10.28515625" style="323" customWidth="1"/>
    <col min="6925" max="6925" width="11.7109375" style="323" customWidth="1"/>
    <col min="6926" max="6926" width="10.140625" style="323" customWidth="1"/>
    <col min="6927" max="6927" width="10.28515625" style="323" customWidth="1"/>
    <col min="6928" max="6928" width="11" style="323" customWidth="1"/>
    <col min="6929" max="6929" width="9.85546875" style="323" customWidth="1"/>
    <col min="6930" max="6930" width="21.5703125" style="323" customWidth="1"/>
    <col min="6931" max="6931" width="6.85546875" style="323" customWidth="1"/>
    <col min="6932" max="6932" width="6.7109375" style="323" customWidth="1"/>
    <col min="6933" max="6933" width="19.140625" style="323" customWidth="1"/>
    <col min="6934" max="6934" width="9.140625" style="323" customWidth="1"/>
    <col min="6935" max="6941" width="0" style="323" hidden="1" customWidth="1"/>
    <col min="6942" max="6943" width="9.140625" style="323" customWidth="1"/>
    <col min="6944" max="7168" width="9.140625" style="323"/>
    <col min="7169" max="7169" width="5.5703125" style="323" customWidth="1"/>
    <col min="7170" max="7170" width="5" style="323" customWidth="1"/>
    <col min="7171" max="7171" width="4" style="323" customWidth="1"/>
    <col min="7172" max="7172" width="23.28515625" style="323" customWidth="1"/>
    <col min="7173" max="7173" width="10.28515625" style="323" customWidth="1"/>
    <col min="7174" max="7174" width="7.28515625" style="323" customWidth="1"/>
    <col min="7175" max="7175" width="10.42578125" style="323" customWidth="1"/>
    <col min="7176" max="7176" width="8.28515625" style="323" customWidth="1"/>
    <col min="7177" max="7179" width="8.85546875" style="323" customWidth="1"/>
    <col min="7180" max="7180" width="10.28515625" style="323" customWidth="1"/>
    <col min="7181" max="7181" width="11.7109375" style="323" customWidth="1"/>
    <col min="7182" max="7182" width="10.140625" style="323" customWidth="1"/>
    <col min="7183" max="7183" width="10.28515625" style="323" customWidth="1"/>
    <col min="7184" max="7184" width="11" style="323" customWidth="1"/>
    <col min="7185" max="7185" width="9.85546875" style="323" customWidth="1"/>
    <col min="7186" max="7186" width="21.5703125" style="323" customWidth="1"/>
    <col min="7187" max="7187" width="6.85546875" style="323" customWidth="1"/>
    <col min="7188" max="7188" width="6.7109375" style="323" customWidth="1"/>
    <col min="7189" max="7189" width="19.140625" style="323" customWidth="1"/>
    <col min="7190" max="7190" width="9.140625" style="323" customWidth="1"/>
    <col min="7191" max="7197" width="0" style="323" hidden="1" customWidth="1"/>
    <col min="7198" max="7199" width="9.140625" style="323" customWidth="1"/>
    <col min="7200" max="7424" width="9.140625" style="323"/>
    <col min="7425" max="7425" width="5.5703125" style="323" customWidth="1"/>
    <col min="7426" max="7426" width="5" style="323" customWidth="1"/>
    <col min="7427" max="7427" width="4" style="323" customWidth="1"/>
    <col min="7428" max="7428" width="23.28515625" style="323" customWidth="1"/>
    <col min="7429" max="7429" width="10.28515625" style="323" customWidth="1"/>
    <col min="7430" max="7430" width="7.28515625" style="323" customWidth="1"/>
    <col min="7431" max="7431" width="10.42578125" style="323" customWidth="1"/>
    <col min="7432" max="7432" width="8.28515625" style="323" customWidth="1"/>
    <col min="7433" max="7435" width="8.85546875" style="323" customWidth="1"/>
    <col min="7436" max="7436" width="10.28515625" style="323" customWidth="1"/>
    <col min="7437" max="7437" width="11.7109375" style="323" customWidth="1"/>
    <col min="7438" max="7438" width="10.140625" style="323" customWidth="1"/>
    <col min="7439" max="7439" width="10.28515625" style="323" customWidth="1"/>
    <col min="7440" max="7440" width="11" style="323" customWidth="1"/>
    <col min="7441" max="7441" width="9.85546875" style="323" customWidth="1"/>
    <col min="7442" max="7442" width="21.5703125" style="323" customWidth="1"/>
    <col min="7443" max="7443" width="6.85546875" style="323" customWidth="1"/>
    <col min="7444" max="7444" width="6.7109375" style="323" customWidth="1"/>
    <col min="7445" max="7445" width="19.140625" style="323" customWidth="1"/>
    <col min="7446" max="7446" width="9.140625" style="323" customWidth="1"/>
    <col min="7447" max="7453" width="0" style="323" hidden="1" customWidth="1"/>
    <col min="7454" max="7455" width="9.140625" style="323" customWidth="1"/>
    <col min="7456" max="7680" width="9.140625" style="323"/>
    <col min="7681" max="7681" width="5.5703125" style="323" customWidth="1"/>
    <col min="7682" max="7682" width="5" style="323" customWidth="1"/>
    <col min="7683" max="7683" width="4" style="323" customWidth="1"/>
    <col min="7684" max="7684" width="23.28515625" style="323" customWidth="1"/>
    <col min="7685" max="7685" width="10.28515625" style="323" customWidth="1"/>
    <col min="7686" max="7686" width="7.28515625" style="323" customWidth="1"/>
    <col min="7687" max="7687" width="10.42578125" style="323" customWidth="1"/>
    <col min="7688" max="7688" width="8.28515625" style="323" customWidth="1"/>
    <col min="7689" max="7691" width="8.85546875" style="323" customWidth="1"/>
    <col min="7692" max="7692" width="10.28515625" style="323" customWidth="1"/>
    <col min="7693" max="7693" width="11.7109375" style="323" customWidth="1"/>
    <col min="7694" max="7694" width="10.140625" style="323" customWidth="1"/>
    <col min="7695" max="7695" width="10.28515625" style="323" customWidth="1"/>
    <col min="7696" max="7696" width="11" style="323" customWidth="1"/>
    <col min="7697" max="7697" width="9.85546875" style="323" customWidth="1"/>
    <col min="7698" max="7698" width="21.5703125" style="323" customWidth="1"/>
    <col min="7699" max="7699" width="6.85546875" style="323" customWidth="1"/>
    <col min="7700" max="7700" width="6.7109375" style="323" customWidth="1"/>
    <col min="7701" max="7701" width="19.140625" style="323" customWidth="1"/>
    <col min="7702" max="7702" width="9.140625" style="323" customWidth="1"/>
    <col min="7703" max="7709" width="0" style="323" hidden="1" customWidth="1"/>
    <col min="7710" max="7711" width="9.140625" style="323" customWidth="1"/>
    <col min="7712" max="7936" width="9.140625" style="323"/>
    <col min="7937" max="7937" width="5.5703125" style="323" customWidth="1"/>
    <col min="7938" max="7938" width="5" style="323" customWidth="1"/>
    <col min="7939" max="7939" width="4" style="323" customWidth="1"/>
    <col min="7940" max="7940" width="23.28515625" style="323" customWidth="1"/>
    <col min="7941" max="7941" width="10.28515625" style="323" customWidth="1"/>
    <col min="7942" max="7942" width="7.28515625" style="323" customWidth="1"/>
    <col min="7943" max="7943" width="10.42578125" style="323" customWidth="1"/>
    <col min="7944" max="7944" width="8.28515625" style="323" customWidth="1"/>
    <col min="7945" max="7947" width="8.85546875" style="323" customWidth="1"/>
    <col min="7948" max="7948" width="10.28515625" style="323" customWidth="1"/>
    <col min="7949" max="7949" width="11.7109375" style="323" customWidth="1"/>
    <col min="7950" max="7950" width="10.140625" style="323" customWidth="1"/>
    <col min="7951" max="7951" width="10.28515625" style="323" customWidth="1"/>
    <col min="7952" max="7952" width="11" style="323" customWidth="1"/>
    <col min="7953" max="7953" width="9.85546875" style="323" customWidth="1"/>
    <col min="7954" max="7954" width="21.5703125" style="323" customWidth="1"/>
    <col min="7955" max="7955" width="6.85546875" style="323" customWidth="1"/>
    <col min="7956" max="7956" width="6.7109375" style="323" customWidth="1"/>
    <col min="7957" max="7957" width="19.140625" style="323" customWidth="1"/>
    <col min="7958" max="7958" width="9.140625" style="323" customWidth="1"/>
    <col min="7959" max="7965" width="0" style="323" hidden="1" customWidth="1"/>
    <col min="7966" max="7967" width="9.140625" style="323" customWidth="1"/>
    <col min="7968" max="8192" width="9.140625" style="323"/>
    <col min="8193" max="8193" width="5.5703125" style="323" customWidth="1"/>
    <col min="8194" max="8194" width="5" style="323" customWidth="1"/>
    <col min="8195" max="8195" width="4" style="323" customWidth="1"/>
    <col min="8196" max="8196" width="23.28515625" style="323" customWidth="1"/>
    <col min="8197" max="8197" width="10.28515625" style="323" customWidth="1"/>
    <col min="8198" max="8198" width="7.28515625" style="323" customWidth="1"/>
    <col min="8199" max="8199" width="10.42578125" style="323" customWidth="1"/>
    <col min="8200" max="8200" width="8.28515625" style="323" customWidth="1"/>
    <col min="8201" max="8203" width="8.85546875" style="323" customWidth="1"/>
    <col min="8204" max="8204" width="10.28515625" style="323" customWidth="1"/>
    <col min="8205" max="8205" width="11.7109375" style="323" customWidth="1"/>
    <col min="8206" max="8206" width="10.140625" style="323" customWidth="1"/>
    <col min="8207" max="8207" width="10.28515625" style="323" customWidth="1"/>
    <col min="8208" max="8208" width="11" style="323" customWidth="1"/>
    <col min="8209" max="8209" width="9.85546875" style="323" customWidth="1"/>
    <col min="8210" max="8210" width="21.5703125" style="323" customWidth="1"/>
    <col min="8211" max="8211" width="6.85546875" style="323" customWidth="1"/>
    <col min="8212" max="8212" width="6.7109375" style="323" customWidth="1"/>
    <col min="8213" max="8213" width="19.140625" style="323" customWidth="1"/>
    <col min="8214" max="8214" width="9.140625" style="323" customWidth="1"/>
    <col min="8215" max="8221" width="0" style="323" hidden="1" customWidth="1"/>
    <col min="8222" max="8223" width="9.140625" style="323" customWidth="1"/>
    <col min="8224" max="8448" width="9.140625" style="323"/>
    <col min="8449" max="8449" width="5.5703125" style="323" customWidth="1"/>
    <col min="8450" max="8450" width="5" style="323" customWidth="1"/>
    <col min="8451" max="8451" width="4" style="323" customWidth="1"/>
    <col min="8452" max="8452" width="23.28515625" style="323" customWidth="1"/>
    <col min="8453" max="8453" width="10.28515625" style="323" customWidth="1"/>
    <col min="8454" max="8454" width="7.28515625" style="323" customWidth="1"/>
    <col min="8455" max="8455" width="10.42578125" style="323" customWidth="1"/>
    <col min="8456" max="8456" width="8.28515625" style="323" customWidth="1"/>
    <col min="8457" max="8459" width="8.85546875" style="323" customWidth="1"/>
    <col min="8460" max="8460" width="10.28515625" style="323" customWidth="1"/>
    <col min="8461" max="8461" width="11.7109375" style="323" customWidth="1"/>
    <col min="8462" max="8462" width="10.140625" style="323" customWidth="1"/>
    <col min="8463" max="8463" width="10.28515625" style="323" customWidth="1"/>
    <col min="8464" max="8464" width="11" style="323" customWidth="1"/>
    <col min="8465" max="8465" width="9.85546875" style="323" customWidth="1"/>
    <col min="8466" max="8466" width="21.5703125" style="323" customWidth="1"/>
    <col min="8467" max="8467" width="6.85546875" style="323" customWidth="1"/>
    <col min="8468" max="8468" width="6.7109375" style="323" customWidth="1"/>
    <col min="8469" max="8469" width="19.140625" style="323" customWidth="1"/>
    <col min="8470" max="8470" width="9.140625" style="323" customWidth="1"/>
    <col min="8471" max="8477" width="0" style="323" hidden="1" customWidth="1"/>
    <col min="8478" max="8479" width="9.140625" style="323" customWidth="1"/>
    <col min="8480" max="8704" width="9.140625" style="323"/>
    <col min="8705" max="8705" width="5.5703125" style="323" customWidth="1"/>
    <col min="8706" max="8706" width="5" style="323" customWidth="1"/>
    <col min="8707" max="8707" width="4" style="323" customWidth="1"/>
    <col min="8708" max="8708" width="23.28515625" style="323" customWidth="1"/>
    <col min="8709" max="8709" width="10.28515625" style="323" customWidth="1"/>
    <col min="8710" max="8710" width="7.28515625" style="323" customWidth="1"/>
    <col min="8711" max="8711" width="10.42578125" style="323" customWidth="1"/>
    <col min="8712" max="8712" width="8.28515625" style="323" customWidth="1"/>
    <col min="8713" max="8715" width="8.85546875" style="323" customWidth="1"/>
    <col min="8716" max="8716" width="10.28515625" style="323" customWidth="1"/>
    <col min="8717" max="8717" width="11.7109375" style="323" customWidth="1"/>
    <col min="8718" max="8718" width="10.140625" style="323" customWidth="1"/>
    <col min="8719" max="8719" width="10.28515625" style="323" customWidth="1"/>
    <col min="8720" max="8720" width="11" style="323" customWidth="1"/>
    <col min="8721" max="8721" width="9.85546875" style="323" customWidth="1"/>
    <col min="8722" max="8722" width="21.5703125" style="323" customWidth="1"/>
    <col min="8723" max="8723" width="6.85546875" style="323" customWidth="1"/>
    <col min="8724" max="8724" width="6.7109375" style="323" customWidth="1"/>
    <col min="8725" max="8725" width="19.140625" style="323" customWidth="1"/>
    <col min="8726" max="8726" width="9.140625" style="323" customWidth="1"/>
    <col min="8727" max="8733" width="0" style="323" hidden="1" customWidth="1"/>
    <col min="8734" max="8735" width="9.140625" style="323" customWidth="1"/>
    <col min="8736" max="8960" width="9.140625" style="323"/>
    <col min="8961" max="8961" width="5.5703125" style="323" customWidth="1"/>
    <col min="8962" max="8962" width="5" style="323" customWidth="1"/>
    <col min="8963" max="8963" width="4" style="323" customWidth="1"/>
    <col min="8964" max="8964" width="23.28515625" style="323" customWidth="1"/>
    <col min="8965" max="8965" width="10.28515625" style="323" customWidth="1"/>
    <col min="8966" max="8966" width="7.28515625" style="323" customWidth="1"/>
    <col min="8967" max="8967" width="10.42578125" style="323" customWidth="1"/>
    <col min="8968" max="8968" width="8.28515625" style="323" customWidth="1"/>
    <col min="8969" max="8971" width="8.85546875" style="323" customWidth="1"/>
    <col min="8972" max="8972" width="10.28515625" style="323" customWidth="1"/>
    <col min="8973" max="8973" width="11.7109375" style="323" customWidth="1"/>
    <col min="8974" max="8974" width="10.140625" style="323" customWidth="1"/>
    <col min="8975" max="8975" width="10.28515625" style="323" customWidth="1"/>
    <col min="8976" max="8976" width="11" style="323" customWidth="1"/>
    <col min="8977" max="8977" width="9.85546875" style="323" customWidth="1"/>
    <col min="8978" max="8978" width="21.5703125" style="323" customWidth="1"/>
    <col min="8979" max="8979" width="6.85546875" style="323" customWidth="1"/>
    <col min="8980" max="8980" width="6.7109375" style="323" customWidth="1"/>
    <col min="8981" max="8981" width="19.140625" style="323" customWidth="1"/>
    <col min="8982" max="8982" width="9.140625" style="323" customWidth="1"/>
    <col min="8983" max="8989" width="0" style="323" hidden="1" customWidth="1"/>
    <col min="8990" max="8991" width="9.140625" style="323" customWidth="1"/>
    <col min="8992" max="9216" width="9.140625" style="323"/>
    <col min="9217" max="9217" width="5.5703125" style="323" customWidth="1"/>
    <col min="9218" max="9218" width="5" style="323" customWidth="1"/>
    <col min="9219" max="9219" width="4" style="323" customWidth="1"/>
    <col min="9220" max="9220" width="23.28515625" style="323" customWidth="1"/>
    <col min="9221" max="9221" width="10.28515625" style="323" customWidth="1"/>
    <col min="9222" max="9222" width="7.28515625" style="323" customWidth="1"/>
    <col min="9223" max="9223" width="10.42578125" style="323" customWidth="1"/>
    <col min="9224" max="9224" width="8.28515625" style="323" customWidth="1"/>
    <col min="9225" max="9227" width="8.85546875" style="323" customWidth="1"/>
    <col min="9228" max="9228" width="10.28515625" style="323" customWidth="1"/>
    <col min="9229" max="9229" width="11.7109375" style="323" customWidth="1"/>
    <col min="9230" max="9230" width="10.140625" style="323" customWidth="1"/>
    <col min="9231" max="9231" width="10.28515625" style="323" customWidth="1"/>
    <col min="9232" max="9232" width="11" style="323" customWidth="1"/>
    <col min="9233" max="9233" width="9.85546875" style="323" customWidth="1"/>
    <col min="9234" max="9234" width="21.5703125" style="323" customWidth="1"/>
    <col min="9235" max="9235" width="6.85546875" style="323" customWidth="1"/>
    <col min="9236" max="9236" width="6.7109375" style="323" customWidth="1"/>
    <col min="9237" max="9237" width="19.140625" style="323" customWidth="1"/>
    <col min="9238" max="9238" width="9.140625" style="323" customWidth="1"/>
    <col min="9239" max="9245" width="0" style="323" hidden="1" customWidth="1"/>
    <col min="9246" max="9247" width="9.140625" style="323" customWidth="1"/>
    <col min="9248" max="9472" width="9.140625" style="323"/>
    <col min="9473" max="9473" width="5.5703125" style="323" customWidth="1"/>
    <col min="9474" max="9474" width="5" style="323" customWidth="1"/>
    <col min="9475" max="9475" width="4" style="323" customWidth="1"/>
    <col min="9476" max="9476" width="23.28515625" style="323" customWidth="1"/>
    <col min="9477" max="9477" width="10.28515625" style="323" customWidth="1"/>
    <col min="9478" max="9478" width="7.28515625" style="323" customWidth="1"/>
    <col min="9479" max="9479" width="10.42578125" style="323" customWidth="1"/>
    <col min="9480" max="9480" width="8.28515625" style="323" customWidth="1"/>
    <col min="9481" max="9483" width="8.85546875" style="323" customWidth="1"/>
    <col min="9484" max="9484" width="10.28515625" style="323" customWidth="1"/>
    <col min="9485" max="9485" width="11.7109375" style="323" customWidth="1"/>
    <col min="9486" max="9486" width="10.140625" style="323" customWidth="1"/>
    <col min="9487" max="9487" width="10.28515625" style="323" customWidth="1"/>
    <col min="9488" max="9488" width="11" style="323" customWidth="1"/>
    <col min="9489" max="9489" width="9.85546875" style="323" customWidth="1"/>
    <col min="9490" max="9490" width="21.5703125" style="323" customWidth="1"/>
    <col min="9491" max="9491" width="6.85546875" style="323" customWidth="1"/>
    <col min="9492" max="9492" width="6.7109375" style="323" customWidth="1"/>
    <col min="9493" max="9493" width="19.140625" style="323" customWidth="1"/>
    <col min="9494" max="9494" width="9.140625" style="323" customWidth="1"/>
    <col min="9495" max="9501" width="0" style="323" hidden="1" customWidth="1"/>
    <col min="9502" max="9503" width="9.140625" style="323" customWidth="1"/>
    <col min="9504" max="9728" width="9.140625" style="323"/>
    <col min="9729" max="9729" width="5.5703125" style="323" customWidth="1"/>
    <col min="9730" max="9730" width="5" style="323" customWidth="1"/>
    <col min="9731" max="9731" width="4" style="323" customWidth="1"/>
    <col min="9732" max="9732" width="23.28515625" style="323" customWidth="1"/>
    <col min="9733" max="9733" width="10.28515625" style="323" customWidth="1"/>
    <col min="9734" max="9734" width="7.28515625" style="323" customWidth="1"/>
    <col min="9735" max="9735" width="10.42578125" style="323" customWidth="1"/>
    <col min="9736" max="9736" width="8.28515625" style="323" customWidth="1"/>
    <col min="9737" max="9739" width="8.85546875" style="323" customWidth="1"/>
    <col min="9740" max="9740" width="10.28515625" style="323" customWidth="1"/>
    <col min="9741" max="9741" width="11.7109375" style="323" customWidth="1"/>
    <col min="9742" max="9742" width="10.140625" style="323" customWidth="1"/>
    <col min="9743" max="9743" width="10.28515625" style="323" customWidth="1"/>
    <col min="9744" max="9744" width="11" style="323" customWidth="1"/>
    <col min="9745" max="9745" width="9.85546875" style="323" customWidth="1"/>
    <col min="9746" max="9746" width="21.5703125" style="323" customWidth="1"/>
    <col min="9747" max="9747" width="6.85546875" style="323" customWidth="1"/>
    <col min="9748" max="9748" width="6.7109375" style="323" customWidth="1"/>
    <col min="9749" max="9749" width="19.140625" style="323" customWidth="1"/>
    <col min="9750" max="9750" width="9.140625" style="323" customWidth="1"/>
    <col min="9751" max="9757" width="0" style="323" hidden="1" customWidth="1"/>
    <col min="9758" max="9759" width="9.140625" style="323" customWidth="1"/>
    <col min="9760" max="9984" width="9.140625" style="323"/>
    <col min="9985" max="9985" width="5.5703125" style="323" customWidth="1"/>
    <col min="9986" max="9986" width="5" style="323" customWidth="1"/>
    <col min="9987" max="9987" width="4" style="323" customWidth="1"/>
    <col min="9988" max="9988" width="23.28515625" style="323" customWidth="1"/>
    <col min="9989" max="9989" width="10.28515625" style="323" customWidth="1"/>
    <col min="9990" max="9990" width="7.28515625" style="323" customWidth="1"/>
    <col min="9991" max="9991" width="10.42578125" style="323" customWidth="1"/>
    <col min="9992" max="9992" width="8.28515625" style="323" customWidth="1"/>
    <col min="9993" max="9995" width="8.85546875" style="323" customWidth="1"/>
    <col min="9996" max="9996" width="10.28515625" style="323" customWidth="1"/>
    <col min="9997" max="9997" width="11.7109375" style="323" customWidth="1"/>
    <col min="9998" max="9998" width="10.140625" style="323" customWidth="1"/>
    <col min="9999" max="9999" width="10.28515625" style="323" customWidth="1"/>
    <col min="10000" max="10000" width="11" style="323" customWidth="1"/>
    <col min="10001" max="10001" width="9.85546875" style="323" customWidth="1"/>
    <col min="10002" max="10002" width="21.5703125" style="323" customWidth="1"/>
    <col min="10003" max="10003" width="6.85546875" style="323" customWidth="1"/>
    <col min="10004" max="10004" width="6.7109375" style="323" customWidth="1"/>
    <col min="10005" max="10005" width="19.140625" style="323" customWidth="1"/>
    <col min="10006" max="10006" width="9.140625" style="323" customWidth="1"/>
    <col min="10007" max="10013" width="0" style="323" hidden="1" customWidth="1"/>
    <col min="10014" max="10015" width="9.140625" style="323" customWidth="1"/>
    <col min="10016" max="10240" width="9.140625" style="323"/>
    <col min="10241" max="10241" width="5.5703125" style="323" customWidth="1"/>
    <col min="10242" max="10242" width="5" style="323" customWidth="1"/>
    <col min="10243" max="10243" width="4" style="323" customWidth="1"/>
    <col min="10244" max="10244" width="23.28515625" style="323" customWidth="1"/>
    <col min="10245" max="10245" width="10.28515625" style="323" customWidth="1"/>
    <col min="10246" max="10246" width="7.28515625" style="323" customWidth="1"/>
    <col min="10247" max="10247" width="10.42578125" style="323" customWidth="1"/>
    <col min="10248" max="10248" width="8.28515625" style="323" customWidth="1"/>
    <col min="10249" max="10251" width="8.85546875" style="323" customWidth="1"/>
    <col min="10252" max="10252" width="10.28515625" style="323" customWidth="1"/>
    <col min="10253" max="10253" width="11.7109375" style="323" customWidth="1"/>
    <col min="10254" max="10254" width="10.140625" style="323" customWidth="1"/>
    <col min="10255" max="10255" width="10.28515625" style="323" customWidth="1"/>
    <col min="10256" max="10256" width="11" style="323" customWidth="1"/>
    <col min="10257" max="10257" width="9.85546875" style="323" customWidth="1"/>
    <col min="10258" max="10258" width="21.5703125" style="323" customWidth="1"/>
    <col min="10259" max="10259" width="6.85546875" style="323" customWidth="1"/>
    <col min="10260" max="10260" width="6.7109375" style="323" customWidth="1"/>
    <col min="10261" max="10261" width="19.140625" style="323" customWidth="1"/>
    <col min="10262" max="10262" width="9.140625" style="323" customWidth="1"/>
    <col min="10263" max="10269" width="0" style="323" hidden="1" customWidth="1"/>
    <col min="10270" max="10271" width="9.140625" style="323" customWidth="1"/>
    <col min="10272" max="10496" width="9.140625" style="323"/>
    <col min="10497" max="10497" width="5.5703125" style="323" customWidth="1"/>
    <col min="10498" max="10498" width="5" style="323" customWidth="1"/>
    <col min="10499" max="10499" width="4" style="323" customWidth="1"/>
    <col min="10500" max="10500" width="23.28515625" style="323" customWidth="1"/>
    <col min="10501" max="10501" width="10.28515625" style="323" customWidth="1"/>
    <col min="10502" max="10502" width="7.28515625" style="323" customWidth="1"/>
    <col min="10503" max="10503" width="10.42578125" style="323" customWidth="1"/>
    <col min="10504" max="10504" width="8.28515625" style="323" customWidth="1"/>
    <col min="10505" max="10507" width="8.85546875" style="323" customWidth="1"/>
    <col min="10508" max="10508" width="10.28515625" style="323" customWidth="1"/>
    <col min="10509" max="10509" width="11.7109375" style="323" customWidth="1"/>
    <col min="10510" max="10510" width="10.140625" style="323" customWidth="1"/>
    <col min="10511" max="10511" width="10.28515625" style="323" customWidth="1"/>
    <col min="10512" max="10512" width="11" style="323" customWidth="1"/>
    <col min="10513" max="10513" width="9.85546875" style="323" customWidth="1"/>
    <col min="10514" max="10514" width="21.5703125" style="323" customWidth="1"/>
    <col min="10515" max="10515" width="6.85546875" style="323" customWidth="1"/>
    <col min="10516" max="10516" width="6.7109375" style="323" customWidth="1"/>
    <col min="10517" max="10517" width="19.140625" style="323" customWidth="1"/>
    <col min="10518" max="10518" width="9.140625" style="323" customWidth="1"/>
    <col min="10519" max="10525" width="0" style="323" hidden="1" customWidth="1"/>
    <col min="10526" max="10527" width="9.140625" style="323" customWidth="1"/>
    <col min="10528" max="10752" width="9.140625" style="323"/>
    <col min="10753" max="10753" width="5.5703125" style="323" customWidth="1"/>
    <col min="10754" max="10754" width="5" style="323" customWidth="1"/>
    <col min="10755" max="10755" width="4" style="323" customWidth="1"/>
    <col min="10756" max="10756" width="23.28515625" style="323" customWidth="1"/>
    <col min="10757" max="10757" width="10.28515625" style="323" customWidth="1"/>
    <col min="10758" max="10758" width="7.28515625" style="323" customWidth="1"/>
    <col min="10759" max="10759" width="10.42578125" style="323" customWidth="1"/>
    <col min="10760" max="10760" width="8.28515625" style="323" customWidth="1"/>
    <col min="10761" max="10763" width="8.85546875" style="323" customWidth="1"/>
    <col min="10764" max="10764" width="10.28515625" style="323" customWidth="1"/>
    <col min="10765" max="10765" width="11.7109375" style="323" customWidth="1"/>
    <col min="10766" max="10766" width="10.140625" style="323" customWidth="1"/>
    <col min="10767" max="10767" width="10.28515625" style="323" customWidth="1"/>
    <col min="10768" max="10768" width="11" style="323" customWidth="1"/>
    <col min="10769" max="10769" width="9.85546875" style="323" customWidth="1"/>
    <col min="10770" max="10770" width="21.5703125" style="323" customWidth="1"/>
    <col min="10771" max="10771" width="6.85546875" style="323" customWidth="1"/>
    <col min="10772" max="10772" width="6.7109375" style="323" customWidth="1"/>
    <col min="10773" max="10773" width="19.140625" style="323" customWidth="1"/>
    <col min="10774" max="10774" width="9.140625" style="323" customWidth="1"/>
    <col min="10775" max="10781" width="0" style="323" hidden="1" customWidth="1"/>
    <col min="10782" max="10783" width="9.140625" style="323" customWidth="1"/>
    <col min="10784" max="11008" width="9.140625" style="323"/>
    <col min="11009" max="11009" width="5.5703125" style="323" customWidth="1"/>
    <col min="11010" max="11010" width="5" style="323" customWidth="1"/>
    <col min="11011" max="11011" width="4" style="323" customWidth="1"/>
    <col min="11012" max="11012" width="23.28515625" style="323" customWidth="1"/>
    <col min="11013" max="11013" width="10.28515625" style="323" customWidth="1"/>
    <col min="11014" max="11014" width="7.28515625" style="323" customWidth="1"/>
    <col min="11015" max="11015" width="10.42578125" style="323" customWidth="1"/>
    <col min="11016" max="11016" width="8.28515625" style="323" customWidth="1"/>
    <col min="11017" max="11019" width="8.85546875" style="323" customWidth="1"/>
    <col min="11020" max="11020" width="10.28515625" style="323" customWidth="1"/>
    <col min="11021" max="11021" width="11.7109375" style="323" customWidth="1"/>
    <col min="11022" max="11022" width="10.140625" style="323" customWidth="1"/>
    <col min="11023" max="11023" width="10.28515625" style="323" customWidth="1"/>
    <col min="11024" max="11024" width="11" style="323" customWidth="1"/>
    <col min="11025" max="11025" width="9.85546875" style="323" customWidth="1"/>
    <col min="11026" max="11026" width="21.5703125" style="323" customWidth="1"/>
    <col min="11027" max="11027" width="6.85546875" style="323" customWidth="1"/>
    <col min="11028" max="11028" width="6.7109375" style="323" customWidth="1"/>
    <col min="11029" max="11029" width="19.140625" style="323" customWidth="1"/>
    <col min="11030" max="11030" width="9.140625" style="323" customWidth="1"/>
    <col min="11031" max="11037" width="0" style="323" hidden="1" customWidth="1"/>
    <col min="11038" max="11039" width="9.140625" style="323" customWidth="1"/>
    <col min="11040" max="11264" width="9.140625" style="323"/>
    <col min="11265" max="11265" width="5.5703125" style="323" customWidth="1"/>
    <col min="11266" max="11266" width="5" style="323" customWidth="1"/>
    <col min="11267" max="11267" width="4" style="323" customWidth="1"/>
    <col min="11268" max="11268" width="23.28515625" style="323" customWidth="1"/>
    <col min="11269" max="11269" width="10.28515625" style="323" customWidth="1"/>
    <col min="11270" max="11270" width="7.28515625" style="323" customWidth="1"/>
    <col min="11271" max="11271" width="10.42578125" style="323" customWidth="1"/>
    <col min="11272" max="11272" width="8.28515625" style="323" customWidth="1"/>
    <col min="11273" max="11275" width="8.85546875" style="323" customWidth="1"/>
    <col min="11276" max="11276" width="10.28515625" style="323" customWidth="1"/>
    <col min="11277" max="11277" width="11.7109375" style="323" customWidth="1"/>
    <col min="11278" max="11278" width="10.140625" style="323" customWidth="1"/>
    <col min="11279" max="11279" width="10.28515625" style="323" customWidth="1"/>
    <col min="11280" max="11280" width="11" style="323" customWidth="1"/>
    <col min="11281" max="11281" width="9.85546875" style="323" customWidth="1"/>
    <col min="11282" max="11282" width="21.5703125" style="323" customWidth="1"/>
    <col min="11283" max="11283" width="6.85546875" style="323" customWidth="1"/>
    <col min="11284" max="11284" width="6.7109375" style="323" customWidth="1"/>
    <col min="11285" max="11285" width="19.140625" style="323" customWidth="1"/>
    <col min="11286" max="11286" width="9.140625" style="323" customWidth="1"/>
    <col min="11287" max="11293" width="0" style="323" hidden="1" customWidth="1"/>
    <col min="11294" max="11295" width="9.140625" style="323" customWidth="1"/>
    <col min="11296" max="11520" width="9.140625" style="323"/>
    <col min="11521" max="11521" width="5.5703125" style="323" customWidth="1"/>
    <col min="11522" max="11522" width="5" style="323" customWidth="1"/>
    <col min="11523" max="11523" width="4" style="323" customWidth="1"/>
    <col min="11524" max="11524" width="23.28515625" style="323" customWidth="1"/>
    <col min="11525" max="11525" width="10.28515625" style="323" customWidth="1"/>
    <col min="11526" max="11526" width="7.28515625" style="323" customWidth="1"/>
    <col min="11527" max="11527" width="10.42578125" style="323" customWidth="1"/>
    <col min="11528" max="11528" width="8.28515625" style="323" customWidth="1"/>
    <col min="11529" max="11531" width="8.85546875" style="323" customWidth="1"/>
    <col min="11532" max="11532" width="10.28515625" style="323" customWidth="1"/>
    <col min="11533" max="11533" width="11.7109375" style="323" customWidth="1"/>
    <col min="11534" max="11534" width="10.140625" style="323" customWidth="1"/>
    <col min="11535" max="11535" width="10.28515625" style="323" customWidth="1"/>
    <col min="11536" max="11536" width="11" style="323" customWidth="1"/>
    <col min="11537" max="11537" width="9.85546875" style="323" customWidth="1"/>
    <col min="11538" max="11538" width="21.5703125" style="323" customWidth="1"/>
    <col min="11539" max="11539" width="6.85546875" style="323" customWidth="1"/>
    <col min="11540" max="11540" width="6.7109375" style="323" customWidth="1"/>
    <col min="11541" max="11541" width="19.140625" style="323" customWidth="1"/>
    <col min="11542" max="11542" width="9.140625" style="323" customWidth="1"/>
    <col min="11543" max="11549" width="0" style="323" hidden="1" customWidth="1"/>
    <col min="11550" max="11551" width="9.140625" style="323" customWidth="1"/>
    <col min="11552" max="11776" width="9.140625" style="323"/>
    <col min="11777" max="11777" width="5.5703125" style="323" customWidth="1"/>
    <col min="11778" max="11778" width="5" style="323" customWidth="1"/>
    <col min="11779" max="11779" width="4" style="323" customWidth="1"/>
    <col min="11780" max="11780" width="23.28515625" style="323" customWidth="1"/>
    <col min="11781" max="11781" width="10.28515625" style="323" customWidth="1"/>
    <col min="11782" max="11782" width="7.28515625" style="323" customWidth="1"/>
    <col min="11783" max="11783" width="10.42578125" style="323" customWidth="1"/>
    <col min="11784" max="11784" width="8.28515625" style="323" customWidth="1"/>
    <col min="11785" max="11787" width="8.85546875" style="323" customWidth="1"/>
    <col min="11788" max="11788" width="10.28515625" style="323" customWidth="1"/>
    <col min="11789" max="11789" width="11.7109375" style="323" customWidth="1"/>
    <col min="11790" max="11790" width="10.140625" style="323" customWidth="1"/>
    <col min="11791" max="11791" width="10.28515625" style="323" customWidth="1"/>
    <col min="11792" max="11792" width="11" style="323" customWidth="1"/>
    <col min="11793" max="11793" width="9.85546875" style="323" customWidth="1"/>
    <col min="11794" max="11794" width="21.5703125" style="323" customWidth="1"/>
    <col min="11795" max="11795" width="6.85546875" style="323" customWidth="1"/>
    <col min="11796" max="11796" width="6.7109375" style="323" customWidth="1"/>
    <col min="11797" max="11797" width="19.140625" style="323" customWidth="1"/>
    <col min="11798" max="11798" width="9.140625" style="323" customWidth="1"/>
    <col min="11799" max="11805" width="0" style="323" hidden="1" customWidth="1"/>
    <col min="11806" max="11807" width="9.140625" style="323" customWidth="1"/>
    <col min="11808" max="12032" width="9.140625" style="323"/>
    <col min="12033" max="12033" width="5.5703125" style="323" customWidth="1"/>
    <col min="12034" max="12034" width="5" style="323" customWidth="1"/>
    <col min="12035" max="12035" width="4" style="323" customWidth="1"/>
    <col min="12036" max="12036" width="23.28515625" style="323" customWidth="1"/>
    <col min="12037" max="12037" width="10.28515625" style="323" customWidth="1"/>
    <col min="12038" max="12038" width="7.28515625" style="323" customWidth="1"/>
    <col min="12039" max="12039" width="10.42578125" style="323" customWidth="1"/>
    <col min="12040" max="12040" width="8.28515625" style="323" customWidth="1"/>
    <col min="12041" max="12043" width="8.85546875" style="323" customWidth="1"/>
    <col min="12044" max="12044" width="10.28515625" style="323" customWidth="1"/>
    <col min="12045" max="12045" width="11.7109375" style="323" customWidth="1"/>
    <col min="12046" max="12046" width="10.140625" style="323" customWidth="1"/>
    <col min="12047" max="12047" width="10.28515625" style="323" customWidth="1"/>
    <col min="12048" max="12048" width="11" style="323" customWidth="1"/>
    <col min="12049" max="12049" width="9.85546875" style="323" customWidth="1"/>
    <col min="12050" max="12050" width="21.5703125" style="323" customWidth="1"/>
    <col min="12051" max="12051" width="6.85546875" style="323" customWidth="1"/>
    <col min="12052" max="12052" width="6.7109375" style="323" customWidth="1"/>
    <col min="12053" max="12053" width="19.140625" style="323" customWidth="1"/>
    <col min="12054" max="12054" width="9.140625" style="323" customWidth="1"/>
    <col min="12055" max="12061" width="0" style="323" hidden="1" customWidth="1"/>
    <col min="12062" max="12063" width="9.140625" style="323" customWidth="1"/>
    <col min="12064" max="12288" width="9.140625" style="323"/>
    <col min="12289" max="12289" width="5.5703125" style="323" customWidth="1"/>
    <col min="12290" max="12290" width="5" style="323" customWidth="1"/>
    <col min="12291" max="12291" width="4" style="323" customWidth="1"/>
    <col min="12292" max="12292" width="23.28515625" style="323" customWidth="1"/>
    <col min="12293" max="12293" width="10.28515625" style="323" customWidth="1"/>
    <col min="12294" max="12294" width="7.28515625" style="323" customWidth="1"/>
    <col min="12295" max="12295" width="10.42578125" style="323" customWidth="1"/>
    <col min="12296" max="12296" width="8.28515625" style="323" customWidth="1"/>
    <col min="12297" max="12299" width="8.85546875" style="323" customWidth="1"/>
    <col min="12300" max="12300" width="10.28515625" style="323" customWidth="1"/>
    <col min="12301" max="12301" width="11.7109375" style="323" customWidth="1"/>
    <col min="12302" max="12302" width="10.140625" style="323" customWidth="1"/>
    <col min="12303" max="12303" width="10.28515625" style="323" customWidth="1"/>
    <col min="12304" max="12304" width="11" style="323" customWidth="1"/>
    <col min="12305" max="12305" width="9.85546875" style="323" customWidth="1"/>
    <col min="12306" max="12306" width="21.5703125" style="323" customWidth="1"/>
    <col min="12307" max="12307" width="6.85546875" style="323" customWidth="1"/>
    <col min="12308" max="12308" width="6.7109375" style="323" customWidth="1"/>
    <col min="12309" max="12309" width="19.140625" style="323" customWidth="1"/>
    <col min="12310" max="12310" width="9.140625" style="323" customWidth="1"/>
    <col min="12311" max="12317" width="0" style="323" hidden="1" customWidth="1"/>
    <col min="12318" max="12319" width="9.140625" style="323" customWidth="1"/>
    <col min="12320" max="12544" width="9.140625" style="323"/>
    <col min="12545" max="12545" width="5.5703125" style="323" customWidth="1"/>
    <col min="12546" max="12546" width="5" style="323" customWidth="1"/>
    <col min="12547" max="12547" width="4" style="323" customWidth="1"/>
    <col min="12548" max="12548" width="23.28515625" style="323" customWidth="1"/>
    <col min="12549" max="12549" width="10.28515625" style="323" customWidth="1"/>
    <col min="12550" max="12550" width="7.28515625" style="323" customWidth="1"/>
    <col min="12551" max="12551" width="10.42578125" style="323" customWidth="1"/>
    <col min="12552" max="12552" width="8.28515625" style="323" customWidth="1"/>
    <col min="12553" max="12555" width="8.85546875" style="323" customWidth="1"/>
    <col min="12556" max="12556" width="10.28515625" style="323" customWidth="1"/>
    <col min="12557" max="12557" width="11.7109375" style="323" customWidth="1"/>
    <col min="12558" max="12558" width="10.140625" style="323" customWidth="1"/>
    <col min="12559" max="12559" width="10.28515625" style="323" customWidth="1"/>
    <col min="12560" max="12560" width="11" style="323" customWidth="1"/>
    <col min="12561" max="12561" width="9.85546875" style="323" customWidth="1"/>
    <col min="12562" max="12562" width="21.5703125" style="323" customWidth="1"/>
    <col min="12563" max="12563" width="6.85546875" style="323" customWidth="1"/>
    <col min="12564" max="12564" width="6.7109375" style="323" customWidth="1"/>
    <col min="12565" max="12565" width="19.140625" style="323" customWidth="1"/>
    <col min="12566" max="12566" width="9.140625" style="323" customWidth="1"/>
    <col min="12567" max="12573" width="0" style="323" hidden="1" customWidth="1"/>
    <col min="12574" max="12575" width="9.140625" style="323" customWidth="1"/>
    <col min="12576" max="12800" width="9.140625" style="323"/>
    <col min="12801" max="12801" width="5.5703125" style="323" customWidth="1"/>
    <col min="12802" max="12802" width="5" style="323" customWidth="1"/>
    <col min="12803" max="12803" width="4" style="323" customWidth="1"/>
    <col min="12804" max="12804" width="23.28515625" style="323" customWidth="1"/>
    <col min="12805" max="12805" width="10.28515625" style="323" customWidth="1"/>
    <col min="12806" max="12806" width="7.28515625" style="323" customWidth="1"/>
    <col min="12807" max="12807" width="10.42578125" style="323" customWidth="1"/>
    <col min="12808" max="12808" width="8.28515625" style="323" customWidth="1"/>
    <col min="12809" max="12811" width="8.85546875" style="323" customWidth="1"/>
    <col min="12812" max="12812" width="10.28515625" style="323" customWidth="1"/>
    <col min="12813" max="12813" width="11.7109375" style="323" customWidth="1"/>
    <col min="12814" max="12814" width="10.140625" style="323" customWidth="1"/>
    <col min="12815" max="12815" width="10.28515625" style="323" customWidth="1"/>
    <col min="12816" max="12816" width="11" style="323" customWidth="1"/>
    <col min="12817" max="12817" width="9.85546875" style="323" customWidth="1"/>
    <col min="12818" max="12818" width="21.5703125" style="323" customWidth="1"/>
    <col min="12819" max="12819" width="6.85546875" style="323" customWidth="1"/>
    <col min="12820" max="12820" width="6.7109375" style="323" customWidth="1"/>
    <col min="12821" max="12821" width="19.140625" style="323" customWidth="1"/>
    <col min="12822" max="12822" width="9.140625" style="323" customWidth="1"/>
    <col min="12823" max="12829" width="0" style="323" hidden="1" customWidth="1"/>
    <col min="12830" max="12831" width="9.140625" style="323" customWidth="1"/>
    <col min="12832" max="13056" width="9.140625" style="323"/>
    <col min="13057" max="13057" width="5.5703125" style="323" customWidth="1"/>
    <col min="13058" max="13058" width="5" style="323" customWidth="1"/>
    <col min="13059" max="13059" width="4" style="323" customWidth="1"/>
    <col min="13060" max="13060" width="23.28515625" style="323" customWidth="1"/>
    <col min="13061" max="13061" width="10.28515625" style="323" customWidth="1"/>
    <col min="13062" max="13062" width="7.28515625" style="323" customWidth="1"/>
    <col min="13063" max="13063" width="10.42578125" style="323" customWidth="1"/>
    <col min="13064" max="13064" width="8.28515625" style="323" customWidth="1"/>
    <col min="13065" max="13067" width="8.85546875" style="323" customWidth="1"/>
    <col min="13068" max="13068" width="10.28515625" style="323" customWidth="1"/>
    <col min="13069" max="13069" width="11.7109375" style="323" customWidth="1"/>
    <col min="13070" max="13070" width="10.140625" style="323" customWidth="1"/>
    <col min="13071" max="13071" width="10.28515625" style="323" customWidth="1"/>
    <col min="13072" max="13072" width="11" style="323" customWidth="1"/>
    <col min="13073" max="13073" width="9.85546875" style="323" customWidth="1"/>
    <col min="13074" max="13074" width="21.5703125" style="323" customWidth="1"/>
    <col min="13075" max="13075" width="6.85546875" style="323" customWidth="1"/>
    <col min="13076" max="13076" width="6.7109375" style="323" customWidth="1"/>
    <col min="13077" max="13077" width="19.140625" style="323" customWidth="1"/>
    <col min="13078" max="13078" width="9.140625" style="323" customWidth="1"/>
    <col min="13079" max="13085" width="0" style="323" hidden="1" customWidth="1"/>
    <col min="13086" max="13087" width="9.140625" style="323" customWidth="1"/>
    <col min="13088" max="13312" width="9.140625" style="323"/>
    <col min="13313" max="13313" width="5.5703125" style="323" customWidth="1"/>
    <col min="13314" max="13314" width="5" style="323" customWidth="1"/>
    <col min="13315" max="13315" width="4" style="323" customWidth="1"/>
    <col min="13316" max="13316" width="23.28515625" style="323" customWidth="1"/>
    <col min="13317" max="13317" width="10.28515625" style="323" customWidth="1"/>
    <col min="13318" max="13318" width="7.28515625" style="323" customWidth="1"/>
    <col min="13319" max="13319" width="10.42578125" style="323" customWidth="1"/>
    <col min="13320" max="13320" width="8.28515625" style="323" customWidth="1"/>
    <col min="13321" max="13323" width="8.85546875" style="323" customWidth="1"/>
    <col min="13324" max="13324" width="10.28515625" style="323" customWidth="1"/>
    <col min="13325" max="13325" width="11.7109375" style="323" customWidth="1"/>
    <col min="13326" max="13326" width="10.140625" style="323" customWidth="1"/>
    <col min="13327" max="13327" width="10.28515625" style="323" customWidth="1"/>
    <col min="13328" max="13328" width="11" style="323" customWidth="1"/>
    <col min="13329" max="13329" width="9.85546875" style="323" customWidth="1"/>
    <col min="13330" max="13330" width="21.5703125" style="323" customWidth="1"/>
    <col min="13331" max="13331" width="6.85546875" style="323" customWidth="1"/>
    <col min="13332" max="13332" width="6.7109375" style="323" customWidth="1"/>
    <col min="13333" max="13333" width="19.140625" style="323" customWidth="1"/>
    <col min="13334" max="13334" width="9.140625" style="323" customWidth="1"/>
    <col min="13335" max="13341" width="0" style="323" hidden="1" customWidth="1"/>
    <col min="13342" max="13343" width="9.140625" style="323" customWidth="1"/>
    <col min="13344" max="13568" width="9.140625" style="323"/>
    <col min="13569" max="13569" width="5.5703125" style="323" customWidth="1"/>
    <col min="13570" max="13570" width="5" style="323" customWidth="1"/>
    <col min="13571" max="13571" width="4" style="323" customWidth="1"/>
    <col min="13572" max="13572" width="23.28515625" style="323" customWidth="1"/>
    <col min="13573" max="13573" width="10.28515625" style="323" customWidth="1"/>
    <col min="13574" max="13574" width="7.28515625" style="323" customWidth="1"/>
    <col min="13575" max="13575" width="10.42578125" style="323" customWidth="1"/>
    <col min="13576" max="13576" width="8.28515625" style="323" customWidth="1"/>
    <col min="13577" max="13579" width="8.85546875" style="323" customWidth="1"/>
    <col min="13580" max="13580" width="10.28515625" style="323" customWidth="1"/>
    <col min="13581" max="13581" width="11.7109375" style="323" customWidth="1"/>
    <col min="13582" max="13582" width="10.140625" style="323" customWidth="1"/>
    <col min="13583" max="13583" width="10.28515625" style="323" customWidth="1"/>
    <col min="13584" max="13584" width="11" style="323" customWidth="1"/>
    <col min="13585" max="13585" width="9.85546875" style="323" customWidth="1"/>
    <col min="13586" max="13586" width="21.5703125" style="323" customWidth="1"/>
    <col min="13587" max="13587" width="6.85546875" style="323" customWidth="1"/>
    <col min="13588" max="13588" width="6.7109375" style="323" customWidth="1"/>
    <col min="13589" max="13589" width="19.140625" style="323" customWidth="1"/>
    <col min="13590" max="13590" width="9.140625" style="323" customWidth="1"/>
    <col min="13591" max="13597" width="0" style="323" hidden="1" customWidth="1"/>
    <col min="13598" max="13599" width="9.140625" style="323" customWidth="1"/>
    <col min="13600" max="13824" width="9.140625" style="323"/>
    <col min="13825" max="13825" width="5.5703125" style="323" customWidth="1"/>
    <col min="13826" max="13826" width="5" style="323" customWidth="1"/>
    <col min="13827" max="13827" width="4" style="323" customWidth="1"/>
    <col min="13828" max="13828" width="23.28515625" style="323" customWidth="1"/>
    <col min="13829" max="13829" width="10.28515625" style="323" customWidth="1"/>
    <col min="13830" max="13830" width="7.28515625" style="323" customWidth="1"/>
    <col min="13831" max="13831" width="10.42578125" style="323" customWidth="1"/>
    <col min="13832" max="13832" width="8.28515625" style="323" customWidth="1"/>
    <col min="13833" max="13835" width="8.85546875" style="323" customWidth="1"/>
    <col min="13836" max="13836" width="10.28515625" style="323" customWidth="1"/>
    <col min="13837" max="13837" width="11.7109375" style="323" customWidth="1"/>
    <col min="13838" max="13838" width="10.140625" style="323" customWidth="1"/>
    <col min="13839" max="13839" width="10.28515625" style="323" customWidth="1"/>
    <col min="13840" max="13840" width="11" style="323" customWidth="1"/>
    <col min="13841" max="13841" width="9.85546875" style="323" customWidth="1"/>
    <col min="13842" max="13842" width="21.5703125" style="323" customWidth="1"/>
    <col min="13843" max="13843" width="6.85546875" style="323" customWidth="1"/>
    <col min="13844" max="13844" width="6.7109375" style="323" customWidth="1"/>
    <col min="13845" max="13845" width="19.140625" style="323" customWidth="1"/>
    <col min="13846" max="13846" width="9.140625" style="323" customWidth="1"/>
    <col min="13847" max="13853" width="0" style="323" hidden="1" customWidth="1"/>
    <col min="13854" max="13855" width="9.140625" style="323" customWidth="1"/>
    <col min="13856" max="14080" width="9.140625" style="323"/>
    <col min="14081" max="14081" width="5.5703125" style="323" customWidth="1"/>
    <col min="14082" max="14082" width="5" style="323" customWidth="1"/>
    <col min="14083" max="14083" width="4" style="323" customWidth="1"/>
    <col min="14084" max="14084" width="23.28515625" style="323" customWidth="1"/>
    <col min="14085" max="14085" width="10.28515625" style="323" customWidth="1"/>
    <col min="14086" max="14086" width="7.28515625" style="323" customWidth="1"/>
    <col min="14087" max="14087" width="10.42578125" style="323" customWidth="1"/>
    <col min="14088" max="14088" width="8.28515625" style="323" customWidth="1"/>
    <col min="14089" max="14091" width="8.85546875" style="323" customWidth="1"/>
    <col min="14092" max="14092" width="10.28515625" style="323" customWidth="1"/>
    <col min="14093" max="14093" width="11.7109375" style="323" customWidth="1"/>
    <col min="14094" max="14094" width="10.140625" style="323" customWidth="1"/>
    <col min="14095" max="14095" width="10.28515625" style="323" customWidth="1"/>
    <col min="14096" max="14096" width="11" style="323" customWidth="1"/>
    <col min="14097" max="14097" width="9.85546875" style="323" customWidth="1"/>
    <col min="14098" max="14098" width="21.5703125" style="323" customWidth="1"/>
    <col min="14099" max="14099" width="6.85546875" style="323" customWidth="1"/>
    <col min="14100" max="14100" width="6.7109375" style="323" customWidth="1"/>
    <col min="14101" max="14101" width="19.140625" style="323" customWidth="1"/>
    <col min="14102" max="14102" width="9.140625" style="323" customWidth="1"/>
    <col min="14103" max="14109" width="0" style="323" hidden="1" customWidth="1"/>
    <col min="14110" max="14111" width="9.140625" style="323" customWidth="1"/>
    <col min="14112" max="14336" width="9.140625" style="323"/>
    <col min="14337" max="14337" width="5.5703125" style="323" customWidth="1"/>
    <col min="14338" max="14338" width="5" style="323" customWidth="1"/>
    <col min="14339" max="14339" width="4" style="323" customWidth="1"/>
    <col min="14340" max="14340" width="23.28515625" style="323" customWidth="1"/>
    <col min="14341" max="14341" width="10.28515625" style="323" customWidth="1"/>
    <col min="14342" max="14342" width="7.28515625" style="323" customWidth="1"/>
    <col min="14343" max="14343" width="10.42578125" style="323" customWidth="1"/>
    <col min="14344" max="14344" width="8.28515625" style="323" customWidth="1"/>
    <col min="14345" max="14347" width="8.85546875" style="323" customWidth="1"/>
    <col min="14348" max="14348" width="10.28515625" style="323" customWidth="1"/>
    <col min="14349" max="14349" width="11.7109375" style="323" customWidth="1"/>
    <col min="14350" max="14350" width="10.140625" style="323" customWidth="1"/>
    <col min="14351" max="14351" width="10.28515625" style="323" customWidth="1"/>
    <col min="14352" max="14352" width="11" style="323" customWidth="1"/>
    <col min="14353" max="14353" width="9.85546875" style="323" customWidth="1"/>
    <col min="14354" max="14354" width="21.5703125" style="323" customWidth="1"/>
    <col min="14355" max="14355" width="6.85546875" style="323" customWidth="1"/>
    <col min="14356" max="14356" width="6.7109375" style="323" customWidth="1"/>
    <col min="14357" max="14357" width="19.140625" style="323" customWidth="1"/>
    <col min="14358" max="14358" width="9.140625" style="323" customWidth="1"/>
    <col min="14359" max="14365" width="0" style="323" hidden="1" customWidth="1"/>
    <col min="14366" max="14367" width="9.140625" style="323" customWidth="1"/>
    <col min="14368" max="14592" width="9.140625" style="323"/>
    <col min="14593" max="14593" width="5.5703125" style="323" customWidth="1"/>
    <col min="14594" max="14594" width="5" style="323" customWidth="1"/>
    <col min="14595" max="14595" width="4" style="323" customWidth="1"/>
    <col min="14596" max="14596" width="23.28515625" style="323" customWidth="1"/>
    <col min="14597" max="14597" width="10.28515625" style="323" customWidth="1"/>
    <col min="14598" max="14598" width="7.28515625" style="323" customWidth="1"/>
    <col min="14599" max="14599" width="10.42578125" style="323" customWidth="1"/>
    <col min="14600" max="14600" width="8.28515625" style="323" customWidth="1"/>
    <col min="14601" max="14603" width="8.85546875" style="323" customWidth="1"/>
    <col min="14604" max="14604" width="10.28515625" style="323" customWidth="1"/>
    <col min="14605" max="14605" width="11.7109375" style="323" customWidth="1"/>
    <col min="14606" max="14606" width="10.140625" style="323" customWidth="1"/>
    <col min="14607" max="14607" width="10.28515625" style="323" customWidth="1"/>
    <col min="14608" max="14608" width="11" style="323" customWidth="1"/>
    <col min="14609" max="14609" width="9.85546875" style="323" customWidth="1"/>
    <col min="14610" max="14610" width="21.5703125" style="323" customWidth="1"/>
    <col min="14611" max="14611" width="6.85546875" style="323" customWidth="1"/>
    <col min="14612" max="14612" width="6.7109375" style="323" customWidth="1"/>
    <col min="14613" max="14613" width="19.140625" style="323" customWidth="1"/>
    <col min="14614" max="14614" width="9.140625" style="323" customWidth="1"/>
    <col min="14615" max="14621" width="0" style="323" hidden="1" customWidth="1"/>
    <col min="14622" max="14623" width="9.140625" style="323" customWidth="1"/>
    <col min="14624" max="14848" width="9.140625" style="323"/>
    <col min="14849" max="14849" width="5.5703125" style="323" customWidth="1"/>
    <col min="14850" max="14850" width="5" style="323" customWidth="1"/>
    <col min="14851" max="14851" width="4" style="323" customWidth="1"/>
    <col min="14852" max="14852" width="23.28515625" style="323" customWidth="1"/>
    <col min="14853" max="14853" width="10.28515625" style="323" customWidth="1"/>
    <col min="14854" max="14854" width="7.28515625" style="323" customWidth="1"/>
    <col min="14855" max="14855" width="10.42578125" style="323" customWidth="1"/>
    <col min="14856" max="14856" width="8.28515625" style="323" customWidth="1"/>
    <col min="14857" max="14859" width="8.85546875" style="323" customWidth="1"/>
    <col min="14860" max="14860" width="10.28515625" style="323" customWidth="1"/>
    <col min="14861" max="14861" width="11.7109375" style="323" customWidth="1"/>
    <col min="14862" max="14862" width="10.140625" style="323" customWidth="1"/>
    <col min="14863" max="14863" width="10.28515625" style="323" customWidth="1"/>
    <col min="14864" max="14864" width="11" style="323" customWidth="1"/>
    <col min="14865" max="14865" width="9.85546875" style="323" customWidth="1"/>
    <col min="14866" max="14866" width="21.5703125" style="323" customWidth="1"/>
    <col min="14867" max="14867" width="6.85546875" style="323" customWidth="1"/>
    <col min="14868" max="14868" width="6.7109375" style="323" customWidth="1"/>
    <col min="14869" max="14869" width="19.140625" style="323" customWidth="1"/>
    <col min="14870" max="14870" width="9.140625" style="323" customWidth="1"/>
    <col min="14871" max="14877" width="0" style="323" hidden="1" customWidth="1"/>
    <col min="14878" max="14879" width="9.140625" style="323" customWidth="1"/>
    <col min="14880" max="15104" width="9.140625" style="323"/>
    <col min="15105" max="15105" width="5.5703125" style="323" customWidth="1"/>
    <col min="15106" max="15106" width="5" style="323" customWidth="1"/>
    <col min="15107" max="15107" width="4" style="323" customWidth="1"/>
    <col min="15108" max="15108" width="23.28515625" style="323" customWidth="1"/>
    <col min="15109" max="15109" width="10.28515625" style="323" customWidth="1"/>
    <col min="15110" max="15110" width="7.28515625" style="323" customWidth="1"/>
    <col min="15111" max="15111" width="10.42578125" style="323" customWidth="1"/>
    <col min="15112" max="15112" width="8.28515625" style="323" customWidth="1"/>
    <col min="15113" max="15115" width="8.85546875" style="323" customWidth="1"/>
    <col min="15116" max="15116" width="10.28515625" style="323" customWidth="1"/>
    <col min="15117" max="15117" width="11.7109375" style="323" customWidth="1"/>
    <col min="15118" max="15118" width="10.140625" style="323" customWidth="1"/>
    <col min="15119" max="15119" width="10.28515625" style="323" customWidth="1"/>
    <col min="15120" max="15120" width="11" style="323" customWidth="1"/>
    <col min="15121" max="15121" width="9.85546875" style="323" customWidth="1"/>
    <col min="15122" max="15122" width="21.5703125" style="323" customWidth="1"/>
    <col min="15123" max="15123" width="6.85546875" style="323" customWidth="1"/>
    <col min="15124" max="15124" width="6.7109375" style="323" customWidth="1"/>
    <col min="15125" max="15125" width="19.140625" style="323" customWidth="1"/>
    <col min="15126" max="15126" width="9.140625" style="323" customWidth="1"/>
    <col min="15127" max="15133" width="0" style="323" hidden="1" customWidth="1"/>
    <col min="15134" max="15135" width="9.140625" style="323" customWidth="1"/>
    <col min="15136" max="15360" width="9.140625" style="323"/>
    <col min="15361" max="15361" width="5.5703125" style="323" customWidth="1"/>
    <col min="15362" max="15362" width="5" style="323" customWidth="1"/>
    <col min="15363" max="15363" width="4" style="323" customWidth="1"/>
    <col min="15364" max="15364" width="23.28515625" style="323" customWidth="1"/>
    <col min="15365" max="15365" width="10.28515625" style="323" customWidth="1"/>
    <col min="15366" max="15366" width="7.28515625" style="323" customWidth="1"/>
    <col min="15367" max="15367" width="10.42578125" style="323" customWidth="1"/>
    <col min="15368" max="15368" width="8.28515625" style="323" customWidth="1"/>
    <col min="15369" max="15371" width="8.85546875" style="323" customWidth="1"/>
    <col min="15372" max="15372" width="10.28515625" style="323" customWidth="1"/>
    <col min="15373" max="15373" width="11.7109375" style="323" customWidth="1"/>
    <col min="15374" max="15374" width="10.140625" style="323" customWidth="1"/>
    <col min="15375" max="15375" width="10.28515625" style="323" customWidth="1"/>
    <col min="15376" max="15376" width="11" style="323" customWidth="1"/>
    <col min="15377" max="15377" width="9.85546875" style="323" customWidth="1"/>
    <col min="15378" max="15378" width="21.5703125" style="323" customWidth="1"/>
    <col min="15379" max="15379" width="6.85546875" style="323" customWidth="1"/>
    <col min="15380" max="15380" width="6.7109375" style="323" customWidth="1"/>
    <col min="15381" max="15381" width="19.140625" style="323" customWidth="1"/>
    <col min="15382" max="15382" width="9.140625" style="323" customWidth="1"/>
    <col min="15383" max="15389" width="0" style="323" hidden="1" customWidth="1"/>
    <col min="15390" max="15391" width="9.140625" style="323" customWidth="1"/>
    <col min="15392" max="15616" width="9.140625" style="323"/>
    <col min="15617" max="15617" width="5.5703125" style="323" customWidth="1"/>
    <col min="15618" max="15618" width="5" style="323" customWidth="1"/>
    <col min="15619" max="15619" width="4" style="323" customWidth="1"/>
    <col min="15620" max="15620" width="23.28515625" style="323" customWidth="1"/>
    <col min="15621" max="15621" width="10.28515625" style="323" customWidth="1"/>
    <col min="15622" max="15622" width="7.28515625" style="323" customWidth="1"/>
    <col min="15623" max="15623" width="10.42578125" style="323" customWidth="1"/>
    <col min="15624" max="15624" width="8.28515625" style="323" customWidth="1"/>
    <col min="15625" max="15627" width="8.85546875" style="323" customWidth="1"/>
    <col min="15628" max="15628" width="10.28515625" style="323" customWidth="1"/>
    <col min="15629" max="15629" width="11.7109375" style="323" customWidth="1"/>
    <col min="15630" max="15630" width="10.140625" style="323" customWidth="1"/>
    <col min="15631" max="15631" width="10.28515625" style="323" customWidth="1"/>
    <col min="15632" max="15632" width="11" style="323" customWidth="1"/>
    <col min="15633" max="15633" width="9.85546875" style="323" customWidth="1"/>
    <col min="15634" max="15634" width="21.5703125" style="323" customWidth="1"/>
    <col min="15635" max="15635" width="6.85546875" style="323" customWidth="1"/>
    <col min="15636" max="15636" width="6.7109375" style="323" customWidth="1"/>
    <col min="15637" max="15637" width="19.140625" style="323" customWidth="1"/>
    <col min="15638" max="15638" width="9.140625" style="323" customWidth="1"/>
    <col min="15639" max="15645" width="0" style="323" hidden="1" customWidth="1"/>
    <col min="15646" max="15647" width="9.140625" style="323" customWidth="1"/>
    <col min="15648" max="15872" width="9.140625" style="323"/>
    <col min="15873" max="15873" width="5.5703125" style="323" customWidth="1"/>
    <col min="15874" max="15874" width="5" style="323" customWidth="1"/>
    <col min="15875" max="15875" width="4" style="323" customWidth="1"/>
    <col min="15876" max="15876" width="23.28515625" style="323" customWidth="1"/>
    <col min="15877" max="15877" width="10.28515625" style="323" customWidth="1"/>
    <col min="15878" max="15878" width="7.28515625" style="323" customWidth="1"/>
    <col min="15879" max="15879" width="10.42578125" style="323" customWidth="1"/>
    <col min="15880" max="15880" width="8.28515625" style="323" customWidth="1"/>
    <col min="15881" max="15883" width="8.85546875" style="323" customWidth="1"/>
    <col min="15884" max="15884" width="10.28515625" style="323" customWidth="1"/>
    <col min="15885" max="15885" width="11.7109375" style="323" customWidth="1"/>
    <col min="15886" max="15886" width="10.140625" style="323" customWidth="1"/>
    <col min="15887" max="15887" width="10.28515625" style="323" customWidth="1"/>
    <col min="15888" max="15888" width="11" style="323" customWidth="1"/>
    <col min="15889" max="15889" width="9.85546875" style="323" customWidth="1"/>
    <col min="15890" max="15890" width="21.5703125" style="323" customWidth="1"/>
    <col min="15891" max="15891" width="6.85546875" style="323" customWidth="1"/>
    <col min="15892" max="15892" width="6.7109375" style="323" customWidth="1"/>
    <col min="15893" max="15893" width="19.140625" style="323" customWidth="1"/>
    <col min="15894" max="15894" width="9.140625" style="323" customWidth="1"/>
    <col min="15895" max="15901" width="0" style="323" hidden="1" customWidth="1"/>
    <col min="15902" max="15903" width="9.140625" style="323" customWidth="1"/>
    <col min="15904" max="16128" width="9.140625" style="323"/>
    <col min="16129" max="16129" width="5.5703125" style="323" customWidth="1"/>
    <col min="16130" max="16130" width="5" style="323" customWidth="1"/>
    <col min="16131" max="16131" width="4" style="323" customWidth="1"/>
    <col min="16132" max="16132" width="23.28515625" style="323" customWidth="1"/>
    <col min="16133" max="16133" width="10.28515625" style="323" customWidth="1"/>
    <col min="16134" max="16134" width="7.28515625" style="323" customWidth="1"/>
    <col min="16135" max="16135" width="10.42578125" style="323" customWidth="1"/>
    <col min="16136" max="16136" width="8.28515625" style="323" customWidth="1"/>
    <col min="16137" max="16139" width="8.85546875" style="323" customWidth="1"/>
    <col min="16140" max="16140" width="10.28515625" style="323" customWidth="1"/>
    <col min="16141" max="16141" width="11.7109375" style="323" customWidth="1"/>
    <col min="16142" max="16142" width="10.140625" style="323" customWidth="1"/>
    <col min="16143" max="16143" width="10.28515625" style="323" customWidth="1"/>
    <col min="16144" max="16144" width="11" style="323" customWidth="1"/>
    <col min="16145" max="16145" width="9.85546875" style="323" customWidth="1"/>
    <col min="16146" max="16146" width="21.5703125" style="323" customWidth="1"/>
    <col min="16147" max="16147" width="6.85546875" style="323" customWidth="1"/>
    <col min="16148" max="16148" width="6.7109375" style="323" customWidth="1"/>
    <col min="16149" max="16149" width="19.140625" style="323" customWidth="1"/>
    <col min="16150" max="16150" width="9.140625" style="323" customWidth="1"/>
    <col min="16151" max="16157" width="0" style="323" hidden="1" customWidth="1"/>
    <col min="16158" max="16159" width="9.140625" style="323" customWidth="1"/>
    <col min="16160" max="16384" width="9.140625" style="323"/>
  </cols>
  <sheetData>
    <row r="1" spans="1:29" ht="40.5" customHeight="1">
      <c r="R1" s="1495"/>
      <c r="S1" s="1495"/>
      <c r="T1" s="1495"/>
      <c r="U1" s="1495"/>
    </row>
    <row r="2" spans="1:29" ht="15.75" customHeight="1">
      <c r="A2" s="1819"/>
      <c r="B2" s="1819"/>
      <c r="C2" s="1819"/>
      <c r="D2" s="1819"/>
      <c r="E2" s="1819"/>
      <c r="F2" s="1819"/>
      <c r="G2" s="1819"/>
      <c r="H2" s="1819"/>
      <c r="I2" s="1819"/>
      <c r="J2" s="1819"/>
      <c r="K2" s="1819"/>
      <c r="L2" s="1819"/>
      <c r="M2" s="1819"/>
      <c r="N2" s="1819"/>
      <c r="O2" s="1819"/>
      <c r="P2" s="1819"/>
      <c r="Q2" s="1819"/>
      <c r="R2" s="1819"/>
      <c r="S2" s="1819"/>
      <c r="T2" s="1819"/>
      <c r="U2" s="1819"/>
    </row>
    <row r="3" spans="1:29" s="540" customFormat="1" ht="12" customHeight="1">
      <c r="A3" s="1500"/>
      <c r="B3" s="1500"/>
      <c r="C3" s="1500"/>
      <c r="D3" s="1500"/>
      <c r="E3" s="1500"/>
      <c r="F3" s="1500"/>
      <c r="G3" s="1500"/>
      <c r="H3" s="1500"/>
      <c r="I3" s="1500"/>
      <c r="J3" s="1500"/>
      <c r="K3" s="1500"/>
      <c r="L3" s="1500"/>
      <c r="M3" s="1500"/>
      <c r="N3" s="1500"/>
      <c r="O3" s="1500"/>
      <c r="P3" s="1500"/>
      <c r="Q3" s="1500"/>
      <c r="R3" s="1500"/>
      <c r="S3" s="1500"/>
      <c r="T3" s="1500"/>
      <c r="U3" s="1500"/>
    </row>
    <row r="4" spans="1:29" s="540" customFormat="1" ht="15.75" customHeight="1">
      <c r="A4" s="1820"/>
      <c r="B4" s="1821"/>
      <c r="C4" s="1821"/>
      <c r="D4" s="1821"/>
      <c r="E4" s="1821"/>
      <c r="F4" s="1821"/>
      <c r="G4" s="1821"/>
      <c r="H4" s="1821"/>
      <c r="I4" s="1821"/>
      <c r="J4" s="1821"/>
      <c r="K4" s="1821"/>
      <c r="L4" s="1821"/>
      <c r="M4" s="1821"/>
      <c r="N4" s="1821"/>
      <c r="O4" s="1821"/>
      <c r="P4" s="1821"/>
      <c r="Q4" s="1821"/>
      <c r="R4" s="1821"/>
      <c r="S4" s="1821"/>
      <c r="T4" s="1821"/>
      <c r="U4" s="1821"/>
    </row>
    <row r="5" spans="1:29" s="540" customFormat="1" ht="12.75" customHeight="1">
      <c r="A5" s="1822" t="s">
        <v>425</v>
      </c>
      <c r="B5" s="1822"/>
      <c r="C5" s="1822"/>
      <c r="D5" s="1822"/>
      <c r="E5" s="1822"/>
      <c r="F5" s="1822"/>
      <c r="G5" s="1822"/>
      <c r="H5" s="1822"/>
      <c r="I5" s="1822"/>
      <c r="J5" s="1822"/>
      <c r="K5" s="1822"/>
      <c r="L5" s="1822"/>
      <c r="M5" s="1822"/>
      <c r="N5" s="1822"/>
      <c r="O5" s="1822"/>
      <c r="P5" s="1822"/>
      <c r="Q5" s="1822"/>
      <c r="R5" s="1822"/>
      <c r="S5" s="1822"/>
      <c r="T5" s="1822"/>
      <c r="U5" s="1822"/>
    </row>
    <row r="6" spans="1:29" ht="12">
      <c r="A6" s="1823" t="s">
        <v>634</v>
      </c>
      <c r="B6" s="1823"/>
      <c r="C6" s="1823"/>
      <c r="D6" s="1823"/>
      <c r="E6" s="1823"/>
      <c r="F6" s="1823"/>
      <c r="G6" s="1823"/>
      <c r="H6" s="1823"/>
      <c r="I6" s="1823"/>
      <c r="J6" s="1823"/>
      <c r="K6" s="1823"/>
      <c r="L6" s="1823"/>
      <c r="M6" s="1823"/>
      <c r="N6" s="1823"/>
      <c r="O6" s="1823"/>
      <c r="P6" s="1823"/>
      <c r="Q6" s="1823"/>
      <c r="R6" s="1823"/>
      <c r="S6" s="1823"/>
      <c r="T6" s="1823"/>
      <c r="U6" s="1823"/>
    </row>
    <row r="7" spans="1:29" ht="11.25" customHeight="1" thickBot="1">
      <c r="A7" s="1503" t="s">
        <v>131</v>
      </c>
      <c r="B7" s="1503"/>
      <c r="C7" s="1503"/>
      <c r="D7" s="1503"/>
      <c r="E7" s="1503"/>
      <c r="F7" s="1503"/>
      <c r="G7" s="1503"/>
      <c r="H7" s="1503"/>
      <c r="I7" s="1503"/>
      <c r="J7" s="1503"/>
      <c r="K7" s="1503"/>
      <c r="L7" s="1503"/>
      <c r="M7" s="1503"/>
      <c r="N7" s="1503"/>
      <c r="O7" s="1503"/>
      <c r="P7" s="1503"/>
      <c r="Q7" s="1503"/>
      <c r="R7" s="1504"/>
      <c r="S7" s="1504"/>
      <c r="T7" s="1504"/>
      <c r="U7" s="1504"/>
    </row>
    <row r="8" spans="1:29" ht="22.5" customHeight="1">
      <c r="A8" s="1824" t="s">
        <v>0</v>
      </c>
      <c r="B8" s="1827" t="s">
        <v>1</v>
      </c>
      <c r="C8" s="1827" t="s">
        <v>2</v>
      </c>
      <c r="D8" s="1830" t="s">
        <v>3</v>
      </c>
      <c r="E8" s="1833" t="s">
        <v>4</v>
      </c>
      <c r="F8" s="1827" t="s">
        <v>5</v>
      </c>
      <c r="G8" s="1836" t="s">
        <v>6</v>
      </c>
      <c r="H8" s="1523" t="s">
        <v>662</v>
      </c>
      <c r="I8" s="1524"/>
      <c r="J8" s="1524"/>
      <c r="K8" s="1525"/>
      <c r="L8" s="1523" t="s">
        <v>663</v>
      </c>
      <c r="M8" s="1524"/>
      <c r="N8" s="1524"/>
      <c r="O8" s="1525"/>
      <c r="P8" s="1841" t="s">
        <v>671</v>
      </c>
      <c r="Q8" s="1841" t="s">
        <v>654</v>
      </c>
      <c r="R8" s="1523" t="s">
        <v>7</v>
      </c>
      <c r="S8" s="1524"/>
      <c r="T8" s="1524"/>
      <c r="U8" s="1525"/>
    </row>
    <row r="9" spans="1:29" ht="18.75" customHeight="1">
      <c r="A9" s="1825"/>
      <c r="B9" s="1828"/>
      <c r="C9" s="1828"/>
      <c r="D9" s="1831"/>
      <c r="E9" s="1834"/>
      <c r="F9" s="1828"/>
      <c r="G9" s="1837"/>
      <c r="H9" s="1801" t="s">
        <v>8</v>
      </c>
      <c r="I9" s="1803" t="s">
        <v>9</v>
      </c>
      <c r="J9" s="1803"/>
      <c r="K9" s="1804" t="s">
        <v>10</v>
      </c>
      <c r="L9" s="1801" t="s">
        <v>8</v>
      </c>
      <c r="M9" s="1803" t="s">
        <v>9</v>
      </c>
      <c r="N9" s="1803"/>
      <c r="O9" s="1804" t="s">
        <v>10</v>
      </c>
      <c r="P9" s="1842"/>
      <c r="Q9" s="1842"/>
      <c r="R9" s="1806" t="s">
        <v>24</v>
      </c>
      <c r="S9" s="541" t="s">
        <v>426</v>
      </c>
      <c r="T9" s="541" t="s">
        <v>427</v>
      </c>
      <c r="U9" s="1839" t="s">
        <v>171</v>
      </c>
    </row>
    <row r="10" spans="1:29" ht="96" customHeight="1" thickBot="1">
      <c r="A10" s="1826"/>
      <c r="B10" s="1829"/>
      <c r="C10" s="1829"/>
      <c r="D10" s="1832"/>
      <c r="E10" s="1835"/>
      <c r="F10" s="1829"/>
      <c r="G10" s="1838"/>
      <c r="H10" s="1802"/>
      <c r="I10" s="928" t="s">
        <v>8</v>
      </c>
      <c r="J10" s="542" t="s">
        <v>12</v>
      </c>
      <c r="K10" s="1805"/>
      <c r="L10" s="1802"/>
      <c r="M10" s="928" t="s">
        <v>8</v>
      </c>
      <c r="N10" s="542" t="s">
        <v>12</v>
      </c>
      <c r="O10" s="1805"/>
      <c r="P10" s="1843"/>
      <c r="Q10" s="1843"/>
      <c r="R10" s="1807"/>
      <c r="S10" s="543" t="s">
        <v>664</v>
      </c>
      <c r="T10" s="543" t="s">
        <v>672</v>
      </c>
      <c r="U10" s="1840"/>
    </row>
    <row r="11" spans="1:29" ht="15" customHeight="1" thickBot="1">
      <c r="A11" s="1779" t="s">
        <v>175</v>
      </c>
      <c r="B11" s="1780"/>
      <c r="C11" s="1780"/>
      <c r="D11" s="1780"/>
      <c r="E11" s="1780"/>
      <c r="F11" s="1780"/>
      <c r="G11" s="1780"/>
      <c r="H11" s="1780"/>
      <c r="I11" s="1780"/>
      <c r="J11" s="1780"/>
      <c r="K11" s="1780"/>
      <c r="L11" s="1780"/>
      <c r="M11" s="1780"/>
      <c r="N11" s="1780"/>
      <c r="O11" s="1780"/>
      <c r="P11" s="1780"/>
      <c r="Q11" s="1780"/>
      <c r="R11" s="1780"/>
      <c r="S11" s="1780"/>
      <c r="T11" s="1780"/>
      <c r="U11" s="1781"/>
      <c r="V11" s="322"/>
    </row>
    <row r="12" spans="1:29" ht="15" customHeight="1" thickBot="1">
      <c r="A12" s="1782" t="s">
        <v>428</v>
      </c>
      <c r="B12" s="1783"/>
      <c r="C12" s="1783"/>
      <c r="D12" s="1783"/>
      <c r="E12" s="1783"/>
      <c r="F12" s="1783"/>
      <c r="G12" s="1783"/>
      <c r="H12" s="1783"/>
      <c r="I12" s="1783"/>
      <c r="J12" s="1783"/>
      <c r="K12" s="1783"/>
      <c r="L12" s="1783"/>
      <c r="M12" s="1783"/>
      <c r="N12" s="1783"/>
      <c r="O12" s="1783"/>
      <c r="P12" s="1783"/>
      <c r="Q12" s="1783"/>
      <c r="R12" s="1783"/>
      <c r="S12" s="1783"/>
      <c r="T12" s="1783"/>
      <c r="U12" s="1784"/>
      <c r="V12" s="322"/>
    </row>
    <row r="13" spans="1:29" ht="15" customHeight="1" thickBot="1">
      <c r="A13" s="544" t="s">
        <v>17</v>
      </c>
      <c r="B13" s="1785" t="s">
        <v>429</v>
      </c>
      <c r="C13" s="1786"/>
      <c r="D13" s="1786"/>
      <c r="E13" s="1786"/>
      <c r="F13" s="1786"/>
      <c r="G13" s="1786"/>
      <c r="H13" s="1787"/>
      <c r="I13" s="1787"/>
      <c r="J13" s="1787"/>
      <c r="K13" s="1787"/>
      <c r="L13" s="1787"/>
      <c r="M13" s="1787"/>
      <c r="N13" s="1787"/>
      <c r="O13" s="1787"/>
      <c r="P13" s="1787"/>
      <c r="Q13" s="1787"/>
      <c r="R13" s="1787"/>
      <c r="S13" s="1787"/>
      <c r="T13" s="1787"/>
      <c r="U13" s="1788"/>
      <c r="V13" s="322"/>
    </row>
    <row r="14" spans="1:29" ht="15" customHeight="1" thickBot="1">
      <c r="A14" s="545" t="s">
        <v>17</v>
      </c>
      <c r="B14" s="933" t="s">
        <v>17</v>
      </c>
      <c r="C14" s="1789" t="s">
        <v>430</v>
      </c>
      <c r="D14" s="1790"/>
      <c r="E14" s="1790"/>
      <c r="F14" s="1790"/>
      <c r="G14" s="1790"/>
      <c r="H14" s="1790"/>
      <c r="I14" s="1790"/>
      <c r="J14" s="1790"/>
      <c r="K14" s="1790"/>
      <c r="L14" s="1790"/>
      <c r="M14" s="1790"/>
      <c r="N14" s="1790"/>
      <c r="O14" s="1790"/>
      <c r="P14" s="1790"/>
      <c r="Q14" s="1790"/>
      <c r="R14" s="1790"/>
      <c r="S14" s="1790"/>
      <c r="T14" s="1790"/>
      <c r="U14" s="1791"/>
      <c r="V14" s="322"/>
    </row>
    <row r="15" spans="1:29" ht="11.25" customHeight="1">
      <c r="A15" s="1710" t="s">
        <v>17</v>
      </c>
      <c r="B15" s="1792" t="s">
        <v>17</v>
      </c>
      <c r="C15" s="1815" t="s">
        <v>18</v>
      </c>
      <c r="D15" s="1711" t="s">
        <v>431</v>
      </c>
      <c r="E15" s="1737" t="s">
        <v>432</v>
      </c>
      <c r="F15" s="1808" t="s">
        <v>433</v>
      </c>
      <c r="G15" s="937" t="s">
        <v>182</v>
      </c>
      <c r="H15" s="187">
        <v>545.79999999999995</v>
      </c>
      <c r="I15" s="156">
        <v>545.79999999999995</v>
      </c>
      <c r="J15" s="156">
        <v>361.8</v>
      </c>
      <c r="K15" s="938">
        <v>0</v>
      </c>
      <c r="L15" s="187">
        <v>545.79999999999995</v>
      </c>
      <c r="M15" s="156">
        <v>545.79999999999995</v>
      </c>
      <c r="N15" s="156">
        <v>361.8</v>
      </c>
      <c r="O15" s="938">
        <v>0</v>
      </c>
      <c r="P15" s="939">
        <v>616</v>
      </c>
      <c r="Q15" s="939">
        <v>676</v>
      </c>
      <c r="R15" s="1769" t="s">
        <v>434</v>
      </c>
      <c r="S15" s="1535">
        <v>84</v>
      </c>
      <c r="T15" s="1585">
        <v>98</v>
      </c>
      <c r="U15" s="1811"/>
      <c r="V15" s="547"/>
      <c r="W15" s="548">
        <f t="shared" ref="W15:Z16" si="0">H20+H23</f>
        <v>0</v>
      </c>
      <c r="X15" s="548">
        <f t="shared" si="0"/>
        <v>0</v>
      </c>
      <c r="Y15" s="548">
        <f t="shared" si="0"/>
        <v>0</v>
      </c>
      <c r="Z15" s="548">
        <f t="shared" si="0"/>
        <v>0</v>
      </c>
      <c r="AB15" s="548">
        <f>P20+P23</f>
        <v>0</v>
      </c>
      <c r="AC15" s="548">
        <f>Q20+Q23</f>
        <v>0</v>
      </c>
    </row>
    <row r="16" spans="1:29" ht="11.25">
      <c r="A16" s="1710"/>
      <c r="B16" s="1792"/>
      <c r="C16" s="1815"/>
      <c r="D16" s="1711"/>
      <c r="E16" s="1737"/>
      <c r="F16" s="1767"/>
      <c r="G16" s="940" t="s">
        <v>184</v>
      </c>
      <c r="H16" s="187">
        <v>11.6</v>
      </c>
      <c r="I16" s="156">
        <v>11.6</v>
      </c>
      <c r="J16" s="156">
        <v>0</v>
      </c>
      <c r="K16" s="941">
        <v>0</v>
      </c>
      <c r="L16" s="187">
        <v>11.6</v>
      </c>
      <c r="M16" s="156">
        <v>11.6</v>
      </c>
      <c r="N16" s="156">
        <v>0</v>
      </c>
      <c r="O16" s="941">
        <v>0</v>
      </c>
      <c r="P16" s="942">
        <v>12.5</v>
      </c>
      <c r="Q16" s="942">
        <v>13.7</v>
      </c>
      <c r="R16" s="1769"/>
      <c r="S16" s="1330"/>
      <c r="T16" s="1333"/>
      <c r="U16" s="1812"/>
      <c r="V16" s="322"/>
      <c r="W16" s="548">
        <f t="shared" si="0"/>
        <v>0</v>
      </c>
      <c r="X16" s="548">
        <f t="shared" si="0"/>
        <v>0</v>
      </c>
      <c r="Y16" s="548">
        <f t="shared" si="0"/>
        <v>0</v>
      </c>
      <c r="Z16" s="548">
        <f t="shared" si="0"/>
        <v>0</v>
      </c>
      <c r="AB16" s="548">
        <f>P21+P24</f>
        <v>0</v>
      </c>
      <c r="AC16" s="548">
        <f>Q21+Q24</f>
        <v>0</v>
      </c>
    </row>
    <row r="17" spans="1:29" ht="11.25">
      <c r="A17" s="1710"/>
      <c r="B17" s="1792"/>
      <c r="C17" s="1815"/>
      <c r="D17" s="1711"/>
      <c r="E17" s="1737"/>
      <c r="F17" s="1767"/>
      <c r="G17" s="943" t="s">
        <v>67</v>
      </c>
      <c r="H17" s="944">
        <v>0</v>
      </c>
      <c r="I17" s="549">
        <v>0</v>
      </c>
      <c r="J17" s="549">
        <v>0</v>
      </c>
      <c r="K17" s="945">
        <v>0</v>
      </c>
      <c r="L17" s="944">
        <v>0</v>
      </c>
      <c r="M17" s="549">
        <v>0</v>
      </c>
      <c r="N17" s="549">
        <v>0</v>
      </c>
      <c r="O17" s="945">
        <v>0</v>
      </c>
      <c r="P17" s="946">
        <v>0</v>
      </c>
      <c r="Q17" s="946">
        <v>0</v>
      </c>
      <c r="R17" s="1769"/>
      <c r="S17" s="1536"/>
      <c r="T17" s="1586"/>
      <c r="U17" s="1812"/>
      <c r="V17" s="322"/>
      <c r="W17" s="548"/>
      <c r="X17" s="548"/>
      <c r="Y17" s="548"/>
      <c r="Z17" s="548"/>
      <c r="AB17" s="548"/>
      <c r="AC17" s="548"/>
    </row>
    <row r="18" spans="1:29" ht="11.25">
      <c r="A18" s="1710"/>
      <c r="B18" s="1792"/>
      <c r="C18" s="1816"/>
      <c r="D18" s="1817"/>
      <c r="E18" s="1818"/>
      <c r="F18" s="1809"/>
      <c r="G18" s="947" t="s">
        <v>13</v>
      </c>
      <c r="H18" s="948">
        <f>+H15+H16+H17</f>
        <v>557.4</v>
      </c>
      <c r="I18" s="949">
        <f t="shared" ref="I18:P18" si="1">+I15+I16+I17</f>
        <v>557.4</v>
      </c>
      <c r="J18" s="949">
        <f t="shared" si="1"/>
        <v>361.8</v>
      </c>
      <c r="K18" s="950">
        <f t="shared" si="1"/>
        <v>0</v>
      </c>
      <c r="L18" s="948">
        <v>557.4</v>
      </c>
      <c r="M18" s="949">
        <f t="shared" si="1"/>
        <v>557.4</v>
      </c>
      <c r="N18" s="949">
        <f t="shared" si="1"/>
        <v>361.8</v>
      </c>
      <c r="O18" s="950">
        <f t="shared" si="1"/>
        <v>0</v>
      </c>
      <c r="P18" s="951">
        <f t="shared" si="1"/>
        <v>628.5</v>
      </c>
      <c r="Q18" s="951">
        <v>689.7</v>
      </c>
      <c r="R18" s="1810"/>
      <c r="S18" s="952">
        <v>84</v>
      </c>
      <c r="T18" s="953">
        <v>94</v>
      </c>
      <c r="U18" s="1813"/>
      <c r="V18" s="322"/>
    </row>
    <row r="19" spans="1:29" ht="11.25" hidden="1" customHeight="1" outlineLevel="1">
      <c r="A19" s="1710" t="s">
        <v>17</v>
      </c>
      <c r="B19" s="1594" t="s">
        <v>17</v>
      </c>
      <c r="C19" s="1729" t="s">
        <v>222</v>
      </c>
      <c r="D19" s="1706" t="s">
        <v>431</v>
      </c>
      <c r="E19" s="1713" t="s">
        <v>432</v>
      </c>
      <c r="F19" s="1798" t="s">
        <v>406</v>
      </c>
      <c r="G19" s="954" t="s">
        <v>182</v>
      </c>
      <c r="H19" s="955"/>
      <c r="I19" s="552"/>
      <c r="J19" s="552"/>
      <c r="K19" s="956"/>
      <c r="L19" s="955"/>
      <c r="M19" s="552"/>
      <c r="N19" s="552"/>
      <c r="O19" s="956"/>
      <c r="P19" s="957"/>
      <c r="Q19" s="957"/>
      <c r="R19" s="1717" t="s">
        <v>434</v>
      </c>
      <c r="S19" s="1536">
        <v>77.5</v>
      </c>
      <c r="T19" s="1586"/>
      <c r="U19" s="1702"/>
      <c r="V19" s="322"/>
      <c r="W19" s="548"/>
      <c r="X19" s="548"/>
      <c r="Y19" s="548"/>
    </row>
    <row r="20" spans="1:29" ht="11.25" hidden="1" customHeight="1" outlineLevel="1">
      <c r="A20" s="1710"/>
      <c r="B20" s="1594"/>
      <c r="C20" s="1705"/>
      <c r="D20" s="1711"/>
      <c r="E20" s="1737"/>
      <c r="F20" s="1767"/>
      <c r="G20" s="940" t="s">
        <v>184</v>
      </c>
      <c r="H20" s="155"/>
      <c r="I20" s="142"/>
      <c r="J20" s="142"/>
      <c r="K20" s="941"/>
      <c r="L20" s="155"/>
      <c r="M20" s="142"/>
      <c r="N20" s="142"/>
      <c r="O20" s="941"/>
      <c r="P20" s="942"/>
      <c r="Q20" s="942"/>
      <c r="R20" s="1769"/>
      <c r="S20" s="1627"/>
      <c r="T20" s="1620"/>
      <c r="U20" s="1778"/>
      <c r="V20" s="322"/>
    </row>
    <row r="21" spans="1:29" ht="11.25" hidden="1" customHeight="1" outlineLevel="1">
      <c r="A21" s="1710"/>
      <c r="B21" s="1594"/>
      <c r="C21" s="1705"/>
      <c r="D21" s="1711"/>
      <c r="E21" s="1737"/>
      <c r="F21" s="1767"/>
      <c r="G21" s="958" t="s">
        <v>13</v>
      </c>
      <c r="H21" s="27"/>
      <c r="I21" s="26"/>
      <c r="J21" s="26"/>
      <c r="K21" s="959"/>
      <c r="L21" s="27"/>
      <c r="M21" s="26"/>
      <c r="N21" s="26"/>
      <c r="O21" s="959"/>
      <c r="P21" s="960"/>
      <c r="Q21" s="960"/>
      <c r="R21" s="1769"/>
      <c r="S21" s="262">
        <f>SUM(S19)</f>
        <v>77.5</v>
      </c>
      <c r="T21" s="264"/>
      <c r="U21" s="319"/>
      <c r="V21" s="322"/>
    </row>
    <row r="22" spans="1:29" ht="11.25" hidden="1" customHeight="1" outlineLevel="1">
      <c r="A22" s="1710" t="s">
        <v>17</v>
      </c>
      <c r="B22" s="1594" t="s">
        <v>17</v>
      </c>
      <c r="C22" s="1705" t="s">
        <v>227</v>
      </c>
      <c r="D22" s="1711" t="s">
        <v>431</v>
      </c>
      <c r="E22" s="1737" t="s">
        <v>432</v>
      </c>
      <c r="F22" s="1767" t="s">
        <v>407</v>
      </c>
      <c r="G22" s="940" t="s">
        <v>182</v>
      </c>
      <c r="H22" s="155"/>
      <c r="I22" s="142"/>
      <c r="J22" s="142"/>
      <c r="K22" s="961"/>
      <c r="L22" s="155"/>
      <c r="M22" s="142"/>
      <c r="N22" s="142"/>
      <c r="O22" s="961"/>
      <c r="P22" s="942"/>
      <c r="Q22" s="942"/>
      <c r="R22" s="1769" t="s">
        <v>434</v>
      </c>
      <c r="S22" s="1627">
        <v>53</v>
      </c>
      <c r="T22" s="1620"/>
      <c r="U22" s="1778"/>
      <c r="V22" s="322"/>
    </row>
    <row r="23" spans="1:29" ht="11.25" hidden="1" customHeight="1" outlineLevel="1">
      <c r="A23" s="1710"/>
      <c r="B23" s="1594"/>
      <c r="C23" s="1705"/>
      <c r="D23" s="1711"/>
      <c r="E23" s="1737"/>
      <c r="F23" s="1767"/>
      <c r="G23" s="940" t="s">
        <v>184</v>
      </c>
      <c r="H23" s="155"/>
      <c r="I23" s="142"/>
      <c r="J23" s="142"/>
      <c r="K23" s="941"/>
      <c r="L23" s="155"/>
      <c r="M23" s="142"/>
      <c r="N23" s="142"/>
      <c r="O23" s="941"/>
      <c r="P23" s="942"/>
      <c r="Q23" s="942"/>
      <c r="R23" s="1769"/>
      <c r="S23" s="1627"/>
      <c r="T23" s="1620"/>
      <c r="U23" s="1778"/>
      <c r="V23" s="322"/>
    </row>
    <row r="24" spans="1:29" ht="11.25" hidden="1" customHeight="1" outlineLevel="1">
      <c r="A24" s="1710"/>
      <c r="B24" s="1594"/>
      <c r="C24" s="1705"/>
      <c r="D24" s="1711"/>
      <c r="E24" s="1737"/>
      <c r="F24" s="1767"/>
      <c r="G24" s="958" t="s">
        <v>13</v>
      </c>
      <c r="H24" s="27"/>
      <c r="I24" s="26"/>
      <c r="J24" s="26"/>
      <c r="K24" s="959"/>
      <c r="L24" s="27"/>
      <c r="M24" s="26"/>
      <c r="N24" s="26"/>
      <c r="O24" s="959"/>
      <c r="P24" s="960"/>
      <c r="Q24" s="960"/>
      <c r="R24" s="1769"/>
      <c r="S24" s="262">
        <f>SUM(S22)</f>
        <v>53</v>
      </c>
      <c r="T24" s="264"/>
      <c r="U24" s="319"/>
      <c r="V24" s="322"/>
    </row>
    <row r="25" spans="1:29" ht="15" customHeight="1" collapsed="1">
      <c r="A25" s="1547" t="s">
        <v>17</v>
      </c>
      <c r="B25" s="1568" t="s">
        <v>17</v>
      </c>
      <c r="C25" s="1736" t="s">
        <v>19</v>
      </c>
      <c r="D25" s="1707" t="s">
        <v>435</v>
      </c>
      <c r="E25" s="1712" t="s">
        <v>436</v>
      </c>
      <c r="F25" s="1768" t="s">
        <v>405</v>
      </c>
      <c r="G25" s="962" t="s">
        <v>182</v>
      </c>
      <c r="H25" s="155">
        <v>426</v>
      </c>
      <c r="I25" s="142">
        <f>+H25</f>
        <v>426</v>
      </c>
      <c r="J25" s="142">
        <v>291.7</v>
      </c>
      <c r="K25" s="961">
        <v>0</v>
      </c>
      <c r="L25" s="155">
        <v>426</v>
      </c>
      <c r="M25" s="142">
        <v>426</v>
      </c>
      <c r="N25" s="142">
        <v>291.7</v>
      </c>
      <c r="O25" s="961">
        <v>0</v>
      </c>
      <c r="P25" s="963">
        <v>475</v>
      </c>
      <c r="Q25" s="963">
        <v>523</v>
      </c>
      <c r="R25" s="1771" t="s">
        <v>437</v>
      </c>
      <c r="S25" s="1776">
        <v>110</v>
      </c>
      <c r="T25" s="1777">
        <v>95</v>
      </c>
      <c r="U25" s="1799" t="s">
        <v>438</v>
      </c>
      <c r="V25" s="322"/>
    </row>
    <row r="26" spans="1:29" ht="15" customHeight="1">
      <c r="A26" s="1703"/>
      <c r="B26" s="1704"/>
      <c r="C26" s="1795"/>
      <c r="D26" s="1796"/>
      <c r="E26" s="1708"/>
      <c r="F26" s="1797"/>
      <c r="G26" s="962" t="s">
        <v>184</v>
      </c>
      <c r="H26" s="155">
        <v>9.5</v>
      </c>
      <c r="I26" s="142">
        <v>9.5</v>
      </c>
      <c r="J26" s="142">
        <v>0</v>
      </c>
      <c r="K26" s="961">
        <v>0</v>
      </c>
      <c r="L26" s="155">
        <v>9.5</v>
      </c>
      <c r="M26" s="142">
        <v>9.5</v>
      </c>
      <c r="N26" s="142">
        <v>0</v>
      </c>
      <c r="O26" s="961">
        <v>0</v>
      </c>
      <c r="P26" s="963">
        <v>9</v>
      </c>
      <c r="Q26" s="963">
        <v>10</v>
      </c>
      <c r="R26" s="1771"/>
      <c r="S26" s="1760"/>
      <c r="T26" s="1763"/>
      <c r="U26" s="1735"/>
      <c r="V26" s="322"/>
    </row>
    <row r="27" spans="1:29" ht="15" customHeight="1">
      <c r="A27" s="1703"/>
      <c r="B27" s="1704"/>
      <c r="C27" s="1795"/>
      <c r="D27" s="1796"/>
      <c r="E27" s="1708"/>
      <c r="F27" s="1797"/>
      <c r="G27" s="964" t="s">
        <v>67</v>
      </c>
      <c r="H27" s="965">
        <v>0</v>
      </c>
      <c r="I27" s="553">
        <v>0</v>
      </c>
      <c r="J27" s="553">
        <v>0</v>
      </c>
      <c r="K27" s="966">
        <v>0</v>
      </c>
      <c r="L27" s="965">
        <v>0</v>
      </c>
      <c r="M27" s="553">
        <v>0</v>
      </c>
      <c r="N27" s="553">
        <v>0</v>
      </c>
      <c r="O27" s="966">
        <v>0</v>
      </c>
      <c r="P27" s="967">
        <v>0</v>
      </c>
      <c r="Q27" s="967">
        <v>0</v>
      </c>
      <c r="R27" s="1771"/>
      <c r="S27" s="1761"/>
      <c r="T27" s="1764"/>
      <c r="U27" s="1735"/>
      <c r="V27" s="322"/>
    </row>
    <row r="28" spans="1:29" ht="14.25" customHeight="1">
      <c r="A28" s="1793"/>
      <c r="B28" s="1794"/>
      <c r="C28" s="1729"/>
      <c r="D28" s="1706"/>
      <c r="E28" s="1713"/>
      <c r="F28" s="1798"/>
      <c r="G28" s="958" t="s">
        <v>13</v>
      </c>
      <c r="H28" s="968">
        <f>+H25+H26+H27</f>
        <v>435.5</v>
      </c>
      <c r="I28" s="556">
        <f t="shared" ref="I28:N28" si="2">+I25+I26+I27</f>
        <v>435.5</v>
      </c>
      <c r="J28" s="556">
        <f t="shared" si="2"/>
        <v>291.7</v>
      </c>
      <c r="K28" s="969">
        <f t="shared" si="2"/>
        <v>0</v>
      </c>
      <c r="L28" s="968">
        <f t="shared" si="2"/>
        <v>435.5</v>
      </c>
      <c r="M28" s="556">
        <f t="shared" si="2"/>
        <v>435.5</v>
      </c>
      <c r="N28" s="556">
        <f t="shared" si="2"/>
        <v>291.7</v>
      </c>
      <c r="O28" s="969">
        <f>+O25+O26+O27</f>
        <v>0</v>
      </c>
      <c r="P28" s="970">
        <f>+P25+P26+P27</f>
        <v>484</v>
      </c>
      <c r="Q28" s="970">
        <f>+Q25+Q26+Q27</f>
        <v>533</v>
      </c>
      <c r="R28" s="1771"/>
      <c r="S28" s="262">
        <v>110</v>
      </c>
      <c r="T28" s="264"/>
      <c r="U28" s="1800"/>
      <c r="V28" s="322"/>
    </row>
    <row r="29" spans="1:29" ht="11.25" customHeight="1">
      <c r="A29" s="1710" t="s">
        <v>17</v>
      </c>
      <c r="B29" s="1594" t="s">
        <v>17</v>
      </c>
      <c r="C29" s="1705" t="s">
        <v>20</v>
      </c>
      <c r="D29" s="1711" t="s">
        <v>439</v>
      </c>
      <c r="E29" s="1737" t="s">
        <v>432</v>
      </c>
      <c r="F29" s="1767" t="s">
        <v>440</v>
      </c>
      <c r="G29" s="971" t="s">
        <v>182</v>
      </c>
      <c r="H29" s="972">
        <v>34.9</v>
      </c>
      <c r="I29" s="554">
        <v>34.9</v>
      </c>
      <c r="J29" s="554">
        <v>26.5</v>
      </c>
      <c r="K29" s="956">
        <v>0</v>
      </c>
      <c r="L29" s="972">
        <v>34.9</v>
      </c>
      <c r="M29" s="554">
        <v>34.9</v>
      </c>
      <c r="N29" s="554">
        <v>26.5</v>
      </c>
      <c r="O29" s="956">
        <v>0</v>
      </c>
      <c r="P29" s="973">
        <v>38.200000000000003</v>
      </c>
      <c r="Q29" s="973">
        <v>37.200000000000003</v>
      </c>
      <c r="R29" s="1769" t="s">
        <v>441</v>
      </c>
      <c r="S29" s="1776">
        <v>3</v>
      </c>
      <c r="T29" s="1777">
        <v>3</v>
      </c>
      <c r="U29" s="1742"/>
      <c r="V29" s="547"/>
      <c r="W29" s="548">
        <f>H35+H38</f>
        <v>0</v>
      </c>
      <c r="X29" s="548">
        <f>I35+I38</f>
        <v>0</v>
      </c>
      <c r="Y29" s="548">
        <f>J35+J38</f>
        <v>0</v>
      </c>
      <c r="Z29" s="548">
        <f>K35+K38</f>
        <v>0</v>
      </c>
      <c r="AB29" s="548">
        <f>P35+P38</f>
        <v>0</v>
      </c>
      <c r="AC29" s="548">
        <f>Q35+Q38</f>
        <v>0</v>
      </c>
    </row>
    <row r="30" spans="1:29" ht="11.25">
      <c r="A30" s="1710"/>
      <c r="B30" s="1594"/>
      <c r="C30" s="1705"/>
      <c r="D30" s="1711"/>
      <c r="E30" s="1737"/>
      <c r="F30" s="1767"/>
      <c r="G30" s="943" t="s">
        <v>184</v>
      </c>
      <c r="H30" s="155"/>
      <c r="I30" s="142">
        <v>0</v>
      </c>
      <c r="J30" s="142"/>
      <c r="K30" s="961">
        <v>0</v>
      </c>
      <c r="L30" s="155">
        <v>0</v>
      </c>
      <c r="M30" s="142">
        <v>0</v>
      </c>
      <c r="N30" s="142">
        <v>0</v>
      </c>
      <c r="O30" s="961">
        <v>0</v>
      </c>
      <c r="P30" s="963">
        <v>0</v>
      </c>
      <c r="Q30" s="963">
        <v>0</v>
      </c>
      <c r="R30" s="1769"/>
      <c r="S30" s="1760"/>
      <c r="T30" s="1763"/>
      <c r="U30" s="1814"/>
      <c r="V30" s="547"/>
    </row>
    <row r="31" spans="1:29" ht="11.25">
      <c r="A31" s="1710"/>
      <c r="B31" s="1594"/>
      <c r="C31" s="1705"/>
      <c r="D31" s="1711"/>
      <c r="E31" s="1737"/>
      <c r="F31" s="1767"/>
      <c r="G31" s="974" t="s">
        <v>67</v>
      </c>
      <c r="H31" s="965"/>
      <c r="I31" s="553">
        <v>0</v>
      </c>
      <c r="J31" s="553">
        <v>0</v>
      </c>
      <c r="K31" s="966">
        <v>0</v>
      </c>
      <c r="L31" s="965">
        <v>0</v>
      </c>
      <c r="M31" s="553">
        <v>0</v>
      </c>
      <c r="N31" s="553">
        <v>0</v>
      </c>
      <c r="O31" s="966">
        <v>0</v>
      </c>
      <c r="P31" s="967">
        <v>0</v>
      </c>
      <c r="Q31" s="967">
        <v>0</v>
      </c>
      <c r="R31" s="1769"/>
      <c r="S31" s="1761"/>
      <c r="T31" s="1764"/>
      <c r="U31" s="1814"/>
      <c r="V31" s="547"/>
    </row>
    <row r="32" spans="1:29" ht="11.25">
      <c r="A32" s="1710"/>
      <c r="B32" s="1594"/>
      <c r="C32" s="1705"/>
      <c r="D32" s="1711"/>
      <c r="E32" s="1737"/>
      <c r="F32" s="1767"/>
      <c r="G32" s="958" t="s">
        <v>13</v>
      </c>
      <c r="H32" s="968">
        <f>+H29+H30+H31</f>
        <v>34.9</v>
      </c>
      <c r="I32" s="556">
        <f t="shared" ref="I32:N32" si="3">+I29+I30+I31</f>
        <v>34.9</v>
      </c>
      <c r="J32" s="556">
        <f t="shared" si="3"/>
        <v>26.5</v>
      </c>
      <c r="K32" s="969">
        <f t="shared" si="3"/>
        <v>0</v>
      </c>
      <c r="L32" s="968">
        <f t="shared" si="3"/>
        <v>34.9</v>
      </c>
      <c r="M32" s="556">
        <f t="shared" si="3"/>
        <v>34.9</v>
      </c>
      <c r="N32" s="556">
        <f t="shared" si="3"/>
        <v>26.5</v>
      </c>
      <c r="O32" s="969">
        <f>+O29+O30+O31</f>
        <v>0</v>
      </c>
      <c r="P32" s="970">
        <f>+P29+P30+P31</f>
        <v>38.200000000000003</v>
      </c>
      <c r="Q32" s="970">
        <f>+Q29+Q30+Q31</f>
        <v>37.200000000000003</v>
      </c>
      <c r="R32" s="1769"/>
      <c r="S32" s="555">
        <v>3</v>
      </c>
      <c r="T32" s="557">
        <v>3</v>
      </c>
      <c r="U32" s="1770"/>
      <c r="V32" s="322"/>
    </row>
    <row r="33" spans="1:23" ht="11.25" hidden="1" customHeight="1" outlineLevel="1">
      <c r="A33" s="1710" t="s">
        <v>17</v>
      </c>
      <c r="B33" s="1594" t="s">
        <v>17</v>
      </c>
      <c r="C33" s="1705" t="s">
        <v>442</v>
      </c>
      <c r="D33" s="1711" t="s">
        <v>439</v>
      </c>
      <c r="E33" s="1737" t="s">
        <v>432</v>
      </c>
      <c r="F33" s="1767" t="s">
        <v>242</v>
      </c>
      <c r="G33" s="971" t="s">
        <v>182</v>
      </c>
      <c r="H33" s="955"/>
      <c r="I33" s="552"/>
      <c r="J33" s="552"/>
      <c r="K33" s="956"/>
      <c r="L33" s="955"/>
      <c r="M33" s="552"/>
      <c r="N33" s="552"/>
      <c r="O33" s="956"/>
      <c r="P33" s="973"/>
      <c r="Q33" s="973"/>
      <c r="R33" s="1769" t="s">
        <v>441</v>
      </c>
      <c r="S33" s="1774">
        <v>2.5</v>
      </c>
      <c r="T33" s="1775"/>
      <c r="U33" s="1718"/>
      <c r="V33" s="322"/>
    </row>
    <row r="34" spans="1:23" ht="11.25" hidden="1" customHeight="1" outlineLevel="1">
      <c r="A34" s="1710"/>
      <c r="B34" s="1594"/>
      <c r="C34" s="1705"/>
      <c r="D34" s="1711"/>
      <c r="E34" s="1737"/>
      <c r="F34" s="1767"/>
      <c r="G34" s="943" t="s">
        <v>184</v>
      </c>
      <c r="H34" s="155"/>
      <c r="I34" s="142"/>
      <c r="J34" s="142"/>
      <c r="K34" s="961"/>
      <c r="L34" s="155"/>
      <c r="M34" s="142"/>
      <c r="N34" s="142"/>
      <c r="O34" s="961"/>
      <c r="P34" s="963"/>
      <c r="Q34" s="963"/>
      <c r="R34" s="1769"/>
      <c r="S34" s="1774"/>
      <c r="T34" s="1775"/>
      <c r="U34" s="1718"/>
      <c r="V34" s="322"/>
      <c r="W34" s="548"/>
    </row>
    <row r="35" spans="1:23" ht="11.25" hidden="1" customHeight="1" outlineLevel="1">
      <c r="A35" s="1710"/>
      <c r="B35" s="1594"/>
      <c r="C35" s="1705"/>
      <c r="D35" s="1711"/>
      <c r="E35" s="1737"/>
      <c r="F35" s="1767"/>
      <c r="G35" s="958" t="s">
        <v>13</v>
      </c>
      <c r="H35" s="968"/>
      <c r="I35" s="556"/>
      <c r="J35" s="556"/>
      <c r="K35" s="969"/>
      <c r="L35" s="968"/>
      <c r="M35" s="556"/>
      <c r="N35" s="556"/>
      <c r="O35" s="969"/>
      <c r="P35" s="970"/>
      <c r="Q35" s="970"/>
      <c r="R35" s="1769"/>
      <c r="S35" s="555">
        <f>SUM(S33)</f>
        <v>2.5</v>
      </c>
      <c r="T35" s="557"/>
      <c r="U35" s="975"/>
      <c r="V35" s="322"/>
      <c r="W35" s="548"/>
    </row>
    <row r="36" spans="1:23" ht="11.25" hidden="1" customHeight="1" outlineLevel="1">
      <c r="A36" s="1710" t="s">
        <v>17</v>
      </c>
      <c r="B36" s="1594" t="s">
        <v>17</v>
      </c>
      <c r="C36" s="1705" t="s">
        <v>443</v>
      </c>
      <c r="D36" s="1711" t="s">
        <v>439</v>
      </c>
      <c r="E36" s="1737" t="s">
        <v>432</v>
      </c>
      <c r="F36" s="1767" t="s">
        <v>216</v>
      </c>
      <c r="G36" s="943" t="s">
        <v>182</v>
      </c>
      <c r="H36" s="155"/>
      <c r="I36" s="142"/>
      <c r="J36" s="142"/>
      <c r="K36" s="961"/>
      <c r="L36" s="155"/>
      <c r="M36" s="142"/>
      <c r="N36" s="142"/>
      <c r="O36" s="961"/>
      <c r="P36" s="963"/>
      <c r="Q36" s="963"/>
      <c r="R36" s="1769" t="s">
        <v>441</v>
      </c>
      <c r="S36" s="1774">
        <v>1.6</v>
      </c>
      <c r="T36" s="1775"/>
      <c r="U36" s="1718"/>
      <c r="V36" s="322"/>
    </row>
    <row r="37" spans="1:23" ht="11.25" hidden="1" customHeight="1" outlineLevel="1">
      <c r="A37" s="1710"/>
      <c r="B37" s="1594"/>
      <c r="C37" s="1705"/>
      <c r="D37" s="1711"/>
      <c r="E37" s="1737"/>
      <c r="F37" s="1767"/>
      <c r="G37" s="943" t="s">
        <v>184</v>
      </c>
      <c r="H37" s="155"/>
      <c r="I37" s="142"/>
      <c r="J37" s="142"/>
      <c r="K37" s="961"/>
      <c r="L37" s="155"/>
      <c r="M37" s="142"/>
      <c r="N37" s="142"/>
      <c r="O37" s="961"/>
      <c r="P37" s="963"/>
      <c r="Q37" s="963"/>
      <c r="R37" s="1769"/>
      <c r="S37" s="1774"/>
      <c r="T37" s="1775"/>
      <c r="U37" s="1718"/>
      <c r="V37" s="322"/>
    </row>
    <row r="38" spans="1:23" ht="11.25" hidden="1" customHeight="1" outlineLevel="1">
      <c r="A38" s="1710"/>
      <c r="B38" s="1594"/>
      <c r="C38" s="1705"/>
      <c r="D38" s="1711"/>
      <c r="E38" s="1737"/>
      <c r="F38" s="1767"/>
      <c r="G38" s="958" t="s">
        <v>13</v>
      </c>
      <c r="H38" s="968"/>
      <c r="I38" s="556"/>
      <c r="J38" s="556"/>
      <c r="K38" s="969"/>
      <c r="L38" s="968"/>
      <c r="M38" s="556"/>
      <c r="N38" s="556"/>
      <c r="O38" s="969"/>
      <c r="P38" s="970"/>
      <c r="Q38" s="970"/>
      <c r="R38" s="1769"/>
      <c r="S38" s="555">
        <f>SUM(S36)</f>
        <v>1.6</v>
      </c>
      <c r="T38" s="557"/>
      <c r="U38" s="975"/>
      <c r="V38" s="322"/>
    </row>
    <row r="39" spans="1:23" ht="18" customHeight="1" collapsed="1">
      <c r="A39" s="1710" t="s">
        <v>17</v>
      </c>
      <c r="B39" s="1594" t="s">
        <v>17</v>
      </c>
      <c r="C39" s="1705" t="s">
        <v>21</v>
      </c>
      <c r="D39" s="1711" t="s">
        <v>444</v>
      </c>
      <c r="E39" s="1737" t="s">
        <v>445</v>
      </c>
      <c r="F39" s="1767" t="s">
        <v>22</v>
      </c>
      <c r="G39" s="976" t="s">
        <v>182</v>
      </c>
      <c r="H39" s="977">
        <v>2.4</v>
      </c>
      <c r="I39" s="978">
        <v>2.4</v>
      </c>
      <c r="J39" s="553">
        <v>0</v>
      </c>
      <c r="K39" s="966">
        <v>0</v>
      </c>
      <c r="L39" s="965">
        <v>2.4</v>
      </c>
      <c r="M39" s="553">
        <v>2.4</v>
      </c>
      <c r="N39" s="553">
        <v>0</v>
      </c>
      <c r="O39" s="966">
        <v>0</v>
      </c>
      <c r="P39" s="946">
        <v>120</v>
      </c>
      <c r="Q39" s="946">
        <v>320</v>
      </c>
      <c r="R39" s="1771" t="s">
        <v>446</v>
      </c>
      <c r="S39" s="930">
        <v>2</v>
      </c>
      <c r="T39" s="929">
        <v>1</v>
      </c>
      <c r="U39" s="1772"/>
      <c r="V39" s="322"/>
    </row>
    <row r="40" spans="1:23" ht="15.75" customHeight="1">
      <c r="A40" s="1710"/>
      <c r="B40" s="1594"/>
      <c r="C40" s="1705"/>
      <c r="D40" s="1711"/>
      <c r="E40" s="1737"/>
      <c r="F40" s="1767"/>
      <c r="G40" s="958" t="s">
        <v>13</v>
      </c>
      <c r="H40" s="968">
        <f>+H39</f>
        <v>2.4</v>
      </c>
      <c r="I40" s="556">
        <f t="shared" ref="I40:Q40" si="4">+I39</f>
        <v>2.4</v>
      </c>
      <c r="J40" s="556">
        <f t="shared" si="4"/>
        <v>0</v>
      </c>
      <c r="K40" s="969">
        <f t="shared" si="4"/>
        <v>0</v>
      </c>
      <c r="L40" s="968">
        <f t="shared" si="4"/>
        <v>2.4</v>
      </c>
      <c r="M40" s="556">
        <f t="shared" si="4"/>
        <v>2.4</v>
      </c>
      <c r="N40" s="556">
        <f t="shared" si="4"/>
        <v>0</v>
      </c>
      <c r="O40" s="969">
        <f t="shared" si="4"/>
        <v>0</v>
      </c>
      <c r="P40" s="970">
        <v>120</v>
      </c>
      <c r="Q40" s="970">
        <f t="shared" si="4"/>
        <v>320</v>
      </c>
      <c r="R40" s="1771"/>
      <c r="S40" s="262">
        <v>2</v>
      </c>
      <c r="T40" s="264">
        <v>1</v>
      </c>
      <c r="U40" s="1766"/>
      <c r="V40" s="558"/>
    </row>
    <row r="41" spans="1:23" ht="26.25" customHeight="1">
      <c r="A41" s="1710" t="s">
        <v>17</v>
      </c>
      <c r="B41" s="1594" t="s">
        <v>17</v>
      </c>
      <c r="C41" s="1705" t="s">
        <v>22</v>
      </c>
      <c r="D41" s="1711" t="s">
        <v>447</v>
      </c>
      <c r="E41" s="1737" t="s">
        <v>448</v>
      </c>
      <c r="F41" s="1773" t="s">
        <v>22</v>
      </c>
      <c r="G41" s="979" t="s">
        <v>182</v>
      </c>
      <c r="H41" s="980">
        <v>12.9</v>
      </c>
      <c r="I41" s="559">
        <v>12.9</v>
      </c>
      <c r="J41" s="559">
        <v>7.9</v>
      </c>
      <c r="K41" s="981">
        <v>0</v>
      </c>
      <c r="L41" s="980">
        <v>12.9</v>
      </c>
      <c r="M41" s="559">
        <v>12.9</v>
      </c>
      <c r="N41" s="559">
        <v>7.9</v>
      </c>
      <c r="O41" s="981"/>
      <c r="P41" s="982">
        <v>13.6</v>
      </c>
      <c r="Q41" s="982">
        <v>14.7</v>
      </c>
      <c r="R41" s="1769" t="s">
        <v>449</v>
      </c>
      <c r="S41" s="930">
        <v>9</v>
      </c>
      <c r="T41" s="929">
        <v>26</v>
      </c>
      <c r="U41" s="1772"/>
      <c r="V41" s="558"/>
    </row>
    <row r="42" spans="1:23" ht="20.25" customHeight="1">
      <c r="A42" s="1547"/>
      <c r="B42" s="1568"/>
      <c r="C42" s="1736"/>
      <c r="D42" s="1707"/>
      <c r="E42" s="1712"/>
      <c r="F42" s="1773"/>
      <c r="G42" s="958" t="s">
        <v>13</v>
      </c>
      <c r="H42" s="968">
        <f t="shared" ref="H42:M42" si="5">+H41</f>
        <v>12.9</v>
      </c>
      <c r="I42" s="556">
        <f t="shared" si="5"/>
        <v>12.9</v>
      </c>
      <c r="J42" s="556">
        <f t="shared" si="5"/>
        <v>7.9</v>
      </c>
      <c r="K42" s="969">
        <f t="shared" si="5"/>
        <v>0</v>
      </c>
      <c r="L42" s="968">
        <f t="shared" si="5"/>
        <v>12.9</v>
      </c>
      <c r="M42" s="556">
        <f t="shared" si="5"/>
        <v>12.9</v>
      </c>
      <c r="N42" s="556">
        <v>7.9</v>
      </c>
      <c r="O42" s="969">
        <f>+O41</f>
        <v>0</v>
      </c>
      <c r="P42" s="970">
        <v>13.6</v>
      </c>
      <c r="Q42" s="970">
        <f>+Q41</f>
        <v>14.7</v>
      </c>
      <c r="R42" s="1769"/>
      <c r="S42" s="262">
        <v>9</v>
      </c>
      <c r="T42" s="264"/>
      <c r="U42" s="1766"/>
      <c r="V42" s="322"/>
    </row>
    <row r="43" spans="1:23" ht="26.25" customHeight="1">
      <c r="A43" s="1710" t="s">
        <v>17</v>
      </c>
      <c r="B43" s="1594" t="s">
        <v>17</v>
      </c>
      <c r="C43" s="1705" t="s">
        <v>290</v>
      </c>
      <c r="D43" s="1711" t="s">
        <v>450</v>
      </c>
      <c r="E43" s="1737" t="s">
        <v>451</v>
      </c>
      <c r="F43" s="1767" t="s">
        <v>433</v>
      </c>
      <c r="G43" s="940" t="s">
        <v>182</v>
      </c>
      <c r="H43" s="983">
        <v>16.8</v>
      </c>
      <c r="I43" s="559">
        <v>16.8</v>
      </c>
      <c r="J43" s="560">
        <v>0</v>
      </c>
      <c r="K43" s="984">
        <v>0</v>
      </c>
      <c r="L43" s="983">
        <v>16.8</v>
      </c>
      <c r="M43" s="560">
        <v>16.8</v>
      </c>
      <c r="N43" s="560">
        <v>0</v>
      </c>
      <c r="O43" s="984">
        <v>0</v>
      </c>
      <c r="P43" s="982">
        <v>25</v>
      </c>
      <c r="Q43" s="946">
        <v>27.3</v>
      </c>
      <c r="R43" s="1769" t="s">
        <v>455</v>
      </c>
      <c r="S43" s="930">
        <v>3</v>
      </c>
      <c r="T43" s="929">
        <v>3</v>
      </c>
      <c r="U43" s="1742"/>
      <c r="V43" s="558"/>
    </row>
    <row r="44" spans="1:23" ht="25.5" customHeight="1">
      <c r="A44" s="1547"/>
      <c r="B44" s="1568"/>
      <c r="C44" s="1736"/>
      <c r="D44" s="1707"/>
      <c r="E44" s="1712"/>
      <c r="F44" s="1768"/>
      <c r="G44" s="958" t="s">
        <v>13</v>
      </c>
      <c r="H44" s="968">
        <v>16.8</v>
      </c>
      <c r="I44" s="556">
        <f t="shared" ref="I44:Q44" si="6">+I43</f>
        <v>16.8</v>
      </c>
      <c r="J44" s="556">
        <f t="shared" si="6"/>
        <v>0</v>
      </c>
      <c r="K44" s="969">
        <f t="shared" si="6"/>
        <v>0</v>
      </c>
      <c r="L44" s="968">
        <f t="shared" si="6"/>
        <v>16.8</v>
      </c>
      <c r="M44" s="556">
        <f t="shared" si="6"/>
        <v>16.8</v>
      </c>
      <c r="N44" s="556">
        <f t="shared" si="6"/>
        <v>0</v>
      </c>
      <c r="O44" s="969">
        <f t="shared" si="6"/>
        <v>0</v>
      </c>
      <c r="P44" s="970">
        <f t="shared" si="6"/>
        <v>25</v>
      </c>
      <c r="Q44" s="970">
        <f t="shared" si="6"/>
        <v>27.3</v>
      </c>
      <c r="R44" s="1716"/>
      <c r="S44" s="561">
        <v>3</v>
      </c>
      <c r="T44" s="569">
        <v>3</v>
      </c>
      <c r="U44" s="1770"/>
      <c r="V44" s="322"/>
    </row>
    <row r="45" spans="1:23" ht="26.25" customHeight="1">
      <c r="A45" s="1710" t="s">
        <v>17</v>
      </c>
      <c r="B45" s="1594" t="s">
        <v>17</v>
      </c>
      <c r="C45" s="1705" t="s">
        <v>325</v>
      </c>
      <c r="D45" s="1711" t="s">
        <v>452</v>
      </c>
      <c r="E45" s="1737" t="s">
        <v>453</v>
      </c>
      <c r="F45" s="1767" t="s">
        <v>433</v>
      </c>
      <c r="G45" s="940" t="s">
        <v>182</v>
      </c>
      <c r="H45" s="983">
        <v>0.5</v>
      </c>
      <c r="I45" s="559">
        <v>0.5</v>
      </c>
      <c r="J45" s="560">
        <v>0</v>
      </c>
      <c r="K45" s="984">
        <v>0</v>
      </c>
      <c r="L45" s="983">
        <v>0.4</v>
      </c>
      <c r="M45" s="559">
        <v>0.4</v>
      </c>
      <c r="N45" s="560">
        <v>0</v>
      </c>
      <c r="O45" s="984">
        <v>0</v>
      </c>
      <c r="P45" s="982">
        <v>6</v>
      </c>
      <c r="Q45" s="982">
        <v>6</v>
      </c>
      <c r="R45" s="1769" t="s">
        <v>454</v>
      </c>
      <c r="S45" s="930">
        <v>13</v>
      </c>
      <c r="T45" s="929">
        <v>13</v>
      </c>
      <c r="U45" s="1742"/>
      <c r="V45" s="558"/>
    </row>
    <row r="46" spans="1:23" ht="25.5" customHeight="1" thickBot="1">
      <c r="A46" s="1547"/>
      <c r="B46" s="1568"/>
      <c r="C46" s="1736"/>
      <c r="D46" s="1707"/>
      <c r="E46" s="1712"/>
      <c r="F46" s="1767"/>
      <c r="G46" s="958" t="s">
        <v>13</v>
      </c>
      <c r="H46" s="968">
        <f>+H45</f>
        <v>0.5</v>
      </c>
      <c r="I46" s="556">
        <f t="shared" ref="I46:Q46" si="7">+I45</f>
        <v>0.5</v>
      </c>
      <c r="J46" s="556">
        <f t="shared" si="7"/>
        <v>0</v>
      </c>
      <c r="K46" s="969">
        <f t="shared" si="7"/>
        <v>0</v>
      </c>
      <c r="L46" s="968">
        <f t="shared" si="7"/>
        <v>0.4</v>
      </c>
      <c r="M46" s="556">
        <f t="shared" si="7"/>
        <v>0.4</v>
      </c>
      <c r="N46" s="556">
        <f t="shared" si="7"/>
        <v>0</v>
      </c>
      <c r="O46" s="969">
        <f t="shared" si="7"/>
        <v>0</v>
      </c>
      <c r="P46" s="970">
        <v>6</v>
      </c>
      <c r="Q46" s="970">
        <f t="shared" si="7"/>
        <v>6</v>
      </c>
      <c r="R46" s="1716"/>
      <c r="S46" s="561">
        <v>13</v>
      </c>
      <c r="T46" s="557">
        <v>13</v>
      </c>
      <c r="U46" s="1770"/>
      <c r="V46" s="322"/>
    </row>
    <row r="47" spans="1:23" ht="26.25" hidden="1" customHeight="1" outlineLevel="1">
      <c r="A47" s="1710" t="s">
        <v>17</v>
      </c>
      <c r="B47" s="1594" t="s">
        <v>17</v>
      </c>
      <c r="C47" s="1705" t="s">
        <v>398</v>
      </c>
      <c r="D47" s="1711" t="s">
        <v>450</v>
      </c>
      <c r="E47" s="1737" t="s">
        <v>451</v>
      </c>
      <c r="F47" s="1737" t="s">
        <v>406</v>
      </c>
      <c r="G47" s="550" t="s">
        <v>182</v>
      </c>
      <c r="H47" s="563">
        <v>15000</v>
      </c>
      <c r="I47" s="564">
        <v>15000</v>
      </c>
      <c r="J47" s="564"/>
      <c r="K47" s="565"/>
      <c r="L47" s="563"/>
      <c r="M47" s="927"/>
      <c r="N47" s="564"/>
      <c r="O47" s="565"/>
      <c r="P47" s="566">
        <v>16000</v>
      </c>
      <c r="Q47" s="567">
        <v>17000</v>
      </c>
      <c r="R47" s="1747" t="s">
        <v>455</v>
      </c>
      <c r="S47" s="930">
        <v>2</v>
      </c>
      <c r="T47" s="931">
        <v>2</v>
      </c>
      <c r="U47" s="929">
        <v>2</v>
      </c>
      <c r="V47" s="558"/>
    </row>
    <row r="48" spans="1:23" ht="25.5" hidden="1" customHeight="1" outlineLevel="1">
      <c r="A48" s="1547"/>
      <c r="B48" s="1568"/>
      <c r="C48" s="1736"/>
      <c r="D48" s="1707"/>
      <c r="E48" s="1712"/>
      <c r="F48" s="1712"/>
      <c r="G48" s="568" t="s">
        <v>13</v>
      </c>
      <c r="H48" s="561">
        <f>SUM(H47)</f>
        <v>15000</v>
      </c>
      <c r="I48" s="562">
        <f t="shared" ref="I48:N48" si="8">SUM(I47)</f>
        <v>15000</v>
      </c>
      <c r="J48" s="562">
        <f t="shared" si="8"/>
        <v>0</v>
      </c>
      <c r="K48" s="569">
        <f t="shared" si="8"/>
        <v>0</v>
      </c>
      <c r="L48" s="561">
        <f t="shared" si="8"/>
        <v>0</v>
      </c>
      <c r="M48" s="562">
        <f t="shared" si="8"/>
        <v>0</v>
      </c>
      <c r="N48" s="562">
        <f t="shared" si="8"/>
        <v>0</v>
      </c>
      <c r="O48" s="569"/>
      <c r="P48" s="570">
        <v>16000</v>
      </c>
      <c r="Q48" s="571">
        <v>17000</v>
      </c>
      <c r="R48" s="1748"/>
      <c r="S48" s="561">
        <v>2</v>
      </c>
      <c r="T48" s="562">
        <v>2</v>
      </c>
      <c r="U48" s="569">
        <v>1</v>
      </c>
      <c r="V48" s="322"/>
    </row>
    <row r="49" spans="1:22" ht="26.25" hidden="1" customHeight="1" outlineLevel="1">
      <c r="A49" s="1710" t="s">
        <v>17</v>
      </c>
      <c r="B49" s="1594" t="s">
        <v>17</v>
      </c>
      <c r="C49" s="1705" t="s">
        <v>399</v>
      </c>
      <c r="D49" s="1711" t="s">
        <v>450</v>
      </c>
      <c r="E49" s="1737" t="s">
        <v>451</v>
      </c>
      <c r="F49" s="1737" t="s">
        <v>407</v>
      </c>
      <c r="G49" s="546"/>
      <c r="H49" s="572">
        <v>10000</v>
      </c>
      <c r="I49" s="573">
        <v>10000</v>
      </c>
      <c r="J49" s="573"/>
      <c r="K49" s="574"/>
      <c r="L49" s="572"/>
      <c r="M49" s="931"/>
      <c r="N49" s="573"/>
      <c r="O49" s="574"/>
      <c r="P49" s="575">
        <v>11000</v>
      </c>
      <c r="Q49" s="576">
        <v>12000</v>
      </c>
      <c r="R49" s="1747" t="s">
        <v>455</v>
      </c>
      <c r="S49" s="930">
        <v>0</v>
      </c>
      <c r="T49" s="931">
        <v>0</v>
      </c>
      <c r="U49" s="929">
        <v>1</v>
      </c>
      <c r="V49" s="558"/>
    </row>
    <row r="50" spans="1:22" ht="25.5" hidden="1" customHeight="1" outlineLevel="1">
      <c r="A50" s="1547"/>
      <c r="B50" s="1568"/>
      <c r="C50" s="1736"/>
      <c r="D50" s="1707"/>
      <c r="E50" s="1712"/>
      <c r="F50" s="1712"/>
      <c r="G50" s="568" t="s">
        <v>13</v>
      </c>
      <c r="H50" s="561">
        <f>SUM(H49)</f>
        <v>10000</v>
      </c>
      <c r="I50" s="562">
        <f t="shared" ref="I50:O50" si="9">SUM(I49)</f>
        <v>10000</v>
      </c>
      <c r="J50" s="562">
        <f t="shared" si="9"/>
        <v>0</v>
      </c>
      <c r="K50" s="569">
        <f t="shared" si="9"/>
        <v>0</v>
      </c>
      <c r="L50" s="561">
        <f t="shared" si="9"/>
        <v>0</v>
      </c>
      <c r="M50" s="562">
        <f t="shared" si="9"/>
        <v>0</v>
      </c>
      <c r="N50" s="562">
        <f t="shared" si="9"/>
        <v>0</v>
      </c>
      <c r="O50" s="569">
        <f t="shared" si="9"/>
        <v>0</v>
      </c>
      <c r="P50" s="570">
        <v>11000</v>
      </c>
      <c r="Q50" s="571">
        <v>12000</v>
      </c>
      <c r="R50" s="1748"/>
      <c r="S50" s="561">
        <v>0</v>
      </c>
      <c r="T50" s="562">
        <v>0</v>
      </c>
      <c r="U50" s="569">
        <v>1</v>
      </c>
      <c r="V50" s="322"/>
    </row>
    <row r="51" spans="1:22" ht="15" customHeight="1" collapsed="1" thickBot="1">
      <c r="A51" s="545" t="s">
        <v>17</v>
      </c>
      <c r="B51" s="933" t="s">
        <v>17</v>
      </c>
      <c r="C51" s="1749" t="s">
        <v>14</v>
      </c>
      <c r="D51" s="1750"/>
      <c r="E51" s="1750"/>
      <c r="F51" s="1750"/>
      <c r="G51" s="1744"/>
      <c r="H51" s="435">
        <f>+H46+H44+H42+H40+H32+H28+H18</f>
        <v>1060.4000000000001</v>
      </c>
      <c r="I51" s="435">
        <f t="shared" ref="I51:P51" si="10">+I46+I44+I42+I40+I32+I28+I18</f>
        <v>1060.4000000000001</v>
      </c>
      <c r="J51" s="435">
        <f t="shared" si="10"/>
        <v>687.9</v>
      </c>
      <c r="K51" s="435">
        <f t="shared" si="10"/>
        <v>0</v>
      </c>
      <c r="L51" s="435">
        <f t="shared" si="10"/>
        <v>1060.3</v>
      </c>
      <c r="M51" s="435">
        <f t="shared" si="10"/>
        <v>1060.3</v>
      </c>
      <c r="N51" s="435">
        <f t="shared" si="10"/>
        <v>687.9</v>
      </c>
      <c r="O51" s="435">
        <f t="shared" si="10"/>
        <v>0</v>
      </c>
      <c r="P51" s="435">
        <f t="shared" si="10"/>
        <v>1315.3</v>
      </c>
      <c r="Q51" s="435">
        <v>1628</v>
      </c>
      <c r="R51" s="577" t="s">
        <v>23</v>
      </c>
      <c r="S51" s="578" t="s">
        <v>23</v>
      </c>
      <c r="T51" s="579" t="s">
        <v>23</v>
      </c>
      <c r="U51" s="580" t="s">
        <v>23</v>
      </c>
      <c r="V51" s="322"/>
    </row>
    <row r="52" spans="1:22" ht="14.25" customHeight="1" thickBot="1">
      <c r="A52" s="581" t="s">
        <v>17</v>
      </c>
      <c r="B52" s="924" t="s">
        <v>18</v>
      </c>
      <c r="C52" s="1751" t="s">
        <v>456</v>
      </c>
      <c r="D52" s="1752"/>
      <c r="E52" s="1752"/>
      <c r="F52" s="1752"/>
      <c r="G52" s="1752"/>
      <c r="H52" s="1752"/>
      <c r="I52" s="1752"/>
      <c r="J52" s="1752"/>
      <c r="K52" s="1752"/>
      <c r="L52" s="1752"/>
      <c r="M52" s="1752"/>
      <c r="N52" s="1752"/>
      <c r="O52" s="1752"/>
      <c r="P52" s="1752"/>
      <c r="Q52" s="1752"/>
      <c r="R52" s="1752"/>
      <c r="S52" s="1752"/>
      <c r="T52" s="1752"/>
      <c r="U52" s="1753"/>
      <c r="V52" s="322"/>
    </row>
    <row r="53" spans="1:22" ht="18.75" customHeight="1">
      <c r="A53" s="1548" t="s">
        <v>17</v>
      </c>
      <c r="B53" s="1727" t="s">
        <v>18</v>
      </c>
      <c r="C53" s="1729" t="s">
        <v>17</v>
      </c>
      <c r="D53" s="1706" t="s">
        <v>457</v>
      </c>
      <c r="E53" s="1713" t="s">
        <v>458</v>
      </c>
      <c r="F53" s="1754" t="s">
        <v>459</v>
      </c>
      <c r="G53" s="985" t="s">
        <v>182</v>
      </c>
      <c r="H53" s="551">
        <v>415.5</v>
      </c>
      <c r="I53" s="552">
        <v>415.5</v>
      </c>
      <c r="J53" s="552">
        <v>217</v>
      </c>
      <c r="K53" s="938">
        <v>0</v>
      </c>
      <c r="L53" s="955">
        <v>415.5</v>
      </c>
      <c r="M53" s="552">
        <v>415.5</v>
      </c>
      <c r="N53" s="552">
        <v>217</v>
      </c>
      <c r="O53" s="938">
        <v>0</v>
      </c>
      <c r="P53" s="986">
        <v>438.8</v>
      </c>
      <c r="Q53" s="986">
        <v>466.2</v>
      </c>
      <c r="R53" s="1757" t="s">
        <v>460</v>
      </c>
      <c r="S53" s="1759">
        <v>360</v>
      </c>
      <c r="T53" s="1762">
        <v>311</v>
      </c>
      <c r="U53" s="1765" t="s">
        <v>673</v>
      </c>
      <c r="V53" s="322"/>
    </row>
    <row r="54" spans="1:22" ht="18.75" customHeight="1">
      <c r="A54" s="1710"/>
      <c r="B54" s="1594"/>
      <c r="C54" s="1705"/>
      <c r="D54" s="1711"/>
      <c r="E54" s="1737"/>
      <c r="F54" s="1755"/>
      <c r="G54" s="987" t="s">
        <v>184</v>
      </c>
      <c r="H54" s="155">
        <v>12.3</v>
      </c>
      <c r="I54" s="142">
        <v>12.3</v>
      </c>
      <c r="J54" s="142">
        <v>0</v>
      </c>
      <c r="K54" s="961">
        <v>0</v>
      </c>
      <c r="L54" s="155">
        <v>12.3</v>
      </c>
      <c r="M54" s="142">
        <v>12.3</v>
      </c>
      <c r="N54" s="142">
        <v>0</v>
      </c>
      <c r="O54" s="961">
        <v>0</v>
      </c>
      <c r="P54" s="963">
        <v>15.5</v>
      </c>
      <c r="Q54" s="963">
        <v>17</v>
      </c>
      <c r="R54" s="1740"/>
      <c r="S54" s="1760"/>
      <c r="T54" s="1763"/>
      <c r="U54" s="1720"/>
      <c r="V54" s="322"/>
    </row>
    <row r="55" spans="1:22" ht="18.75" customHeight="1">
      <c r="A55" s="1547"/>
      <c r="B55" s="1568"/>
      <c r="C55" s="1736"/>
      <c r="D55" s="1707"/>
      <c r="E55" s="1712"/>
      <c r="F55" s="1756"/>
      <c r="G55" s="988" t="s">
        <v>67</v>
      </c>
      <c r="H55" s="965">
        <v>0</v>
      </c>
      <c r="I55" s="553">
        <v>0</v>
      </c>
      <c r="J55" s="553">
        <v>0</v>
      </c>
      <c r="K55" s="966">
        <v>0</v>
      </c>
      <c r="L55" s="965">
        <v>0</v>
      </c>
      <c r="M55" s="553">
        <v>0</v>
      </c>
      <c r="N55" s="553">
        <v>0</v>
      </c>
      <c r="O55" s="966">
        <v>0</v>
      </c>
      <c r="P55" s="967">
        <v>0</v>
      </c>
      <c r="Q55" s="967">
        <v>0</v>
      </c>
      <c r="R55" s="1758"/>
      <c r="S55" s="1761"/>
      <c r="T55" s="1764"/>
      <c r="U55" s="1720"/>
      <c r="V55" s="322"/>
    </row>
    <row r="56" spans="1:22" ht="17.25" customHeight="1">
      <c r="A56" s="1547"/>
      <c r="B56" s="1568"/>
      <c r="C56" s="1736"/>
      <c r="D56" s="1707"/>
      <c r="E56" s="1712"/>
      <c r="F56" s="1756"/>
      <c r="G56" s="989" t="s">
        <v>13</v>
      </c>
      <c r="H56" s="968">
        <f>+H53+H54+H55</f>
        <v>427.8</v>
      </c>
      <c r="I56" s="556">
        <f t="shared" ref="I56:Q56" si="11">+I53+I54+I55</f>
        <v>427.8</v>
      </c>
      <c r="J56" s="556">
        <f t="shared" si="11"/>
        <v>217</v>
      </c>
      <c r="K56" s="969">
        <f t="shared" si="11"/>
        <v>0</v>
      </c>
      <c r="L56" s="968">
        <f t="shared" si="11"/>
        <v>427.8</v>
      </c>
      <c r="M56" s="556">
        <f t="shared" si="11"/>
        <v>427.8</v>
      </c>
      <c r="N56" s="556">
        <f t="shared" si="11"/>
        <v>217</v>
      </c>
      <c r="O56" s="969">
        <f t="shared" si="11"/>
        <v>0</v>
      </c>
      <c r="P56" s="970">
        <f t="shared" si="11"/>
        <v>454.3</v>
      </c>
      <c r="Q56" s="970">
        <f t="shared" si="11"/>
        <v>483.2</v>
      </c>
      <c r="R56" s="1741"/>
      <c r="S56" s="262">
        <v>360</v>
      </c>
      <c r="T56" s="990">
        <v>311</v>
      </c>
      <c r="U56" s="1766"/>
      <c r="V56" s="322"/>
    </row>
    <row r="57" spans="1:22" ht="18.75" customHeight="1">
      <c r="A57" s="1710" t="s">
        <v>17</v>
      </c>
      <c r="B57" s="1594" t="s">
        <v>18</v>
      </c>
      <c r="C57" s="1705" t="s">
        <v>18</v>
      </c>
      <c r="D57" s="1711" t="s">
        <v>461</v>
      </c>
      <c r="E57" s="1737" t="s">
        <v>462</v>
      </c>
      <c r="F57" s="1738" t="s">
        <v>459</v>
      </c>
      <c r="G57" s="991" t="s">
        <v>182</v>
      </c>
      <c r="H57" s="980">
        <v>0</v>
      </c>
      <c r="I57" s="559">
        <v>0</v>
      </c>
      <c r="J57" s="559">
        <v>0</v>
      </c>
      <c r="K57" s="981">
        <v>0</v>
      </c>
      <c r="L57" s="980">
        <v>0</v>
      </c>
      <c r="M57" s="559">
        <v>0</v>
      </c>
      <c r="N57" s="559">
        <v>0</v>
      </c>
      <c r="O57" s="981">
        <v>0</v>
      </c>
      <c r="P57" s="992">
        <v>0</v>
      </c>
      <c r="Q57" s="992">
        <v>0</v>
      </c>
      <c r="R57" s="1740" t="s">
        <v>463</v>
      </c>
      <c r="S57" s="925">
        <v>0</v>
      </c>
      <c r="T57" s="993">
        <v>0</v>
      </c>
      <c r="U57" s="1742"/>
      <c r="V57" s="322"/>
    </row>
    <row r="58" spans="1:22" ht="17.25" customHeight="1" thickBot="1">
      <c r="A58" s="1547"/>
      <c r="B58" s="1568"/>
      <c r="C58" s="1736"/>
      <c r="D58" s="1707"/>
      <c r="E58" s="1712"/>
      <c r="F58" s="1739"/>
      <c r="G58" s="989" t="s">
        <v>13</v>
      </c>
      <c r="H58" s="968">
        <f>+H57</f>
        <v>0</v>
      </c>
      <c r="I58" s="556">
        <f t="shared" ref="I58:Q58" si="12">+I57</f>
        <v>0</v>
      </c>
      <c r="J58" s="556">
        <f t="shared" si="12"/>
        <v>0</v>
      </c>
      <c r="K58" s="969">
        <f t="shared" si="12"/>
        <v>0</v>
      </c>
      <c r="L58" s="968">
        <f t="shared" si="12"/>
        <v>0</v>
      </c>
      <c r="M58" s="556">
        <f t="shared" si="12"/>
        <v>0</v>
      </c>
      <c r="N58" s="556">
        <f t="shared" si="12"/>
        <v>0</v>
      </c>
      <c r="O58" s="969">
        <f t="shared" si="12"/>
        <v>0</v>
      </c>
      <c r="P58" s="970">
        <f t="shared" si="12"/>
        <v>0</v>
      </c>
      <c r="Q58" s="970">
        <f t="shared" si="12"/>
        <v>0</v>
      </c>
      <c r="R58" s="1741"/>
      <c r="S58" s="424">
        <v>0</v>
      </c>
      <c r="T58" s="994">
        <v>0</v>
      </c>
      <c r="U58" s="1743"/>
      <c r="V58" s="322"/>
    </row>
    <row r="59" spans="1:22" ht="13.5" customHeight="1" thickBot="1">
      <c r="A59" s="545" t="s">
        <v>17</v>
      </c>
      <c r="B59" s="932" t="s">
        <v>18</v>
      </c>
      <c r="C59" s="1744" t="s">
        <v>14</v>
      </c>
      <c r="D59" s="1745"/>
      <c r="E59" s="1745"/>
      <c r="F59" s="1745"/>
      <c r="G59" s="1746"/>
      <c r="H59" s="995">
        <f>+H56+H58</f>
        <v>427.8</v>
      </c>
      <c r="I59" s="995">
        <f t="shared" ref="I59:Q59" si="13">+I56+I58</f>
        <v>427.8</v>
      </c>
      <c r="J59" s="995">
        <f t="shared" si="13"/>
        <v>217</v>
      </c>
      <c r="K59" s="995">
        <f t="shared" si="13"/>
        <v>0</v>
      </c>
      <c r="L59" s="995">
        <f t="shared" si="13"/>
        <v>427.8</v>
      </c>
      <c r="M59" s="995">
        <f t="shared" si="13"/>
        <v>427.8</v>
      </c>
      <c r="N59" s="995">
        <f t="shared" si="13"/>
        <v>217</v>
      </c>
      <c r="O59" s="995">
        <f t="shared" si="13"/>
        <v>0</v>
      </c>
      <c r="P59" s="995">
        <f t="shared" si="13"/>
        <v>454.3</v>
      </c>
      <c r="Q59" s="995">
        <f t="shared" si="13"/>
        <v>483.2</v>
      </c>
      <c r="R59" s="936" t="s">
        <v>23</v>
      </c>
      <c r="S59" s="578"/>
      <c r="T59" s="579"/>
      <c r="U59" s="582"/>
      <c r="V59" s="322"/>
    </row>
    <row r="60" spans="1:22" ht="12.75" customHeight="1" thickBot="1">
      <c r="A60" s="581" t="s">
        <v>17</v>
      </c>
      <c r="B60" s="924" t="s">
        <v>19</v>
      </c>
      <c r="C60" s="1721" t="s">
        <v>464</v>
      </c>
      <c r="D60" s="1722"/>
      <c r="E60" s="1722"/>
      <c r="F60" s="1722"/>
      <c r="G60" s="1722"/>
      <c r="H60" s="1723"/>
      <c r="I60" s="1723"/>
      <c r="J60" s="1723"/>
      <c r="K60" s="1723"/>
      <c r="L60" s="1723"/>
      <c r="M60" s="1723"/>
      <c r="N60" s="1723"/>
      <c r="O60" s="1723"/>
      <c r="P60" s="1723"/>
      <c r="Q60" s="1723"/>
      <c r="R60" s="1722"/>
      <c r="S60" s="1723"/>
      <c r="T60" s="1723"/>
      <c r="U60" s="1724"/>
      <c r="V60" s="322"/>
    </row>
    <row r="61" spans="1:22" ht="20.25" customHeight="1">
      <c r="A61" s="1725" t="s">
        <v>17</v>
      </c>
      <c r="B61" s="1726" t="s">
        <v>19</v>
      </c>
      <c r="C61" s="1728" t="s">
        <v>17</v>
      </c>
      <c r="D61" s="1730" t="s">
        <v>465</v>
      </c>
      <c r="E61" s="1731" t="s">
        <v>466</v>
      </c>
      <c r="F61" s="1732" t="s">
        <v>17</v>
      </c>
      <c r="G61" s="996" t="s">
        <v>182</v>
      </c>
      <c r="H61" s="583">
        <v>17</v>
      </c>
      <c r="I61" s="934">
        <v>17</v>
      </c>
      <c r="J61" s="997">
        <v>0</v>
      </c>
      <c r="K61" s="998">
        <v>0</v>
      </c>
      <c r="L61" s="583">
        <v>17</v>
      </c>
      <c r="M61" s="934">
        <v>17</v>
      </c>
      <c r="N61" s="997">
        <v>0</v>
      </c>
      <c r="O61" s="998">
        <v>0</v>
      </c>
      <c r="P61" s="999">
        <v>15</v>
      </c>
      <c r="Q61" s="999">
        <v>16.5</v>
      </c>
      <c r="R61" s="1733" t="s">
        <v>467</v>
      </c>
      <c r="S61" s="583">
        <v>25</v>
      </c>
      <c r="T61" s="1000">
        <v>17</v>
      </c>
      <c r="U61" s="1734" t="s">
        <v>729</v>
      </c>
      <c r="V61" s="322"/>
    </row>
    <row r="62" spans="1:22" ht="16.5" customHeight="1">
      <c r="A62" s="1548"/>
      <c r="B62" s="1727"/>
      <c r="C62" s="1729"/>
      <c r="D62" s="1711"/>
      <c r="E62" s="1713"/>
      <c r="F62" s="1715"/>
      <c r="G62" s="1001" t="s">
        <v>13</v>
      </c>
      <c r="H62" s="968">
        <f>+H61</f>
        <v>17</v>
      </c>
      <c r="I62" s="556">
        <f t="shared" ref="I62:Q62" si="14">+I61</f>
        <v>17</v>
      </c>
      <c r="J62" s="556">
        <f t="shared" si="14"/>
        <v>0</v>
      </c>
      <c r="K62" s="969">
        <f t="shared" si="14"/>
        <v>0</v>
      </c>
      <c r="L62" s="968">
        <f t="shared" si="14"/>
        <v>17</v>
      </c>
      <c r="M62" s="556">
        <f t="shared" si="14"/>
        <v>17</v>
      </c>
      <c r="N62" s="556">
        <f t="shared" si="14"/>
        <v>0</v>
      </c>
      <c r="O62" s="969">
        <f t="shared" si="14"/>
        <v>0</v>
      </c>
      <c r="P62" s="1002">
        <f t="shared" si="14"/>
        <v>15</v>
      </c>
      <c r="Q62" s="1002">
        <f t="shared" si="14"/>
        <v>16.5</v>
      </c>
      <c r="R62" s="1717"/>
      <c r="S62" s="508">
        <v>25</v>
      </c>
      <c r="T62" s="1206">
        <v>17</v>
      </c>
      <c r="U62" s="1735"/>
      <c r="V62" s="322"/>
    </row>
    <row r="63" spans="1:22" ht="15.75" customHeight="1">
      <c r="A63" s="1710" t="s">
        <v>17</v>
      </c>
      <c r="B63" s="1594" t="s">
        <v>19</v>
      </c>
      <c r="C63" s="1705" t="s">
        <v>18</v>
      </c>
      <c r="D63" s="1711" t="s">
        <v>468</v>
      </c>
      <c r="E63" s="1712" t="s">
        <v>466</v>
      </c>
      <c r="F63" s="1714" t="s">
        <v>17</v>
      </c>
      <c r="G63" s="1003" t="s">
        <v>182</v>
      </c>
      <c r="H63" s="1004">
        <v>10</v>
      </c>
      <c r="I63" s="926">
        <v>10</v>
      </c>
      <c r="J63" s="926">
        <v>0</v>
      </c>
      <c r="K63" s="1005">
        <v>0</v>
      </c>
      <c r="L63" s="1004">
        <v>10</v>
      </c>
      <c r="M63" s="926">
        <v>10</v>
      </c>
      <c r="N63" s="926">
        <v>0</v>
      </c>
      <c r="O63" s="1005">
        <v>0</v>
      </c>
      <c r="P63" s="1006">
        <v>46.2</v>
      </c>
      <c r="Q63" s="1006">
        <v>31.4</v>
      </c>
      <c r="R63" s="1716" t="s">
        <v>469</v>
      </c>
      <c r="S63" s="584">
        <v>21</v>
      </c>
      <c r="T63" s="993">
        <v>21</v>
      </c>
      <c r="U63" s="1718" t="s">
        <v>674</v>
      </c>
      <c r="V63" s="322"/>
    </row>
    <row r="64" spans="1:22" ht="11.25">
      <c r="A64" s="1710"/>
      <c r="B64" s="1594"/>
      <c r="C64" s="1705"/>
      <c r="D64" s="1711"/>
      <c r="E64" s="1713"/>
      <c r="F64" s="1715"/>
      <c r="G64" s="1001" t="s">
        <v>13</v>
      </c>
      <c r="H64" s="968">
        <f>+H63</f>
        <v>10</v>
      </c>
      <c r="I64" s="556">
        <f t="shared" ref="I64:Q64" si="15">+I63</f>
        <v>10</v>
      </c>
      <c r="J64" s="556">
        <f t="shared" si="15"/>
        <v>0</v>
      </c>
      <c r="K64" s="969">
        <f t="shared" si="15"/>
        <v>0</v>
      </c>
      <c r="L64" s="968">
        <f t="shared" si="15"/>
        <v>10</v>
      </c>
      <c r="M64" s="556">
        <f t="shared" si="15"/>
        <v>10</v>
      </c>
      <c r="N64" s="556">
        <f t="shared" si="15"/>
        <v>0</v>
      </c>
      <c r="O64" s="969">
        <f t="shared" si="15"/>
        <v>0</v>
      </c>
      <c r="P64" s="1002">
        <v>46.2</v>
      </c>
      <c r="Q64" s="1002">
        <f t="shared" si="15"/>
        <v>31.4</v>
      </c>
      <c r="R64" s="1717"/>
      <c r="S64" s="508">
        <v>21</v>
      </c>
      <c r="T64" s="990">
        <v>21</v>
      </c>
      <c r="U64" s="1718"/>
    </row>
    <row r="65" spans="1:22" ht="15.75" customHeight="1">
      <c r="A65" s="1703" t="s">
        <v>17</v>
      </c>
      <c r="B65" s="1704" t="s">
        <v>19</v>
      </c>
      <c r="C65" s="1705" t="s">
        <v>19</v>
      </c>
      <c r="D65" s="1706" t="s">
        <v>470</v>
      </c>
      <c r="E65" s="1708" t="s">
        <v>466</v>
      </c>
      <c r="F65" s="1709" t="s">
        <v>17</v>
      </c>
      <c r="G65" s="1007" t="s">
        <v>182</v>
      </c>
      <c r="H65" s="1004">
        <v>42.4</v>
      </c>
      <c r="I65" s="926">
        <v>42.4</v>
      </c>
      <c r="J65" s="926">
        <v>0</v>
      </c>
      <c r="K65" s="1005">
        <v>0</v>
      </c>
      <c r="L65" s="1004">
        <v>40.200000000000003</v>
      </c>
      <c r="M65" s="926">
        <v>40.200000000000003</v>
      </c>
      <c r="N65" s="926">
        <v>0</v>
      </c>
      <c r="O65" s="1005">
        <v>0</v>
      </c>
      <c r="P65" s="1006">
        <v>17</v>
      </c>
      <c r="Q65" s="1006">
        <v>50.8</v>
      </c>
      <c r="R65" s="1719" t="s">
        <v>471</v>
      </c>
      <c r="S65" s="584">
        <v>35</v>
      </c>
      <c r="T65" s="993">
        <v>38</v>
      </c>
      <c r="U65" s="1720" t="s">
        <v>730</v>
      </c>
      <c r="V65" s="322"/>
    </row>
    <row r="66" spans="1:22" ht="22.5" customHeight="1">
      <c r="A66" s="1703"/>
      <c r="B66" s="1704"/>
      <c r="C66" s="1705"/>
      <c r="D66" s="1707"/>
      <c r="E66" s="1708"/>
      <c r="F66" s="1709"/>
      <c r="G66" s="1008" t="s">
        <v>13</v>
      </c>
      <c r="H66" s="968">
        <f>+H65</f>
        <v>42.4</v>
      </c>
      <c r="I66" s="556">
        <f t="shared" ref="I66:Q66" si="16">+I65</f>
        <v>42.4</v>
      </c>
      <c r="J66" s="556">
        <f t="shared" si="16"/>
        <v>0</v>
      </c>
      <c r="K66" s="969">
        <f t="shared" si="16"/>
        <v>0</v>
      </c>
      <c r="L66" s="968">
        <f t="shared" si="16"/>
        <v>40.200000000000003</v>
      </c>
      <c r="M66" s="556">
        <f t="shared" si="16"/>
        <v>40.200000000000003</v>
      </c>
      <c r="N66" s="556">
        <f t="shared" si="16"/>
        <v>0</v>
      </c>
      <c r="O66" s="969">
        <f t="shared" si="16"/>
        <v>0</v>
      </c>
      <c r="P66" s="1002">
        <f t="shared" si="16"/>
        <v>17</v>
      </c>
      <c r="Q66" s="1002">
        <f t="shared" si="16"/>
        <v>50.8</v>
      </c>
      <c r="R66" s="1719"/>
      <c r="S66" s="518">
        <f>SUM(S65:S65)</f>
        <v>35</v>
      </c>
      <c r="T66" s="1009">
        <v>38</v>
      </c>
      <c r="U66" s="1720"/>
    </row>
    <row r="67" spans="1:22" s="221" customFormat="1" ht="22.5" customHeight="1">
      <c r="A67" s="1356" t="s">
        <v>17</v>
      </c>
      <c r="B67" s="1358" t="s">
        <v>19</v>
      </c>
      <c r="C67" s="1424" t="s">
        <v>20</v>
      </c>
      <c r="D67" s="1362" t="s">
        <v>472</v>
      </c>
      <c r="E67" s="1417" t="s">
        <v>473</v>
      </c>
      <c r="F67" s="1697" t="s">
        <v>474</v>
      </c>
      <c r="G67" s="1010" t="s">
        <v>182</v>
      </c>
      <c r="H67" s="1011">
        <v>30.5</v>
      </c>
      <c r="I67" s="586">
        <v>23.5</v>
      </c>
      <c r="J67" s="1012">
        <v>0</v>
      </c>
      <c r="K67" s="1013">
        <v>7</v>
      </c>
      <c r="L67" s="1011">
        <v>30.5</v>
      </c>
      <c r="M67" s="586">
        <v>23.5</v>
      </c>
      <c r="N67" s="1012">
        <v>0</v>
      </c>
      <c r="O67" s="1013">
        <v>7</v>
      </c>
      <c r="P67" s="1014">
        <v>67</v>
      </c>
      <c r="Q67" s="1014">
        <v>70</v>
      </c>
      <c r="R67" s="1699" t="s">
        <v>475</v>
      </c>
      <c r="S67" s="507">
        <v>1</v>
      </c>
      <c r="T67" s="1015">
        <v>1</v>
      </c>
      <c r="U67" s="1701"/>
    </row>
    <row r="68" spans="1:22" s="221" customFormat="1" ht="22.5" customHeight="1">
      <c r="A68" s="1357"/>
      <c r="B68" s="1359"/>
      <c r="C68" s="1438"/>
      <c r="D68" s="1363"/>
      <c r="E68" s="1693"/>
      <c r="F68" s="1698"/>
      <c r="G68" s="1016" t="s">
        <v>13</v>
      </c>
      <c r="H68" s="968">
        <f t="shared" ref="H68:M68" si="17">+H67</f>
        <v>30.5</v>
      </c>
      <c r="I68" s="556">
        <f t="shared" si="17"/>
        <v>23.5</v>
      </c>
      <c r="J68" s="556">
        <f t="shared" si="17"/>
        <v>0</v>
      </c>
      <c r="K68" s="969">
        <f t="shared" si="17"/>
        <v>7</v>
      </c>
      <c r="L68" s="968">
        <f t="shared" si="17"/>
        <v>30.5</v>
      </c>
      <c r="M68" s="556">
        <f t="shared" si="17"/>
        <v>23.5</v>
      </c>
      <c r="N68" s="556">
        <v>0</v>
      </c>
      <c r="O68" s="969">
        <f>+O67</f>
        <v>7</v>
      </c>
      <c r="P68" s="1002">
        <v>67</v>
      </c>
      <c r="Q68" s="1002">
        <f>+Q67</f>
        <v>70</v>
      </c>
      <c r="R68" s="1700"/>
      <c r="S68" s="518">
        <f>SUM(S67)</f>
        <v>1</v>
      </c>
      <c r="T68" s="1009">
        <v>1</v>
      </c>
      <c r="U68" s="1702"/>
    </row>
    <row r="69" spans="1:22" s="221" customFormat="1" ht="22.5" customHeight="1">
      <c r="A69" s="1356" t="s">
        <v>17</v>
      </c>
      <c r="B69" s="1358" t="s">
        <v>19</v>
      </c>
      <c r="C69" s="1424" t="s">
        <v>21</v>
      </c>
      <c r="D69" s="1362" t="s">
        <v>675</v>
      </c>
      <c r="E69" s="1417" t="s">
        <v>466</v>
      </c>
      <c r="F69" s="1697">
        <v>1</v>
      </c>
      <c r="G69" s="1017" t="s">
        <v>182</v>
      </c>
      <c r="H69" s="1011">
        <v>30.5</v>
      </c>
      <c r="I69" s="586">
        <v>23.5</v>
      </c>
      <c r="J69" s="1012">
        <v>0</v>
      </c>
      <c r="K69" s="1013">
        <v>7</v>
      </c>
      <c r="L69" s="1011">
        <v>30.5</v>
      </c>
      <c r="M69" s="586">
        <v>23.5</v>
      </c>
      <c r="N69" s="1012">
        <v>0</v>
      </c>
      <c r="O69" s="1013">
        <v>7</v>
      </c>
      <c r="P69" s="1014">
        <v>3</v>
      </c>
      <c r="Q69" s="1014">
        <v>4</v>
      </c>
      <c r="R69" s="1018" t="s">
        <v>676</v>
      </c>
      <c r="S69" s="507">
        <v>20</v>
      </c>
      <c r="T69" s="1015">
        <v>86</v>
      </c>
      <c r="U69" s="1018"/>
    </row>
    <row r="70" spans="1:22" s="221" customFormat="1" ht="22.5" customHeight="1">
      <c r="A70" s="1357"/>
      <c r="B70" s="1359"/>
      <c r="C70" s="1438"/>
      <c r="D70" s="1363"/>
      <c r="E70" s="1385"/>
      <c r="F70" s="1698"/>
      <c r="G70" s="1019"/>
      <c r="H70" s="585"/>
      <c r="I70" s="1011"/>
      <c r="J70" s="1020"/>
      <c r="K70" s="1021"/>
      <c r="L70" s="1011"/>
      <c r="M70" s="1011"/>
      <c r="N70" s="1020"/>
      <c r="O70" s="1022"/>
      <c r="P70" s="1023"/>
      <c r="Q70" s="1014"/>
      <c r="R70" s="1018" t="s">
        <v>677</v>
      </c>
      <c r="S70" s="917">
        <v>10</v>
      </c>
      <c r="T70" s="1024">
        <v>14</v>
      </c>
      <c r="U70" s="1018"/>
    </row>
    <row r="71" spans="1:22" s="221" customFormat="1" ht="113.25" customHeight="1" thickBot="1">
      <c r="A71" s="1357"/>
      <c r="B71" s="1359"/>
      <c r="C71" s="1438"/>
      <c r="D71" s="1363"/>
      <c r="E71" s="1693"/>
      <c r="F71" s="1698"/>
      <c r="G71" s="1016" t="s">
        <v>13</v>
      </c>
      <c r="H71" s="968">
        <f>+H69</f>
        <v>30.5</v>
      </c>
      <c r="I71" s="556">
        <f>+I69</f>
        <v>23.5</v>
      </c>
      <c r="J71" s="556">
        <f>+J69</f>
        <v>0</v>
      </c>
      <c r="K71" s="969">
        <f t="shared" ref="K71:Q71" si="18">+K69</f>
        <v>7</v>
      </c>
      <c r="L71" s="968">
        <f t="shared" si="18"/>
        <v>30.5</v>
      </c>
      <c r="M71" s="556">
        <f t="shared" si="18"/>
        <v>23.5</v>
      </c>
      <c r="N71" s="556">
        <f t="shared" si="18"/>
        <v>0</v>
      </c>
      <c r="O71" s="969">
        <f t="shared" si="18"/>
        <v>7</v>
      </c>
      <c r="P71" s="1002">
        <f t="shared" si="18"/>
        <v>3</v>
      </c>
      <c r="Q71" s="1002">
        <f t="shared" si="18"/>
        <v>4</v>
      </c>
      <c r="R71" s="1025" t="s">
        <v>678</v>
      </c>
      <c r="S71" s="507">
        <v>10</v>
      </c>
      <c r="T71" s="1015">
        <v>2</v>
      </c>
      <c r="U71" s="1720" t="s">
        <v>731</v>
      </c>
    </row>
    <row r="72" spans="1:22" s="221" customFormat="1" ht="22.5" hidden="1" customHeight="1" outlineLevel="1">
      <c r="A72" s="1356" t="s">
        <v>17</v>
      </c>
      <c r="B72" s="1358" t="s">
        <v>19</v>
      </c>
      <c r="C72" s="1424" t="s">
        <v>442</v>
      </c>
      <c r="D72" s="1362" t="s">
        <v>472</v>
      </c>
      <c r="E72" s="1417" t="s">
        <v>473</v>
      </c>
      <c r="F72" s="1432">
        <v>1</v>
      </c>
      <c r="G72" s="587" t="s">
        <v>182</v>
      </c>
      <c r="H72" s="588">
        <v>38100</v>
      </c>
      <c r="I72" s="589">
        <v>30800</v>
      </c>
      <c r="J72" s="589">
        <v>14800</v>
      </c>
      <c r="K72" s="1021">
        <v>7300</v>
      </c>
      <c r="L72" s="1026">
        <v>23600</v>
      </c>
      <c r="M72" s="590">
        <v>23600</v>
      </c>
      <c r="N72" s="1027"/>
      <c r="O72" s="1028"/>
      <c r="P72" s="591">
        <v>46000</v>
      </c>
      <c r="Q72" s="591">
        <v>46000</v>
      </c>
      <c r="R72" s="1695" t="s">
        <v>475</v>
      </c>
      <c r="S72" s="507">
        <v>1</v>
      </c>
      <c r="T72" s="1015">
        <v>1</v>
      </c>
      <c r="U72" s="1720">
        <v>1</v>
      </c>
    </row>
    <row r="73" spans="1:22" s="221" customFormat="1" ht="22.5" hidden="1" customHeight="1" outlineLevel="1">
      <c r="A73" s="1357"/>
      <c r="B73" s="1359"/>
      <c r="C73" s="1438"/>
      <c r="D73" s="1363"/>
      <c r="E73" s="1693"/>
      <c r="F73" s="1694"/>
      <c r="G73" s="418" t="s">
        <v>13</v>
      </c>
      <c r="H73" s="419">
        <f t="shared" ref="H73:Q73" si="19">SUM(H72)</f>
        <v>38100</v>
      </c>
      <c r="I73" s="420">
        <f t="shared" si="19"/>
        <v>30800</v>
      </c>
      <c r="J73" s="420">
        <f t="shared" si="19"/>
        <v>14800</v>
      </c>
      <c r="K73" s="1029">
        <f t="shared" si="19"/>
        <v>7300</v>
      </c>
      <c r="L73" s="1030">
        <f t="shared" si="19"/>
        <v>23600</v>
      </c>
      <c r="M73" s="420">
        <f t="shared" si="19"/>
        <v>23600</v>
      </c>
      <c r="N73" s="420">
        <f t="shared" si="19"/>
        <v>0</v>
      </c>
      <c r="O73" s="422">
        <f t="shared" si="19"/>
        <v>0</v>
      </c>
      <c r="P73" s="423">
        <f t="shared" si="19"/>
        <v>46000</v>
      </c>
      <c r="Q73" s="423">
        <f t="shared" si="19"/>
        <v>46000</v>
      </c>
      <c r="R73" s="1696"/>
      <c r="S73" s="518">
        <f>SUM(S72)</f>
        <v>1</v>
      </c>
      <c r="T73" s="1009">
        <f>SUM(T72)</f>
        <v>1</v>
      </c>
      <c r="U73" s="1031">
        <f>SUM(U72)</f>
        <v>1</v>
      </c>
    </row>
    <row r="74" spans="1:22" s="221" customFormat="1" ht="22.5" hidden="1" customHeight="1" outlineLevel="1">
      <c r="A74" s="1356" t="s">
        <v>17</v>
      </c>
      <c r="B74" s="1358" t="s">
        <v>19</v>
      </c>
      <c r="C74" s="1424" t="s">
        <v>443</v>
      </c>
      <c r="D74" s="1362" t="s">
        <v>472</v>
      </c>
      <c r="E74" s="1417" t="s">
        <v>473</v>
      </c>
      <c r="F74" s="1432">
        <v>14</v>
      </c>
      <c r="G74" s="935" t="s">
        <v>182</v>
      </c>
      <c r="H74" s="400"/>
      <c r="I74" s="401"/>
      <c r="J74" s="401"/>
      <c r="K74" s="1032"/>
      <c r="L74" s="1033"/>
      <c r="M74" s="1034"/>
      <c r="N74" s="1034"/>
      <c r="O74" s="1035"/>
      <c r="P74" s="404"/>
      <c r="Q74" s="404"/>
      <c r="R74" s="1695" t="s">
        <v>475</v>
      </c>
      <c r="S74" s="507"/>
      <c r="T74" s="1015"/>
      <c r="U74" s="677"/>
    </row>
    <row r="75" spans="1:22" s="221" customFormat="1" ht="22.5" hidden="1" customHeight="1" outlineLevel="1">
      <c r="A75" s="1357"/>
      <c r="B75" s="1359"/>
      <c r="C75" s="1438"/>
      <c r="D75" s="1363"/>
      <c r="E75" s="1693"/>
      <c r="F75" s="1694"/>
      <c r="G75" s="418" t="s">
        <v>13</v>
      </c>
      <c r="H75" s="419">
        <f t="shared" ref="H75:Q75" si="20">SUM(H74)</f>
        <v>0</v>
      </c>
      <c r="I75" s="420">
        <f t="shared" si="20"/>
        <v>0</v>
      </c>
      <c r="J75" s="420">
        <f t="shared" si="20"/>
        <v>0</v>
      </c>
      <c r="K75" s="1029">
        <f t="shared" si="20"/>
        <v>0</v>
      </c>
      <c r="L75" s="1030">
        <f t="shared" si="20"/>
        <v>0</v>
      </c>
      <c r="M75" s="420">
        <f t="shared" si="20"/>
        <v>0</v>
      </c>
      <c r="N75" s="420">
        <f t="shared" si="20"/>
        <v>0</v>
      </c>
      <c r="O75" s="422">
        <f t="shared" si="20"/>
        <v>0</v>
      </c>
      <c r="P75" s="423">
        <f t="shared" si="20"/>
        <v>0</v>
      </c>
      <c r="Q75" s="423">
        <f t="shared" si="20"/>
        <v>0</v>
      </c>
      <c r="R75" s="1696"/>
      <c r="S75" s="518">
        <f>SUM(S74)</f>
        <v>0</v>
      </c>
      <c r="T75" s="1009">
        <f>SUM(T74)</f>
        <v>0</v>
      </c>
      <c r="U75" s="1031">
        <f>SUM(U74)</f>
        <v>0</v>
      </c>
    </row>
    <row r="76" spans="1:22" s="221" customFormat="1" ht="22.5" hidden="1" customHeight="1" outlineLevel="1">
      <c r="A76" s="1356" t="s">
        <v>17</v>
      </c>
      <c r="B76" s="1358" t="s">
        <v>19</v>
      </c>
      <c r="C76" s="1424" t="s">
        <v>476</v>
      </c>
      <c r="D76" s="1362" t="s">
        <v>472</v>
      </c>
      <c r="E76" s="1417" t="s">
        <v>473</v>
      </c>
      <c r="F76" s="1432">
        <v>15</v>
      </c>
      <c r="G76" s="935" t="s">
        <v>182</v>
      </c>
      <c r="H76" s="400"/>
      <c r="I76" s="401"/>
      <c r="J76" s="401"/>
      <c r="K76" s="1032"/>
      <c r="L76" s="1033"/>
      <c r="M76" s="1034"/>
      <c r="N76" s="1034"/>
      <c r="O76" s="1035"/>
      <c r="P76" s="404"/>
      <c r="Q76" s="404"/>
      <c r="R76" s="1695" t="s">
        <v>475</v>
      </c>
      <c r="S76" s="507"/>
      <c r="T76" s="1015"/>
      <c r="U76" s="677"/>
    </row>
    <row r="77" spans="1:22" s="221" customFormat="1" ht="22.5" hidden="1" customHeight="1" outlineLevel="1">
      <c r="A77" s="1357"/>
      <c r="B77" s="1359"/>
      <c r="C77" s="1438"/>
      <c r="D77" s="1363"/>
      <c r="E77" s="1693"/>
      <c r="F77" s="1694"/>
      <c r="G77" s="418" t="s">
        <v>13</v>
      </c>
      <c r="H77" s="419">
        <f t="shared" ref="H77:Q77" si="21">SUM(H76)</f>
        <v>0</v>
      </c>
      <c r="I77" s="420">
        <f t="shared" si="21"/>
        <v>0</v>
      </c>
      <c r="J77" s="420">
        <f t="shared" si="21"/>
        <v>0</v>
      </c>
      <c r="K77" s="1029">
        <f t="shared" si="21"/>
        <v>0</v>
      </c>
      <c r="L77" s="1030">
        <f t="shared" si="21"/>
        <v>0</v>
      </c>
      <c r="M77" s="420">
        <f t="shared" si="21"/>
        <v>0</v>
      </c>
      <c r="N77" s="420">
        <f t="shared" si="21"/>
        <v>0</v>
      </c>
      <c r="O77" s="422">
        <f t="shared" si="21"/>
        <v>0</v>
      </c>
      <c r="P77" s="423">
        <f t="shared" si="21"/>
        <v>0</v>
      </c>
      <c r="Q77" s="423">
        <f t="shared" si="21"/>
        <v>0</v>
      </c>
      <c r="R77" s="1696"/>
      <c r="S77" s="518">
        <f>SUM(S76)</f>
        <v>0</v>
      </c>
      <c r="T77" s="1009">
        <f>SUM(T76)</f>
        <v>0</v>
      </c>
      <c r="U77" s="1031">
        <f>SUM(U76)</f>
        <v>0</v>
      </c>
    </row>
    <row r="78" spans="1:22" s="221" customFormat="1" ht="22.5" hidden="1" customHeight="1" outlineLevel="1">
      <c r="A78" s="1356" t="s">
        <v>17</v>
      </c>
      <c r="B78" s="1358" t="s">
        <v>19</v>
      </c>
      <c r="C78" s="1424" t="s">
        <v>477</v>
      </c>
      <c r="D78" s="1362" t="s">
        <v>472</v>
      </c>
      <c r="E78" s="1417" t="s">
        <v>473</v>
      </c>
      <c r="F78" s="1432">
        <v>16</v>
      </c>
      <c r="G78" s="935" t="s">
        <v>182</v>
      </c>
      <c r="H78" s="400"/>
      <c r="I78" s="401"/>
      <c r="J78" s="401"/>
      <c r="K78" s="1032"/>
      <c r="L78" s="1033"/>
      <c r="M78" s="1034"/>
      <c r="N78" s="1034"/>
      <c r="O78" s="1035"/>
      <c r="P78" s="404"/>
      <c r="Q78" s="404"/>
      <c r="R78" s="1695" t="s">
        <v>475</v>
      </c>
      <c r="S78" s="507"/>
      <c r="T78" s="1015"/>
      <c r="U78" s="677"/>
    </row>
    <row r="79" spans="1:22" s="221" customFormat="1" ht="22.5" hidden="1" customHeight="1" outlineLevel="1">
      <c r="A79" s="1357"/>
      <c r="B79" s="1359"/>
      <c r="C79" s="1438"/>
      <c r="D79" s="1363"/>
      <c r="E79" s="1693"/>
      <c r="F79" s="1694"/>
      <c r="G79" s="418" t="s">
        <v>13</v>
      </c>
      <c r="H79" s="419">
        <f t="shared" ref="H79:Q79" si="22">SUM(H78)</f>
        <v>0</v>
      </c>
      <c r="I79" s="420">
        <f t="shared" si="22"/>
        <v>0</v>
      </c>
      <c r="J79" s="420">
        <f t="shared" si="22"/>
        <v>0</v>
      </c>
      <c r="K79" s="1029">
        <f t="shared" si="22"/>
        <v>0</v>
      </c>
      <c r="L79" s="1030">
        <f t="shared" si="22"/>
        <v>0</v>
      </c>
      <c r="M79" s="420">
        <f t="shared" si="22"/>
        <v>0</v>
      </c>
      <c r="N79" s="420">
        <f t="shared" si="22"/>
        <v>0</v>
      </c>
      <c r="O79" s="422">
        <f t="shared" si="22"/>
        <v>0</v>
      </c>
      <c r="P79" s="423">
        <f t="shared" si="22"/>
        <v>0</v>
      </c>
      <c r="Q79" s="423">
        <f t="shared" si="22"/>
        <v>0</v>
      </c>
      <c r="R79" s="1696"/>
      <c r="S79" s="518">
        <f>SUM(S78)</f>
        <v>0</v>
      </c>
      <c r="T79" s="1009">
        <f>SUM(T78)</f>
        <v>0</v>
      </c>
      <c r="U79" s="1031">
        <f>SUM(U78)</f>
        <v>0</v>
      </c>
    </row>
    <row r="80" spans="1:22" s="221" customFormat="1" ht="22.5" hidden="1" customHeight="1" outlineLevel="1">
      <c r="A80" s="1356" t="s">
        <v>17</v>
      </c>
      <c r="B80" s="1358" t="s">
        <v>19</v>
      </c>
      <c r="C80" s="1424" t="s">
        <v>478</v>
      </c>
      <c r="D80" s="1362" t="s">
        <v>472</v>
      </c>
      <c r="E80" s="1417" t="s">
        <v>473</v>
      </c>
      <c r="F80" s="1432">
        <v>17</v>
      </c>
      <c r="G80" s="935" t="s">
        <v>182</v>
      </c>
      <c r="H80" s="400"/>
      <c r="I80" s="401"/>
      <c r="J80" s="401"/>
      <c r="K80" s="1032"/>
      <c r="L80" s="1033"/>
      <c r="M80" s="1034"/>
      <c r="N80" s="1034"/>
      <c r="O80" s="1035"/>
      <c r="P80" s="404"/>
      <c r="Q80" s="404"/>
      <c r="R80" s="1695" t="s">
        <v>475</v>
      </c>
      <c r="S80" s="507"/>
      <c r="T80" s="1015"/>
      <c r="U80" s="677"/>
    </row>
    <row r="81" spans="1:31" s="221" customFormat="1" ht="22.5" hidden="1" customHeight="1" outlineLevel="1">
      <c r="A81" s="1357"/>
      <c r="B81" s="1359"/>
      <c r="C81" s="1438"/>
      <c r="D81" s="1363"/>
      <c r="E81" s="1693"/>
      <c r="F81" s="1694"/>
      <c r="G81" s="418" t="s">
        <v>13</v>
      </c>
      <c r="H81" s="419">
        <f t="shared" ref="H81:Q81" si="23">SUM(H80)</f>
        <v>0</v>
      </c>
      <c r="I81" s="420">
        <f t="shared" si="23"/>
        <v>0</v>
      </c>
      <c r="J81" s="420">
        <f t="shared" si="23"/>
        <v>0</v>
      </c>
      <c r="K81" s="1029">
        <f t="shared" si="23"/>
        <v>0</v>
      </c>
      <c r="L81" s="1030">
        <f t="shared" si="23"/>
        <v>0</v>
      </c>
      <c r="M81" s="420">
        <f t="shared" si="23"/>
        <v>0</v>
      </c>
      <c r="N81" s="420">
        <f t="shared" si="23"/>
        <v>0</v>
      </c>
      <c r="O81" s="422">
        <f t="shared" si="23"/>
        <v>0</v>
      </c>
      <c r="P81" s="423">
        <f t="shared" si="23"/>
        <v>0</v>
      </c>
      <c r="Q81" s="423">
        <f t="shared" si="23"/>
        <v>0</v>
      </c>
      <c r="R81" s="1696"/>
      <c r="S81" s="518">
        <f>SUM(S80)</f>
        <v>0</v>
      </c>
      <c r="T81" s="1009">
        <f>SUM(T80)</f>
        <v>0</v>
      </c>
      <c r="U81" s="1031">
        <f>SUM(U80)</f>
        <v>0</v>
      </c>
    </row>
    <row r="82" spans="1:31" s="221" customFormat="1" ht="22.5" hidden="1" customHeight="1" outlineLevel="1">
      <c r="A82" s="1356" t="s">
        <v>17</v>
      </c>
      <c r="B82" s="1358" t="s">
        <v>19</v>
      </c>
      <c r="C82" s="1424" t="s">
        <v>479</v>
      </c>
      <c r="D82" s="1362" t="s">
        <v>472</v>
      </c>
      <c r="E82" s="1417" t="s">
        <v>473</v>
      </c>
      <c r="F82" s="1432">
        <v>18</v>
      </c>
      <c r="G82" s="935" t="s">
        <v>182</v>
      </c>
      <c r="H82" s="400"/>
      <c r="I82" s="401"/>
      <c r="J82" s="401"/>
      <c r="K82" s="1032"/>
      <c r="L82" s="1033"/>
      <c r="M82" s="1034"/>
      <c r="N82" s="1034"/>
      <c r="O82" s="1035"/>
      <c r="P82" s="404"/>
      <c r="Q82" s="404"/>
      <c r="R82" s="1695" t="s">
        <v>475</v>
      </c>
      <c r="S82" s="507"/>
      <c r="T82" s="1015"/>
      <c r="U82" s="677"/>
    </row>
    <row r="83" spans="1:31" s="221" customFormat="1" ht="22.5" hidden="1" customHeight="1" outlineLevel="1">
      <c r="A83" s="1357"/>
      <c r="B83" s="1359"/>
      <c r="C83" s="1438"/>
      <c r="D83" s="1363"/>
      <c r="E83" s="1693"/>
      <c r="F83" s="1694"/>
      <c r="G83" s="418" t="s">
        <v>13</v>
      </c>
      <c r="H83" s="419">
        <f t="shared" ref="H83:Q83" si="24">SUM(H82)</f>
        <v>0</v>
      </c>
      <c r="I83" s="420">
        <f t="shared" si="24"/>
        <v>0</v>
      </c>
      <c r="J83" s="420">
        <f t="shared" si="24"/>
        <v>0</v>
      </c>
      <c r="K83" s="1029">
        <f t="shared" si="24"/>
        <v>0</v>
      </c>
      <c r="L83" s="1030">
        <f t="shared" si="24"/>
        <v>0</v>
      </c>
      <c r="M83" s="420">
        <f t="shared" si="24"/>
        <v>0</v>
      </c>
      <c r="N83" s="420">
        <f t="shared" si="24"/>
        <v>0</v>
      </c>
      <c r="O83" s="422">
        <f t="shared" si="24"/>
        <v>0</v>
      </c>
      <c r="P83" s="423">
        <f t="shared" si="24"/>
        <v>0</v>
      </c>
      <c r="Q83" s="423">
        <f t="shared" si="24"/>
        <v>0</v>
      </c>
      <c r="R83" s="1696"/>
      <c r="S83" s="518">
        <f>SUM(S82)</f>
        <v>0</v>
      </c>
      <c r="T83" s="1009">
        <f>SUM(T82)</f>
        <v>0</v>
      </c>
      <c r="U83" s="1031">
        <f>SUM(U82)</f>
        <v>0</v>
      </c>
    </row>
    <row r="84" spans="1:31" s="221" customFormat="1" ht="22.5" hidden="1" customHeight="1" outlineLevel="1">
      <c r="A84" s="1356" t="s">
        <v>17</v>
      </c>
      <c r="B84" s="1358" t="s">
        <v>19</v>
      </c>
      <c r="C84" s="1424" t="s">
        <v>480</v>
      </c>
      <c r="D84" s="1362" t="s">
        <v>472</v>
      </c>
      <c r="E84" s="1417" t="s">
        <v>473</v>
      </c>
      <c r="F84" s="1432">
        <v>19</v>
      </c>
      <c r="G84" s="935" t="s">
        <v>182</v>
      </c>
      <c r="H84" s="400"/>
      <c r="I84" s="401"/>
      <c r="J84" s="401"/>
      <c r="K84" s="1032"/>
      <c r="L84" s="1033"/>
      <c r="M84" s="1034"/>
      <c r="N84" s="1034"/>
      <c r="O84" s="1035"/>
      <c r="P84" s="404"/>
      <c r="Q84" s="404"/>
      <c r="R84" s="1695" t="s">
        <v>475</v>
      </c>
      <c r="S84" s="507"/>
      <c r="T84" s="1015"/>
      <c r="U84" s="677"/>
    </row>
    <row r="85" spans="1:31" s="221" customFormat="1" ht="22.5" hidden="1" customHeight="1" outlineLevel="1">
      <c r="A85" s="1357"/>
      <c r="B85" s="1359"/>
      <c r="C85" s="1438"/>
      <c r="D85" s="1363"/>
      <c r="E85" s="1693"/>
      <c r="F85" s="1694"/>
      <c r="G85" s="418" t="s">
        <v>13</v>
      </c>
      <c r="H85" s="419">
        <f t="shared" ref="H85:Q85" si="25">SUM(H84)</f>
        <v>0</v>
      </c>
      <c r="I85" s="420">
        <f t="shared" si="25"/>
        <v>0</v>
      </c>
      <c r="J85" s="420">
        <f t="shared" si="25"/>
        <v>0</v>
      </c>
      <c r="K85" s="1029">
        <f t="shared" si="25"/>
        <v>0</v>
      </c>
      <c r="L85" s="1030">
        <f t="shared" si="25"/>
        <v>0</v>
      </c>
      <c r="M85" s="420">
        <f t="shared" si="25"/>
        <v>0</v>
      </c>
      <c r="N85" s="420">
        <f t="shared" si="25"/>
        <v>0</v>
      </c>
      <c r="O85" s="422">
        <f t="shared" si="25"/>
        <v>0</v>
      </c>
      <c r="P85" s="423">
        <f t="shared" si="25"/>
        <v>0</v>
      </c>
      <c r="Q85" s="423">
        <f t="shared" si="25"/>
        <v>0</v>
      </c>
      <c r="R85" s="1696"/>
      <c r="S85" s="518">
        <f>SUM(S84)</f>
        <v>0</v>
      </c>
      <c r="T85" s="1009">
        <f>SUM(T84)</f>
        <v>0</v>
      </c>
      <c r="U85" s="1031">
        <f>SUM(U84)</f>
        <v>0</v>
      </c>
    </row>
    <row r="86" spans="1:31" ht="15" customHeight="1" collapsed="1" thickBot="1">
      <c r="A86" s="545" t="s">
        <v>17</v>
      </c>
      <c r="B86" s="932" t="s">
        <v>19</v>
      </c>
      <c r="C86" s="1846" t="s">
        <v>14</v>
      </c>
      <c r="D86" s="1847"/>
      <c r="E86" s="1847"/>
      <c r="F86" s="1847"/>
      <c r="G86" s="1847"/>
      <c r="H86" s="432">
        <f>+H62+H64+H66+H71+H68</f>
        <v>130.4</v>
      </c>
      <c r="I86" s="432">
        <f>+I62+I64+I66+I71+I68</f>
        <v>116.4</v>
      </c>
      <c r="J86" s="432">
        <f>+J62+J64+J66+J71</f>
        <v>0</v>
      </c>
      <c r="K86" s="1036">
        <f t="shared" ref="K86:Q86" si="26">+K62+K64+K66+K71+K68</f>
        <v>14</v>
      </c>
      <c r="L86" s="922">
        <f t="shared" si="26"/>
        <v>128.19999999999999</v>
      </c>
      <c r="M86" s="432">
        <f t="shared" si="26"/>
        <v>114.2</v>
      </c>
      <c r="N86" s="432">
        <f t="shared" si="26"/>
        <v>0</v>
      </c>
      <c r="O86" s="432">
        <f t="shared" si="26"/>
        <v>14</v>
      </c>
      <c r="P86" s="432">
        <f t="shared" si="26"/>
        <v>148.19999999999999</v>
      </c>
      <c r="Q86" s="432">
        <f t="shared" si="26"/>
        <v>172.7</v>
      </c>
      <c r="R86" s="577" t="s">
        <v>23</v>
      </c>
      <c r="S86" s="595" t="s">
        <v>23</v>
      </c>
      <c r="T86" s="1037" t="s">
        <v>23</v>
      </c>
      <c r="U86" s="1038" t="s">
        <v>23</v>
      </c>
      <c r="V86" s="322"/>
    </row>
    <row r="87" spans="1:31" ht="15.75" customHeight="1" thickBot="1">
      <c r="A87" s="581" t="s">
        <v>17</v>
      </c>
      <c r="B87" s="1848" t="s">
        <v>15</v>
      </c>
      <c r="C87" s="1849"/>
      <c r="D87" s="1849"/>
      <c r="E87" s="1849"/>
      <c r="F87" s="1849"/>
      <c r="G87" s="1849"/>
      <c r="H87" s="596">
        <f t="shared" ref="H87:Q87" si="27">SUM(H51,H59,H86)</f>
        <v>1618.6000000000001</v>
      </c>
      <c r="I87" s="596">
        <f t="shared" si="27"/>
        <v>1604.6000000000001</v>
      </c>
      <c r="J87" s="596">
        <f t="shared" si="27"/>
        <v>904.9</v>
      </c>
      <c r="K87" s="596">
        <f t="shared" si="27"/>
        <v>14</v>
      </c>
      <c r="L87" s="596">
        <f t="shared" si="27"/>
        <v>1616.3</v>
      </c>
      <c r="M87" s="596">
        <f t="shared" si="27"/>
        <v>1602.3</v>
      </c>
      <c r="N87" s="596">
        <f t="shared" si="27"/>
        <v>904.9</v>
      </c>
      <c r="O87" s="596">
        <f t="shared" si="27"/>
        <v>14</v>
      </c>
      <c r="P87" s="596">
        <f t="shared" si="27"/>
        <v>1917.8</v>
      </c>
      <c r="Q87" s="596">
        <f t="shared" si="27"/>
        <v>2283.8999999999996</v>
      </c>
      <c r="R87" s="597" t="s">
        <v>23</v>
      </c>
      <c r="S87" s="598" t="s">
        <v>23</v>
      </c>
      <c r="T87" s="1039" t="s">
        <v>23</v>
      </c>
      <c r="U87" s="1040" t="s">
        <v>23</v>
      </c>
      <c r="V87" s="322"/>
    </row>
    <row r="88" spans="1:31" ht="15.75" customHeight="1" thickBot="1">
      <c r="A88" s="1844" t="s">
        <v>16</v>
      </c>
      <c r="B88" s="1845"/>
      <c r="C88" s="1845"/>
      <c r="D88" s="1845"/>
      <c r="E88" s="1845"/>
      <c r="F88" s="1845"/>
      <c r="G88" s="1845"/>
      <c r="H88" s="923">
        <f t="shared" ref="H88:Q88" si="28">H87</f>
        <v>1618.6000000000001</v>
      </c>
      <c r="I88" s="923">
        <f t="shared" si="28"/>
        <v>1604.6000000000001</v>
      </c>
      <c r="J88" s="923">
        <f t="shared" si="28"/>
        <v>904.9</v>
      </c>
      <c r="K88" s="923">
        <f t="shared" si="28"/>
        <v>14</v>
      </c>
      <c r="L88" s="923">
        <f t="shared" si="28"/>
        <v>1616.3</v>
      </c>
      <c r="M88" s="923">
        <f t="shared" si="28"/>
        <v>1602.3</v>
      </c>
      <c r="N88" s="923">
        <f t="shared" si="28"/>
        <v>904.9</v>
      </c>
      <c r="O88" s="923">
        <f t="shared" si="28"/>
        <v>14</v>
      </c>
      <c r="P88" s="923">
        <f t="shared" si="28"/>
        <v>1917.8</v>
      </c>
      <c r="Q88" s="923">
        <f t="shared" si="28"/>
        <v>2283.8999999999996</v>
      </c>
      <c r="R88" s="599" t="s">
        <v>23</v>
      </c>
      <c r="S88" s="600" t="s">
        <v>23</v>
      </c>
      <c r="T88" s="1041" t="s">
        <v>23</v>
      </c>
      <c r="U88" s="1042" t="s">
        <v>23</v>
      </c>
      <c r="V88" s="322"/>
    </row>
    <row r="89" spans="1:31" ht="13.5" customHeight="1">
      <c r="A89" s="601"/>
      <c r="B89" s="601"/>
      <c r="C89" s="602"/>
      <c r="D89" s="602"/>
      <c r="E89" s="602"/>
      <c r="F89" s="602"/>
      <c r="G89" s="602"/>
      <c r="H89" s="603"/>
      <c r="I89" s="603"/>
      <c r="J89" s="603"/>
      <c r="K89" s="603"/>
      <c r="L89" s="603"/>
      <c r="M89" s="603"/>
      <c r="N89" s="603"/>
      <c r="O89" s="603"/>
      <c r="P89" s="603"/>
      <c r="Q89" s="603"/>
      <c r="R89" s="604"/>
      <c r="S89" s="605"/>
      <c r="T89" s="605"/>
      <c r="U89" s="605"/>
      <c r="V89" s="322"/>
    </row>
    <row r="90" spans="1:31" ht="13.5" customHeight="1">
      <c r="A90" s="601"/>
      <c r="B90" s="601"/>
      <c r="C90" s="602"/>
      <c r="D90" s="602"/>
      <c r="E90" s="602"/>
      <c r="F90" s="602"/>
      <c r="G90" s="602"/>
      <c r="H90" s="603"/>
      <c r="I90" s="603"/>
      <c r="J90" s="603"/>
      <c r="K90" s="603"/>
      <c r="L90" s="603"/>
      <c r="M90" s="603"/>
      <c r="N90" s="603"/>
      <c r="O90" s="603"/>
      <c r="P90" s="603"/>
      <c r="Q90" s="603"/>
      <c r="R90" s="604"/>
      <c r="S90" s="605"/>
      <c r="T90" s="605"/>
      <c r="U90" s="605"/>
      <c r="V90" s="322"/>
    </row>
    <row r="91" spans="1:31" ht="16.5" customHeight="1">
      <c r="A91" s="322"/>
      <c r="B91" s="322"/>
      <c r="C91" s="322"/>
      <c r="D91" s="1324" t="s">
        <v>768</v>
      </c>
      <c r="E91" s="1324"/>
      <c r="F91" s="1324"/>
      <c r="G91" s="1324"/>
      <c r="H91" s="1324"/>
      <c r="I91" s="1324"/>
      <c r="J91" s="1324"/>
      <c r="K91" s="1324"/>
      <c r="L91" s="1324"/>
      <c r="M91" s="1324"/>
      <c r="N91" s="1324"/>
      <c r="O91" s="1324"/>
      <c r="P91" s="1324"/>
      <c r="Q91" s="606"/>
      <c r="R91" s="558"/>
      <c r="S91" s="322"/>
      <c r="T91" s="322"/>
      <c r="U91" s="322"/>
      <c r="V91" s="322"/>
    </row>
    <row r="92" spans="1:31" s="607" customFormat="1">
      <c r="A92" s="323"/>
      <c r="B92" s="323"/>
      <c r="C92" s="323"/>
      <c r="D92" s="539"/>
      <c r="E92" s="323"/>
      <c r="F92" s="548"/>
      <c r="G92" s="323"/>
      <c r="H92" s="548"/>
      <c r="I92" s="548"/>
      <c r="J92" s="548"/>
      <c r="K92" s="548"/>
      <c r="L92" s="548"/>
      <c r="M92" s="548"/>
      <c r="N92" s="548"/>
      <c r="O92" s="548"/>
      <c r="P92" s="548"/>
      <c r="Q92" s="548"/>
      <c r="R92" s="323"/>
      <c r="S92" s="323"/>
      <c r="T92" s="323"/>
      <c r="U92" s="323"/>
    </row>
    <row r="93" spans="1:31">
      <c r="F93" s="548"/>
      <c r="H93" s="548"/>
      <c r="I93" s="548"/>
      <c r="J93" s="548"/>
      <c r="K93" s="548"/>
      <c r="L93" s="548"/>
      <c r="M93" s="548"/>
      <c r="N93" s="548"/>
      <c r="O93" s="548"/>
      <c r="P93" s="548"/>
      <c r="Q93" s="548"/>
      <c r="U93" s="322"/>
      <c r="V93" s="322"/>
      <c r="W93" s="322"/>
      <c r="X93" s="322"/>
      <c r="Y93" s="322"/>
      <c r="Z93" s="322"/>
      <c r="AA93" s="322"/>
      <c r="AB93" s="322"/>
      <c r="AC93" s="322"/>
      <c r="AD93" s="322"/>
      <c r="AE93" s="322"/>
    </row>
    <row r="94" spans="1:31" s="221" customFormat="1" ht="27" customHeight="1">
      <c r="A94" s="323"/>
      <c r="B94" s="539"/>
      <c r="C94" s="539"/>
      <c r="D94" s="539"/>
      <c r="E94" s="539"/>
      <c r="F94" s="539"/>
      <c r="G94" s="539"/>
      <c r="H94" s="548"/>
      <c r="I94" s="548"/>
      <c r="J94" s="548"/>
      <c r="K94" s="548"/>
      <c r="L94" s="548"/>
      <c r="M94" s="548"/>
      <c r="N94" s="548"/>
      <c r="O94" s="548"/>
      <c r="P94" s="548"/>
      <c r="Q94" s="548"/>
      <c r="R94" s="323"/>
      <c r="S94" s="323"/>
      <c r="T94" s="323"/>
      <c r="U94" s="322"/>
    </row>
    <row r="95" spans="1:31" s="221" customFormat="1" ht="13.5" customHeight="1">
      <c r="A95" s="323"/>
      <c r="B95" s="323"/>
      <c r="C95" s="323"/>
      <c r="D95" s="539"/>
      <c r="E95" s="323"/>
      <c r="F95" s="548"/>
      <c r="G95" s="323"/>
      <c r="H95" s="548"/>
      <c r="I95" s="548"/>
      <c r="J95" s="548"/>
      <c r="K95" s="548"/>
      <c r="L95" s="548"/>
      <c r="M95" s="548"/>
      <c r="N95" s="548"/>
      <c r="O95" s="548"/>
      <c r="P95" s="548"/>
      <c r="Q95" s="548"/>
      <c r="R95" s="323"/>
      <c r="S95" s="323"/>
      <c r="T95" s="323"/>
      <c r="U95" s="323"/>
    </row>
    <row r="96" spans="1:31" s="221" customFormat="1" ht="11.25" customHeight="1">
      <c r="A96" s="323"/>
      <c r="B96" s="323"/>
      <c r="C96" s="323"/>
      <c r="D96" s="539"/>
      <c r="E96" s="323"/>
      <c r="F96" s="548"/>
      <c r="G96" s="323"/>
      <c r="H96" s="548"/>
      <c r="I96" s="548"/>
      <c r="J96" s="548"/>
      <c r="K96" s="548"/>
      <c r="L96" s="548"/>
      <c r="M96" s="548"/>
      <c r="N96" s="548"/>
      <c r="O96" s="548"/>
      <c r="P96" s="548"/>
      <c r="Q96" s="548"/>
      <c r="R96" s="323"/>
      <c r="S96" s="323"/>
      <c r="T96" s="323"/>
      <c r="U96" s="323"/>
    </row>
    <row r="97" spans="6:17">
      <c r="F97" s="548"/>
      <c r="H97" s="548"/>
      <c r="I97" s="548"/>
      <c r="J97" s="548"/>
      <c r="K97" s="548"/>
      <c r="L97" s="548"/>
      <c r="M97" s="548"/>
      <c r="N97" s="548"/>
      <c r="O97" s="548"/>
      <c r="P97" s="548"/>
      <c r="Q97" s="548"/>
    </row>
    <row r="98" spans="6:17">
      <c r="F98" s="548"/>
      <c r="H98" s="548"/>
      <c r="I98" s="548"/>
      <c r="J98" s="548"/>
      <c r="K98" s="548"/>
      <c r="L98" s="548"/>
      <c r="M98" s="548"/>
      <c r="N98" s="548"/>
      <c r="O98" s="548"/>
      <c r="P98" s="548"/>
      <c r="Q98" s="548"/>
    </row>
    <row r="99" spans="6:17">
      <c r="F99" s="548"/>
      <c r="H99" s="548"/>
      <c r="I99" s="548"/>
      <c r="J99" s="548"/>
      <c r="K99" s="548"/>
      <c r="L99" s="548"/>
      <c r="M99" s="548"/>
      <c r="N99" s="548"/>
      <c r="O99" s="548"/>
      <c r="P99" s="548"/>
      <c r="Q99" s="548"/>
    </row>
    <row r="100" spans="6:17">
      <c r="F100" s="548"/>
      <c r="H100" s="548"/>
      <c r="I100" s="548"/>
      <c r="J100" s="548"/>
      <c r="K100" s="548"/>
      <c r="L100" s="548"/>
      <c r="M100" s="548"/>
      <c r="N100" s="548"/>
      <c r="O100" s="548"/>
      <c r="P100" s="548"/>
      <c r="Q100" s="548"/>
    </row>
  </sheetData>
  <mergeCells count="260">
    <mergeCell ref="U71:U72"/>
    <mergeCell ref="A88:G88"/>
    <mergeCell ref="C86:G86"/>
    <mergeCell ref="B87:G87"/>
    <mergeCell ref="F78:F79"/>
    <mergeCell ref="R78:R79"/>
    <mergeCell ref="A80:A81"/>
    <mergeCell ref="B80:B81"/>
    <mergeCell ref="C80:C81"/>
    <mergeCell ref="D80:D81"/>
    <mergeCell ref="E80:E81"/>
    <mergeCell ref="F80:F81"/>
    <mergeCell ref="R80:R81"/>
    <mergeCell ref="A78:A79"/>
    <mergeCell ref="B78:B79"/>
    <mergeCell ref="C78:C79"/>
    <mergeCell ref="A69:A71"/>
    <mergeCell ref="B69:B71"/>
    <mergeCell ref="C69:C71"/>
    <mergeCell ref="D69:D71"/>
    <mergeCell ref="E69:E71"/>
    <mergeCell ref="F69:F71"/>
    <mergeCell ref="A72:A73"/>
    <mergeCell ref="B72:B73"/>
    <mergeCell ref="U29:U32"/>
    <mergeCell ref="C15:C18"/>
    <mergeCell ref="D15:D18"/>
    <mergeCell ref="E15:E18"/>
    <mergeCell ref="R1:U1"/>
    <mergeCell ref="A2:U2"/>
    <mergeCell ref="A3:U3"/>
    <mergeCell ref="A4:U4"/>
    <mergeCell ref="A5:U5"/>
    <mergeCell ref="A6:U6"/>
    <mergeCell ref="A7:U7"/>
    <mergeCell ref="A8:A10"/>
    <mergeCell ref="B8:B10"/>
    <mergeCell ref="C8:C10"/>
    <mergeCell ref="D8:D10"/>
    <mergeCell ref="E8:E10"/>
    <mergeCell ref="F8:F10"/>
    <mergeCell ref="G8:G10"/>
    <mergeCell ref="H8:K8"/>
    <mergeCell ref="L8:O8"/>
    <mergeCell ref="U9:U10"/>
    <mergeCell ref="P8:P10"/>
    <mergeCell ref="Q8:Q10"/>
    <mergeCell ref="R8:U8"/>
    <mergeCell ref="H9:H10"/>
    <mergeCell ref="M9:N9"/>
    <mergeCell ref="O9:O10"/>
    <mergeCell ref="R9:R10"/>
    <mergeCell ref="F15:F18"/>
    <mergeCell ref="R15:R18"/>
    <mergeCell ref="S15:S17"/>
    <mergeCell ref="T15:T17"/>
    <mergeCell ref="U15:U18"/>
    <mergeCell ref="I9:J9"/>
    <mergeCell ref="K9:K10"/>
    <mergeCell ref="L9:L10"/>
    <mergeCell ref="A19:A21"/>
    <mergeCell ref="B19:B21"/>
    <mergeCell ref="C19:C21"/>
    <mergeCell ref="D19:D21"/>
    <mergeCell ref="E19:E21"/>
    <mergeCell ref="F19:F21"/>
    <mergeCell ref="R19:R21"/>
    <mergeCell ref="S19:S20"/>
    <mergeCell ref="T19:T20"/>
    <mergeCell ref="U19:U20"/>
    <mergeCell ref="A11:U11"/>
    <mergeCell ref="A12:U12"/>
    <mergeCell ref="B13:U13"/>
    <mergeCell ref="C14:U14"/>
    <mergeCell ref="A15:A18"/>
    <mergeCell ref="B15:B18"/>
    <mergeCell ref="U22:U23"/>
    <mergeCell ref="A25:A28"/>
    <mergeCell ref="B25:B28"/>
    <mergeCell ref="C25:C28"/>
    <mergeCell ref="D25:D28"/>
    <mergeCell ref="E25:E28"/>
    <mergeCell ref="F25:F28"/>
    <mergeCell ref="R25:R28"/>
    <mergeCell ref="S25:S27"/>
    <mergeCell ref="T25:T27"/>
    <mergeCell ref="U25:U28"/>
    <mergeCell ref="A22:A24"/>
    <mergeCell ref="B22:B24"/>
    <mergeCell ref="C22:C24"/>
    <mergeCell ref="D22:D24"/>
    <mergeCell ref="E22:E24"/>
    <mergeCell ref="F22:F24"/>
    <mergeCell ref="R22:R24"/>
    <mergeCell ref="S22:S23"/>
    <mergeCell ref="T22:T23"/>
    <mergeCell ref="A29:A32"/>
    <mergeCell ref="B29:B32"/>
    <mergeCell ref="C29:C32"/>
    <mergeCell ref="D29:D32"/>
    <mergeCell ref="E29:E32"/>
    <mergeCell ref="F29:F32"/>
    <mergeCell ref="R29:R32"/>
    <mergeCell ref="S29:S31"/>
    <mergeCell ref="T29:T31"/>
    <mergeCell ref="U33:U34"/>
    <mergeCell ref="A36:A38"/>
    <mergeCell ref="B36:B38"/>
    <mergeCell ref="C36:C38"/>
    <mergeCell ref="D36:D38"/>
    <mergeCell ref="E36:E38"/>
    <mergeCell ref="F36:F38"/>
    <mergeCell ref="R36:R38"/>
    <mergeCell ref="S36:S37"/>
    <mergeCell ref="T36:T37"/>
    <mergeCell ref="U36:U37"/>
    <mergeCell ref="A33:A35"/>
    <mergeCell ref="B33:B35"/>
    <mergeCell ref="C33:C35"/>
    <mergeCell ref="D33:D35"/>
    <mergeCell ref="E33:E35"/>
    <mergeCell ref="F33:F35"/>
    <mergeCell ref="R33:R35"/>
    <mergeCell ref="S33:S34"/>
    <mergeCell ref="T33:T34"/>
    <mergeCell ref="A39:A40"/>
    <mergeCell ref="B39:B40"/>
    <mergeCell ref="C39:C40"/>
    <mergeCell ref="D39:D40"/>
    <mergeCell ref="E39:E40"/>
    <mergeCell ref="F39:F40"/>
    <mergeCell ref="R39:R40"/>
    <mergeCell ref="U39:U40"/>
    <mergeCell ref="A41:A42"/>
    <mergeCell ref="B41:B42"/>
    <mergeCell ref="C41:C42"/>
    <mergeCell ref="D41:D42"/>
    <mergeCell ref="E41:E42"/>
    <mergeCell ref="F41:F42"/>
    <mergeCell ref="R41:R42"/>
    <mergeCell ref="U41:U42"/>
    <mergeCell ref="A43:A44"/>
    <mergeCell ref="B43:B44"/>
    <mergeCell ref="C43:C44"/>
    <mergeCell ref="D43:D44"/>
    <mergeCell ref="E43:E44"/>
    <mergeCell ref="F43:F44"/>
    <mergeCell ref="R43:R44"/>
    <mergeCell ref="U43:U44"/>
    <mergeCell ref="R45:R46"/>
    <mergeCell ref="U45:U46"/>
    <mergeCell ref="A47:A48"/>
    <mergeCell ref="B47:B48"/>
    <mergeCell ref="C47:C48"/>
    <mergeCell ref="D47:D48"/>
    <mergeCell ref="E47:E48"/>
    <mergeCell ref="F47:F48"/>
    <mergeCell ref="R47:R48"/>
    <mergeCell ref="A45:A46"/>
    <mergeCell ref="B45:B46"/>
    <mergeCell ref="C45:C46"/>
    <mergeCell ref="D45:D46"/>
    <mergeCell ref="E45:E46"/>
    <mergeCell ref="F45:F46"/>
    <mergeCell ref="R49:R50"/>
    <mergeCell ref="C51:G51"/>
    <mergeCell ref="C52:U52"/>
    <mergeCell ref="A53:A56"/>
    <mergeCell ref="B53:B56"/>
    <mergeCell ref="C53:C56"/>
    <mergeCell ref="D53:D56"/>
    <mergeCell ref="E53:E56"/>
    <mergeCell ref="F53:F56"/>
    <mergeCell ref="R53:R56"/>
    <mergeCell ref="A49:A50"/>
    <mergeCell ref="B49:B50"/>
    <mergeCell ref="C49:C50"/>
    <mergeCell ref="D49:D50"/>
    <mergeCell ref="E49:E50"/>
    <mergeCell ref="F49:F50"/>
    <mergeCell ref="S53:S55"/>
    <mergeCell ref="T53:T55"/>
    <mergeCell ref="U53:U56"/>
    <mergeCell ref="A57:A58"/>
    <mergeCell ref="B57:B58"/>
    <mergeCell ref="C57:C58"/>
    <mergeCell ref="D57:D58"/>
    <mergeCell ref="E57:E58"/>
    <mergeCell ref="F57:F58"/>
    <mergeCell ref="R57:R58"/>
    <mergeCell ref="U57:U58"/>
    <mergeCell ref="C59:G59"/>
    <mergeCell ref="C60:U60"/>
    <mergeCell ref="A61:A62"/>
    <mergeCell ref="B61:B62"/>
    <mergeCell ref="C61:C62"/>
    <mergeCell ref="D61:D62"/>
    <mergeCell ref="E61:E62"/>
    <mergeCell ref="F61:F62"/>
    <mergeCell ref="R61:R62"/>
    <mergeCell ref="U61:U62"/>
    <mergeCell ref="A63:A64"/>
    <mergeCell ref="B63:B64"/>
    <mergeCell ref="C63:C64"/>
    <mergeCell ref="D63:D64"/>
    <mergeCell ref="E63:E64"/>
    <mergeCell ref="F63:F64"/>
    <mergeCell ref="R63:R64"/>
    <mergeCell ref="U63:U64"/>
    <mergeCell ref="R65:R66"/>
    <mergeCell ref="U65:U66"/>
    <mergeCell ref="A67:A68"/>
    <mergeCell ref="B67:B68"/>
    <mergeCell ref="C67:C68"/>
    <mergeCell ref="D67:D68"/>
    <mergeCell ref="E67:E68"/>
    <mergeCell ref="F67:F68"/>
    <mergeCell ref="R67:R68"/>
    <mergeCell ref="U67:U68"/>
    <mergeCell ref="A65:A66"/>
    <mergeCell ref="B65:B66"/>
    <mergeCell ref="C65:C66"/>
    <mergeCell ref="D65:D66"/>
    <mergeCell ref="E65:E66"/>
    <mergeCell ref="F65:F66"/>
    <mergeCell ref="C72:C73"/>
    <mergeCell ref="D72:D73"/>
    <mergeCell ref="E72:E73"/>
    <mergeCell ref="F72:F73"/>
    <mergeCell ref="R72:R73"/>
    <mergeCell ref="A74:A75"/>
    <mergeCell ref="B74:B75"/>
    <mergeCell ref="C74:C75"/>
    <mergeCell ref="D74:D75"/>
    <mergeCell ref="E74:E75"/>
    <mergeCell ref="F74:F75"/>
    <mergeCell ref="R74:R75"/>
    <mergeCell ref="A76:A77"/>
    <mergeCell ref="B76:B77"/>
    <mergeCell ref="C76:C77"/>
    <mergeCell ref="D76:D77"/>
    <mergeCell ref="E76:E77"/>
    <mergeCell ref="F76:F77"/>
    <mergeCell ref="R76:R77"/>
    <mergeCell ref="D78:D79"/>
    <mergeCell ref="E78:E79"/>
    <mergeCell ref="A82:A83"/>
    <mergeCell ref="B82:B83"/>
    <mergeCell ref="C82:C83"/>
    <mergeCell ref="D82:D83"/>
    <mergeCell ref="E82:E83"/>
    <mergeCell ref="F82:F83"/>
    <mergeCell ref="R82:R83"/>
    <mergeCell ref="A84:A85"/>
    <mergeCell ref="B84:B85"/>
    <mergeCell ref="C84:C85"/>
    <mergeCell ref="D84:D85"/>
    <mergeCell ref="E84:E85"/>
    <mergeCell ref="F84:F85"/>
    <mergeCell ref="R84:R85"/>
  </mergeCells>
  <conditionalFormatting sqref="R9:R10 A3:U3">
    <cfRule type="cellIs" dxfId="85" priority="1" stopIfTrue="1" operator="equal">
      <formula>0</formula>
    </cfRule>
  </conditionalFormatting>
  <pageMargins left="0.70866141732283472" right="0.70866141732283472" top="0.74803149606299213" bottom="0.74803149606299213" header="0.31496062992125984" footer="0.31496062992125984"/>
  <pageSetup paperSize="9" scale="61" firstPageNumber="8" orientation="landscape" useFirstPageNumber="1" r:id="rId1"/>
  <headerFooter>
    <oddHeader>&amp;C&amp;P</oddHeader>
  </headerFooter>
  <rowBreaks count="1" manualBreakCount="1">
    <brk id="59" max="16383" man="1"/>
  </rowBreaks>
</worksheet>
</file>

<file path=xl/worksheets/sheet4.xml><?xml version="1.0" encoding="utf-8"?>
<worksheet xmlns="http://schemas.openxmlformats.org/spreadsheetml/2006/main" xmlns:r="http://schemas.openxmlformats.org/officeDocument/2006/relationships">
  <dimension ref="A1:AA517"/>
  <sheetViews>
    <sheetView zoomScale="115" zoomScaleNormal="115" workbookViewId="0">
      <pane ySplit="9" topLeftCell="A322" activePane="bottomLeft" state="frozen"/>
      <selection pane="bottomLeft" activeCell="A3" sqref="A3:U3"/>
    </sheetView>
  </sheetViews>
  <sheetFormatPr defaultRowHeight="11.25"/>
  <cols>
    <col min="1" max="2" width="3.7109375" style="2" customWidth="1"/>
    <col min="3" max="3" width="4.85546875" style="2" customWidth="1"/>
    <col min="4" max="4" width="17.85546875" style="93" customWidth="1"/>
    <col min="5" max="5" width="9.85546875" style="2" customWidth="1"/>
    <col min="6" max="6" width="5.42578125" style="2" customWidth="1"/>
    <col min="7" max="7" width="11.42578125" style="2" customWidth="1"/>
    <col min="8" max="8" width="16.85546875" style="2" customWidth="1"/>
    <col min="9" max="9" width="11.5703125" style="2" customWidth="1"/>
    <col min="10" max="10" width="9" style="2" customWidth="1"/>
    <col min="11" max="11" width="11.7109375" style="2" customWidth="1"/>
    <col min="12" max="12" width="12.5703125" style="2" customWidth="1"/>
    <col min="13" max="13" width="10" style="2" customWidth="1"/>
    <col min="14" max="14" width="11.5703125" style="2" customWidth="1"/>
    <col min="15" max="15" width="10.85546875" style="2" customWidth="1"/>
    <col min="16" max="16" width="10" style="2" customWidth="1"/>
    <col min="17" max="17" width="8.42578125" style="2" customWidth="1"/>
    <col min="18" max="18" width="17.28515625" style="2" customWidth="1"/>
    <col min="19" max="19" width="6.28515625" style="2" customWidth="1"/>
    <col min="20" max="20" width="5.42578125" style="2" customWidth="1"/>
    <col min="21" max="21" width="22.140625" style="2" customWidth="1"/>
    <col min="22" max="22" width="10" style="205" bestFit="1" customWidth="1"/>
    <col min="23" max="23" width="9.140625" style="205"/>
    <col min="24" max="24" width="10" style="2" bestFit="1" customWidth="1"/>
    <col min="25" max="16384" width="9.140625" style="2"/>
  </cols>
  <sheetData>
    <row r="1" spans="1:23" ht="13.5" customHeight="1">
      <c r="A1" s="95"/>
      <c r="B1" s="95"/>
      <c r="C1" s="95"/>
      <c r="D1" s="95"/>
      <c r="E1" s="95"/>
      <c r="F1" s="95"/>
      <c r="G1" s="95"/>
      <c r="H1" s="95"/>
      <c r="I1" s="95"/>
      <c r="J1" s="95"/>
      <c r="K1" s="95"/>
      <c r="L1" s="95"/>
      <c r="M1" s="95"/>
      <c r="N1" s="95"/>
      <c r="O1" s="95"/>
      <c r="P1" s="95"/>
      <c r="Q1" s="2059"/>
      <c r="R1" s="2060"/>
      <c r="S1" s="2060"/>
      <c r="T1" s="2060"/>
      <c r="U1" s="2060"/>
      <c r="V1" s="1"/>
      <c r="W1" s="1"/>
    </row>
    <row r="2" spans="1:23" s="4" customFormat="1" ht="13.5" customHeight="1">
      <c r="A2" s="2061"/>
      <c r="B2" s="2061"/>
      <c r="C2" s="2061"/>
      <c r="D2" s="2061"/>
      <c r="E2" s="2061"/>
      <c r="F2" s="2061"/>
      <c r="G2" s="2061"/>
      <c r="H2" s="2061"/>
      <c r="I2" s="2061"/>
      <c r="J2" s="2061"/>
      <c r="K2" s="2061"/>
      <c r="L2" s="2061"/>
      <c r="M2" s="2061"/>
      <c r="N2" s="2061"/>
      <c r="O2" s="2061"/>
      <c r="P2" s="2061"/>
      <c r="Q2" s="2061"/>
      <c r="R2" s="2061"/>
      <c r="S2" s="2061"/>
      <c r="T2" s="2061"/>
      <c r="U2" s="2061"/>
      <c r="V2" s="3"/>
      <c r="W2" s="3"/>
    </row>
    <row r="3" spans="1:23" s="6" customFormat="1" ht="13.5" customHeight="1">
      <c r="A3" s="2062"/>
      <c r="B3" s="2062"/>
      <c r="C3" s="2062"/>
      <c r="D3" s="2062"/>
      <c r="E3" s="2062"/>
      <c r="F3" s="2062"/>
      <c r="G3" s="2062"/>
      <c r="H3" s="2062"/>
      <c r="I3" s="2062"/>
      <c r="J3" s="2062"/>
      <c r="K3" s="2062"/>
      <c r="L3" s="2062"/>
      <c r="M3" s="2062"/>
      <c r="N3" s="2062"/>
      <c r="O3" s="2062"/>
      <c r="P3" s="2062"/>
      <c r="Q3" s="2062"/>
      <c r="R3" s="2062"/>
      <c r="S3" s="2062"/>
      <c r="T3" s="2062"/>
      <c r="U3" s="2062"/>
      <c r="V3" s="5"/>
      <c r="W3" s="5"/>
    </row>
    <row r="4" spans="1:23" s="4" customFormat="1" ht="13.5" customHeight="1">
      <c r="A4" s="2061" t="s">
        <v>169</v>
      </c>
      <c r="B4" s="2061"/>
      <c r="C4" s="2061"/>
      <c r="D4" s="2061"/>
      <c r="E4" s="2061"/>
      <c r="F4" s="2061"/>
      <c r="G4" s="2061"/>
      <c r="H4" s="2061"/>
      <c r="I4" s="2061"/>
      <c r="J4" s="2061"/>
      <c r="K4" s="2061"/>
      <c r="L4" s="2061"/>
      <c r="M4" s="2061"/>
      <c r="N4" s="2061"/>
      <c r="O4" s="2061"/>
      <c r="P4" s="2061"/>
      <c r="Q4" s="2061"/>
      <c r="R4" s="2061"/>
      <c r="S4" s="2061"/>
      <c r="T4" s="2061"/>
      <c r="U4" s="2061"/>
      <c r="V4" s="3"/>
      <c r="W4" s="3"/>
    </row>
    <row r="5" spans="1:23" ht="13.5" customHeight="1">
      <c r="A5" s="2063" t="s">
        <v>634</v>
      </c>
      <c r="B5" s="2063"/>
      <c r="C5" s="2063"/>
      <c r="D5" s="2063"/>
      <c r="E5" s="2063"/>
      <c r="F5" s="2063"/>
      <c r="G5" s="2063"/>
      <c r="H5" s="2063"/>
      <c r="I5" s="2063"/>
      <c r="J5" s="2063"/>
      <c r="K5" s="2063"/>
      <c r="L5" s="2063"/>
      <c r="M5" s="2063"/>
      <c r="N5" s="2063"/>
      <c r="O5" s="2063"/>
      <c r="P5" s="2063"/>
      <c r="Q5" s="2063"/>
      <c r="R5" s="2063"/>
      <c r="S5" s="2063"/>
      <c r="T5" s="2063"/>
      <c r="U5" s="2063"/>
      <c r="V5" s="1"/>
      <c r="W5" s="1"/>
    </row>
    <row r="6" spans="1:23" ht="13.5" customHeight="1" thickBot="1">
      <c r="A6" s="2064" t="s">
        <v>131</v>
      </c>
      <c r="B6" s="2064"/>
      <c r="C6" s="2064"/>
      <c r="D6" s="2064"/>
      <c r="E6" s="2064"/>
      <c r="F6" s="2064"/>
      <c r="G6" s="2064"/>
      <c r="H6" s="2064"/>
      <c r="I6" s="2064"/>
      <c r="J6" s="2064"/>
      <c r="K6" s="2064"/>
      <c r="L6" s="2064"/>
      <c r="M6" s="2064"/>
      <c r="N6" s="2064"/>
      <c r="O6" s="2064"/>
      <c r="P6" s="2064"/>
      <c r="Q6" s="2064"/>
      <c r="R6" s="2064"/>
      <c r="S6" s="2064"/>
      <c r="T6" s="2064"/>
      <c r="U6" s="2064"/>
      <c r="V6" s="1"/>
      <c r="W6" s="1"/>
    </row>
    <row r="7" spans="1:23" ht="24.75" customHeight="1" thickBot="1">
      <c r="A7" s="2039" t="s">
        <v>0</v>
      </c>
      <c r="B7" s="2042" t="s">
        <v>1</v>
      </c>
      <c r="C7" s="2042" t="s">
        <v>2</v>
      </c>
      <c r="D7" s="2045" t="s">
        <v>3</v>
      </c>
      <c r="E7" s="2042" t="s">
        <v>4</v>
      </c>
      <c r="F7" s="2042" t="s">
        <v>5</v>
      </c>
      <c r="G7" s="2077" t="s">
        <v>6</v>
      </c>
      <c r="H7" s="1479" t="s">
        <v>635</v>
      </c>
      <c r="I7" s="1480"/>
      <c r="J7" s="1480"/>
      <c r="K7" s="1481"/>
      <c r="L7" s="1479" t="s">
        <v>636</v>
      </c>
      <c r="M7" s="1480"/>
      <c r="N7" s="1480"/>
      <c r="O7" s="1481"/>
      <c r="P7" s="2080" t="s">
        <v>283</v>
      </c>
      <c r="Q7" s="2080" t="s">
        <v>637</v>
      </c>
      <c r="R7" s="1670" t="s">
        <v>7</v>
      </c>
      <c r="S7" s="1480"/>
      <c r="T7" s="1480"/>
      <c r="U7" s="1481"/>
    </row>
    <row r="8" spans="1:23" ht="19.5" customHeight="1">
      <c r="A8" s="2040"/>
      <c r="B8" s="2043"/>
      <c r="C8" s="2043"/>
      <c r="D8" s="2046"/>
      <c r="E8" s="2043"/>
      <c r="F8" s="2043"/>
      <c r="G8" s="2078"/>
      <c r="H8" s="2040" t="s">
        <v>8</v>
      </c>
      <c r="I8" s="2057" t="s">
        <v>9</v>
      </c>
      <c r="J8" s="2057"/>
      <c r="K8" s="2065" t="s">
        <v>10</v>
      </c>
      <c r="L8" s="2040" t="s">
        <v>8</v>
      </c>
      <c r="M8" s="2057" t="s">
        <v>9</v>
      </c>
      <c r="N8" s="2057"/>
      <c r="O8" s="2065" t="s">
        <v>10</v>
      </c>
      <c r="P8" s="2081"/>
      <c r="Q8" s="2081"/>
      <c r="R8" s="2067" t="s">
        <v>24</v>
      </c>
      <c r="S8" s="191" t="s">
        <v>11</v>
      </c>
      <c r="T8" s="191" t="s">
        <v>170</v>
      </c>
      <c r="U8" s="2069" t="s">
        <v>171</v>
      </c>
    </row>
    <row r="9" spans="1:23" ht="92.25" customHeight="1" thickBot="1">
      <c r="A9" s="2041"/>
      <c r="B9" s="2044"/>
      <c r="C9" s="2044"/>
      <c r="D9" s="2047"/>
      <c r="E9" s="2044"/>
      <c r="F9" s="2044"/>
      <c r="G9" s="2079"/>
      <c r="H9" s="2041"/>
      <c r="I9" s="535" t="s">
        <v>8</v>
      </c>
      <c r="J9" s="7" t="s">
        <v>12</v>
      </c>
      <c r="K9" s="2066"/>
      <c r="L9" s="2041"/>
      <c r="M9" s="535" t="s">
        <v>8</v>
      </c>
      <c r="N9" s="7" t="s">
        <v>12</v>
      </c>
      <c r="O9" s="2066"/>
      <c r="P9" s="2082"/>
      <c r="Q9" s="2082"/>
      <c r="R9" s="2068"/>
      <c r="S9" s="8" t="s">
        <v>638</v>
      </c>
      <c r="T9" s="8" t="s">
        <v>638</v>
      </c>
      <c r="U9" s="2070"/>
    </row>
    <row r="10" spans="1:23" ht="15" customHeight="1" thickBot="1">
      <c r="A10" s="2071" t="s">
        <v>27</v>
      </c>
      <c r="B10" s="2072"/>
      <c r="C10" s="2072"/>
      <c r="D10" s="2072"/>
      <c r="E10" s="2072"/>
      <c r="F10" s="2072"/>
      <c r="G10" s="2072"/>
      <c r="H10" s="2072"/>
      <c r="I10" s="2072"/>
      <c r="J10" s="2072"/>
      <c r="K10" s="2072"/>
      <c r="L10" s="2072"/>
      <c r="M10" s="2072"/>
      <c r="N10" s="2072"/>
      <c r="O10" s="2072"/>
      <c r="P10" s="2072"/>
      <c r="Q10" s="2072"/>
      <c r="R10" s="2072"/>
      <c r="S10" s="2072"/>
      <c r="T10" s="2072"/>
      <c r="U10" s="2073"/>
    </row>
    <row r="11" spans="1:23" ht="15" customHeight="1" thickBot="1">
      <c r="A11" s="2074" t="s">
        <v>26</v>
      </c>
      <c r="B11" s="2075"/>
      <c r="C11" s="2075"/>
      <c r="D11" s="2075"/>
      <c r="E11" s="2075"/>
      <c r="F11" s="2075"/>
      <c r="G11" s="2075"/>
      <c r="H11" s="2075"/>
      <c r="I11" s="2075"/>
      <c r="J11" s="2075"/>
      <c r="K11" s="2075"/>
      <c r="L11" s="2075"/>
      <c r="M11" s="2075"/>
      <c r="N11" s="2075"/>
      <c r="O11" s="2075"/>
      <c r="P11" s="2075"/>
      <c r="Q11" s="2075"/>
      <c r="R11" s="2075"/>
      <c r="S11" s="2075"/>
      <c r="T11" s="2075"/>
      <c r="U11" s="2076"/>
    </row>
    <row r="12" spans="1:23" ht="15" customHeight="1" thickBot="1">
      <c r="A12" s="9" t="s">
        <v>17</v>
      </c>
      <c r="B12" s="2048" t="s">
        <v>28</v>
      </c>
      <c r="C12" s="2048"/>
      <c r="D12" s="2048"/>
      <c r="E12" s="2048"/>
      <c r="F12" s="2048"/>
      <c r="G12" s="2048"/>
      <c r="H12" s="2048"/>
      <c r="I12" s="2048"/>
      <c r="J12" s="2048"/>
      <c r="K12" s="2048"/>
      <c r="L12" s="2048"/>
      <c r="M12" s="2048"/>
      <c r="N12" s="2048"/>
      <c r="O12" s="2048"/>
      <c r="P12" s="2048"/>
      <c r="Q12" s="2048"/>
      <c r="R12" s="2048"/>
      <c r="S12" s="2048"/>
      <c r="T12" s="2048"/>
      <c r="U12" s="2049"/>
    </row>
    <row r="13" spans="1:23" ht="15" customHeight="1" thickBot="1">
      <c r="A13" s="104" t="s">
        <v>17</v>
      </c>
      <c r="B13" s="105" t="s">
        <v>17</v>
      </c>
      <c r="C13" s="2050" t="s">
        <v>29</v>
      </c>
      <c r="D13" s="2050"/>
      <c r="E13" s="2050"/>
      <c r="F13" s="2050"/>
      <c r="G13" s="2050"/>
      <c r="H13" s="2050"/>
      <c r="I13" s="2050"/>
      <c r="J13" s="2050"/>
      <c r="K13" s="2050"/>
      <c r="L13" s="2050"/>
      <c r="M13" s="2050"/>
      <c r="N13" s="2050"/>
      <c r="O13" s="2050"/>
      <c r="P13" s="2050"/>
      <c r="Q13" s="2050"/>
      <c r="R13" s="2050"/>
      <c r="S13" s="2050"/>
      <c r="T13" s="2050"/>
      <c r="U13" s="2051"/>
    </row>
    <row r="14" spans="1:23" ht="14.85" customHeight="1">
      <c r="A14" s="1953" t="s">
        <v>17</v>
      </c>
      <c r="B14" s="1954" t="s">
        <v>17</v>
      </c>
      <c r="C14" s="1955" t="s">
        <v>17</v>
      </c>
      <c r="D14" s="2052" t="s">
        <v>160</v>
      </c>
      <c r="E14" s="2053" t="s">
        <v>70</v>
      </c>
      <c r="F14" s="2054">
        <v>1</v>
      </c>
      <c r="G14" s="47" t="s">
        <v>30</v>
      </c>
      <c r="H14" s="11"/>
      <c r="I14" s="536"/>
      <c r="J14" s="536"/>
      <c r="K14" s="538"/>
      <c r="L14" s="109"/>
      <c r="M14" s="536"/>
      <c r="N14" s="536"/>
      <c r="O14" s="47"/>
      <c r="P14" s="12"/>
      <c r="Q14" s="12"/>
      <c r="R14" s="2055" t="s">
        <v>172</v>
      </c>
      <c r="S14" s="1959">
        <v>7</v>
      </c>
      <c r="T14" s="2056">
        <v>7</v>
      </c>
      <c r="U14" s="2058" t="s">
        <v>756</v>
      </c>
    </row>
    <row r="15" spans="1:23" ht="14.85" customHeight="1">
      <c r="A15" s="1889"/>
      <c r="B15" s="1890"/>
      <c r="C15" s="1946"/>
      <c r="D15" s="1947"/>
      <c r="E15" s="2032"/>
      <c r="F15" s="2027"/>
      <c r="G15" s="13" t="s">
        <v>67</v>
      </c>
      <c r="H15" s="188"/>
      <c r="I15" s="532"/>
      <c r="J15" s="532"/>
      <c r="K15" s="533"/>
      <c r="L15" s="49"/>
      <c r="M15" s="532"/>
      <c r="N15" s="532"/>
      <c r="O15" s="23"/>
      <c r="P15" s="14"/>
      <c r="Q15" s="14"/>
      <c r="R15" s="2035"/>
      <c r="S15" s="1938"/>
      <c r="T15" s="2057"/>
      <c r="U15" s="1994"/>
    </row>
    <row r="16" spans="1:23" ht="14.85" customHeight="1">
      <c r="A16" s="1889"/>
      <c r="B16" s="1890"/>
      <c r="C16" s="1946"/>
      <c r="D16" s="1947"/>
      <c r="E16" s="2032"/>
      <c r="F16" s="2027"/>
      <c r="G16" s="15" t="s">
        <v>56</v>
      </c>
      <c r="H16" s="16">
        <f t="shared" ref="H16:K16" si="0">+H17+H18</f>
        <v>0</v>
      </c>
      <c r="I16" s="17">
        <f t="shared" si="0"/>
        <v>0</v>
      </c>
      <c r="J16" s="17">
        <f t="shared" si="0"/>
        <v>0</v>
      </c>
      <c r="K16" s="19">
        <f t="shared" si="0"/>
        <v>0</v>
      </c>
      <c r="L16" s="151"/>
      <c r="M16" s="152"/>
      <c r="N16" s="152"/>
      <c r="O16" s="153"/>
      <c r="P16" s="154">
        <f t="shared" ref="P16:Q16" si="1">+P17+P18</f>
        <v>18.899999999999999</v>
      </c>
      <c r="Q16" s="154">
        <f t="shared" si="1"/>
        <v>18.899999999999999</v>
      </c>
      <c r="R16" s="2035"/>
      <c r="S16" s="1938"/>
      <c r="T16" s="2057"/>
      <c r="U16" s="1994"/>
    </row>
    <row r="17" spans="1:23" ht="14.85" customHeight="1">
      <c r="A17" s="1889"/>
      <c r="B17" s="1890"/>
      <c r="C17" s="1946"/>
      <c r="D17" s="1947"/>
      <c r="E17" s="2032"/>
      <c r="F17" s="2027"/>
      <c r="G17" s="101" t="s">
        <v>118</v>
      </c>
      <c r="H17" s="141"/>
      <c r="I17" s="142"/>
      <c r="J17" s="142"/>
      <c r="K17" s="143"/>
      <c r="L17" s="155"/>
      <c r="M17" s="142"/>
      <c r="N17" s="142"/>
      <c r="O17" s="156"/>
      <c r="P17" s="157">
        <f t="shared" ref="P17:Q17" si="2">ROUND(18911/1000,1)</f>
        <v>18.899999999999999</v>
      </c>
      <c r="Q17" s="157">
        <f t="shared" si="2"/>
        <v>18.899999999999999</v>
      </c>
      <c r="R17" s="2035"/>
      <c r="S17" s="1938"/>
      <c r="T17" s="2057"/>
      <c r="U17" s="1994"/>
    </row>
    <row r="18" spans="1:23" ht="14.85" customHeight="1">
      <c r="A18" s="1889"/>
      <c r="B18" s="1890"/>
      <c r="C18" s="1946"/>
      <c r="D18" s="1947"/>
      <c r="E18" s="2032"/>
      <c r="F18" s="2027"/>
      <c r="G18" s="101" t="s">
        <v>65</v>
      </c>
      <c r="H18" s="123"/>
      <c r="I18" s="124"/>
      <c r="J18" s="124"/>
      <c r="K18" s="125"/>
      <c r="L18" s="126"/>
      <c r="M18" s="124"/>
      <c r="N18" s="124"/>
      <c r="O18" s="122"/>
      <c r="P18" s="127"/>
      <c r="Q18" s="127"/>
      <c r="R18" s="2035"/>
      <c r="S18" s="1938"/>
      <c r="T18" s="2057"/>
      <c r="U18" s="1994"/>
    </row>
    <row r="19" spans="1:23" ht="14.85" customHeight="1">
      <c r="A19" s="1889"/>
      <c r="B19" s="1890"/>
      <c r="C19" s="1946"/>
      <c r="D19" s="1947"/>
      <c r="E19" s="2032"/>
      <c r="F19" s="2027"/>
      <c r="G19" s="13" t="s">
        <v>36</v>
      </c>
      <c r="H19" s="188"/>
      <c r="I19" s="532"/>
      <c r="J19" s="532"/>
      <c r="K19" s="533"/>
      <c r="L19" s="49"/>
      <c r="M19" s="532"/>
      <c r="N19" s="532"/>
      <c r="O19" s="23"/>
      <c r="P19" s="14"/>
      <c r="Q19" s="14"/>
      <c r="R19" s="2035"/>
      <c r="S19" s="1938"/>
      <c r="T19" s="2057"/>
      <c r="U19" s="1994"/>
    </row>
    <row r="20" spans="1:23" ht="14.85" customHeight="1">
      <c r="A20" s="1889"/>
      <c r="B20" s="1890"/>
      <c r="C20" s="1946"/>
      <c r="D20" s="1947"/>
      <c r="E20" s="2032"/>
      <c r="F20" s="2027"/>
      <c r="G20" s="13" t="s">
        <v>66</v>
      </c>
      <c r="H20" s="188"/>
      <c r="I20" s="532"/>
      <c r="J20" s="532"/>
      <c r="K20" s="533"/>
      <c r="L20" s="49"/>
      <c r="M20" s="532"/>
      <c r="N20" s="532"/>
      <c r="O20" s="23"/>
      <c r="P20" s="14"/>
      <c r="Q20" s="14"/>
      <c r="R20" s="2035"/>
      <c r="S20" s="1938"/>
      <c r="T20" s="2057"/>
      <c r="U20" s="1994"/>
    </row>
    <row r="21" spans="1:23" s="4" customFormat="1" ht="14.85" customHeight="1" thickBot="1">
      <c r="A21" s="1889"/>
      <c r="B21" s="1890"/>
      <c r="C21" s="1946"/>
      <c r="D21" s="1947"/>
      <c r="E21" s="2032"/>
      <c r="F21" s="2027"/>
      <c r="G21" s="24" t="s">
        <v>13</v>
      </c>
      <c r="H21" s="28">
        <f>+H14+H15+H16+H19+H20</f>
        <v>0</v>
      </c>
      <c r="I21" s="26">
        <f t="shared" ref="I21:Q21" si="3">+I14+I15+I16+I19+I20</f>
        <v>0</v>
      </c>
      <c r="J21" s="26">
        <f t="shared" si="3"/>
        <v>0</v>
      </c>
      <c r="K21" s="31">
        <f t="shared" si="3"/>
        <v>0</v>
      </c>
      <c r="L21" s="27">
        <f t="shared" si="3"/>
        <v>0</v>
      </c>
      <c r="M21" s="26">
        <f t="shared" si="3"/>
        <v>0</v>
      </c>
      <c r="N21" s="26">
        <f t="shared" si="3"/>
        <v>0</v>
      </c>
      <c r="O21" s="30">
        <f t="shared" si="3"/>
        <v>0</v>
      </c>
      <c r="P21" s="32">
        <f t="shared" si="3"/>
        <v>18.899999999999999</v>
      </c>
      <c r="Q21" s="32">
        <f t="shared" si="3"/>
        <v>18.899999999999999</v>
      </c>
      <c r="R21" s="2035"/>
      <c r="S21" s="26">
        <f>SUM(S14)</f>
        <v>7</v>
      </c>
      <c r="T21" s="26">
        <f>SUM(T14)</f>
        <v>7</v>
      </c>
      <c r="U21" s="31"/>
      <c r="V21" s="33"/>
      <c r="W21" s="33"/>
    </row>
    <row r="22" spans="1:23" s="35" customFormat="1" ht="14.85" customHeight="1">
      <c r="A22" s="1889" t="s">
        <v>17</v>
      </c>
      <c r="B22" s="1890" t="s">
        <v>17</v>
      </c>
      <c r="C22" s="1891">
        <v>2</v>
      </c>
      <c r="D22" s="1947" t="s">
        <v>42</v>
      </c>
      <c r="E22" s="2032" t="s">
        <v>70</v>
      </c>
      <c r="F22" s="2027">
        <v>1</v>
      </c>
      <c r="G22" s="23" t="s">
        <v>30</v>
      </c>
      <c r="H22" s="188"/>
      <c r="I22" s="210"/>
      <c r="J22" s="210"/>
      <c r="K22" s="211"/>
      <c r="L22" s="49"/>
      <c r="M22" s="210"/>
      <c r="N22" s="210"/>
      <c r="O22" s="23"/>
      <c r="P22" s="14"/>
      <c r="Q22" s="14"/>
      <c r="R22" s="2035" t="s">
        <v>47</v>
      </c>
      <c r="S22" s="1938">
        <v>12</v>
      </c>
      <c r="T22" s="1938">
        <v>15</v>
      </c>
      <c r="U22" s="2037" t="s">
        <v>742</v>
      </c>
      <c r="V22" s="34"/>
      <c r="W22" s="34"/>
    </row>
    <row r="23" spans="1:23" s="35" customFormat="1" ht="14.85" customHeight="1">
      <c r="A23" s="1889"/>
      <c r="B23" s="1890"/>
      <c r="C23" s="1891"/>
      <c r="D23" s="1947"/>
      <c r="E23" s="2032"/>
      <c r="F23" s="2027"/>
      <c r="G23" s="13" t="s">
        <v>67</v>
      </c>
      <c r="H23" s="188"/>
      <c r="I23" s="210"/>
      <c r="J23" s="210"/>
      <c r="K23" s="211"/>
      <c r="L23" s="49"/>
      <c r="M23" s="210"/>
      <c r="N23" s="210"/>
      <c r="O23" s="23"/>
      <c r="P23" s="14"/>
      <c r="Q23" s="14"/>
      <c r="R23" s="2035"/>
      <c r="S23" s="1938"/>
      <c r="T23" s="1938"/>
      <c r="U23" s="2038"/>
      <c r="V23" s="34"/>
      <c r="W23" s="34"/>
    </row>
    <row r="24" spans="1:23" s="35" customFormat="1" ht="14.85" customHeight="1">
      <c r="A24" s="1889"/>
      <c r="B24" s="1890"/>
      <c r="C24" s="1891"/>
      <c r="D24" s="1947"/>
      <c r="E24" s="2032"/>
      <c r="F24" s="2027"/>
      <c r="G24" s="15" t="s">
        <v>56</v>
      </c>
      <c r="H24" s="16">
        <f>+H25+H26</f>
        <v>7.5</v>
      </c>
      <c r="I24" s="17">
        <f t="shared" ref="I24:K24" si="4">+I25+I26</f>
        <v>0</v>
      </c>
      <c r="J24" s="17">
        <f t="shared" si="4"/>
        <v>0</v>
      </c>
      <c r="K24" s="19">
        <f t="shared" si="4"/>
        <v>7.5</v>
      </c>
      <c r="L24" s="50">
        <f>+L25+L26</f>
        <v>7.5</v>
      </c>
      <c r="M24" s="17">
        <f>+M25+M26</f>
        <v>0</v>
      </c>
      <c r="N24" s="17">
        <f>+N25+N26</f>
        <v>0</v>
      </c>
      <c r="O24" s="18">
        <f>+O25+O26</f>
        <v>7.5</v>
      </c>
      <c r="P24" s="20"/>
      <c r="Q24" s="20"/>
      <c r="R24" s="2035"/>
      <c r="S24" s="1938"/>
      <c r="T24" s="1938"/>
      <c r="U24" s="2038"/>
      <c r="V24" s="34"/>
      <c r="W24" s="34"/>
    </row>
    <row r="25" spans="1:23" s="35" customFormat="1" ht="14.85" customHeight="1">
      <c r="A25" s="1889"/>
      <c r="B25" s="1890"/>
      <c r="C25" s="1891"/>
      <c r="D25" s="1947"/>
      <c r="E25" s="2032"/>
      <c r="F25" s="2027"/>
      <c r="G25" s="101" t="s">
        <v>118</v>
      </c>
      <c r="H25" s="123"/>
      <c r="I25" s="124"/>
      <c r="J25" s="124"/>
      <c r="K25" s="125"/>
      <c r="L25" s="126"/>
      <c r="M25" s="124"/>
      <c r="N25" s="124"/>
      <c r="O25" s="122"/>
      <c r="P25" s="127"/>
      <c r="Q25" s="127"/>
      <c r="R25" s="2035"/>
      <c r="S25" s="1938"/>
      <c r="T25" s="1938"/>
      <c r="U25" s="2038"/>
      <c r="V25" s="34"/>
      <c r="W25" s="34"/>
    </row>
    <row r="26" spans="1:23" s="35" customFormat="1" ht="14.85" customHeight="1">
      <c r="A26" s="1889"/>
      <c r="B26" s="1890"/>
      <c r="C26" s="1891"/>
      <c r="D26" s="1947"/>
      <c r="E26" s="2032"/>
      <c r="F26" s="2027"/>
      <c r="G26" s="101" t="s">
        <v>65</v>
      </c>
      <c r="H26" s="141">
        <v>7.5</v>
      </c>
      <c r="I26" s="142"/>
      <c r="J26" s="142"/>
      <c r="K26" s="143">
        <v>7.5</v>
      </c>
      <c r="L26" s="155">
        <v>7.5</v>
      </c>
      <c r="M26" s="142"/>
      <c r="N26" s="142"/>
      <c r="O26" s="156">
        <v>7.5</v>
      </c>
      <c r="P26" s="127"/>
      <c r="Q26" s="127"/>
      <c r="R26" s="2035"/>
      <c r="S26" s="1938"/>
      <c r="T26" s="1938"/>
      <c r="U26" s="2038"/>
      <c r="V26" s="34"/>
      <c r="W26" s="34"/>
    </row>
    <row r="27" spans="1:23" s="35" customFormat="1" ht="14.85" customHeight="1">
      <c r="A27" s="1889"/>
      <c r="B27" s="1890"/>
      <c r="C27" s="1891"/>
      <c r="D27" s="1947"/>
      <c r="E27" s="2032"/>
      <c r="F27" s="2027"/>
      <c r="G27" s="13" t="s">
        <v>36</v>
      </c>
      <c r="H27" s="188"/>
      <c r="I27" s="210"/>
      <c r="J27" s="210"/>
      <c r="K27" s="211"/>
      <c r="L27" s="49"/>
      <c r="M27" s="210"/>
      <c r="N27" s="210"/>
      <c r="O27" s="23"/>
      <c r="P27" s="14"/>
      <c r="Q27" s="14"/>
      <c r="R27" s="2035"/>
      <c r="S27" s="1938"/>
      <c r="T27" s="1938"/>
      <c r="U27" s="2038"/>
      <c r="V27" s="34"/>
      <c r="W27" s="34"/>
    </row>
    <row r="28" spans="1:23" s="35" customFormat="1" ht="14.85" customHeight="1">
      <c r="A28" s="1889"/>
      <c r="B28" s="1890"/>
      <c r="C28" s="1891"/>
      <c r="D28" s="1947"/>
      <c r="E28" s="2032"/>
      <c r="F28" s="2027"/>
      <c r="G28" s="13" t="s">
        <v>66</v>
      </c>
      <c r="H28" s="188"/>
      <c r="I28" s="210"/>
      <c r="J28" s="210"/>
      <c r="K28" s="211"/>
      <c r="L28" s="49"/>
      <c r="M28" s="210"/>
      <c r="N28" s="210"/>
      <c r="O28" s="23"/>
      <c r="P28" s="14"/>
      <c r="Q28" s="14"/>
      <c r="R28" s="2035"/>
      <c r="S28" s="1938"/>
      <c r="T28" s="1938"/>
      <c r="U28" s="2038"/>
      <c r="V28" s="34"/>
      <c r="W28" s="34"/>
    </row>
    <row r="29" spans="1:23" s="4" customFormat="1" ht="14.85" customHeight="1">
      <c r="A29" s="1889"/>
      <c r="B29" s="1890"/>
      <c r="C29" s="1891"/>
      <c r="D29" s="1947"/>
      <c r="E29" s="2032"/>
      <c r="F29" s="2027"/>
      <c r="G29" s="24" t="s">
        <v>13</v>
      </c>
      <c r="H29" s="28">
        <f>+H22+H23+H24+H27+H28</f>
        <v>7.5</v>
      </c>
      <c r="I29" s="26">
        <f t="shared" ref="I29:Q29" si="5">+I22+I23+I24+I27+I28</f>
        <v>0</v>
      </c>
      <c r="J29" s="26">
        <f t="shared" si="5"/>
        <v>0</v>
      </c>
      <c r="K29" s="31">
        <f t="shared" si="5"/>
        <v>7.5</v>
      </c>
      <c r="L29" s="27">
        <f t="shared" si="5"/>
        <v>7.5</v>
      </c>
      <c r="M29" s="26">
        <f t="shared" si="5"/>
        <v>0</v>
      </c>
      <c r="N29" s="26">
        <f t="shared" si="5"/>
        <v>0</v>
      </c>
      <c r="O29" s="30">
        <f t="shared" si="5"/>
        <v>7.5</v>
      </c>
      <c r="P29" s="32">
        <f t="shared" si="5"/>
        <v>0</v>
      </c>
      <c r="Q29" s="32">
        <f t="shared" si="5"/>
        <v>0</v>
      </c>
      <c r="R29" s="2035"/>
      <c r="S29" s="26">
        <f>SUM(S22)</f>
        <v>12</v>
      </c>
      <c r="T29" s="26">
        <f>SUM(T22)</f>
        <v>15</v>
      </c>
      <c r="U29" s="31"/>
      <c r="V29" s="33"/>
      <c r="W29" s="33"/>
    </row>
    <row r="30" spans="1:23" s="35" customFormat="1" ht="14.85" customHeight="1">
      <c r="A30" s="1889" t="s">
        <v>17</v>
      </c>
      <c r="B30" s="1890" t="s">
        <v>17</v>
      </c>
      <c r="C30" s="1891">
        <v>3</v>
      </c>
      <c r="D30" s="1947" t="s">
        <v>59</v>
      </c>
      <c r="E30" s="2032" t="s">
        <v>53</v>
      </c>
      <c r="F30" s="2027">
        <v>1</v>
      </c>
      <c r="G30" s="23" t="s">
        <v>30</v>
      </c>
      <c r="H30" s="188"/>
      <c r="I30" s="210"/>
      <c r="J30" s="210"/>
      <c r="K30" s="211"/>
      <c r="L30" s="49"/>
      <c r="M30" s="210"/>
      <c r="N30" s="210"/>
      <c r="O30" s="23"/>
      <c r="P30" s="14"/>
      <c r="Q30" s="14"/>
      <c r="R30" s="2035" t="s">
        <v>60</v>
      </c>
      <c r="S30" s="1938">
        <v>100</v>
      </c>
      <c r="T30" s="2016">
        <v>100</v>
      </c>
      <c r="U30" s="1943"/>
      <c r="V30" s="34"/>
      <c r="W30" s="34"/>
    </row>
    <row r="31" spans="1:23" s="35" customFormat="1" ht="14.85" customHeight="1">
      <c r="A31" s="1889"/>
      <c r="B31" s="1890"/>
      <c r="C31" s="1891"/>
      <c r="D31" s="1947"/>
      <c r="E31" s="2032"/>
      <c r="F31" s="2027"/>
      <c r="G31" s="13" t="s">
        <v>67</v>
      </c>
      <c r="H31" s="188"/>
      <c r="I31" s="210"/>
      <c r="J31" s="210"/>
      <c r="K31" s="211"/>
      <c r="L31" s="49"/>
      <c r="M31" s="210"/>
      <c r="N31" s="210"/>
      <c r="O31" s="23"/>
      <c r="P31" s="14"/>
      <c r="Q31" s="14"/>
      <c r="R31" s="2035"/>
      <c r="S31" s="1938"/>
      <c r="T31" s="2016"/>
      <c r="U31" s="1943"/>
      <c r="V31" s="34"/>
      <c r="W31" s="34"/>
    </row>
    <row r="32" spans="1:23" s="35" customFormat="1" ht="14.85" customHeight="1">
      <c r="A32" s="1889"/>
      <c r="B32" s="1890"/>
      <c r="C32" s="1891"/>
      <c r="D32" s="1947"/>
      <c r="E32" s="2032"/>
      <c r="F32" s="2027"/>
      <c r="G32" s="15" t="s">
        <v>56</v>
      </c>
      <c r="H32" s="16">
        <f>+H33+H34</f>
        <v>5.9</v>
      </c>
      <c r="I32" s="17">
        <f t="shared" ref="I32:K32" si="6">+I33+I34</f>
        <v>5.9</v>
      </c>
      <c r="J32" s="17">
        <f t="shared" si="6"/>
        <v>0</v>
      </c>
      <c r="K32" s="19">
        <f t="shared" si="6"/>
        <v>0</v>
      </c>
      <c r="L32" s="50">
        <f>+L33+L34</f>
        <v>5.9</v>
      </c>
      <c r="M32" s="17">
        <f>+M33+M34</f>
        <v>5.9</v>
      </c>
      <c r="N32" s="17">
        <f>+N33+N34</f>
        <v>0</v>
      </c>
      <c r="O32" s="18">
        <f>+O33+O34</f>
        <v>0</v>
      </c>
      <c r="P32" s="20"/>
      <c r="Q32" s="20"/>
      <c r="R32" s="2035"/>
      <c r="S32" s="1938"/>
      <c r="T32" s="2016"/>
      <c r="U32" s="1943"/>
      <c r="V32" s="34"/>
      <c r="W32" s="34"/>
    </row>
    <row r="33" spans="1:23" s="35" customFormat="1" ht="14.85" customHeight="1">
      <c r="A33" s="1889"/>
      <c r="B33" s="1890"/>
      <c r="C33" s="1891"/>
      <c r="D33" s="1947"/>
      <c r="E33" s="2032"/>
      <c r="F33" s="2027"/>
      <c r="G33" s="101" t="s">
        <v>118</v>
      </c>
      <c r="H33" s="141">
        <v>5.9</v>
      </c>
      <c r="I33" s="142">
        <v>5.9</v>
      </c>
      <c r="J33" s="142"/>
      <c r="K33" s="143"/>
      <c r="L33" s="155">
        <v>5.9</v>
      </c>
      <c r="M33" s="142">
        <v>5.9</v>
      </c>
      <c r="N33" s="142"/>
      <c r="O33" s="156"/>
      <c r="P33" s="127"/>
      <c r="Q33" s="127"/>
      <c r="R33" s="2035"/>
      <c r="S33" s="1938"/>
      <c r="T33" s="2016"/>
      <c r="U33" s="1943"/>
      <c r="V33" s="34"/>
      <c r="W33" s="34"/>
    </row>
    <row r="34" spans="1:23" s="35" customFormat="1" ht="14.85" customHeight="1">
      <c r="A34" s="1889"/>
      <c r="B34" s="1890"/>
      <c r="C34" s="1891"/>
      <c r="D34" s="1947"/>
      <c r="E34" s="2032"/>
      <c r="F34" s="2027"/>
      <c r="G34" s="101" t="s">
        <v>65</v>
      </c>
      <c r="H34" s="123"/>
      <c r="I34" s="124"/>
      <c r="J34" s="124"/>
      <c r="K34" s="125"/>
      <c r="L34" s="126"/>
      <c r="M34" s="124"/>
      <c r="N34" s="124"/>
      <c r="O34" s="122"/>
      <c r="P34" s="127"/>
      <c r="Q34" s="127"/>
      <c r="R34" s="2035"/>
      <c r="S34" s="1938"/>
      <c r="T34" s="2016"/>
      <c r="U34" s="1943"/>
      <c r="V34" s="34"/>
      <c r="W34" s="34"/>
    </row>
    <row r="35" spans="1:23" s="35" customFormat="1" ht="14.85" customHeight="1">
      <c r="A35" s="1889"/>
      <c r="B35" s="1890"/>
      <c r="C35" s="1891"/>
      <c r="D35" s="1947"/>
      <c r="E35" s="2032"/>
      <c r="F35" s="2027"/>
      <c r="G35" s="13" t="s">
        <v>36</v>
      </c>
      <c r="H35" s="188"/>
      <c r="I35" s="210"/>
      <c r="J35" s="210"/>
      <c r="K35" s="211"/>
      <c r="L35" s="49"/>
      <c r="M35" s="210"/>
      <c r="N35" s="210"/>
      <c r="O35" s="23"/>
      <c r="P35" s="14"/>
      <c r="Q35" s="14"/>
      <c r="R35" s="2035"/>
      <c r="S35" s="1938"/>
      <c r="T35" s="2016"/>
      <c r="U35" s="1943"/>
      <c r="V35" s="34"/>
      <c r="W35" s="34"/>
    </row>
    <row r="36" spans="1:23" s="35" customFormat="1" ht="14.85" customHeight="1">
      <c r="A36" s="1889"/>
      <c r="B36" s="1890"/>
      <c r="C36" s="1891"/>
      <c r="D36" s="1947"/>
      <c r="E36" s="2032"/>
      <c r="F36" s="2027"/>
      <c r="G36" s="13" t="s">
        <v>66</v>
      </c>
      <c r="H36" s="188"/>
      <c r="I36" s="210"/>
      <c r="J36" s="210"/>
      <c r="K36" s="211"/>
      <c r="L36" s="49"/>
      <c r="M36" s="210"/>
      <c r="N36" s="210"/>
      <c r="O36" s="23"/>
      <c r="P36" s="14"/>
      <c r="Q36" s="14"/>
      <c r="R36" s="2035"/>
      <c r="S36" s="1938"/>
      <c r="T36" s="2016"/>
      <c r="U36" s="1943"/>
      <c r="V36" s="34"/>
      <c r="W36" s="34"/>
    </row>
    <row r="37" spans="1:23" s="4" customFormat="1" ht="14.85" customHeight="1">
      <c r="A37" s="1889"/>
      <c r="B37" s="1890"/>
      <c r="C37" s="1891"/>
      <c r="D37" s="1947"/>
      <c r="E37" s="2032"/>
      <c r="F37" s="2027"/>
      <c r="G37" s="24" t="s">
        <v>13</v>
      </c>
      <c r="H37" s="28">
        <f>+H30+H31+H32+H35+H36</f>
        <v>5.9</v>
      </c>
      <c r="I37" s="26">
        <f t="shared" ref="I37:Q37" si="7">+I30+I31+I32+I35+I36</f>
        <v>5.9</v>
      </c>
      <c r="J37" s="26">
        <f t="shared" si="7"/>
        <v>0</v>
      </c>
      <c r="K37" s="31">
        <f t="shared" si="7"/>
        <v>0</v>
      </c>
      <c r="L37" s="27">
        <f t="shared" si="7"/>
        <v>5.9</v>
      </c>
      <c r="M37" s="26">
        <f t="shared" si="7"/>
        <v>5.9</v>
      </c>
      <c r="N37" s="26">
        <f t="shared" si="7"/>
        <v>0</v>
      </c>
      <c r="O37" s="30">
        <f t="shared" si="7"/>
        <v>0</v>
      </c>
      <c r="P37" s="32">
        <f t="shared" si="7"/>
        <v>0</v>
      </c>
      <c r="Q37" s="32">
        <f t="shared" si="7"/>
        <v>0</v>
      </c>
      <c r="R37" s="2035"/>
      <c r="S37" s="26">
        <f>SUM(S30)</f>
        <v>100</v>
      </c>
      <c r="T37" s="26">
        <f>SUM(T30)</f>
        <v>100</v>
      </c>
      <c r="U37" s="31"/>
      <c r="V37" s="33"/>
      <c r="W37" s="33"/>
    </row>
    <row r="38" spans="1:23" s="35" customFormat="1" ht="14.85" customHeight="1">
      <c r="A38" s="1889" t="s">
        <v>17</v>
      </c>
      <c r="B38" s="1890" t="s">
        <v>17</v>
      </c>
      <c r="C38" s="1891">
        <v>4</v>
      </c>
      <c r="D38" s="1947" t="s">
        <v>82</v>
      </c>
      <c r="E38" s="2032" t="s">
        <v>80</v>
      </c>
      <c r="F38" s="2027">
        <v>1</v>
      </c>
      <c r="G38" s="23" t="s">
        <v>30</v>
      </c>
      <c r="H38" s="188">
        <v>1313.9</v>
      </c>
      <c r="I38" s="210"/>
      <c r="J38" s="210"/>
      <c r="K38" s="211">
        <v>1313.9</v>
      </c>
      <c r="L38" s="49">
        <v>1313.9</v>
      </c>
      <c r="M38" s="210"/>
      <c r="N38" s="210"/>
      <c r="O38" s="23">
        <v>1313.9</v>
      </c>
      <c r="P38" s="14"/>
      <c r="Q38" s="14"/>
      <c r="R38" s="2035" t="s">
        <v>81</v>
      </c>
      <c r="S38" s="1938">
        <v>100</v>
      </c>
      <c r="T38" s="1938">
        <v>100</v>
      </c>
      <c r="U38" s="1943"/>
      <c r="V38" s="34"/>
      <c r="W38" s="34"/>
    </row>
    <row r="39" spans="1:23" s="35" customFormat="1" ht="14.85" customHeight="1">
      <c r="A39" s="1889"/>
      <c r="B39" s="1890"/>
      <c r="C39" s="1891"/>
      <c r="D39" s="1947"/>
      <c r="E39" s="2032"/>
      <c r="F39" s="2027"/>
      <c r="G39" s="13" t="s">
        <v>67</v>
      </c>
      <c r="H39" s="188"/>
      <c r="I39" s="210"/>
      <c r="J39" s="210"/>
      <c r="K39" s="211"/>
      <c r="L39" s="49"/>
      <c r="M39" s="210"/>
      <c r="N39" s="210"/>
      <c r="O39" s="23"/>
      <c r="P39" s="14"/>
      <c r="Q39" s="14"/>
      <c r="R39" s="2035"/>
      <c r="S39" s="1938"/>
      <c r="T39" s="1938"/>
      <c r="U39" s="1943"/>
      <c r="V39" s="34"/>
      <c r="W39" s="34"/>
    </row>
    <row r="40" spans="1:23" s="35" customFormat="1" ht="14.85" customHeight="1">
      <c r="A40" s="1889"/>
      <c r="B40" s="1890"/>
      <c r="C40" s="1891"/>
      <c r="D40" s="1947"/>
      <c r="E40" s="2032"/>
      <c r="F40" s="2027"/>
      <c r="G40" s="15" t="s">
        <v>56</v>
      </c>
      <c r="H40" s="16">
        <f>+H41+H42</f>
        <v>50.4</v>
      </c>
      <c r="I40" s="17">
        <f>+I41+I42</f>
        <v>0</v>
      </c>
      <c r="J40" s="17">
        <f>+J41+J42</f>
        <v>0</v>
      </c>
      <c r="K40" s="19">
        <f>+K41+K42</f>
        <v>50.4</v>
      </c>
      <c r="L40" s="50">
        <f>+L41+L42</f>
        <v>50.4</v>
      </c>
      <c r="M40" s="50">
        <f t="shared" ref="M40:O40" si="8">+M41+M42</f>
        <v>0</v>
      </c>
      <c r="N40" s="50">
        <f t="shared" si="8"/>
        <v>0</v>
      </c>
      <c r="O40" s="50">
        <f t="shared" si="8"/>
        <v>50.4</v>
      </c>
      <c r="P40" s="20"/>
      <c r="Q40" s="20"/>
      <c r="R40" s="2035"/>
      <c r="S40" s="1938"/>
      <c r="T40" s="1938"/>
      <c r="U40" s="1943"/>
      <c r="V40" s="34"/>
      <c r="W40" s="34"/>
    </row>
    <row r="41" spans="1:23" s="35" customFormat="1" ht="14.85" customHeight="1">
      <c r="A41" s="1889"/>
      <c r="B41" s="1890"/>
      <c r="C41" s="1891"/>
      <c r="D41" s="1947"/>
      <c r="E41" s="2032"/>
      <c r="F41" s="2027"/>
      <c r="G41" s="101" t="s">
        <v>118</v>
      </c>
      <c r="H41" s="123"/>
      <c r="I41" s="124"/>
      <c r="J41" s="124"/>
      <c r="K41" s="125"/>
      <c r="L41" s="126"/>
      <c r="M41" s="124"/>
      <c r="N41" s="124"/>
      <c r="O41" s="122"/>
      <c r="P41" s="127"/>
      <c r="Q41" s="127"/>
      <c r="R41" s="2035"/>
      <c r="S41" s="1938"/>
      <c r="T41" s="1938"/>
      <c r="U41" s="1943"/>
      <c r="V41" s="34"/>
      <c r="W41" s="34"/>
    </row>
    <row r="42" spans="1:23" s="35" customFormat="1" ht="14.85" customHeight="1">
      <c r="A42" s="1889"/>
      <c r="B42" s="1890"/>
      <c r="C42" s="1891"/>
      <c r="D42" s="1947"/>
      <c r="E42" s="2032"/>
      <c r="F42" s="2027"/>
      <c r="G42" s="101" t="s">
        <v>65</v>
      </c>
      <c r="H42" s="820">
        <v>50.4</v>
      </c>
      <c r="I42" s="818"/>
      <c r="J42" s="818"/>
      <c r="K42" s="819">
        <v>50.4</v>
      </c>
      <c r="L42" s="49">
        <v>50.4</v>
      </c>
      <c r="M42" s="818"/>
      <c r="N42" s="818"/>
      <c r="O42" s="822">
        <v>50.4</v>
      </c>
      <c r="P42" s="127"/>
      <c r="Q42" s="127"/>
      <c r="R42" s="2035"/>
      <c r="S42" s="1938"/>
      <c r="T42" s="1938"/>
      <c r="U42" s="1943"/>
      <c r="V42" s="34"/>
      <c r="W42" s="34"/>
    </row>
    <row r="43" spans="1:23" s="35" customFormat="1" ht="14.85" customHeight="1">
      <c r="A43" s="1889"/>
      <c r="B43" s="1890"/>
      <c r="C43" s="1891"/>
      <c r="D43" s="1947"/>
      <c r="E43" s="2032"/>
      <c r="F43" s="2027"/>
      <c r="G43" s="13" t="s">
        <v>36</v>
      </c>
      <c r="H43" s="820"/>
      <c r="I43" s="818"/>
      <c r="J43" s="818"/>
      <c r="K43" s="819"/>
      <c r="L43" s="49"/>
      <c r="M43" s="818"/>
      <c r="N43" s="818"/>
      <c r="O43" s="822"/>
      <c r="P43" s="14"/>
      <c r="Q43" s="14"/>
      <c r="R43" s="2035"/>
      <c r="S43" s="1938"/>
      <c r="T43" s="1938"/>
      <c r="U43" s="1943"/>
      <c r="V43" s="34"/>
      <c r="W43" s="34"/>
    </row>
    <row r="44" spans="1:23" s="35" customFormat="1" ht="14.85" customHeight="1">
      <c r="A44" s="1889"/>
      <c r="B44" s="1890"/>
      <c r="C44" s="1891"/>
      <c r="D44" s="1947"/>
      <c r="E44" s="2032"/>
      <c r="F44" s="2027"/>
      <c r="G44" s="13" t="s">
        <v>66</v>
      </c>
      <c r="H44" s="188"/>
      <c r="I44" s="210"/>
      <c r="J44" s="210"/>
      <c r="K44" s="211"/>
      <c r="L44" s="49"/>
      <c r="M44" s="210"/>
      <c r="N44" s="210"/>
      <c r="O44" s="23"/>
      <c r="P44" s="14"/>
      <c r="Q44" s="14"/>
      <c r="R44" s="2035"/>
      <c r="S44" s="1938"/>
      <c r="T44" s="1938"/>
      <c r="U44" s="1943"/>
      <c r="V44" s="34"/>
      <c r="W44" s="34"/>
    </row>
    <row r="45" spans="1:23" s="4" customFormat="1" ht="14.85" customHeight="1" thickBot="1">
      <c r="A45" s="1889"/>
      <c r="B45" s="1890"/>
      <c r="C45" s="1891"/>
      <c r="D45" s="1947"/>
      <c r="E45" s="2032"/>
      <c r="F45" s="2027"/>
      <c r="G45" s="24" t="s">
        <v>13</v>
      </c>
      <c r="H45" s="28">
        <f>+H38+H39+H40+H43+H44</f>
        <v>1364.3000000000002</v>
      </c>
      <c r="I45" s="26">
        <f t="shared" ref="I45:Q45" si="9">+I38+I39+I40+I43+I44</f>
        <v>0</v>
      </c>
      <c r="J45" s="26">
        <f t="shared" si="9"/>
        <v>0</v>
      </c>
      <c r="K45" s="31">
        <f t="shared" si="9"/>
        <v>1364.3000000000002</v>
      </c>
      <c r="L45" s="27">
        <f t="shared" si="9"/>
        <v>1364.3000000000002</v>
      </c>
      <c r="M45" s="26">
        <f t="shared" si="9"/>
        <v>0</v>
      </c>
      <c r="N45" s="26">
        <f t="shared" si="9"/>
        <v>0</v>
      </c>
      <c r="O45" s="30">
        <f t="shared" si="9"/>
        <v>1364.3000000000002</v>
      </c>
      <c r="P45" s="32">
        <f t="shared" si="9"/>
        <v>0</v>
      </c>
      <c r="Q45" s="32">
        <f t="shared" si="9"/>
        <v>0</v>
      </c>
      <c r="R45" s="2035"/>
      <c r="S45" s="26">
        <f>SUM(S38)</f>
        <v>100</v>
      </c>
      <c r="T45" s="26">
        <f>SUM(T38)</f>
        <v>100</v>
      </c>
      <c r="U45" s="31"/>
      <c r="V45" s="33"/>
      <c r="W45" s="33"/>
    </row>
    <row r="46" spans="1:23" s="35" customFormat="1" ht="14.85" customHeight="1">
      <c r="A46" s="1889" t="s">
        <v>17</v>
      </c>
      <c r="B46" s="1890" t="s">
        <v>17</v>
      </c>
      <c r="C46" s="1891">
        <v>5</v>
      </c>
      <c r="D46" s="1944" t="s">
        <v>155</v>
      </c>
      <c r="E46" s="2032" t="s">
        <v>157</v>
      </c>
      <c r="F46" s="2027">
        <v>1</v>
      </c>
      <c r="G46" s="23" t="s">
        <v>30</v>
      </c>
      <c r="H46" s="188"/>
      <c r="I46" s="210"/>
      <c r="J46" s="210"/>
      <c r="K46" s="211"/>
      <c r="L46" s="49"/>
      <c r="M46" s="210"/>
      <c r="N46" s="210"/>
      <c r="O46" s="23"/>
      <c r="P46" s="14"/>
      <c r="Q46" s="14"/>
      <c r="R46" s="2035" t="s">
        <v>81</v>
      </c>
      <c r="S46" s="1938">
        <v>100</v>
      </c>
      <c r="T46" s="1988">
        <v>100</v>
      </c>
      <c r="U46" s="2037"/>
      <c r="V46" s="34"/>
      <c r="W46" s="34"/>
    </row>
    <row r="47" spans="1:23" s="35" customFormat="1" ht="14.85" customHeight="1">
      <c r="A47" s="1889"/>
      <c r="B47" s="1890"/>
      <c r="C47" s="1891"/>
      <c r="D47" s="1944"/>
      <c r="E47" s="2032"/>
      <c r="F47" s="2027"/>
      <c r="G47" s="13" t="s">
        <v>67</v>
      </c>
      <c r="H47" s="188"/>
      <c r="I47" s="210"/>
      <c r="J47" s="210"/>
      <c r="K47" s="211"/>
      <c r="L47" s="49"/>
      <c r="M47" s="210"/>
      <c r="N47" s="210"/>
      <c r="O47" s="23"/>
      <c r="P47" s="14"/>
      <c r="Q47" s="14"/>
      <c r="R47" s="2035"/>
      <c r="S47" s="1938"/>
      <c r="T47" s="1988"/>
      <c r="U47" s="2038"/>
      <c r="V47" s="34"/>
      <c r="W47" s="34"/>
    </row>
    <row r="48" spans="1:23" s="35" customFormat="1" ht="14.85" customHeight="1">
      <c r="A48" s="1889"/>
      <c r="B48" s="1890"/>
      <c r="C48" s="1891"/>
      <c r="D48" s="1944"/>
      <c r="E48" s="2032"/>
      <c r="F48" s="2027"/>
      <c r="G48" s="15" t="s">
        <v>56</v>
      </c>
      <c r="H48" s="16">
        <f>+H49+H50</f>
        <v>103.7</v>
      </c>
      <c r="I48" s="17">
        <f>+I49+I50</f>
        <v>0</v>
      </c>
      <c r="J48" s="17">
        <f>+J49+J50</f>
        <v>0</v>
      </c>
      <c r="K48" s="19">
        <f>+K49+K50</f>
        <v>103.7</v>
      </c>
      <c r="L48" s="50">
        <f>+L49+L50</f>
        <v>103.7</v>
      </c>
      <c r="M48" s="50">
        <f t="shared" ref="M48:Q48" si="10">+M49+M50</f>
        <v>0</v>
      </c>
      <c r="N48" s="50">
        <f t="shared" si="10"/>
        <v>0</v>
      </c>
      <c r="O48" s="50">
        <f t="shared" si="10"/>
        <v>103.7</v>
      </c>
      <c r="P48" s="50">
        <f t="shared" si="10"/>
        <v>98.8</v>
      </c>
      <c r="Q48" s="1287">
        <f t="shared" si="10"/>
        <v>22.7</v>
      </c>
      <c r="R48" s="2035"/>
      <c r="S48" s="1938"/>
      <c r="T48" s="1988"/>
      <c r="U48" s="2038"/>
      <c r="V48" s="34"/>
      <c r="W48" s="34"/>
    </row>
    <row r="49" spans="1:23" s="35" customFormat="1" ht="14.85" customHeight="1">
      <c r="A49" s="1889"/>
      <c r="B49" s="1890"/>
      <c r="C49" s="1891"/>
      <c r="D49" s="1944"/>
      <c r="E49" s="2032"/>
      <c r="F49" s="2027"/>
      <c r="G49" s="101" t="s">
        <v>118</v>
      </c>
      <c r="H49" s="188">
        <v>103.7</v>
      </c>
      <c r="I49" s="210"/>
      <c r="J49" s="210"/>
      <c r="K49" s="211">
        <v>103.7</v>
      </c>
      <c r="L49" s="155">
        <v>103.7</v>
      </c>
      <c r="M49" s="142"/>
      <c r="N49" s="142"/>
      <c r="O49" s="156">
        <v>103.7</v>
      </c>
      <c r="P49" s="157">
        <v>98.8</v>
      </c>
      <c r="Q49" s="157">
        <v>22.7</v>
      </c>
      <c r="R49" s="2035"/>
      <c r="S49" s="1938"/>
      <c r="T49" s="1988"/>
      <c r="U49" s="2038"/>
      <c r="V49" s="34"/>
      <c r="W49" s="34"/>
    </row>
    <row r="50" spans="1:23" s="35" customFormat="1" ht="14.85" customHeight="1">
      <c r="A50" s="1889"/>
      <c r="B50" s="1890"/>
      <c r="C50" s="1891"/>
      <c r="D50" s="1944"/>
      <c r="E50" s="2032"/>
      <c r="F50" s="2027"/>
      <c r="G50" s="101" t="s">
        <v>65</v>
      </c>
      <c r="H50" s="192"/>
      <c r="I50" s="193"/>
      <c r="J50" s="193"/>
      <c r="K50" s="194"/>
      <c r="L50" s="126"/>
      <c r="M50" s="124"/>
      <c r="N50" s="124"/>
      <c r="O50" s="122"/>
      <c r="P50" s="127"/>
      <c r="Q50" s="127"/>
      <c r="R50" s="2035"/>
      <c r="S50" s="1938"/>
      <c r="T50" s="1988"/>
      <c r="U50" s="2038"/>
      <c r="V50" s="34"/>
      <c r="W50" s="34"/>
    </row>
    <row r="51" spans="1:23" s="35" customFormat="1" ht="14.85" customHeight="1">
      <c r="A51" s="1889"/>
      <c r="B51" s="1890"/>
      <c r="C51" s="1891"/>
      <c r="D51" s="1944"/>
      <c r="E51" s="2032"/>
      <c r="F51" s="2027"/>
      <c r="G51" s="13" t="s">
        <v>36</v>
      </c>
      <c r="H51" s="188"/>
      <c r="I51" s="210"/>
      <c r="J51" s="210"/>
      <c r="K51" s="211"/>
      <c r="L51" s="49"/>
      <c r="M51" s="210"/>
      <c r="N51" s="210"/>
      <c r="O51" s="23"/>
      <c r="P51" s="14"/>
      <c r="Q51" s="14"/>
      <c r="R51" s="2035"/>
      <c r="S51" s="1938"/>
      <c r="T51" s="1988"/>
      <c r="U51" s="2038"/>
      <c r="V51" s="34"/>
      <c r="W51" s="34"/>
    </row>
    <row r="52" spans="1:23" s="35" customFormat="1" ht="14.85" customHeight="1">
      <c r="A52" s="1889"/>
      <c r="B52" s="1890"/>
      <c r="C52" s="1891"/>
      <c r="D52" s="1944"/>
      <c r="E52" s="2032"/>
      <c r="F52" s="2027"/>
      <c r="G52" s="13" t="s">
        <v>66</v>
      </c>
      <c r="H52" s="188"/>
      <c r="I52" s="210"/>
      <c r="J52" s="210"/>
      <c r="K52" s="211"/>
      <c r="L52" s="49"/>
      <c r="M52" s="210"/>
      <c r="N52" s="210"/>
      <c r="O52" s="23"/>
      <c r="P52" s="14"/>
      <c r="Q52" s="14"/>
      <c r="R52" s="2035"/>
      <c r="S52" s="1938"/>
      <c r="T52" s="1988"/>
      <c r="U52" s="2038"/>
      <c r="V52" s="34"/>
      <c r="W52" s="34"/>
    </row>
    <row r="53" spans="1:23" s="4" customFormat="1" ht="14.85" customHeight="1" thickBot="1">
      <c r="A53" s="2028"/>
      <c r="B53" s="2029"/>
      <c r="C53" s="2030"/>
      <c r="D53" s="2031"/>
      <c r="E53" s="2033"/>
      <c r="F53" s="2034"/>
      <c r="G53" s="108" t="s">
        <v>13</v>
      </c>
      <c r="H53" s="114">
        <f>+H46+H47+H48+H51+H52</f>
        <v>103.7</v>
      </c>
      <c r="I53" s="106">
        <f t="shared" ref="I53:Q53" si="11">+I46+I47+I48+I51+I52</f>
        <v>0</v>
      </c>
      <c r="J53" s="106">
        <f t="shared" si="11"/>
        <v>0</v>
      </c>
      <c r="K53" s="107">
        <f t="shared" si="11"/>
        <v>103.7</v>
      </c>
      <c r="L53" s="111">
        <f t="shared" si="11"/>
        <v>103.7</v>
      </c>
      <c r="M53" s="106">
        <f t="shared" si="11"/>
        <v>0</v>
      </c>
      <c r="N53" s="106">
        <f t="shared" si="11"/>
        <v>0</v>
      </c>
      <c r="O53" s="115">
        <f t="shared" si="11"/>
        <v>103.7</v>
      </c>
      <c r="P53" s="44">
        <f t="shared" si="11"/>
        <v>98.8</v>
      </c>
      <c r="Q53" s="44">
        <f t="shared" si="11"/>
        <v>22.7</v>
      </c>
      <c r="R53" s="2036"/>
      <c r="S53" s="106">
        <f>SUM(S46)</f>
        <v>100</v>
      </c>
      <c r="T53" s="106">
        <f>SUM(T46)</f>
        <v>100</v>
      </c>
      <c r="U53" s="107"/>
      <c r="V53" s="33"/>
      <c r="W53" s="33"/>
    </row>
    <row r="54" spans="1:23" s="4" customFormat="1" ht="14.25" customHeight="1" thickBot="1">
      <c r="A54" s="207" t="s">
        <v>17</v>
      </c>
      <c r="B54" s="209" t="s">
        <v>17</v>
      </c>
      <c r="C54" s="1868" t="s">
        <v>14</v>
      </c>
      <c r="D54" s="2021"/>
      <c r="E54" s="2021"/>
      <c r="F54" s="2021"/>
      <c r="G54" s="2022"/>
      <c r="H54" s="66">
        <f>+H21+H29+H37+H45+H53</f>
        <v>1481.4000000000003</v>
      </c>
      <c r="I54" s="209">
        <f t="shared" ref="I54:Q54" si="12">+I21+I29+I37+I45+I53</f>
        <v>5.9</v>
      </c>
      <c r="J54" s="209">
        <f t="shared" si="12"/>
        <v>0</v>
      </c>
      <c r="K54" s="68">
        <f t="shared" si="12"/>
        <v>1475.5000000000002</v>
      </c>
      <c r="L54" s="112">
        <f>+L21+L29+L37+L45+L53</f>
        <v>1481.4000000000003</v>
      </c>
      <c r="M54" s="209">
        <f t="shared" si="12"/>
        <v>5.9</v>
      </c>
      <c r="N54" s="209">
        <f t="shared" si="12"/>
        <v>0</v>
      </c>
      <c r="O54" s="212">
        <f t="shared" si="12"/>
        <v>1475.5000000000002</v>
      </c>
      <c r="P54" s="116">
        <f t="shared" si="12"/>
        <v>117.69999999999999</v>
      </c>
      <c r="Q54" s="116">
        <f t="shared" si="12"/>
        <v>41.599999999999994</v>
      </c>
      <c r="R54" s="67" t="s">
        <v>23</v>
      </c>
      <c r="S54" s="66" t="s">
        <v>23</v>
      </c>
      <c r="T54" s="209" t="s">
        <v>23</v>
      </c>
      <c r="U54" s="68" t="s">
        <v>23</v>
      </c>
      <c r="V54" s="33"/>
      <c r="W54" s="33"/>
    </row>
    <row r="55" spans="1:23" ht="15" customHeight="1" thickBot="1">
      <c r="A55" s="207" t="s">
        <v>17</v>
      </c>
      <c r="B55" s="209" t="s">
        <v>18</v>
      </c>
      <c r="C55" s="2023" t="s">
        <v>62</v>
      </c>
      <c r="D55" s="2023"/>
      <c r="E55" s="2023"/>
      <c r="F55" s="2023"/>
      <c r="G55" s="2023"/>
      <c r="H55" s="2023"/>
      <c r="I55" s="2023"/>
      <c r="J55" s="2023"/>
      <c r="K55" s="2023"/>
      <c r="L55" s="2024"/>
      <c r="M55" s="2024"/>
      <c r="N55" s="2024"/>
      <c r="O55" s="2024"/>
      <c r="P55" s="2024"/>
      <c r="Q55" s="2023"/>
      <c r="R55" s="2023"/>
      <c r="S55" s="2023"/>
      <c r="T55" s="2023"/>
      <c r="U55" s="2025"/>
    </row>
    <row r="56" spans="1:23" ht="15" customHeight="1">
      <c r="A56" s="2004" t="s">
        <v>17</v>
      </c>
      <c r="B56" s="1978" t="s">
        <v>18</v>
      </c>
      <c r="C56" s="1983" t="s">
        <v>17</v>
      </c>
      <c r="D56" s="1928" t="s">
        <v>69</v>
      </c>
      <c r="E56" s="1894" t="s">
        <v>72</v>
      </c>
      <c r="F56" s="2026">
        <v>1</v>
      </c>
      <c r="G56" s="47" t="s">
        <v>30</v>
      </c>
      <c r="H56" s="11"/>
      <c r="I56" s="536"/>
      <c r="J56" s="536"/>
      <c r="K56" s="538"/>
      <c r="L56" s="109"/>
      <c r="M56" s="536"/>
      <c r="N56" s="536"/>
      <c r="O56" s="47"/>
      <c r="P56" s="12"/>
      <c r="Q56" s="12"/>
      <c r="R56" s="1895" t="s">
        <v>48</v>
      </c>
      <c r="S56" s="1959"/>
      <c r="T56" s="1959"/>
      <c r="U56" s="2006"/>
    </row>
    <row r="57" spans="1:23" ht="15" customHeight="1">
      <c r="A57" s="2004"/>
      <c r="B57" s="1978"/>
      <c r="C57" s="1983"/>
      <c r="D57" s="1928"/>
      <c r="E57" s="1894"/>
      <c r="F57" s="2026"/>
      <c r="G57" s="13" t="s">
        <v>67</v>
      </c>
      <c r="H57" s="188"/>
      <c r="I57" s="532"/>
      <c r="J57" s="532"/>
      <c r="K57" s="533"/>
      <c r="L57" s="49"/>
      <c r="M57" s="532"/>
      <c r="N57" s="532"/>
      <c r="O57" s="23"/>
      <c r="P57" s="14"/>
      <c r="Q57" s="14"/>
      <c r="R57" s="1860"/>
      <c r="S57" s="1938"/>
      <c r="T57" s="1938"/>
      <c r="U57" s="1943"/>
    </row>
    <row r="58" spans="1:23" ht="15" customHeight="1">
      <c r="A58" s="2004"/>
      <c r="B58" s="1978"/>
      <c r="C58" s="1983"/>
      <c r="D58" s="1928"/>
      <c r="E58" s="1894"/>
      <c r="F58" s="2026"/>
      <c r="G58" s="15" t="s">
        <v>56</v>
      </c>
      <c r="H58" s="16">
        <f>+H59+H60</f>
        <v>0</v>
      </c>
      <c r="I58" s="17">
        <f t="shared" ref="I58:Q58" si="13">+I59+I60</f>
        <v>0</v>
      </c>
      <c r="J58" s="17">
        <f t="shared" si="13"/>
        <v>0</v>
      </c>
      <c r="K58" s="19">
        <f t="shared" si="13"/>
        <v>0</v>
      </c>
      <c r="L58" s="50"/>
      <c r="M58" s="17"/>
      <c r="N58" s="17"/>
      <c r="O58" s="18"/>
      <c r="P58" s="20">
        <f t="shared" si="13"/>
        <v>10</v>
      </c>
      <c r="Q58" s="20">
        <f t="shared" si="13"/>
        <v>10</v>
      </c>
      <c r="R58" s="1860"/>
      <c r="S58" s="1938"/>
      <c r="T58" s="1938"/>
      <c r="U58" s="1943"/>
    </row>
    <row r="59" spans="1:23" ht="15" customHeight="1">
      <c r="A59" s="2004"/>
      <c r="B59" s="1978"/>
      <c r="C59" s="1983"/>
      <c r="D59" s="1928"/>
      <c r="E59" s="1894"/>
      <c r="F59" s="2026"/>
      <c r="G59" s="101" t="s">
        <v>118</v>
      </c>
      <c r="H59" s="123"/>
      <c r="I59" s="124"/>
      <c r="J59" s="124"/>
      <c r="K59" s="125"/>
      <c r="L59" s="126"/>
      <c r="M59" s="124"/>
      <c r="N59" s="124"/>
      <c r="O59" s="122"/>
      <c r="P59" s="777">
        <v>10</v>
      </c>
      <c r="Q59" s="777">
        <v>10</v>
      </c>
      <c r="R59" s="1860"/>
      <c r="S59" s="1938"/>
      <c r="T59" s="1938"/>
      <c r="U59" s="1943"/>
    </row>
    <row r="60" spans="1:23" ht="15" customHeight="1">
      <c r="A60" s="2004"/>
      <c r="B60" s="1978"/>
      <c r="C60" s="1983"/>
      <c r="D60" s="1928"/>
      <c r="E60" s="1894"/>
      <c r="F60" s="2026"/>
      <c r="G60" s="101" t="s">
        <v>65</v>
      </c>
      <c r="H60" s="123"/>
      <c r="I60" s="124"/>
      <c r="J60" s="124"/>
      <c r="K60" s="125"/>
      <c r="L60" s="126"/>
      <c r="M60" s="124"/>
      <c r="N60" s="124"/>
      <c r="O60" s="122"/>
      <c r="P60" s="127"/>
      <c r="Q60" s="127"/>
      <c r="R60" s="1860"/>
      <c r="S60" s="1938"/>
      <c r="T60" s="1938"/>
      <c r="U60" s="1943"/>
    </row>
    <row r="61" spans="1:23" ht="15" customHeight="1">
      <c r="A61" s="2004"/>
      <c r="B61" s="1978"/>
      <c r="C61" s="1983"/>
      <c r="D61" s="1928"/>
      <c r="E61" s="1894"/>
      <c r="F61" s="2026"/>
      <c r="G61" s="13" t="s">
        <v>36</v>
      </c>
      <c r="H61" s="188"/>
      <c r="I61" s="532"/>
      <c r="J61" s="532"/>
      <c r="K61" s="533"/>
      <c r="L61" s="49"/>
      <c r="M61" s="532"/>
      <c r="N61" s="532"/>
      <c r="O61" s="23"/>
      <c r="P61" s="14"/>
      <c r="Q61" s="14"/>
      <c r="R61" s="1860"/>
      <c r="S61" s="1938"/>
      <c r="T61" s="1938"/>
      <c r="U61" s="1943"/>
    </row>
    <row r="62" spans="1:23" ht="15" customHeight="1">
      <c r="A62" s="2004"/>
      <c r="B62" s="1978"/>
      <c r="C62" s="1983"/>
      <c r="D62" s="1928"/>
      <c r="E62" s="1894"/>
      <c r="F62" s="2026"/>
      <c r="G62" s="13" t="s">
        <v>66</v>
      </c>
      <c r="H62" s="188"/>
      <c r="I62" s="532"/>
      <c r="J62" s="532"/>
      <c r="K62" s="533"/>
      <c r="L62" s="49"/>
      <c r="M62" s="532"/>
      <c r="N62" s="532"/>
      <c r="O62" s="23"/>
      <c r="P62" s="14"/>
      <c r="Q62" s="14"/>
      <c r="R62" s="1860"/>
      <c r="S62" s="1938"/>
      <c r="T62" s="1938"/>
      <c r="U62" s="1943"/>
    </row>
    <row r="63" spans="1:23" ht="15" customHeight="1">
      <c r="A63" s="1889"/>
      <c r="B63" s="1890"/>
      <c r="C63" s="1946"/>
      <c r="D63" s="1892"/>
      <c r="E63" s="1941"/>
      <c r="F63" s="2027"/>
      <c r="G63" s="24" t="s">
        <v>13</v>
      </c>
      <c r="H63" s="28">
        <f>+H56+H57+H58+H61+H62</f>
        <v>0</v>
      </c>
      <c r="I63" s="26">
        <f t="shared" ref="I63:Q63" si="14">+I56+I57+I58+I61+I62</f>
        <v>0</v>
      </c>
      <c r="J63" s="26">
        <f t="shared" si="14"/>
        <v>0</v>
      </c>
      <c r="K63" s="31">
        <f t="shared" si="14"/>
        <v>0</v>
      </c>
      <c r="L63" s="27">
        <f t="shared" si="14"/>
        <v>0</v>
      </c>
      <c r="M63" s="26">
        <f t="shared" si="14"/>
        <v>0</v>
      </c>
      <c r="N63" s="26">
        <f t="shared" si="14"/>
        <v>0</v>
      </c>
      <c r="O63" s="30">
        <f t="shared" si="14"/>
        <v>0</v>
      </c>
      <c r="P63" s="32">
        <f t="shared" si="14"/>
        <v>10</v>
      </c>
      <c r="Q63" s="32">
        <f t="shared" si="14"/>
        <v>10</v>
      </c>
      <c r="R63" s="1860"/>
      <c r="S63" s="26">
        <f>SUM(S56)</f>
        <v>0</v>
      </c>
      <c r="T63" s="26">
        <f>SUM(T56)</f>
        <v>0</v>
      </c>
      <c r="U63" s="31"/>
    </row>
    <row r="64" spans="1:23" s="48" customFormat="1" ht="15" customHeight="1">
      <c r="A64" s="1863" t="s">
        <v>17</v>
      </c>
      <c r="B64" s="1866" t="s">
        <v>18</v>
      </c>
      <c r="C64" s="1998" t="s">
        <v>18</v>
      </c>
      <c r="D64" s="1893" t="s">
        <v>115</v>
      </c>
      <c r="E64" s="1875" t="s">
        <v>139</v>
      </c>
      <c r="F64" s="1885" t="s">
        <v>17</v>
      </c>
      <c r="G64" s="23" t="s">
        <v>30</v>
      </c>
      <c r="H64" s="188"/>
      <c r="I64" s="210"/>
      <c r="J64" s="210"/>
      <c r="K64" s="211"/>
      <c r="L64" s="49"/>
      <c r="M64" s="210"/>
      <c r="N64" s="210"/>
      <c r="O64" s="23"/>
      <c r="P64" s="14">
        <v>178.5</v>
      </c>
      <c r="Q64" s="14">
        <v>122.63</v>
      </c>
      <c r="R64" s="1860" t="s">
        <v>123</v>
      </c>
      <c r="S64" s="1938"/>
      <c r="T64" s="1938"/>
      <c r="U64" s="1991" t="s">
        <v>733</v>
      </c>
      <c r="V64" s="214"/>
      <c r="W64" s="214"/>
    </row>
    <row r="65" spans="1:23" s="214" customFormat="1" ht="15" customHeight="1">
      <c r="A65" s="1864"/>
      <c r="B65" s="1867"/>
      <c r="C65" s="2019"/>
      <c r="D65" s="2020"/>
      <c r="E65" s="1876"/>
      <c r="F65" s="1886"/>
      <c r="G65" s="13" t="s">
        <v>67</v>
      </c>
      <c r="H65" s="188"/>
      <c r="I65" s="210"/>
      <c r="J65" s="210"/>
      <c r="K65" s="211"/>
      <c r="L65" s="49"/>
      <c r="M65" s="210"/>
      <c r="N65" s="210"/>
      <c r="O65" s="23"/>
      <c r="P65" s="14"/>
      <c r="Q65" s="14"/>
      <c r="R65" s="1860"/>
      <c r="S65" s="1938"/>
      <c r="T65" s="1938"/>
      <c r="U65" s="1991"/>
    </row>
    <row r="66" spans="1:23" s="214" customFormat="1" ht="15" customHeight="1">
      <c r="A66" s="1864"/>
      <c r="B66" s="1867"/>
      <c r="C66" s="2019"/>
      <c r="D66" s="2020"/>
      <c r="E66" s="1876"/>
      <c r="F66" s="1886"/>
      <c r="G66" s="15" t="s">
        <v>56</v>
      </c>
      <c r="H66" s="16">
        <f>+H67+H68</f>
        <v>18.7</v>
      </c>
      <c r="I66" s="17">
        <f t="shared" ref="I66:Q66" si="15">+I67+I68</f>
        <v>0</v>
      </c>
      <c r="J66" s="17">
        <f t="shared" si="15"/>
        <v>0</v>
      </c>
      <c r="K66" s="19">
        <f t="shared" si="15"/>
        <v>18.7</v>
      </c>
      <c r="L66" s="50">
        <f t="shared" si="15"/>
        <v>8.6999999999999993</v>
      </c>
      <c r="M66" s="17">
        <f t="shared" si="15"/>
        <v>0</v>
      </c>
      <c r="N66" s="17">
        <f t="shared" si="15"/>
        <v>0</v>
      </c>
      <c r="O66" s="18">
        <f t="shared" si="15"/>
        <v>8.6999999999999993</v>
      </c>
      <c r="P66" s="20">
        <f t="shared" si="15"/>
        <v>31.5</v>
      </c>
      <c r="Q66" s="20">
        <f t="shared" si="15"/>
        <v>21.64</v>
      </c>
      <c r="R66" s="1860"/>
      <c r="S66" s="1938"/>
      <c r="T66" s="1938"/>
      <c r="U66" s="1991"/>
    </row>
    <row r="67" spans="1:23" s="214" customFormat="1" ht="15" customHeight="1">
      <c r="A67" s="1864"/>
      <c r="B67" s="1867"/>
      <c r="C67" s="2019"/>
      <c r="D67" s="2020"/>
      <c r="E67" s="1876"/>
      <c r="F67" s="1886"/>
      <c r="G67" s="101" t="s">
        <v>118</v>
      </c>
      <c r="H67" s="141"/>
      <c r="I67" s="142"/>
      <c r="J67" s="142"/>
      <c r="K67" s="143"/>
      <c r="L67" s="155"/>
      <c r="M67" s="142"/>
      <c r="N67" s="142"/>
      <c r="O67" s="156"/>
      <c r="P67" s="157"/>
      <c r="Q67" s="157"/>
      <c r="R67" s="1860"/>
      <c r="S67" s="1938"/>
      <c r="T67" s="1938"/>
      <c r="U67" s="1991"/>
    </row>
    <row r="68" spans="1:23" s="214" customFormat="1" ht="15" customHeight="1">
      <c r="A68" s="1864"/>
      <c r="B68" s="1867"/>
      <c r="C68" s="2019"/>
      <c r="D68" s="2020"/>
      <c r="E68" s="1876"/>
      <c r="F68" s="1886"/>
      <c r="G68" s="101" t="s">
        <v>65</v>
      </c>
      <c r="H68" s="141">
        <v>18.7</v>
      </c>
      <c r="I68" s="142"/>
      <c r="J68" s="142"/>
      <c r="K68" s="143">
        <v>18.7</v>
      </c>
      <c r="L68" s="155">
        <v>8.6999999999999993</v>
      </c>
      <c r="M68" s="142"/>
      <c r="N68" s="142"/>
      <c r="O68" s="156">
        <v>8.6999999999999993</v>
      </c>
      <c r="P68" s="157">
        <v>31.5</v>
      </c>
      <c r="Q68" s="157">
        <v>21.64</v>
      </c>
      <c r="R68" s="1860"/>
      <c r="S68" s="1938"/>
      <c r="T68" s="1938"/>
      <c r="U68" s="1991"/>
    </row>
    <row r="69" spans="1:23" s="214" customFormat="1" ht="15" customHeight="1">
      <c r="A69" s="1864"/>
      <c r="B69" s="1867"/>
      <c r="C69" s="2019"/>
      <c r="D69" s="2020"/>
      <c r="E69" s="1876"/>
      <c r="F69" s="1886"/>
      <c r="G69" s="13" t="s">
        <v>36</v>
      </c>
      <c r="H69" s="188"/>
      <c r="I69" s="210"/>
      <c r="J69" s="210"/>
      <c r="K69" s="211"/>
      <c r="L69" s="49"/>
      <c r="M69" s="210"/>
      <c r="N69" s="210"/>
      <c r="O69" s="23"/>
      <c r="P69" s="14"/>
      <c r="Q69" s="14"/>
      <c r="R69" s="1860"/>
      <c r="S69" s="1938"/>
      <c r="T69" s="1938"/>
      <c r="U69" s="1991"/>
    </row>
    <row r="70" spans="1:23" s="214" customFormat="1" ht="15" customHeight="1">
      <c r="A70" s="1864"/>
      <c r="B70" s="1867"/>
      <c r="C70" s="2019"/>
      <c r="D70" s="2020"/>
      <c r="E70" s="1876"/>
      <c r="F70" s="1886"/>
      <c r="G70" s="13" t="s">
        <v>66</v>
      </c>
      <c r="H70" s="188"/>
      <c r="I70" s="210"/>
      <c r="J70" s="210"/>
      <c r="K70" s="211"/>
      <c r="L70" s="49"/>
      <c r="M70" s="210"/>
      <c r="N70" s="210"/>
      <c r="O70" s="23"/>
      <c r="P70" s="14"/>
      <c r="Q70" s="14"/>
      <c r="R70" s="1860"/>
      <c r="S70" s="1938"/>
      <c r="T70" s="1938"/>
      <c r="U70" s="1991"/>
    </row>
    <row r="71" spans="1:23" s="214" customFormat="1" ht="15" customHeight="1">
      <c r="A71" s="2004"/>
      <c r="B71" s="1978"/>
      <c r="C71" s="1997"/>
      <c r="D71" s="1928"/>
      <c r="E71" s="1894"/>
      <c r="F71" s="1887"/>
      <c r="G71" s="24" t="s">
        <v>13</v>
      </c>
      <c r="H71" s="28">
        <f>+H64+H65+H66+H69+H70</f>
        <v>18.7</v>
      </c>
      <c r="I71" s="26">
        <f t="shared" ref="I71:Q71" si="16">+I64+I65+I66+I69+I70</f>
        <v>0</v>
      </c>
      <c r="J71" s="26">
        <f t="shared" si="16"/>
        <v>0</v>
      </c>
      <c r="K71" s="31">
        <f t="shared" si="16"/>
        <v>18.7</v>
      </c>
      <c r="L71" s="27">
        <f t="shared" si="16"/>
        <v>8.6999999999999993</v>
      </c>
      <c r="M71" s="26">
        <f t="shared" si="16"/>
        <v>0</v>
      </c>
      <c r="N71" s="26">
        <f t="shared" si="16"/>
        <v>0</v>
      </c>
      <c r="O71" s="30">
        <f t="shared" si="16"/>
        <v>8.6999999999999993</v>
      </c>
      <c r="P71" s="32">
        <f t="shared" si="16"/>
        <v>210</v>
      </c>
      <c r="Q71" s="32">
        <f t="shared" si="16"/>
        <v>144.26999999999998</v>
      </c>
      <c r="R71" s="1860"/>
      <c r="S71" s="26">
        <f>+S64</f>
        <v>0</v>
      </c>
      <c r="T71" s="26">
        <f>+T64</f>
        <v>0</v>
      </c>
      <c r="U71" s="31"/>
    </row>
    <row r="72" spans="1:23" s="48" customFormat="1" ht="15" customHeight="1">
      <c r="A72" s="1863" t="s">
        <v>17</v>
      </c>
      <c r="B72" s="1866" t="s">
        <v>18</v>
      </c>
      <c r="C72" s="1983" t="s">
        <v>84</v>
      </c>
      <c r="D72" s="1898" t="s">
        <v>38</v>
      </c>
      <c r="E72" s="1875" t="s">
        <v>79</v>
      </c>
      <c r="F72" s="2009">
        <v>1</v>
      </c>
      <c r="G72" s="23" t="s">
        <v>30</v>
      </c>
      <c r="H72" s="188"/>
      <c r="I72" s="210"/>
      <c r="J72" s="210"/>
      <c r="K72" s="211"/>
      <c r="L72" s="49"/>
      <c r="M72" s="210"/>
      <c r="N72" s="210"/>
      <c r="O72" s="23"/>
      <c r="P72" s="14"/>
      <c r="Q72" s="14"/>
      <c r="R72" s="1860" t="s">
        <v>63</v>
      </c>
      <c r="S72" s="1938">
        <v>100</v>
      </c>
      <c r="T72" s="1938">
        <v>100</v>
      </c>
      <c r="U72" s="1975" t="s">
        <v>734</v>
      </c>
      <c r="V72" s="214"/>
      <c r="W72" s="214"/>
    </row>
    <row r="73" spans="1:23" s="48" customFormat="1" ht="15" customHeight="1">
      <c r="A73" s="1864"/>
      <c r="B73" s="1867"/>
      <c r="C73" s="1983"/>
      <c r="D73" s="1899"/>
      <c r="E73" s="1876"/>
      <c r="F73" s="2010"/>
      <c r="G73" s="13" t="s">
        <v>67</v>
      </c>
      <c r="H73" s="188"/>
      <c r="I73" s="210"/>
      <c r="J73" s="210"/>
      <c r="K73" s="211"/>
      <c r="L73" s="49"/>
      <c r="M73" s="210"/>
      <c r="N73" s="210"/>
      <c r="O73" s="23"/>
      <c r="P73" s="14"/>
      <c r="Q73" s="14"/>
      <c r="R73" s="1860"/>
      <c r="S73" s="1938"/>
      <c r="T73" s="1938"/>
      <c r="U73" s="1976"/>
      <c r="V73" s="214"/>
      <c r="W73" s="214"/>
    </row>
    <row r="74" spans="1:23" s="48" customFormat="1" ht="15" customHeight="1">
      <c r="A74" s="1864"/>
      <c r="B74" s="1867"/>
      <c r="C74" s="1983"/>
      <c r="D74" s="1899"/>
      <c r="E74" s="1876"/>
      <c r="F74" s="2010"/>
      <c r="G74" s="15" t="s">
        <v>56</v>
      </c>
      <c r="H74" s="16">
        <f>+H75+H76</f>
        <v>0</v>
      </c>
      <c r="I74" s="17">
        <f t="shared" ref="I74:Q74" si="17">+I75+I76</f>
        <v>0</v>
      </c>
      <c r="J74" s="17">
        <f t="shared" si="17"/>
        <v>0</v>
      </c>
      <c r="K74" s="19">
        <f t="shared" si="17"/>
        <v>0</v>
      </c>
      <c r="L74" s="50">
        <f t="shared" si="17"/>
        <v>0</v>
      </c>
      <c r="M74" s="17">
        <f t="shared" si="17"/>
        <v>0</v>
      </c>
      <c r="N74" s="17">
        <f t="shared" si="17"/>
        <v>0</v>
      </c>
      <c r="O74" s="18">
        <f t="shared" si="17"/>
        <v>0</v>
      </c>
      <c r="P74" s="20">
        <f t="shared" si="17"/>
        <v>0</v>
      </c>
      <c r="Q74" s="20">
        <f t="shared" si="17"/>
        <v>0</v>
      </c>
      <c r="R74" s="1860"/>
      <c r="S74" s="1938"/>
      <c r="T74" s="1938"/>
      <c r="U74" s="1976"/>
      <c r="V74" s="214"/>
      <c r="W74" s="214"/>
    </row>
    <row r="75" spans="1:23" s="48" customFormat="1" ht="15" customHeight="1">
      <c r="A75" s="1864"/>
      <c r="B75" s="1867"/>
      <c r="C75" s="1983"/>
      <c r="D75" s="1899"/>
      <c r="E75" s="1876"/>
      <c r="F75" s="2010"/>
      <c r="G75" s="101" t="s">
        <v>118</v>
      </c>
      <c r="H75" s="123"/>
      <c r="I75" s="124"/>
      <c r="J75" s="124"/>
      <c r="K75" s="125"/>
      <c r="L75" s="126"/>
      <c r="M75" s="124"/>
      <c r="N75" s="124"/>
      <c r="O75" s="122"/>
      <c r="P75" s="127"/>
      <c r="Q75" s="127"/>
      <c r="R75" s="1860"/>
      <c r="S75" s="1938"/>
      <c r="T75" s="1938"/>
      <c r="U75" s="1976"/>
      <c r="V75" s="214"/>
      <c r="W75" s="214"/>
    </row>
    <row r="76" spans="1:23" s="48" customFormat="1" ht="15" customHeight="1">
      <c r="A76" s="1864"/>
      <c r="B76" s="1867"/>
      <c r="C76" s="1983"/>
      <c r="D76" s="1899"/>
      <c r="E76" s="1876"/>
      <c r="F76" s="2010"/>
      <c r="G76" s="101" t="s">
        <v>65</v>
      </c>
      <c r="H76" s="123"/>
      <c r="I76" s="124"/>
      <c r="J76" s="124"/>
      <c r="K76" s="125"/>
      <c r="L76" s="126"/>
      <c r="M76" s="124"/>
      <c r="N76" s="124"/>
      <c r="O76" s="122"/>
      <c r="P76" s="127"/>
      <c r="Q76" s="127"/>
      <c r="R76" s="1860" t="s">
        <v>126</v>
      </c>
      <c r="S76" s="1938"/>
      <c r="T76" s="1938"/>
      <c r="U76" s="1976"/>
      <c r="V76" s="214"/>
      <c r="W76" s="214"/>
    </row>
    <row r="77" spans="1:23" s="48" customFormat="1" ht="15" customHeight="1">
      <c r="A77" s="1864"/>
      <c r="B77" s="1867"/>
      <c r="C77" s="1983"/>
      <c r="D77" s="1899"/>
      <c r="E77" s="1876"/>
      <c r="F77" s="2010"/>
      <c r="G77" s="13" t="s">
        <v>36</v>
      </c>
      <c r="H77" s="188">
        <v>287</v>
      </c>
      <c r="I77" s="210"/>
      <c r="J77" s="210"/>
      <c r="K77" s="211">
        <v>287</v>
      </c>
      <c r="L77" s="49">
        <v>287</v>
      </c>
      <c r="M77" s="210"/>
      <c r="N77" s="210"/>
      <c r="O77" s="23">
        <v>287</v>
      </c>
      <c r="P77" s="14"/>
      <c r="Q77" s="14"/>
      <c r="R77" s="1860"/>
      <c r="S77" s="1938"/>
      <c r="T77" s="1938"/>
      <c r="U77" s="1976"/>
      <c r="V77" s="214"/>
      <c r="W77" s="214"/>
    </row>
    <row r="78" spans="1:23" s="48" customFormat="1" ht="14.25" customHeight="1">
      <c r="A78" s="1864"/>
      <c r="B78" s="1867"/>
      <c r="C78" s="1983"/>
      <c r="D78" s="1899"/>
      <c r="E78" s="1876"/>
      <c r="F78" s="2010"/>
      <c r="G78" s="13" t="s">
        <v>66</v>
      </c>
      <c r="H78" s="188"/>
      <c r="I78" s="210"/>
      <c r="J78" s="210"/>
      <c r="K78" s="211"/>
      <c r="L78" s="49"/>
      <c r="M78" s="210"/>
      <c r="N78" s="210"/>
      <c r="O78" s="23"/>
      <c r="P78" s="14"/>
      <c r="Q78" s="14"/>
      <c r="R78" s="1860"/>
      <c r="S78" s="1938"/>
      <c r="T78" s="1938"/>
      <c r="U78" s="1976"/>
      <c r="V78" s="214"/>
      <c r="W78" s="214"/>
    </row>
    <row r="79" spans="1:23" ht="15" customHeight="1">
      <c r="A79" s="2004"/>
      <c r="B79" s="1978"/>
      <c r="C79" s="1946"/>
      <c r="D79" s="1968"/>
      <c r="E79" s="1894"/>
      <c r="F79" s="2000"/>
      <c r="G79" s="24" t="s">
        <v>13</v>
      </c>
      <c r="H79" s="28">
        <f>+H72+H73+H74+H77+H78</f>
        <v>287</v>
      </c>
      <c r="I79" s="26">
        <f t="shared" ref="I79:Q79" si="18">+I72+I73+I74+I77+I78</f>
        <v>0</v>
      </c>
      <c r="J79" s="26">
        <f t="shared" si="18"/>
        <v>0</v>
      </c>
      <c r="K79" s="31">
        <f t="shared" si="18"/>
        <v>287</v>
      </c>
      <c r="L79" s="27">
        <f t="shared" si="18"/>
        <v>287</v>
      </c>
      <c r="M79" s="26">
        <f t="shared" si="18"/>
        <v>0</v>
      </c>
      <c r="N79" s="26">
        <f t="shared" si="18"/>
        <v>0</v>
      </c>
      <c r="O79" s="30">
        <f t="shared" si="18"/>
        <v>287</v>
      </c>
      <c r="P79" s="32">
        <f t="shared" si="18"/>
        <v>0</v>
      </c>
      <c r="Q79" s="32">
        <f t="shared" si="18"/>
        <v>0</v>
      </c>
      <c r="R79" s="1860"/>
      <c r="S79" s="26">
        <f>+S72</f>
        <v>100</v>
      </c>
      <c r="T79" s="26">
        <f>+T72</f>
        <v>100</v>
      </c>
      <c r="U79" s="31"/>
    </row>
    <row r="80" spans="1:23" s="48" customFormat="1" ht="15" customHeight="1">
      <c r="A80" s="1863" t="s">
        <v>17</v>
      </c>
      <c r="B80" s="1866" t="s">
        <v>18</v>
      </c>
      <c r="C80" s="1983" t="s">
        <v>85</v>
      </c>
      <c r="D80" s="1898" t="s">
        <v>130</v>
      </c>
      <c r="E80" s="1875" t="s">
        <v>73</v>
      </c>
      <c r="F80" s="2009">
        <v>1</v>
      </c>
      <c r="G80" s="23" t="s">
        <v>30</v>
      </c>
      <c r="H80" s="188"/>
      <c r="I80" s="210"/>
      <c r="J80" s="210"/>
      <c r="K80" s="211"/>
      <c r="L80" s="49"/>
      <c r="M80" s="210"/>
      <c r="N80" s="210"/>
      <c r="O80" s="23"/>
      <c r="P80" s="14"/>
      <c r="Q80" s="14"/>
      <c r="R80" s="1860" t="s">
        <v>43</v>
      </c>
      <c r="S80" s="2016">
        <v>1</v>
      </c>
      <c r="T80" s="1938">
        <v>1</v>
      </c>
      <c r="U80" s="1975" t="s">
        <v>639</v>
      </c>
      <c r="V80" s="214"/>
      <c r="W80" s="214"/>
    </row>
    <row r="81" spans="1:25" s="48" customFormat="1" ht="15" customHeight="1">
      <c r="A81" s="1864"/>
      <c r="B81" s="1867"/>
      <c r="C81" s="1983"/>
      <c r="D81" s="1899"/>
      <c r="E81" s="1876"/>
      <c r="F81" s="2010"/>
      <c r="G81" s="13" t="s">
        <v>67</v>
      </c>
      <c r="H81" s="188"/>
      <c r="I81" s="210"/>
      <c r="J81" s="210"/>
      <c r="K81" s="211"/>
      <c r="L81" s="49"/>
      <c r="M81" s="210"/>
      <c r="N81" s="210"/>
      <c r="O81" s="23"/>
      <c r="P81" s="14"/>
      <c r="Q81" s="14"/>
      <c r="R81" s="1860"/>
      <c r="S81" s="2016"/>
      <c r="T81" s="1938"/>
      <c r="U81" s="1976"/>
      <c r="V81" s="214"/>
      <c r="W81" s="214"/>
    </row>
    <row r="82" spans="1:25" s="48" customFormat="1" ht="15" customHeight="1">
      <c r="A82" s="1864"/>
      <c r="B82" s="1867"/>
      <c r="C82" s="1983"/>
      <c r="D82" s="1899"/>
      <c r="E82" s="1876"/>
      <c r="F82" s="2010"/>
      <c r="G82" s="15" t="s">
        <v>56</v>
      </c>
      <c r="H82" s="50">
        <f>+H83+H84</f>
        <v>2</v>
      </c>
      <c r="I82" s="17">
        <f t="shared" ref="I82:K82" si="19">+I83+I84</f>
        <v>0</v>
      </c>
      <c r="J82" s="17">
        <f t="shared" si="19"/>
        <v>0</v>
      </c>
      <c r="K82" s="19">
        <f t="shared" si="19"/>
        <v>2</v>
      </c>
      <c r="L82" s="865">
        <f>+L83+L84</f>
        <v>2</v>
      </c>
      <c r="M82" s="17">
        <f t="shared" ref="M82:Q82" si="20">+M83+M84</f>
        <v>0</v>
      </c>
      <c r="N82" s="17">
        <f t="shared" si="20"/>
        <v>0</v>
      </c>
      <c r="O82" s="18">
        <f t="shared" si="20"/>
        <v>2</v>
      </c>
      <c r="P82" s="20">
        <f t="shared" si="20"/>
        <v>0</v>
      </c>
      <c r="Q82" s="20">
        <f t="shared" si="20"/>
        <v>0</v>
      </c>
      <c r="R82" s="1860"/>
      <c r="S82" s="2016"/>
      <c r="T82" s="1938"/>
      <c r="U82" s="1976"/>
      <c r="V82" s="214"/>
      <c r="W82" s="214"/>
    </row>
    <row r="83" spans="1:25" s="48" customFormat="1" ht="15" customHeight="1">
      <c r="A83" s="1864"/>
      <c r="B83" s="1867"/>
      <c r="C83" s="1983"/>
      <c r="D83" s="1899"/>
      <c r="E83" s="1876"/>
      <c r="F83" s="2010"/>
      <c r="G83" s="101" t="s">
        <v>118</v>
      </c>
      <c r="H83" s="141"/>
      <c r="I83" s="142"/>
      <c r="J83" s="142"/>
      <c r="K83" s="143"/>
      <c r="L83" s="155"/>
      <c r="M83" s="142"/>
      <c r="N83" s="142"/>
      <c r="O83" s="156"/>
      <c r="P83" s="157"/>
      <c r="Q83" s="127"/>
      <c r="R83" s="1860"/>
      <c r="S83" s="2016"/>
      <c r="T83" s="1938"/>
      <c r="U83" s="1976"/>
      <c r="V83" s="214"/>
      <c r="W83" s="214"/>
    </row>
    <row r="84" spans="1:25" s="48" customFormat="1" ht="15" customHeight="1">
      <c r="A84" s="1864"/>
      <c r="B84" s="1867"/>
      <c r="C84" s="1983"/>
      <c r="D84" s="1899"/>
      <c r="E84" s="1876"/>
      <c r="F84" s="2010"/>
      <c r="G84" s="101" t="s">
        <v>65</v>
      </c>
      <c r="H84" s="141">
        <v>2</v>
      </c>
      <c r="I84" s="142"/>
      <c r="J84" s="142"/>
      <c r="K84" s="143">
        <v>2</v>
      </c>
      <c r="L84" s="155">
        <v>2</v>
      </c>
      <c r="M84" s="142"/>
      <c r="N84" s="142"/>
      <c r="O84" s="156">
        <v>2</v>
      </c>
      <c r="P84" s="157"/>
      <c r="Q84" s="127"/>
      <c r="R84" s="1860"/>
      <c r="S84" s="2016"/>
      <c r="T84" s="1938"/>
      <c r="U84" s="1976"/>
      <c r="V84" s="214"/>
      <c r="W84" s="214"/>
    </row>
    <row r="85" spans="1:25" s="48" customFormat="1" ht="15" customHeight="1">
      <c r="A85" s="1864"/>
      <c r="B85" s="1867"/>
      <c r="C85" s="1983"/>
      <c r="D85" s="1899"/>
      <c r="E85" s="1876"/>
      <c r="F85" s="2010"/>
      <c r="G85" s="13" t="s">
        <v>36</v>
      </c>
      <c r="H85" s="141"/>
      <c r="I85" s="142"/>
      <c r="J85" s="142"/>
      <c r="K85" s="143"/>
      <c r="L85" s="155"/>
      <c r="M85" s="142"/>
      <c r="N85" s="142"/>
      <c r="O85" s="156"/>
      <c r="P85" s="157"/>
      <c r="Q85" s="14"/>
      <c r="R85" s="1860"/>
      <c r="S85" s="2016"/>
      <c r="T85" s="1938"/>
      <c r="U85" s="1976"/>
      <c r="V85" s="214"/>
      <c r="W85" s="214"/>
    </row>
    <row r="86" spans="1:25" s="48" customFormat="1" ht="15" customHeight="1">
      <c r="A86" s="1864"/>
      <c r="B86" s="1867"/>
      <c r="C86" s="1983"/>
      <c r="D86" s="1899"/>
      <c r="E86" s="1876"/>
      <c r="F86" s="2010"/>
      <c r="G86" s="13" t="s">
        <v>66</v>
      </c>
      <c r="H86" s="188"/>
      <c r="I86" s="210"/>
      <c r="J86" s="210"/>
      <c r="K86" s="211"/>
      <c r="L86" s="49"/>
      <c r="M86" s="210"/>
      <c r="N86" s="210"/>
      <c r="O86" s="23"/>
      <c r="P86" s="14"/>
      <c r="Q86" s="14"/>
      <c r="R86" s="1860"/>
      <c r="S86" s="2016"/>
      <c r="T86" s="1938"/>
      <c r="U86" s="1976"/>
      <c r="V86" s="214"/>
      <c r="W86" s="214"/>
    </row>
    <row r="87" spans="1:25" ht="15" customHeight="1">
      <c r="A87" s="2004"/>
      <c r="B87" s="1978"/>
      <c r="C87" s="1946"/>
      <c r="D87" s="1968"/>
      <c r="E87" s="1894"/>
      <c r="F87" s="2000"/>
      <c r="G87" s="24" t="s">
        <v>13</v>
      </c>
      <c r="H87" s="28">
        <f>+H80+H81+H82+H85+H86</f>
        <v>2</v>
      </c>
      <c r="I87" s="26">
        <f t="shared" ref="I87:Q87" si="21">+I80+I81+I82+I85+I86</f>
        <v>0</v>
      </c>
      <c r="J87" s="26">
        <f t="shared" si="21"/>
        <v>0</v>
      </c>
      <c r="K87" s="31">
        <f t="shared" si="21"/>
        <v>2</v>
      </c>
      <c r="L87" s="27">
        <f t="shared" si="21"/>
        <v>2</v>
      </c>
      <c r="M87" s="26">
        <f t="shared" si="21"/>
        <v>0</v>
      </c>
      <c r="N87" s="26">
        <f t="shared" si="21"/>
        <v>0</v>
      </c>
      <c r="O87" s="30">
        <f t="shared" si="21"/>
        <v>2</v>
      </c>
      <c r="P87" s="32">
        <f t="shared" si="21"/>
        <v>0</v>
      </c>
      <c r="Q87" s="32">
        <f t="shared" si="21"/>
        <v>0</v>
      </c>
      <c r="R87" s="1860"/>
      <c r="S87" s="26">
        <f>+S80</f>
        <v>1</v>
      </c>
      <c r="T87" s="26">
        <f>+T80</f>
        <v>1</v>
      </c>
      <c r="U87" s="31"/>
    </row>
    <row r="88" spans="1:25" s="52" customFormat="1" ht="15" customHeight="1">
      <c r="A88" s="1863" t="s">
        <v>17</v>
      </c>
      <c r="B88" s="1866" t="s">
        <v>18</v>
      </c>
      <c r="C88" s="1983" t="s">
        <v>86</v>
      </c>
      <c r="D88" s="1947" t="s">
        <v>140</v>
      </c>
      <c r="E88" s="1875" t="s">
        <v>52</v>
      </c>
      <c r="F88" s="2009">
        <v>1</v>
      </c>
      <c r="G88" s="23" t="s">
        <v>30</v>
      </c>
      <c r="H88" s="188"/>
      <c r="I88" s="210"/>
      <c r="J88" s="210"/>
      <c r="K88" s="211"/>
      <c r="L88" s="49"/>
      <c r="M88" s="210"/>
      <c r="N88" s="210"/>
      <c r="O88" s="23"/>
      <c r="P88" s="14"/>
      <c r="Q88" s="14"/>
      <c r="R88" s="1860" t="s">
        <v>44</v>
      </c>
      <c r="S88" s="1938"/>
      <c r="T88" s="1938"/>
      <c r="U88" s="2017" t="s">
        <v>743</v>
      </c>
      <c r="V88" s="2014"/>
      <c r="W88" s="2015"/>
      <c r="X88" s="2015"/>
      <c r="Y88" s="2015"/>
    </row>
    <row r="89" spans="1:25" s="52" customFormat="1" ht="15" customHeight="1">
      <c r="A89" s="1864"/>
      <c r="B89" s="1867"/>
      <c r="C89" s="1983"/>
      <c r="D89" s="1947"/>
      <c r="E89" s="1876"/>
      <c r="F89" s="2010"/>
      <c r="G89" s="13" t="s">
        <v>67</v>
      </c>
      <c r="H89" s="188"/>
      <c r="I89" s="210"/>
      <c r="J89" s="210"/>
      <c r="K89" s="211"/>
      <c r="L89" s="189"/>
      <c r="M89" s="219"/>
      <c r="N89" s="219"/>
      <c r="O89" s="190"/>
      <c r="P89" s="14"/>
      <c r="Q89" s="14"/>
      <c r="R89" s="1860"/>
      <c r="S89" s="1938"/>
      <c r="T89" s="1938"/>
      <c r="U89" s="2018"/>
      <c r="V89" s="51"/>
      <c r="W89" s="51"/>
    </row>
    <row r="90" spans="1:25" s="52" customFormat="1" ht="15" customHeight="1">
      <c r="A90" s="1864"/>
      <c r="B90" s="1867"/>
      <c r="C90" s="1983"/>
      <c r="D90" s="1947"/>
      <c r="E90" s="1876"/>
      <c r="F90" s="2010"/>
      <c r="G90" s="15" t="s">
        <v>56</v>
      </c>
      <c r="H90" s="16">
        <f>+H91+H92</f>
        <v>38.9</v>
      </c>
      <c r="I90" s="17">
        <f t="shared" ref="I90:Q90" si="22">+I91+I92</f>
        <v>0</v>
      </c>
      <c r="J90" s="17">
        <f t="shared" si="22"/>
        <v>0</v>
      </c>
      <c r="K90" s="19">
        <f t="shared" si="22"/>
        <v>38.9</v>
      </c>
      <c r="L90" s="17">
        <f t="shared" si="22"/>
        <v>38.9</v>
      </c>
      <c r="M90" s="17">
        <f t="shared" si="22"/>
        <v>0</v>
      </c>
      <c r="N90" s="17">
        <f t="shared" si="22"/>
        <v>0</v>
      </c>
      <c r="O90" s="17">
        <f t="shared" si="22"/>
        <v>38.9</v>
      </c>
      <c r="P90" s="20">
        <f t="shared" si="22"/>
        <v>0</v>
      </c>
      <c r="Q90" s="20">
        <f t="shared" si="22"/>
        <v>167</v>
      </c>
      <c r="R90" s="1860"/>
      <c r="S90" s="1938"/>
      <c r="T90" s="1938"/>
      <c r="U90" s="2018"/>
      <c r="V90" s="51"/>
      <c r="W90" s="51"/>
    </row>
    <row r="91" spans="1:25" s="52" customFormat="1" ht="15" customHeight="1">
      <c r="A91" s="1864"/>
      <c r="B91" s="1867"/>
      <c r="C91" s="1983"/>
      <c r="D91" s="1947"/>
      <c r="E91" s="1876"/>
      <c r="F91" s="2010"/>
      <c r="G91" s="101" t="s">
        <v>118</v>
      </c>
      <c r="H91" s="195"/>
      <c r="I91" s="196"/>
      <c r="J91" s="196"/>
      <c r="K91" s="197"/>
      <c r="L91" s="198"/>
      <c r="M91" s="196"/>
      <c r="N91" s="196"/>
      <c r="O91" s="199"/>
      <c r="P91" s="866"/>
      <c r="Q91" s="867"/>
      <c r="R91" s="1860"/>
      <c r="S91" s="1938"/>
      <c r="T91" s="1938"/>
      <c r="U91" s="2018"/>
      <c r="V91" s="51"/>
      <c r="W91" s="51"/>
    </row>
    <row r="92" spans="1:25" s="52" customFormat="1" ht="15" customHeight="1">
      <c r="A92" s="1864"/>
      <c r="B92" s="1867"/>
      <c r="C92" s="1983"/>
      <c r="D92" s="1947"/>
      <c r="E92" s="1876"/>
      <c r="F92" s="2010"/>
      <c r="G92" s="101" t="s">
        <v>65</v>
      </c>
      <c r="H92" s="200">
        <v>38.9</v>
      </c>
      <c r="I92" s="216"/>
      <c r="J92" s="216"/>
      <c r="K92" s="201">
        <v>38.9</v>
      </c>
      <c r="L92" s="198">
        <v>38.9</v>
      </c>
      <c r="M92" s="216"/>
      <c r="N92" s="216"/>
      <c r="O92" s="199">
        <v>38.9</v>
      </c>
      <c r="P92" s="202"/>
      <c r="Q92" s="821">
        <v>167</v>
      </c>
      <c r="R92" s="1860"/>
      <c r="S92" s="1938"/>
      <c r="T92" s="1938"/>
      <c r="U92" s="2018"/>
      <c r="V92" s="51"/>
      <c r="W92" s="51"/>
    </row>
    <row r="93" spans="1:25" s="52" customFormat="1" ht="15" customHeight="1">
      <c r="A93" s="1864"/>
      <c r="B93" s="1867"/>
      <c r="C93" s="1983"/>
      <c r="D93" s="1947"/>
      <c r="E93" s="1876"/>
      <c r="F93" s="2010"/>
      <c r="G93" s="13" t="s">
        <v>36</v>
      </c>
      <c r="H93" s="200"/>
      <c r="I93" s="216"/>
      <c r="J93" s="216"/>
      <c r="K93" s="201"/>
      <c r="L93" s="198"/>
      <c r="M93" s="216"/>
      <c r="N93" s="216"/>
      <c r="O93" s="199"/>
      <c r="P93" s="202"/>
      <c r="Q93" s="821">
        <v>793</v>
      </c>
      <c r="R93" s="1860"/>
      <c r="S93" s="1938"/>
      <c r="T93" s="1938"/>
      <c r="U93" s="2018"/>
      <c r="V93" s="51"/>
      <c r="W93" s="51"/>
    </row>
    <row r="94" spans="1:25" s="52" customFormat="1" ht="15" customHeight="1">
      <c r="A94" s="1864"/>
      <c r="B94" s="1867"/>
      <c r="C94" s="1983"/>
      <c r="D94" s="1947"/>
      <c r="E94" s="1876"/>
      <c r="F94" s="2010"/>
      <c r="G94" s="13" t="s">
        <v>66</v>
      </c>
      <c r="H94" s="200"/>
      <c r="I94" s="216"/>
      <c r="J94" s="216"/>
      <c r="K94" s="201"/>
      <c r="L94" s="198"/>
      <c r="M94" s="216"/>
      <c r="N94" s="216"/>
      <c r="O94" s="199"/>
      <c r="P94" s="202"/>
      <c r="Q94" s="821"/>
      <c r="R94" s="1860"/>
      <c r="S94" s="1938"/>
      <c r="T94" s="1938"/>
      <c r="U94" s="2018"/>
      <c r="V94" s="51"/>
      <c r="W94" s="51"/>
    </row>
    <row r="95" spans="1:25" ht="15" customHeight="1">
      <c r="A95" s="2004"/>
      <c r="B95" s="1978"/>
      <c r="C95" s="1946"/>
      <c r="D95" s="1947"/>
      <c r="E95" s="1894"/>
      <c r="F95" s="2000"/>
      <c r="G95" s="24" t="s">
        <v>13</v>
      </c>
      <c r="H95" s="28">
        <f>+H88+H89+H90+H93+H94</f>
        <v>38.9</v>
      </c>
      <c r="I95" s="26">
        <f t="shared" ref="I95:Q95" si="23">+I88+I89+I90+I93+I94</f>
        <v>0</v>
      </c>
      <c r="J95" s="26">
        <f t="shared" si="23"/>
        <v>0</v>
      </c>
      <c r="K95" s="31">
        <f t="shared" si="23"/>
        <v>38.9</v>
      </c>
      <c r="L95" s="27">
        <f t="shared" si="23"/>
        <v>38.9</v>
      </c>
      <c r="M95" s="26">
        <f t="shared" si="23"/>
        <v>0</v>
      </c>
      <c r="N95" s="26">
        <f t="shared" si="23"/>
        <v>0</v>
      </c>
      <c r="O95" s="30">
        <f t="shared" si="23"/>
        <v>38.9</v>
      </c>
      <c r="P95" s="32">
        <f t="shared" si="23"/>
        <v>0</v>
      </c>
      <c r="Q95" s="32">
        <f t="shared" si="23"/>
        <v>960</v>
      </c>
      <c r="R95" s="1860"/>
      <c r="S95" s="26">
        <f>+S88</f>
        <v>0</v>
      </c>
      <c r="T95" s="26">
        <f>+T88</f>
        <v>0</v>
      </c>
      <c r="U95" s="31"/>
    </row>
    <row r="96" spans="1:25" s="52" customFormat="1" ht="15" customHeight="1">
      <c r="A96" s="1962" t="s">
        <v>17</v>
      </c>
      <c r="B96" s="1866" t="s">
        <v>18</v>
      </c>
      <c r="C96" s="1946" t="s">
        <v>89</v>
      </c>
      <c r="D96" s="1898" t="s">
        <v>640</v>
      </c>
      <c r="E96" s="2007" t="s">
        <v>53</v>
      </c>
      <c r="F96" s="2009">
        <v>1</v>
      </c>
      <c r="G96" s="23" t="s">
        <v>30</v>
      </c>
      <c r="H96" s="188"/>
      <c r="I96" s="210"/>
      <c r="J96" s="210"/>
      <c r="K96" s="211"/>
      <c r="L96" s="49"/>
      <c r="M96" s="210"/>
      <c r="N96" s="210"/>
      <c r="O96" s="23"/>
      <c r="P96" s="821">
        <v>117.3</v>
      </c>
      <c r="Q96" s="821">
        <v>273.7</v>
      </c>
      <c r="R96" s="1860" t="s">
        <v>108</v>
      </c>
      <c r="S96" s="1938"/>
      <c r="T96" s="1938"/>
      <c r="U96" s="1991" t="s">
        <v>757</v>
      </c>
      <c r="V96" s="51"/>
      <c r="W96" s="51"/>
    </row>
    <row r="97" spans="1:23" s="52" customFormat="1" ht="15" customHeight="1">
      <c r="A97" s="1963"/>
      <c r="B97" s="1867"/>
      <c r="C97" s="1983"/>
      <c r="D97" s="1899"/>
      <c r="E97" s="2008"/>
      <c r="F97" s="2010"/>
      <c r="G97" s="13" t="s">
        <v>67</v>
      </c>
      <c r="H97" s="188"/>
      <c r="I97" s="210"/>
      <c r="J97" s="210"/>
      <c r="K97" s="211"/>
      <c r="L97" s="49"/>
      <c r="M97" s="210"/>
      <c r="N97" s="210"/>
      <c r="O97" s="23"/>
      <c r="P97" s="821">
        <v>10.35</v>
      </c>
      <c r="Q97" s="821">
        <v>24.15</v>
      </c>
      <c r="R97" s="1860"/>
      <c r="S97" s="1938"/>
      <c r="T97" s="1938"/>
      <c r="U97" s="1991"/>
      <c r="V97" s="51"/>
      <c r="W97" s="51"/>
    </row>
    <row r="98" spans="1:23" s="52" customFormat="1" ht="15" customHeight="1">
      <c r="A98" s="1963"/>
      <c r="B98" s="1867"/>
      <c r="C98" s="1983"/>
      <c r="D98" s="1899"/>
      <c r="E98" s="2008"/>
      <c r="F98" s="2010"/>
      <c r="G98" s="15" t="s">
        <v>56</v>
      </c>
      <c r="H98" s="16">
        <f>+H99+H100</f>
        <v>0</v>
      </c>
      <c r="I98" s="17">
        <f t="shared" ref="I98:Q98" si="24">+I99+I100</f>
        <v>0</v>
      </c>
      <c r="J98" s="17">
        <f t="shared" si="24"/>
        <v>0</v>
      </c>
      <c r="K98" s="19">
        <f t="shared" si="24"/>
        <v>0</v>
      </c>
      <c r="L98" s="50">
        <f t="shared" si="24"/>
        <v>0</v>
      </c>
      <c r="M98" s="17">
        <f t="shared" si="24"/>
        <v>0</v>
      </c>
      <c r="N98" s="17">
        <f t="shared" si="24"/>
        <v>0</v>
      </c>
      <c r="O98" s="18">
        <f t="shared" si="24"/>
        <v>0</v>
      </c>
      <c r="P98" s="20">
        <f t="shared" si="24"/>
        <v>69.95</v>
      </c>
      <c r="Q98" s="20">
        <f t="shared" si="24"/>
        <v>24.15</v>
      </c>
      <c r="R98" s="1860"/>
      <c r="S98" s="1938"/>
      <c r="T98" s="1938"/>
      <c r="U98" s="1991"/>
      <c r="V98" s="51"/>
      <c r="W98" s="51"/>
    </row>
    <row r="99" spans="1:23" s="52" customFormat="1" ht="15" customHeight="1">
      <c r="A99" s="1963"/>
      <c r="B99" s="1867"/>
      <c r="C99" s="1983"/>
      <c r="D99" s="1899"/>
      <c r="E99" s="2008"/>
      <c r="F99" s="2010"/>
      <c r="G99" s="101" t="s">
        <v>118</v>
      </c>
      <c r="H99" s="123"/>
      <c r="I99" s="124"/>
      <c r="J99" s="124"/>
      <c r="K99" s="125"/>
      <c r="L99" s="126"/>
      <c r="M99" s="124"/>
      <c r="N99" s="124"/>
      <c r="O99" s="122"/>
      <c r="P99" s="821">
        <v>0.09</v>
      </c>
      <c r="Q99" s="867"/>
      <c r="R99" s="1860"/>
      <c r="S99" s="1938"/>
      <c r="T99" s="1938"/>
      <c r="U99" s="1991"/>
      <c r="V99" s="53"/>
      <c r="W99" s="51"/>
    </row>
    <row r="100" spans="1:23" s="52" customFormat="1" ht="15" customHeight="1">
      <c r="A100" s="1963"/>
      <c r="B100" s="1867"/>
      <c r="C100" s="1983"/>
      <c r="D100" s="1899"/>
      <c r="E100" s="2008"/>
      <c r="F100" s="2010"/>
      <c r="G100" s="101" t="s">
        <v>65</v>
      </c>
      <c r="H100" s="123"/>
      <c r="I100" s="124"/>
      <c r="J100" s="124"/>
      <c r="K100" s="125"/>
      <c r="L100" s="126"/>
      <c r="M100" s="124"/>
      <c r="N100" s="124"/>
      <c r="O100" s="122"/>
      <c r="P100" s="821">
        <v>69.86</v>
      </c>
      <c r="Q100" s="821">
        <v>24.15</v>
      </c>
      <c r="R100" s="1860"/>
      <c r="S100" s="1938"/>
      <c r="T100" s="1938"/>
      <c r="U100" s="1991"/>
      <c r="V100" s="51"/>
      <c r="W100" s="51"/>
    </row>
    <row r="101" spans="1:23" s="52" customFormat="1" ht="15" customHeight="1">
      <c r="A101" s="1963"/>
      <c r="B101" s="1867"/>
      <c r="C101" s="1983"/>
      <c r="D101" s="1899"/>
      <c r="E101" s="2008"/>
      <c r="F101" s="2010"/>
      <c r="G101" s="13" t="s">
        <v>36</v>
      </c>
      <c r="H101" s="188"/>
      <c r="I101" s="210"/>
      <c r="J101" s="210"/>
      <c r="K101" s="211"/>
      <c r="L101" s="49"/>
      <c r="M101" s="210"/>
      <c r="N101" s="210"/>
      <c r="O101" s="23"/>
      <c r="P101" s="821"/>
      <c r="Q101" s="821"/>
      <c r="R101" s="1860"/>
      <c r="S101" s="1938"/>
      <c r="T101" s="1938"/>
      <c r="U101" s="1991"/>
      <c r="V101" s="51"/>
      <c r="W101" s="51"/>
    </row>
    <row r="102" spans="1:23" s="52" customFormat="1" ht="15" customHeight="1">
      <c r="A102" s="1963"/>
      <c r="B102" s="1867"/>
      <c r="C102" s="1983"/>
      <c r="D102" s="1899"/>
      <c r="E102" s="2008"/>
      <c r="F102" s="2010"/>
      <c r="G102" s="13" t="s">
        <v>66</v>
      </c>
      <c r="H102" s="188"/>
      <c r="I102" s="210"/>
      <c r="J102" s="210"/>
      <c r="K102" s="211"/>
      <c r="L102" s="49"/>
      <c r="M102" s="210"/>
      <c r="N102" s="210"/>
      <c r="O102" s="23"/>
      <c r="P102" s="821"/>
      <c r="Q102" s="821"/>
      <c r="R102" s="1860"/>
      <c r="S102" s="1938"/>
      <c r="T102" s="1938"/>
      <c r="U102" s="1991"/>
      <c r="V102" s="51"/>
      <c r="W102" s="51"/>
    </row>
    <row r="103" spans="1:23" s="52" customFormat="1" ht="15" customHeight="1">
      <c r="A103" s="1964"/>
      <c r="B103" s="1978"/>
      <c r="C103" s="1946"/>
      <c r="D103" s="1968"/>
      <c r="E103" s="2013"/>
      <c r="F103" s="2000"/>
      <c r="G103" s="24" t="s">
        <v>13</v>
      </c>
      <c r="H103" s="28">
        <f>+H96+H97+H98+H101+H102</f>
        <v>0</v>
      </c>
      <c r="I103" s="26">
        <f t="shared" ref="I103:Q103" si="25">+I96+I97+I98+I101+I102</f>
        <v>0</v>
      </c>
      <c r="J103" s="26">
        <f t="shared" si="25"/>
        <v>0</v>
      </c>
      <c r="K103" s="31">
        <f t="shared" si="25"/>
        <v>0</v>
      </c>
      <c r="L103" s="27">
        <f t="shared" si="25"/>
        <v>0</v>
      </c>
      <c r="M103" s="26">
        <f t="shared" si="25"/>
        <v>0</v>
      </c>
      <c r="N103" s="26">
        <f t="shared" si="25"/>
        <v>0</v>
      </c>
      <c r="O103" s="30">
        <f t="shared" si="25"/>
        <v>0</v>
      </c>
      <c r="P103" s="32">
        <f t="shared" si="25"/>
        <v>197.6</v>
      </c>
      <c r="Q103" s="32">
        <f t="shared" si="25"/>
        <v>321.99999999999994</v>
      </c>
      <c r="R103" s="1860"/>
      <c r="S103" s="26">
        <f>+S96</f>
        <v>0</v>
      </c>
      <c r="T103" s="26">
        <f>+T96</f>
        <v>0</v>
      </c>
      <c r="U103" s="31"/>
      <c r="V103" s="51"/>
      <c r="W103" s="51"/>
    </row>
    <row r="104" spans="1:23" s="52" customFormat="1" ht="15" customHeight="1">
      <c r="A104" s="1863" t="s">
        <v>17</v>
      </c>
      <c r="B104" s="1866" t="s">
        <v>18</v>
      </c>
      <c r="C104" s="1983" t="s">
        <v>90</v>
      </c>
      <c r="D104" s="1898" t="s">
        <v>74</v>
      </c>
      <c r="E104" s="2007" t="s">
        <v>53</v>
      </c>
      <c r="F104" s="2009">
        <v>1</v>
      </c>
      <c r="G104" s="23" t="s">
        <v>30</v>
      </c>
      <c r="H104" s="188"/>
      <c r="I104" s="210"/>
      <c r="J104" s="210"/>
      <c r="K104" s="211"/>
      <c r="L104" s="49"/>
      <c r="M104" s="210"/>
      <c r="N104" s="210"/>
      <c r="O104" s="23"/>
      <c r="P104" s="14"/>
      <c r="Q104" s="14"/>
      <c r="R104" s="1860" t="s">
        <v>43</v>
      </c>
      <c r="S104" s="1938"/>
      <c r="T104" s="1938"/>
      <c r="U104" s="1991" t="s">
        <v>744</v>
      </c>
      <c r="V104" s="51"/>
      <c r="W104" s="51"/>
    </row>
    <row r="105" spans="1:23" s="52" customFormat="1" ht="15" customHeight="1">
      <c r="A105" s="1864"/>
      <c r="B105" s="1867"/>
      <c r="C105" s="1983"/>
      <c r="D105" s="1899"/>
      <c r="E105" s="2008"/>
      <c r="F105" s="2010"/>
      <c r="G105" s="13" t="s">
        <v>67</v>
      </c>
      <c r="H105" s="188"/>
      <c r="I105" s="210"/>
      <c r="J105" s="210"/>
      <c r="K105" s="211"/>
      <c r="L105" s="49"/>
      <c r="M105" s="210"/>
      <c r="N105" s="210"/>
      <c r="O105" s="23"/>
      <c r="P105" s="14"/>
      <c r="Q105" s="14"/>
      <c r="R105" s="1860"/>
      <c r="S105" s="1938"/>
      <c r="T105" s="1938"/>
      <c r="U105" s="1991"/>
      <c r="V105" s="51"/>
      <c r="W105" s="51"/>
    </row>
    <row r="106" spans="1:23" s="52" customFormat="1" ht="15" customHeight="1">
      <c r="A106" s="1864"/>
      <c r="B106" s="1867"/>
      <c r="C106" s="1983"/>
      <c r="D106" s="1899"/>
      <c r="E106" s="2008"/>
      <c r="F106" s="2010"/>
      <c r="G106" s="15" t="s">
        <v>56</v>
      </c>
      <c r="H106" s="16">
        <f>+H107+H108</f>
        <v>0</v>
      </c>
      <c r="I106" s="17">
        <f t="shared" ref="I106:Q106" si="26">+I107+I108</f>
        <v>0</v>
      </c>
      <c r="J106" s="17">
        <f t="shared" si="26"/>
        <v>0</v>
      </c>
      <c r="K106" s="19">
        <f t="shared" si="26"/>
        <v>0</v>
      </c>
      <c r="L106" s="50">
        <f t="shared" si="26"/>
        <v>0</v>
      </c>
      <c r="M106" s="17">
        <f t="shared" si="26"/>
        <v>0</v>
      </c>
      <c r="N106" s="17">
        <f t="shared" si="26"/>
        <v>0</v>
      </c>
      <c r="O106" s="18">
        <f t="shared" si="26"/>
        <v>0</v>
      </c>
      <c r="P106" s="20">
        <f t="shared" si="26"/>
        <v>15.6</v>
      </c>
      <c r="Q106" s="20">
        <f t="shared" si="26"/>
        <v>23.5</v>
      </c>
      <c r="R106" s="1860"/>
      <c r="S106" s="1938"/>
      <c r="T106" s="1938"/>
      <c r="U106" s="1991"/>
      <c r="V106" s="51"/>
      <c r="W106" s="51"/>
    </row>
    <row r="107" spans="1:23" s="52" customFormat="1" ht="15" customHeight="1">
      <c r="A107" s="1864"/>
      <c r="B107" s="1867"/>
      <c r="C107" s="1983"/>
      <c r="D107" s="1899"/>
      <c r="E107" s="2008"/>
      <c r="F107" s="2010"/>
      <c r="G107" s="101" t="s">
        <v>118</v>
      </c>
      <c r="H107" s="123"/>
      <c r="I107" s="124"/>
      <c r="J107" s="124"/>
      <c r="K107" s="125"/>
      <c r="L107" s="126"/>
      <c r="M107" s="124"/>
      <c r="N107" s="124"/>
      <c r="O107" s="122"/>
      <c r="P107" s="127"/>
      <c r="Q107" s="127"/>
      <c r="R107" s="1860"/>
      <c r="S107" s="1938"/>
      <c r="T107" s="1938"/>
      <c r="U107" s="1991"/>
      <c r="V107" s="51"/>
      <c r="W107" s="51"/>
    </row>
    <row r="108" spans="1:23" s="52" customFormat="1" ht="15" customHeight="1">
      <c r="A108" s="1864"/>
      <c r="B108" s="1867"/>
      <c r="C108" s="1983"/>
      <c r="D108" s="1899"/>
      <c r="E108" s="2008"/>
      <c r="F108" s="2010"/>
      <c r="G108" s="101" t="s">
        <v>65</v>
      </c>
      <c r="H108" s="123"/>
      <c r="I108" s="124"/>
      <c r="J108" s="124"/>
      <c r="K108" s="125"/>
      <c r="L108" s="126"/>
      <c r="M108" s="124"/>
      <c r="N108" s="124"/>
      <c r="O108" s="122"/>
      <c r="P108" s="157">
        <f>ROUND(15639.48/1000,1)</f>
        <v>15.6</v>
      </c>
      <c r="Q108" s="157">
        <f>ROUND(23459.22/1000,1)</f>
        <v>23.5</v>
      </c>
      <c r="R108" s="1860"/>
      <c r="S108" s="1938"/>
      <c r="T108" s="1938"/>
      <c r="U108" s="1991"/>
      <c r="V108" s="51"/>
      <c r="W108" s="51"/>
    </row>
    <row r="109" spans="1:23" s="52" customFormat="1" ht="15" customHeight="1">
      <c r="A109" s="1864"/>
      <c r="B109" s="1867"/>
      <c r="C109" s="1983"/>
      <c r="D109" s="1899"/>
      <c r="E109" s="2008"/>
      <c r="F109" s="2010"/>
      <c r="G109" s="13" t="s">
        <v>36</v>
      </c>
      <c r="H109" s="188"/>
      <c r="I109" s="210"/>
      <c r="J109" s="210"/>
      <c r="K109" s="211"/>
      <c r="L109" s="49"/>
      <c r="M109" s="210"/>
      <c r="N109" s="210"/>
      <c r="O109" s="23"/>
      <c r="P109" s="157">
        <f>ROUND(192886.93/1000,1)</f>
        <v>192.9</v>
      </c>
      <c r="Q109" s="157">
        <f>ROUND(289330.4/1000,1)</f>
        <v>289.3</v>
      </c>
      <c r="R109" s="1860"/>
      <c r="S109" s="1938"/>
      <c r="T109" s="1938"/>
      <c r="U109" s="1991"/>
      <c r="V109" s="51"/>
      <c r="W109" s="51"/>
    </row>
    <row r="110" spans="1:23" s="52" customFormat="1" ht="15" customHeight="1">
      <c r="A110" s="1864"/>
      <c r="B110" s="1867"/>
      <c r="C110" s="1983"/>
      <c r="D110" s="1899"/>
      <c r="E110" s="2008"/>
      <c r="F110" s="2010"/>
      <c r="G110" s="13" t="s">
        <v>66</v>
      </c>
      <c r="H110" s="188"/>
      <c r="I110" s="210"/>
      <c r="J110" s="210"/>
      <c r="K110" s="211"/>
      <c r="L110" s="49"/>
      <c r="M110" s="210"/>
      <c r="N110" s="210"/>
      <c r="O110" s="23"/>
      <c r="P110" s="14"/>
      <c r="Q110" s="14"/>
      <c r="R110" s="1860"/>
      <c r="S110" s="1938"/>
      <c r="T110" s="1938"/>
      <c r="U110" s="1991"/>
      <c r="V110" s="51"/>
      <c r="W110" s="51"/>
    </row>
    <row r="111" spans="1:23" s="52" customFormat="1" ht="15" customHeight="1">
      <c r="A111" s="1864"/>
      <c r="B111" s="1867"/>
      <c r="C111" s="1946"/>
      <c r="D111" s="1899"/>
      <c r="E111" s="2008"/>
      <c r="F111" s="2000"/>
      <c r="G111" s="24" t="s">
        <v>13</v>
      </c>
      <c r="H111" s="28">
        <f>+H104+H105+H106+H109+H110</f>
        <v>0</v>
      </c>
      <c r="I111" s="26">
        <f t="shared" ref="I111:Q111" si="27">+I104+I105+I106+I109+I110</f>
        <v>0</v>
      </c>
      <c r="J111" s="26">
        <f t="shared" si="27"/>
        <v>0</v>
      </c>
      <c r="K111" s="31">
        <f t="shared" si="27"/>
        <v>0</v>
      </c>
      <c r="L111" s="27">
        <f t="shared" si="27"/>
        <v>0</v>
      </c>
      <c r="M111" s="26">
        <f t="shared" si="27"/>
        <v>0</v>
      </c>
      <c r="N111" s="26">
        <f t="shared" si="27"/>
        <v>0</v>
      </c>
      <c r="O111" s="30">
        <f t="shared" si="27"/>
        <v>0</v>
      </c>
      <c r="P111" s="32">
        <f t="shared" si="27"/>
        <v>208.5</v>
      </c>
      <c r="Q111" s="32">
        <f t="shared" si="27"/>
        <v>312.8</v>
      </c>
      <c r="R111" s="1860"/>
      <c r="S111" s="26">
        <f>+S104</f>
        <v>0</v>
      </c>
      <c r="T111" s="26">
        <f>+T104</f>
        <v>0</v>
      </c>
      <c r="U111" s="31"/>
      <c r="V111" s="51"/>
      <c r="W111" s="51"/>
    </row>
    <row r="112" spans="1:23" s="4" customFormat="1" ht="15" customHeight="1">
      <c r="A112" s="1863" t="s">
        <v>17</v>
      </c>
      <c r="B112" s="1866" t="s">
        <v>18</v>
      </c>
      <c r="C112" s="1946" t="s">
        <v>91</v>
      </c>
      <c r="D112" s="1898" t="s">
        <v>96</v>
      </c>
      <c r="E112" s="2007" t="s">
        <v>53</v>
      </c>
      <c r="F112" s="2009">
        <v>1</v>
      </c>
      <c r="G112" s="23" t="s">
        <v>30</v>
      </c>
      <c r="H112" s="188"/>
      <c r="I112" s="210"/>
      <c r="J112" s="210"/>
      <c r="K112" s="211"/>
      <c r="L112" s="49"/>
      <c r="M112" s="210"/>
      <c r="N112" s="210"/>
      <c r="O112" s="23"/>
      <c r="P112" s="781">
        <v>213.9</v>
      </c>
      <c r="Q112" s="781">
        <v>75.33</v>
      </c>
      <c r="R112" s="1860" t="s">
        <v>108</v>
      </c>
      <c r="S112" s="1938"/>
      <c r="T112" s="1938"/>
      <c r="U112" s="1975" t="s">
        <v>758</v>
      </c>
      <c r="V112" s="33"/>
      <c r="W112" s="33"/>
    </row>
    <row r="113" spans="1:23" ht="15" customHeight="1">
      <c r="A113" s="1864"/>
      <c r="B113" s="1867"/>
      <c r="C113" s="1946"/>
      <c r="D113" s="1899"/>
      <c r="E113" s="2008"/>
      <c r="F113" s="2010"/>
      <c r="G113" s="13" t="s">
        <v>67</v>
      </c>
      <c r="H113" s="188"/>
      <c r="I113" s="210"/>
      <c r="J113" s="210"/>
      <c r="K113" s="211"/>
      <c r="L113" s="49"/>
      <c r="M113" s="210"/>
      <c r="N113" s="210"/>
      <c r="O113" s="23"/>
      <c r="P113" s="781"/>
      <c r="Q113" s="781"/>
      <c r="R113" s="1860"/>
      <c r="S113" s="1938"/>
      <c r="T113" s="1938"/>
      <c r="U113" s="1976"/>
    </row>
    <row r="114" spans="1:23" ht="15" customHeight="1">
      <c r="A114" s="1864"/>
      <c r="B114" s="1867"/>
      <c r="C114" s="1946"/>
      <c r="D114" s="1899"/>
      <c r="E114" s="2008"/>
      <c r="F114" s="2010"/>
      <c r="G114" s="15" t="s">
        <v>56</v>
      </c>
      <c r="H114" s="16">
        <f>+H115+H116</f>
        <v>21</v>
      </c>
      <c r="I114" s="17">
        <f t="shared" ref="I114:K114" si="28">+I115+I116</f>
        <v>0</v>
      </c>
      <c r="J114" s="17">
        <f t="shared" si="28"/>
        <v>0</v>
      </c>
      <c r="K114" s="19">
        <f t="shared" si="28"/>
        <v>21</v>
      </c>
      <c r="L114" s="50">
        <f>+L115+L116</f>
        <v>5.3</v>
      </c>
      <c r="M114" s="17">
        <f t="shared" ref="M114:Q114" si="29">+M115+M116</f>
        <v>0</v>
      </c>
      <c r="N114" s="17">
        <f t="shared" si="29"/>
        <v>0</v>
      </c>
      <c r="O114" s="18">
        <f t="shared" si="29"/>
        <v>5.3</v>
      </c>
      <c r="P114" s="20">
        <f t="shared" si="29"/>
        <v>37.75</v>
      </c>
      <c r="Q114" s="20">
        <f t="shared" si="29"/>
        <v>13.29</v>
      </c>
      <c r="R114" s="1860"/>
      <c r="S114" s="1938"/>
      <c r="T114" s="1938"/>
      <c r="U114" s="1976"/>
    </row>
    <row r="115" spans="1:23" ht="15" customHeight="1">
      <c r="A115" s="1864"/>
      <c r="B115" s="1867"/>
      <c r="C115" s="1946"/>
      <c r="D115" s="1899"/>
      <c r="E115" s="2008"/>
      <c r="F115" s="2010"/>
      <c r="G115" s="101" t="s">
        <v>118</v>
      </c>
      <c r="H115" s="141"/>
      <c r="I115" s="142"/>
      <c r="J115" s="142"/>
      <c r="K115" s="143"/>
      <c r="L115" s="1291"/>
      <c r="M115" s="805"/>
      <c r="N115" s="805"/>
      <c r="O115" s="1292"/>
      <c r="P115" s="781"/>
      <c r="Q115" s="781"/>
      <c r="R115" s="1860"/>
      <c r="S115" s="1938"/>
      <c r="T115" s="1938"/>
      <c r="U115" s="1976"/>
    </row>
    <row r="116" spans="1:23" ht="15" customHeight="1">
      <c r="A116" s="1864"/>
      <c r="B116" s="1867"/>
      <c r="C116" s="1946"/>
      <c r="D116" s="1899"/>
      <c r="E116" s="2008"/>
      <c r="F116" s="2010"/>
      <c r="G116" s="101" t="s">
        <v>65</v>
      </c>
      <c r="H116" s="1272">
        <v>21</v>
      </c>
      <c r="I116" s="1269"/>
      <c r="J116" s="1269"/>
      <c r="K116" s="1268">
        <v>21</v>
      </c>
      <c r="L116" s="49">
        <v>5.3</v>
      </c>
      <c r="M116" s="1283"/>
      <c r="N116" s="1283"/>
      <c r="O116" s="1286">
        <v>5.3</v>
      </c>
      <c r="P116" s="781">
        <v>37.75</v>
      </c>
      <c r="Q116" s="781">
        <v>13.29</v>
      </c>
      <c r="R116" s="1860"/>
      <c r="S116" s="1938"/>
      <c r="T116" s="1938"/>
      <c r="U116" s="1976"/>
    </row>
    <row r="117" spans="1:23" ht="15" customHeight="1">
      <c r="A117" s="1864"/>
      <c r="B117" s="1867"/>
      <c r="C117" s="1946"/>
      <c r="D117" s="1899"/>
      <c r="E117" s="2008"/>
      <c r="F117" s="2010"/>
      <c r="G117" s="13" t="s">
        <v>36</v>
      </c>
      <c r="H117" s="188"/>
      <c r="I117" s="210"/>
      <c r="J117" s="210"/>
      <c r="K117" s="211"/>
      <c r="L117" s="49"/>
      <c r="M117" s="778"/>
      <c r="N117" s="778"/>
      <c r="O117" s="782"/>
      <c r="P117" s="781"/>
      <c r="Q117" s="781"/>
      <c r="R117" s="1860"/>
      <c r="S117" s="1938"/>
      <c r="T117" s="1938"/>
      <c r="U117" s="1976"/>
    </row>
    <row r="118" spans="1:23" ht="15" customHeight="1">
      <c r="A118" s="1864"/>
      <c r="B118" s="1867"/>
      <c r="C118" s="1946"/>
      <c r="D118" s="1899"/>
      <c r="E118" s="2008"/>
      <c r="F118" s="2010"/>
      <c r="G118" s="13" t="s">
        <v>66</v>
      </c>
      <c r="H118" s="188"/>
      <c r="I118" s="210"/>
      <c r="J118" s="210"/>
      <c r="K118" s="211"/>
      <c r="L118" s="49"/>
      <c r="M118" s="210"/>
      <c r="N118" s="210"/>
      <c r="O118" s="23"/>
      <c r="P118" s="781"/>
      <c r="Q118" s="781"/>
      <c r="R118" s="1860"/>
      <c r="S118" s="1938"/>
      <c r="T118" s="1938"/>
      <c r="U118" s="1976"/>
    </row>
    <row r="119" spans="1:23" ht="15" customHeight="1">
      <c r="A119" s="1864"/>
      <c r="B119" s="1867"/>
      <c r="C119" s="1946"/>
      <c r="D119" s="1899"/>
      <c r="E119" s="2008"/>
      <c r="F119" s="2000"/>
      <c r="G119" s="24" t="s">
        <v>13</v>
      </c>
      <c r="H119" s="28">
        <f>+H112+H113+H114+H117+H118</f>
        <v>21</v>
      </c>
      <c r="I119" s="26">
        <f t="shared" ref="I119:Q119" si="30">+I112+I113+I114+I117+I118</f>
        <v>0</v>
      </c>
      <c r="J119" s="26">
        <f t="shared" si="30"/>
        <v>0</v>
      </c>
      <c r="K119" s="31">
        <f t="shared" si="30"/>
        <v>21</v>
      </c>
      <c r="L119" s="27">
        <f t="shared" si="30"/>
        <v>5.3</v>
      </c>
      <c r="M119" s="26">
        <f t="shared" si="30"/>
        <v>0</v>
      </c>
      <c r="N119" s="26">
        <f t="shared" si="30"/>
        <v>0</v>
      </c>
      <c r="O119" s="30">
        <f t="shared" si="30"/>
        <v>5.3</v>
      </c>
      <c r="P119" s="32">
        <f t="shared" si="30"/>
        <v>251.65</v>
      </c>
      <c r="Q119" s="32">
        <f t="shared" si="30"/>
        <v>88.62</v>
      </c>
      <c r="R119" s="1860"/>
      <c r="S119" s="26">
        <f>+S112</f>
        <v>0</v>
      </c>
      <c r="T119" s="26">
        <f>+T112</f>
        <v>0</v>
      </c>
      <c r="U119" s="31"/>
    </row>
    <row r="120" spans="1:23" s="4" customFormat="1" ht="15" customHeight="1">
      <c r="A120" s="1863" t="s">
        <v>17</v>
      </c>
      <c r="B120" s="1866" t="s">
        <v>18</v>
      </c>
      <c r="C120" s="1946" t="s">
        <v>100</v>
      </c>
      <c r="D120" s="1898" t="s">
        <v>94</v>
      </c>
      <c r="E120" s="2007" t="s">
        <v>53</v>
      </c>
      <c r="F120" s="2009">
        <v>1</v>
      </c>
      <c r="G120" s="23" t="s">
        <v>30</v>
      </c>
      <c r="H120" s="188"/>
      <c r="I120" s="210"/>
      <c r="J120" s="210"/>
      <c r="K120" s="211"/>
      <c r="L120" s="49"/>
      <c r="M120" s="210"/>
      <c r="N120" s="210"/>
      <c r="O120" s="23"/>
      <c r="P120" s="14">
        <v>45.28</v>
      </c>
      <c r="Q120" s="14">
        <v>63.65</v>
      </c>
      <c r="R120" s="1860" t="s">
        <v>120</v>
      </c>
      <c r="S120" s="1938"/>
      <c r="T120" s="1938"/>
      <c r="U120" s="1975" t="s">
        <v>641</v>
      </c>
      <c r="V120" s="33"/>
      <c r="W120" s="33"/>
    </row>
    <row r="121" spans="1:23" ht="15" customHeight="1">
      <c r="A121" s="1864"/>
      <c r="B121" s="1867"/>
      <c r="C121" s="1983"/>
      <c r="D121" s="1899"/>
      <c r="E121" s="2008"/>
      <c r="F121" s="2010"/>
      <c r="G121" s="13" t="s">
        <v>67</v>
      </c>
      <c r="H121" s="188"/>
      <c r="I121" s="210"/>
      <c r="J121" s="210"/>
      <c r="K121" s="211"/>
      <c r="L121" s="49"/>
      <c r="M121" s="210"/>
      <c r="N121" s="210"/>
      <c r="O121" s="23"/>
      <c r="P121" s="14">
        <v>4</v>
      </c>
      <c r="Q121" s="14">
        <v>5.62</v>
      </c>
      <c r="R121" s="1860"/>
      <c r="S121" s="1938"/>
      <c r="T121" s="1938"/>
      <c r="U121" s="1976"/>
    </row>
    <row r="122" spans="1:23" ht="15" customHeight="1">
      <c r="A122" s="1864"/>
      <c r="B122" s="1867"/>
      <c r="C122" s="1983"/>
      <c r="D122" s="1899"/>
      <c r="E122" s="2008"/>
      <c r="F122" s="2010"/>
      <c r="G122" s="15" t="s">
        <v>56</v>
      </c>
      <c r="H122" s="16">
        <f>+H123+H124</f>
        <v>1.2</v>
      </c>
      <c r="I122" s="17">
        <f t="shared" ref="I122:Q122" si="31">+I123+I124</f>
        <v>0</v>
      </c>
      <c r="J122" s="17">
        <f t="shared" si="31"/>
        <v>0</v>
      </c>
      <c r="K122" s="19">
        <f t="shared" si="31"/>
        <v>1.2</v>
      </c>
      <c r="L122" s="50">
        <f t="shared" si="31"/>
        <v>0</v>
      </c>
      <c r="M122" s="17">
        <f t="shared" si="31"/>
        <v>0</v>
      </c>
      <c r="N122" s="17">
        <f t="shared" si="31"/>
        <v>0</v>
      </c>
      <c r="O122" s="18">
        <f t="shared" si="31"/>
        <v>0</v>
      </c>
      <c r="P122" s="20">
        <f t="shared" si="31"/>
        <v>4</v>
      </c>
      <c r="Q122" s="20">
        <f t="shared" si="31"/>
        <v>5.62</v>
      </c>
      <c r="R122" s="1860"/>
      <c r="S122" s="1938"/>
      <c r="T122" s="1938"/>
      <c r="U122" s="1976"/>
    </row>
    <row r="123" spans="1:23" ht="15" customHeight="1">
      <c r="A123" s="1864"/>
      <c r="B123" s="1867"/>
      <c r="C123" s="1983"/>
      <c r="D123" s="1899"/>
      <c r="E123" s="2008"/>
      <c r="F123" s="2010"/>
      <c r="G123" s="101" t="s">
        <v>118</v>
      </c>
      <c r="H123" s="123"/>
      <c r="I123" s="124"/>
      <c r="J123" s="124"/>
      <c r="K123" s="125"/>
      <c r="L123" s="126"/>
      <c r="M123" s="124"/>
      <c r="N123" s="124"/>
      <c r="O123" s="122"/>
      <c r="P123" s="157"/>
      <c r="Q123" s="157"/>
      <c r="R123" s="1860"/>
      <c r="S123" s="1938"/>
      <c r="T123" s="1938"/>
      <c r="U123" s="1976"/>
    </row>
    <row r="124" spans="1:23" ht="15" customHeight="1">
      <c r="A124" s="1864"/>
      <c r="B124" s="1867"/>
      <c r="C124" s="1983"/>
      <c r="D124" s="1899"/>
      <c r="E124" s="2008"/>
      <c r="F124" s="2010"/>
      <c r="G124" s="101" t="s">
        <v>65</v>
      </c>
      <c r="H124" s="1272">
        <v>1.2</v>
      </c>
      <c r="I124" s="1269"/>
      <c r="J124" s="1269"/>
      <c r="K124" s="1268">
        <v>1.2</v>
      </c>
      <c r="L124" s="126"/>
      <c r="M124" s="124"/>
      <c r="N124" s="124"/>
      <c r="O124" s="122"/>
      <c r="P124" s="157">
        <v>4</v>
      </c>
      <c r="Q124" s="157">
        <v>5.62</v>
      </c>
      <c r="R124" s="1860"/>
      <c r="S124" s="1938"/>
      <c r="T124" s="1938"/>
      <c r="U124" s="1976"/>
    </row>
    <row r="125" spans="1:23" ht="15" customHeight="1">
      <c r="A125" s="1864"/>
      <c r="B125" s="1867"/>
      <c r="C125" s="1983"/>
      <c r="D125" s="1899"/>
      <c r="E125" s="2008"/>
      <c r="F125" s="2010"/>
      <c r="G125" s="13" t="s">
        <v>36</v>
      </c>
      <c r="H125" s="1272"/>
      <c r="I125" s="1269"/>
      <c r="J125" s="1269"/>
      <c r="K125" s="1268"/>
      <c r="L125" s="49"/>
      <c r="M125" s="210"/>
      <c r="N125" s="210"/>
      <c r="O125" s="23"/>
      <c r="P125" s="14"/>
      <c r="Q125" s="14"/>
      <c r="R125" s="1860"/>
      <c r="S125" s="1938"/>
      <c r="T125" s="1938"/>
      <c r="U125" s="1976"/>
    </row>
    <row r="126" spans="1:23" ht="15" customHeight="1">
      <c r="A126" s="1864"/>
      <c r="B126" s="1867"/>
      <c r="C126" s="1983"/>
      <c r="D126" s="1899"/>
      <c r="E126" s="2008"/>
      <c r="F126" s="2010"/>
      <c r="G126" s="13" t="s">
        <v>66</v>
      </c>
      <c r="H126" s="188"/>
      <c r="I126" s="210"/>
      <c r="J126" s="210"/>
      <c r="K126" s="211"/>
      <c r="L126" s="49"/>
      <c r="M126" s="210"/>
      <c r="N126" s="210"/>
      <c r="O126" s="23"/>
      <c r="P126" s="14"/>
      <c r="Q126" s="14"/>
      <c r="R126" s="1860"/>
      <c r="S126" s="1938"/>
      <c r="T126" s="1938"/>
      <c r="U126" s="1976"/>
    </row>
    <row r="127" spans="1:23" ht="15" customHeight="1">
      <c r="A127" s="2004"/>
      <c r="B127" s="1978"/>
      <c r="C127" s="1946"/>
      <c r="D127" s="1968"/>
      <c r="E127" s="2013"/>
      <c r="F127" s="2000"/>
      <c r="G127" s="24" t="s">
        <v>13</v>
      </c>
      <c r="H127" s="28">
        <f>+H120+H121+H122+H125+H126</f>
        <v>1.2</v>
      </c>
      <c r="I127" s="26">
        <f t="shared" ref="I127:Q127" si="32">+I120+I121+I122+I125+I126</f>
        <v>0</v>
      </c>
      <c r="J127" s="26">
        <f t="shared" si="32"/>
        <v>0</v>
      </c>
      <c r="K127" s="31">
        <f t="shared" si="32"/>
        <v>1.2</v>
      </c>
      <c r="L127" s="27">
        <f t="shared" si="32"/>
        <v>0</v>
      </c>
      <c r="M127" s="26">
        <f t="shared" si="32"/>
        <v>0</v>
      </c>
      <c r="N127" s="26">
        <f t="shared" si="32"/>
        <v>0</v>
      </c>
      <c r="O127" s="30">
        <f t="shared" si="32"/>
        <v>0</v>
      </c>
      <c r="P127" s="32">
        <f t="shared" si="32"/>
        <v>53.28</v>
      </c>
      <c r="Q127" s="32">
        <f t="shared" si="32"/>
        <v>74.89</v>
      </c>
      <c r="R127" s="1860"/>
      <c r="S127" s="26">
        <f>+S120</f>
        <v>0</v>
      </c>
      <c r="T127" s="26">
        <f>+T120</f>
        <v>0</v>
      </c>
      <c r="U127" s="31"/>
    </row>
    <row r="128" spans="1:23" s="4" customFormat="1" ht="15" customHeight="1">
      <c r="A128" s="1863" t="s">
        <v>17</v>
      </c>
      <c r="B128" s="1866" t="s">
        <v>18</v>
      </c>
      <c r="C128" s="1946" t="s">
        <v>101</v>
      </c>
      <c r="D128" s="1898" t="s">
        <v>95</v>
      </c>
      <c r="E128" s="2007" t="s">
        <v>53</v>
      </c>
      <c r="F128" s="2009">
        <v>1</v>
      </c>
      <c r="G128" s="23" t="s">
        <v>30</v>
      </c>
      <c r="H128" s="780">
        <v>80.2</v>
      </c>
      <c r="I128" s="778"/>
      <c r="J128" s="778"/>
      <c r="K128" s="779">
        <v>80.2</v>
      </c>
      <c r="L128" s="49">
        <v>80.2</v>
      </c>
      <c r="M128" s="778"/>
      <c r="N128" s="778"/>
      <c r="O128" s="782">
        <v>80.2</v>
      </c>
      <c r="P128" s="14">
        <v>213.9</v>
      </c>
      <c r="Q128" s="14">
        <v>75.33</v>
      </c>
      <c r="R128" s="1860" t="s">
        <v>119</v>
      </c>
      <c r="S128" s="1938"/>
      <c r="T128" s="1938"/>
      <c r="U128" s="1975" t="s">
        <v>759</v>
      </c>
      <c r="V128" s="33"/>
      <c r="W128" s="33"/>
    </row>
    <row r="129" spans="1:23" ht="15" customHeight="1">
      <c r="A129" s="1864"/>
      <c r="B129" s="1867"/>
      <c r="C129" s="1946"/>
      <c r="D129" s="1899"/>
      <c r="E129" s="2008"/>
      <c r="F129" s="2010"/>
      <c r="G129" s="13" t="s">
        <v>67</v>
      </c>
      <c r="H129" s="780">
        <v>7.07</v>
      </c>
      <c r="I129" s="778"/>
      <c r="J129" s="778"/>
      <c r="K129" s="779">
        <v>7.07</v>
      </c>
      <c r="L129" s="49">
        <v>7.07</v>
      </c>
      <c r="M129" s="778"/>
      <c r="N129" s="778"/>
      <c r="O129" s="782">
        <v>7.07</v>
      </c>
      <c r="P129" s="14"/>
      <c r="Q129" s="14">
        <f>ROUND(8701.36/1000,1)</f>
        <v>8.6999999999999993</v>
      </c>
      <c r="R129" s="1860"/>
      <c r="S129" s="1938"/>
      <c r="T129" s="1938"/>
      <c r="U129" s="1976"/>
    </row>
    <row r="130" spans="1:23" ht="15" customHeight="1">
      <c r="A130" s="1864"/>
      <c r="B130" s="1867"/>
      <c r="C130" s="1946"/>
      <c r="D130" s="1899"/>
      <c r="E130" s="2008"/>
      <c r="F130" s="2010"/>
      <c r="G130" s="15" t="s">
        <v>56</v>
      </c>
      <c r="H130" s="16">
        <f>+H131+H132</f>
        <v>25.4</v>
      </c>
      <c r="I130" s="17">
        <f t="shared" ref="I130:Q130" si="33">+I131+I132</f>
        <v>0</v>
      </c>
      <c r="J130" s="17">
        <f t="shared" si="33"/>
        <v>0</v>
      </c>
      <c r="K130" s="19">
        <f t="shared" si="33"/>
        <v>25.4</v>
      </c>
      <c r="L130" s="50">
        <f t="shared" si="33"/>
        <v>19</v>
      </c>
      <c r="M130" s="17">
        <f t="shared" si="33"/>
        <v>0</v>
      </c>
      <c r="N130" s="17">
        <f t="shared" si="33"/>
        <v>0</v>
      </c>
      <c r="O130" s="18">
        <f t="shared" si="33"/>
        <v>19</v>
      </c>
      <c r="P130" s="20">
        <f t="shared" si="33"/>
        <v>37.75</v>
      </c>
      <c r="Q130" s="20">
        <f t="shared" si="33"/>
        <v>13.29</v>
      </c>
      <c r="R130" s="1860"/>
      <c r="S130" s="1938"/>
      <c r="T130" s="1938"/>
      <c r="U130" s="1976"/>
    </row>
    <row r="131" spans="1:23" ht="15" customHeight="1">
      <c r="A131" s="1864"/>
      <c r="B131" s="1867"/>
      <c r="C131" s="1946"/>
      <c r="D131" s="1899"/>
      <c r="E131" s="2008"/>
      <c r="F131" s="2010"/>
      <c r="G131" s="101" t="s">
        <v>118</v>
      </c>
      <c r="H131" s="780"/>
      <c r="I131" s="778"/>
      <c r="J131" s="778"/>
      <c r="K131" s="779"/>
      <c r="L131" s="49"/>
      <c r="M131" s="778"/>
      <c r="N131" s="778"/>
      <c r="O131" s="782"/>
      <c r="P131" s="127"/>
      <c r="Q131" s="127"/>
      <c r="R131" s="1860"/>
      <c r="S131" s="1938"/>
      <c r="T131" s="1938"/>
      <c r="U131" s="1976"/>
      <c r="V131" s="1936"/>
      <c r="W131" s="1937"/>
    </row>
    <row r="132" spans="1:23" ht="15" customHeight="1">
      <c r="A132" s="1864"/>
      <c r="B132" s="1867"/>
      <c r="C132" s="1946"/>
      <c r="D132" s="1899"/>
      <c r="E132" s="2008"/>
      <c r="F132" s="2010"/>
      <c r="G132" s="101" t="s">
        <v>65</v>
      </c>
      <c r="H132" s="780">
        <v>25.4</v>
      </c>
      <c r="I132" s="778"/>
      <c r="J132" s="778"/>
      <c r="K132" s="779">
        <v>25.4</v>
      </c>
      <c r="L132" s="49">
        <v>19</v>
      </c>
      <c r="M132" s="778"/>
      <c r="N132" s="778"/>
      <c r="O132" s="782">
        <v>19</v>
      </c>
      <c r="P132" s="157">
        <v>37.75</v>
      </c>
      <c r="Q132" s="157">
        <v>13.29</v>
      </c>
      <c r="R132" s="1860"/>
      <c r="S132" s="1938"/>
      <c r="T132" s="1938"/>
      <c r="U132" s="1976"/>
    </row>
    <row r="133" spans="1:23" ht="15" customHeight="1">
      <c r="A133" s="1864"/>
      <c r="B133" s="1867"/>
      <c r="C133" s="1946"/>
      <c r="D133" s="1899"/>
      <c r="E133" s="2008"/>
      <c r="F133" s="2010"/>
      <c r="G133" s="13" t="s">
        <v>36</v>
      </c>
      <c r="H133" s="780"/>
      <c r="I133" s="778"/>
      <c r="J133" s="778"/>
      <c r="K133" s="779"/>
      <c r="L133" s="49"/>
      <c r="M133" s="778"/>
      <c r="N133" s="778"/>
      <c r="O133" s="782"/>
      <c r="P133" s="14"/>
      <c r="Q133" s="14"/>
      <c r="R133" s="1860"/>
      <c r="S133" s="1938"/>
      <c r="T133" s="1938"/>
      <c r="U133" s="1976"/>
    </row>
    <row r="134" spans="1:23" ht="15" customHeight="1">
      <c r="A134" s="1864"/>
      <c r="B134" s="1867"/>
      <c r="C134" s="1946"/>
      <c r="D134" s="1899"/>
      <c r="E134" s="2008"/>
      <c r="F134" s="2010"/>
      <c r="G134" s="13" t="s">
        <v>66</v>
      </c>
      <c r="H134" s="780"/>
      <c r="I134" s="778"/>
      <c r="J134" s="778"/>
      <c r="K134" s="779"/>
      <c r="L134" s="49"/>
      <c r="M134" s="778"/>
      <c r="N134" s="778"/>
      <c r="O134" s="782"/>
      <c r="P134" s="14"/>
      <c r="Q134" s="14"/>
      <c r="R134" s="1860"/>
      <c r="S134" s="1938"/>
      <c r="T134" s="1938"/>
      <c r="U134" s="1976"/>
    </row>
    <row r="135" spans="1:23" ht="15" customHeight="1">
      <c r="A135" s="1864"/>
      <c r="B135" s="1867"/>
      <c r="C135" s="1946"/>
      <c r="D135" s="1899"/>
      <c r="E135" s="2008"/>
      <c r="F135" s="2000"/>
      <c r="G135" s="24" t="s">
        <v>13</v>
      </c>
      <c r="H135" s="28">
        <f>+H128+H129+H130+H133+H134</f>
        <v>112.67000000000002</v>
      </c>
      <c r="I135" s="26">
        <f t="shared" ref="I135:Q135" si="34">+I128+I129+I130+I133+I134</f>
        <v>0</v>
      </c>
      <c r="J135" s="26">
        <f t="shared" si="34"/>
        <v>0</v>
      </c>
      <c r="K135" s="31">
        <f t="shared" si="34"/>
        <v>112.67000000000002</v>
      </c>
      <c r="L135" s="27">
        <f t="shared" si="34"/>
        <v>106.27000000000001</v>
      </c>
      <c r="M135" s="26">
        <f t="shared" si="34"/>
        <v>0</v>
      </c>
      <c r="N135" s="26">
        <f t="shared" si="34"/>
        <v>0</v>
      </c>
      <c r="O135" s="30">
        <f t="shared" si="34"/>
        <v>106.27000000000001</v>
      </c>
      <c r="P135" s="32">
        <f t="shared" si="34"/>
        <v>251.65</v>
      </c>
      <c r="Q135" s="32">
        <f t="shared" si="34"/>
        <v>97.32</v>
      </c>
      <c r="R135" s="1860"/>
      <c r="S135" s="26">
        <f>+S128</f>
        <v>0</v>
      </c>
      <c r="T135" s="26">
        <f>+T128</f>
        <v>0</v>
      </c>
      <c r="U135" s="31"/>
    </row>
    <row r="136" spans="1:23" s="4" customFormat="1" ht="15" customHeight="1">
      <c r="A136" s="1962" t="s">
        <v>17</v>
      </c>
      <c r="B136" s="1866" t="s">
        <v>18</v>
      </c>
      <c r="C136" s="1946" t="s">
        <v>102</v>
      </c>
      <c r="D136" s="1898" t="s">
        <v>98</v>
      </c>
      <c r="E136" s="2007" t="s">
        <v>53</v>
      </c>
      <c r="F136" s="2009">
        <v>1</v>
      </c>
      <c r="G136" s="23" t="s">
        <v>30</v>
      </c>
      <c r="H136" s="785">
        <v>6.4</v>
      </c>
      <c r="I136" s="783"/>
      <c r="J136" s="783"/>
      <c r="K136" s="784">
        <v>6.4</v>
      </c>
      <c r="L136" s="49">
        <v>6.4</v>
      </c>
      <c r="M136" s="783"/>
      <c r="N136" s="783"/>
      <c r="O136" s="787">
        <v>6.4</v>
      </c>
      <c r="P136" s="786">
        <v>79.650000000000006</v>
      </c>
      <c r="Q136" s="786">
        <v>29.57</v>
      </c>
      <c r="R136" s="1860" t="s">
        <v>109</v>
      </c>
      <c r="S136" s="1938"/>
      <c r="T136" s="1938"/>
      <c r="U136" s="1975" t="s">
        <v>745</v>
      </c>
      <c r="V136" s="33"/>
      <c r="W136" s="33"/>
    </row>
    <row r="137" spans="1:23" ht="15" customHeight="1">
      <c r="A137" s="1963"/>
      <c r="B137" s="1867"/>
      <c r="C137" s="1946"/>
      <c r="D137" s="1899"/>
      <c r="E137" s="2008"/>
      <c r="F137" s="2010"/>
      <c r="G137" s="13" t="s">
        <v>67</v>
      </c>
      <c r="H137" s="785"/>
      <c r="I137" s="783"/>
      <c r="J137" s="783"/>
      <c r="K137" s="784"/>
      <c r="L137" s="49"/>
      <c r="M137" s="783"/>
      <c r="N137" s="783"/>
      <c r="O137" s="787"/>
      <c r="P137" s="786"/>
      <c r="Q137" s="786"/>
      <c r="R137" s="1860"/>
      <c r="S137" s="1938"/>
      <c r="T137" s="1938"/>
      <c r="U137" s="1976"/>
    </row>
    <row r="138" spans="1:23" ht="15" customHeight="1">
      <c r="A138" s="1963"/>
      <c r="B138" s="1867"/>
      <c r="C138" s="1946"/>
      <c r="D138" s="1899"/>
      <c r="E138" s="2008"/>
      <c r="F138" s="2010"/>
      <c r="G138" s="15" t="s">
        <v>56</v>
      </c>
      <c r="H138" s="16">
        <f>+H139+H140</f>
        <v>74.900000000000006</v>
      </c>
      <c r="I138" s="17">
        <f t="shared" ref="I138:Q138" si="35">+I139+I140</f>
        <v>0</v>
      </c>
      <c r="J138" s="17">
        <f t="shared" si="35"/>
        <v>0</v>
      </c>
      <c r="K138" s="19">
        <f t="shared" si="35"/>
        <v>74.900000000000006</v>
      </c>
      <c r="L138" s="50">
        <f t="shared" si="35"/>
        <v>2.8</v>
      </c>
      <c r="M138" s="17">
        <f t="shared" si="35"/>
        <v>0</v>
      </c>
      <c r="N138" s="17">
        <f t="shared" si="35"/>
        <v>0</v>
      </c>
      <c r="O138" s="18">
        <f t="shared" si="35"/>
        <v>2.8</v>
      </c>
      <c r="P138" s="20">
        <f t="shared" si="35"/>
        <v>64.27</v>
      </c>
      <c r="Q138" s="20">
        <f t="shared" si="35"/>
        <v>24.06</v>
      </c>
      <c r="R138" s="1860"/>
      <c r="S138" s="1938"/>
      <c r="T138" s="1938"/>
      <c r="U138" s="1976"/>
    </row>
    <row r="139" spans="1:23" ht="15" customHeight="1">
      <c r="A139" s="1963"/>
      <c r="B139" s="1867"/>
      <c r="C139" s="1946"/>
      <c r="D139" s="1899"/>
      <c r="E139" s="2008"/>
      <c r="F139" s="2010"/>
      <c r="G139" s="101" t="s">
        <v>118</v>
      </c>
      <c r="H139" s="785"/>
      <c r="I139" s="783"/>
      <c r="J139" s="783"/>
      <c r="K139" s="784"/>
      <c r="L139" s="49"/>
      <c r="M139" s="783"/>
      <c r="N139" s="783"/>
      <c r="O139" s="787"/>
      <c r="P139" s="786"/>
      <c r="Q139" s="786"/>
      <c r="R139" s="1860"/>
      <c r="S139" s="1938"/>
      <c r="T139" s="1938"/>
      <c r="U139" s="1976"/>
      <c r="V139" s="213"/>
    </row>
    <row r="140" spans="1:23" ht="15" customHeight="1">
      <c r="A140" s="1963"/>
      <c r="B140" s="1867"/>
      <c r="C140" s="1946"/>
      <c r="D140" s="1899"/>
      <c r="E140" s="2008"/>
      <c r="F140" s="2010"/>
      <c r="G140" s="101" t="s">
        <v>65</v>
      </c>
      <c r="H140" s="785">
        <v>74.900000000000006</v>
      </c>
      <c r="I140" s="783"/>
      <c r="J140" s="783"/>
      <c r="K140" s="784">
        <v>74.900000000000006</v>
      </c>
      <c r="L140" s="49">
        <v>2.8</v>
      </c>
      <c r="M140" s="783"/>
      <c r="N140" s="783"/>
      <c r="O140" s="787">
        <v>2.8</v>
      </c>
      <c r="P140" s="786">
        <v>64.27</v>
      </c>
      <c r="Q140" s="786">
        <v>24.06</v>
      </c>
      <c r="R140" s="1860"/>
      <c r="S140" s="1938"/>
      <c r="T140" s="1938"/>
      <c r="U140" s="1976"/>
    </row>
    <row r="141" spans="1:23" ht="15" customHeight="1">
      <c r="A141" s="1963"/>
      <c r="B141" s="1867"/>
      <c r="C141" s="1946"/>
      <c r="D141" s="1899"/>
      <c r="E141" s="2008"/>
      <c r="F141" s="2010"/>
      <c r="G141" s="13" t="s">
        <v>36</v>
      </c>
      <c r="H141" s="785"/>
      <c r="I141" s="783"/>
      <c r="J141" s="783"/>
      <c r="K141" s="784"/>
      <c r="L141" s="49"/>
      <c r="M141" s="783"/>
      <c r="N141" s="783"/>
      <c r="O141" s="787"/>
      <c r="P141" s="786"/>
      <c r="Q141" s="786"/>
      <c r="R141" s="1860"/>
      <c r="S141" s="1938"/>
      <c r="T141" s="1938"/>
      <c r="U141" s="1976"/>
    </row>
    <row r="142" spans="1:23" ht="15" customHeight="1">
      <c r="A142" s="1963"/>
      <c r="B142" s="1867"/>
      <c r="C142" s="1946"/>
      <c r="D142" s="1899"/>
      <c r="E142" s="2008"/>
      <c r="F142" s="2010"/>
      <c r="G142" s="13" t="s">
        <v>66</v>
      </c>
      <c r="H142" s="785"/>
      <c r="I142" s="783"/>
      <c r="J142" s="783"/>
      <c r="K142" s="784"/>
      <c r="L142" s="49"/>
      <c r="M142" s="783"/>
      <c r="N142" s="783"/>
      <c r="O142" s="787"/>
      <c r="P142" s="786"/>
      <c r="Q142" s="786"/>
      <c r="R142" s="1860"/>
      <c r="S142" s="1938"/>
      <c r="T142" s="1938"/>
      <c r="U142" s="1976"/>
    </row>
    <row r="143" spans="1:23" ht="17.25" customHeight="1">
      <c r="A143" s="1964"/>
      <c r="B143" s="1978"/>
      <c r="C143" s="1946"/>
      <c r="D143" s="1968"/>
      <c r="E143" s="2013"/>
      <c r="F143" s="2000"/>
      <c r="G143" s="24" t="s">
        <v>13</v>
      </c>
      <c r="H143" s="28">
        <f>+H136+H137+H138+H141+H142</f>
        <v>81.300000000000011</v>
      </c>
      <c r="I143" s="26">
        <f t="shared" ref="I143:Q143" si="36">+I136+I137+I138+I141+I142</f>
        <v>0</v>
      </c>
      <c r="J143" s="26">
        <f t="shared" si="36"/>
        <v>0</v>
      </c>
      <c r="K143" s="31">
        <f t="shared" si="36"/>
        <v>81.300000000000011</v>
      </c>
      <c r="L143" s="27">
        <f t="shared" si="36"/>
        <v>9.1999999999999993</v>
      </c>
      <c r="M143" s="26">
        <f t="shared" si="36"/>
        <v>0</v>
      </c>
      <c r="N143" s="26">
        <f t="shared" si="36"/>
        <v>0</v>
      </c>
      <c r="O143" s="30">
        <f t="shared" si="36"/>
        <v>9.1999999999999993</v>
      </c>
      <c r="P143" s="32">
        <f t="shared" si="36"/>
        <v>143.92000000000002</v>
      </c>
      <c r="Q143" s="32">
        <f t="shared" si="36"/>
        <v>53.629999999999995</v>
      </c>
      <c r="R143" s="1860"/>
      <c r="S143" s="26">
        <f>+S136</f>
        <v>0</v>
      </c>
      <c r="T143" s="26">
        <f>+T136</f>
        <v>0</v>
      </c>
      <c r="U143" s="31"/>
    </row>
    <row r="144" spans="1:23" s="4" customFormat="1" ht="14.85" customHeight="1">
      <c r="A144" s="1863" t="s">
        <v>17</v>
      </c>
      <c r="B144" s="1866" t="s">
        <v>18</v>
      </c>
      <c r="C144" s="1946" t="s">
        <v>110</v>
      </c>
      <c r="D144" s="1898" t="s">
        <v>127</v>
      </c>
      <c r="E144" s="2007" t="s">
        <v>121</v>
      </c>
      <c r="F144" s="2009">
        <v>1</v>
      </c>
      <c r="G144" s="23" t="s">
        <v>30</v>
      </c>
      <c r="H144" s="188"/>
      <c r="I144" s="210"/>
      <c r="J144" s="210"/>
      <c r="K144" s="211"/>
      <c r="L144" s="49"/>
      <c r="M144" s="210"/>
      <c r="N144" s="210"/>
      <c r="O144" s="23"/>
      <c r="P144" s="14">
        <f>ROUND(637500/1000,1)</f>
        <v>637.5</v>
      </c>
      <c r="Q144" s="14">
        <f>ROUND(637500/1000,1)</f>
        <v>637.5</v>
      </c>
      <c r="R144" s="1860" t="s">
        <v>128</v>
      </c>
      <c r="S144" s="1938"/>
      <c r="T144" s="1938"/>
      <c r="U144" s="1975" t="s">
        <v>746</v>
      </c>
      <c r="V144" s="33"/>
      <c r="W144" s="33"/>
    </row>
    <row r="145" spans="1:23" ht="14.85" customHeight="1">
      <c r="A145" s="1864"/>
      <c r="B145" s="1867"/>
      <c r="C145" s="1946"/>
      <c r="D145" s="1899"/>
      <c r="E145" s="2008"/>
      <c r="F145" s="2010"/>
      <c r="G145" s="13" t="s">
        <v>67</v>
      </c>
      <c r="H145" s="188"/>
      <c r="I145" s="210"/>
      <c r="J145" s="210"/>
      <c r="K145" s="211"/>
      <c r="L145" s="49"/>
      <c r="M145" s="210"/>
      <c r="N145" s="210"/>
      <c r="O145" s="23"/>
      <c r="P145" s="14"/>
      <c r="Q145" s="14"/>
      <c r="R145" s="1860"/>
      <c r="S145" s="1938"/>
      <c r="T145" s="1938"/>
      <c r="U145" s="1976"/>
    </row>
    <row r="146" spans="1:23" ht="14.85" customHeight="1">
      <c r="A146" s="1864"/>
      <c r="B146" s="1867"/>
      <c r="C146" s="1946"/>
      <c r="D146" s="1899"/>
      <c r="E146" s="2008"/>
      <c r="F146" s="2010"/>
      <c r="G146" s="15" t="s">
        <v>56</v>
      </c>
      <c r="H146" s="16">
        <f>+H147+H148</f>
        <v>0</v>
      </c>
      <c r="I146" s="17">
        <f t="shared" ref="I146:K146" si="37">+I147+I148</f>
        <v>0</v>
      </c>
      <c r="J146" s="17">
        <f t="shared" si="37"/>
        <v>0</v>
      </c>
      <c r="K146" s="19">
        <f t="shared" si="37"/>
        <v>0</v>
      </c>
      <c r="L146" s="50">
        <f>+L147+L148</f>
        <v>0</v>
      </c>
      <c r="M146" s="17">
        <f t="shared" ref="M146:Q146" si="38">+M147+M148</f>
        <v>0</v>
      </c>
      <c r="N146" s="17">
        <f t="shared" si="38"/>
        <v>0</v>
      </c>
      <c r="O146" s="18">
        <f t="shared" si="38"/>
        <v>0</v>
      </c>
      <c r="P146" s="20">
        <f t="shared" si="38"/>
        <v>765</v>
      </c>
      <c r="Q146" s="20">
        <f t="shared" si="38"/>
        <v>0</v>
      </c>
      <c r="R146" s="1860"/>
      <c r="S146" s="1938"/>
      <c r="T146" s="1938"/>
      <c r="U146" s="1976"/>
    </row>
    <row r="147" spans="1:23" ht="14.85" customHeight="1">
      <c r="A147" s="1864"/>
      <c r="B147" s="1867"/>
      <c r="C147" s="1946"/>
      <c r="D147" s="1899"/>
      <c r="E147" s="2008"/>
      <c r="F147" s="2010"/>
      <c r="G147" s="101" t="s">
        <v>118</v>
      </c>
      <c r="H147" s="141"/>
      <c r="I147" s="142"/>
      <c r="J147" s="142"/>
      <c r="K147" s="143"/>
      <c r="L147" s="155"/>
      <c r="M147" s="142"/>
      <c r="N147" s="142"/>
      <c r="O147" s="156"/>
      <c r="P147" s="157">
        <f>900-135</f>
        <v>765</v>
      </c>
      <c r="Q147" s="127"/>
      <c r="R147" s="1860"/>
      <c r="S147" s="1938"/>
      <c r="T147" s="1938"/>
      <c r="U147" s="1976"/>
    </row>
    <row r="148" spans="1:23" ht="14.85" customHeight="1">
      <c r="A148" s="1864"/>
      <c r="B148" s="1867"/>
      <c r="C148" s="1946"/>
      <c r="D148" s="1899"/>
      <c r="E148" s="2008"/>
      <c r="F148" s="2010"/>
      <c r="G148" s="101" t="s">
        <v>65</v>
      </c>
      <c r="H148" s="123"/>
      <c r="I148" s="124"/>
      <c r="J148" s="124"/>
      <c r="K148" s="125"/>
      <c r="L148" s="126"/>
      <c r="M148" s="124"/>
      <c r="N148" s="124"/>
      <c r="O148" s="122"/>
      <c r="P148" s="127"/>
      <c r="Q148" s="127"/>
      <c r="R148" s="1860"/>
      <c r="S148" s="1938"/>
      <c r="T148" s="1938"/>
      <c r="U148" s="1976"/>
    </row>
    <row r="149" spans="1:23" ht="14.85" customHeight="1">
      <c r="A149" s="1864"/>
      <c r="B149" s="1867"/>
      <c r="C149" s="1946"/>
      <c r="D149" s="1899"/>
      <c r="E149" s="2008"/>
      <c r="F149" s="2010"/>
      <c r="G149" s="13" t="s">
        <v>36</v>
      </c>
      <c r="H149" s="188"/>
      <c r="I149" s="210"/>
      <c r="J149" s="210"/>
      <c r="K149" s="211"/>
      <c r="L149" s="49"/>
      <c r="M149" s="210"/>
      <c r="N149" s="210"/>
      <c r="O149" s="23"/>
      <c r="P149" s="14"/>
      <c r="Q149" s="14"/>
      <c r="R149" s="1860"/>
      <c r="S149" s="1938"/>
      <c r="T149" s="1938"/>
      <c r="U149" s="1976"/>
    </row>
    <row r="150" spans="1:23" ht="14.85" customHeight="1">
      <c r="A150" s="1864"/>
      <c r="B150" s="1867"/>
      <c r="C150" s="1946"/>
      <c r="D150" s="1899"/>
      <c r="E150" s="2008"/>
      <c r="F150" s="2010"/>
      <c r="G150" s="13" t="s">
        <v>66</v>
      </c>
      <c r="H150" s="188"/>
      <c r="I150" s="210"/>
      <c r="J150" s="210"/>
      <c r="K150" s="211"/>
      <c r="L150" s="49"/>
      <c r="M150" s="210"/>
      <c r="N150" s="210"/>
      <c r="O150" s="23"/>
      <c r="P150" s="14"/>
      <c r="Q150" s="14"/>
      <c r="R150" s="1860"/>
      <c r="S150" s="1938"/>
      <c r="T150" s="1938"/>
      <c r="U150" s="1976"/>
    </row>
    <row r="151" spans="1:23" ht="14.85" customHeight="1" thickBot="1">
      <c r="A151" s="1864"/>
      <c r="B151" s="1867"/>
      <c r="C151" s="1946"/>
      <c r="D151" s="1899"/>
      <c r="E151" s="2008"/>
      <c r="F151" s="2000"/>
      <c r="G151" s="108" t="s">
        <v>13</v>
      </c>
      <c r="H151" s="39">
        <f>+H144+H145+H146+H149+H150</f>
        <v>0</v>
      </c>
      <c r="I151" s="40">
        <f t="shared" ref="I151:K151" si="39">+I144+I145+I146+I149+I150</f>
        <v>0</v>
      </c>
      <c r="J151" s="40">
        <f t="shared" si="39"/>
        <v>0</v>
      </c>
      <c r="K151" s="42">
        <f t="shared" si="39"/>
        <v>0</v>
      </c>
      <c r="L151" s="55">
        <f>+L144+L145+L146+L149+L150</f>
        <v>0</v>
      </c>
      <c r="M151" s="40">
        <f t="shared" ref="M151:Q151" si="40">+M144+M145+M146+M149+M150</f>
        <v>0</v>
      </c>
      <c r="N151" s="40">
        <f t="shared" si="40"/>
        <v>0</v>
      </c>
      <c r="O151" s="41">
        <f t="shared" si="40"/>
        <v>0</v>
      </c>
      <c r="P151" s="43">
        <f t="shared" si="40"/>
        <v>1402.5</v>
      </c>
      <c r="Q151" s="43">
        <f t="shared" si="40"/>
        <v>637.5</v>
      </c>
      <c r="R151" s="2012"/>
      <c r="S151" s="106">
        <f>+S144</f>
        <v>0</v>
      </c>
      <c r="T151" s="106">
        <f>+T144</f>
        <v>0</v>
      </c>
      <c r="U151" s="107"/>
    </row>
    <row r="152" spans="1:23" s="4" customFormat="1" ht="14.85" customHeight="1">
      <c r="A152" s="1863" t="s">
        <v>17</v>
      </c>
      <c r="B152" s="1866" t="s">
        <v>18</v>
      </c>
      <c r="C152" s="1946" t="s">
        <v>162</v>
      </c>
      <c r="D152" s="1898" t="s">
        <v>163</v>
      </c>
      <c r="E152" s="2007" t="s">
        <v>121</v>
      </c>
      <c r="F152" s="2009">
        <v>1</v>
      </c>
      <c r="G152" s="23" t="s">
        <v>30</v>
      </c>
      <c r="H152" s="188"/>
      <c r="I152" s="210"/>
      <c r="J152" s="210"/>
      <c r="K152" s="211"/>
      <c r="L152" s="49"/>
      <c r="M152" s="210"/>
      <c r="N152" s="210"/>
      <c r="O152" s="23"/>
      <c r="P152" s="14"/>
      <c r="Q152" s="14"/>
      <c r="R152" s="1860" t="s">
        <v>164</v>
      </c>
      <c r="S152" s="1938"/>
      <c r="T152" s="1938"/>
      <c r="U152" s="1975" t="s">
        <v>747</v>
      </c>
      <c r="V152" s="33"/>
      <c r="W152" s="33"/>
    </row>
    <row r="153" spans="1:23" ht="14.85" customHeight="1">
      <c r="A153" s="1864"/>
      <c r="B153" s="1867"/>
      <c r="C153" s="1946"/>
      <c r="D153" s="1899"/>
      <c r="E153" s="2008"/>
      <c r="F153" s="2010"/>
      <c r="G153" s="13" t="s">
        <v>67</v>
      </c>
      <c r="H153" s="188"/>
      <c r="I153" s="210"/>
      <c r="J153" s="210"/>
      <c r="K153" s="211"/>
      <c r="L153" s="49"/>
      <c r="M153" s="210"/>
      <c r="N153" s="210"/>
      <c r="O153" s="23"/>
      <c r="P153" s="14"/>
      <c r="Q153" s="14"/>
      <c r="R153" s="1860"/>
      <c r="S153" s="1938"/>
      <c r="T153" s="1938"/>
      <c r="U153" s="1976"/>
    </row>
    <row r="154" spans="1:23" ht="14.85" customHeight="1">
      <c r="A154" s="1864"/>
      <c r="B154" s="1867"/>
      <c r="C154" s="1946"/>
      <c r="D154" s="1899"/>
      <c r="E154" s="2008"/>
      <c r="F154" s="2010"/>
      <c r="G154" s="15" t="s">
        <v>56</v>
      </c>
      <c r="H154" s="16">
        <f>+H155+H156</f>
        <v>0</v>
      </c>
      <c r="I154" s="17">
        <f t="shared" ref="I154:K154" si="41">+I155+I156</f>
        <v>0</v>
      </c>
      <c r="J154" s="17">
        <f t="shared" si="41"/>
        <v>0</v>
      </c>
      <c r="K154" s="19">
        <f t="shared" si="41"/>
        <v>0</v>
      </c>
      <c r="L154" s="50">
        <f>+L155+L156</f>
        <v>0</v>
      </c>
      <c r="M154" s="17">
        <f t="shared" ref="M154:Q154" si="42">+M155+M156</f>
        <v>0</v>
      </c>
      <c r="N154" s="17">
        <f t="shared" si="42"/>
        <v>0</v>
      </c>
      <c r="O154" s="18">
        <f t="shared" si="42"/>
        <v>0</v>
      </c>
      <c r="P154" s="20">
        <f t="shared" si="42"/>
        <v>20</v>
      </c>
      <c r="Q154" s="20">
        <f t="shared" si="42"/>
        <v>230</v>
      </c>
      <c r="R154" s="1860"/>
      <c r="S154" s="1938"/>
      <c r="T154" s="1938"/>
      <c r="U154" s="1976"/>
    </row>
    <row r="155" spans="1:23" ht="14.85" customHeight="1">
      <c r="A155" s="1864"/>
      <c r="B155" s="1867"/>
      <c r="C155" s="1946"/>
      <c r="D155" s="1899"/>
      <c r="E155" s="2008"/>
      <c r="F155" s="2010"/>
      <c r="G155" s="101" t="s">
        <v>118</v>
      </c>
      <c r="H155" s="141"/>
      <c r="I155" s="142"/>
      <c r="J155" s="142"/>
      <c r="K155" s="143"/>
      <c r="L155" s="155"/>
      <c r="M155" s="142"/>
      <c r="N155" s="142"/>
      <c r="O155" s="156"/>
      <c r="P155" s="14">
        <v>20</v>
      </c>
      <c r="Q155" s="14">
        <v>230</v>
      </c>
      <c r="R155" s="1860"/>
      <c r="S155" s="1938"/>
      <c r="T155" s="1938"/>
      <c r="U155" s="1976"/>
    </row>
    <row r="156" spans="1:23" ht="14.85" customHeight="1">
      <c r="A156" s="1864"/>
      <c r="B156" s="1867"/>
      <c r="C156" s="1946"/>
      <c r="D156" s="1899"/>
      <c r="E156" s="2008"/>
      <c r="F156" s="2010"/>
      <c r="G156" s="101" t="s">
        <v>65</v>
      </c>
      <c r="H156" s="123"/>
      <c r="I156" s="124"/>
      <c r="J156" s="124"/>
      <c r="K156" s="125"/>
      <c r="L156" s="126"/>
      <c r="M156" s="124"/>
      <c r="N156" s="124"/>
      <c r="O156" s="122"/>
      <c r="P156" s="127"/>
      <c r="Q156" s="127"/>
      <c r="R156" s="1860"/>
      <c r="S156" s="1938"/>
      <c r="T156" s="1938"/>
      <c r="U156" s="1976"/>
    </row>
    <row r="157" spans="1:23" ht="14.85" customHeight="1">
      <c r="A157" s="1864"/>
      <c r="B157" s="1867"/>
      <c r="C157" s="1946"/>
      <c r="D157" s="1899"/>
      <c r="E157" s="2008"/>
      <c r="F157" s="2010"/>
      <c r="G157" s="13" t="s">
        <v>36</v>
      </c>
      <c r="H157" s="188"/>
      <c r="I157" s="210"/>
      <c r="J157" s="210"/>
      <c r="K157" s="211"/>
      <c r="L157" s="49"/>
      <c r="M157" s="210"/>
      <c r="N157" s="210"/>
      <c r="O157" s="23"/>
      <c r="P157" s="14"/>
      <c r="Q157" s="14"/>
      <c r="R157" s="1860"/>
      <c r="S157" s="1938"/>
      <c r="T157" s="1938"/>
      <c r="U157" s="1976"/>
    </row>
    <row r="158" spans="1:23" ht="14.85" customHeight="1">
      <c r="A158" s="1864"/>
      <c r="B158" s="1867"/>
      <c r="C158" s="1946"/>
      <c r="D158" s="1899"/>
      <c r="E158" s="2008"/>
      <c r="F158" s="2010"/>
      <c r="G158" s="13" t="s">
        <v>66</v>
      </c>
      <c r="H158" s="188"/>
      <c r="I158" s="210"/>
      <c r="J158" s="210"/>
      <c r="K158" s="211"/>
      <c r="L158" s="49"/>
      <c r="M158" s="210"/>
      <c r="N158" s="210"/>
      <c r="O158" s="23"/>
      <c r="P158" s="14"/>
      <c r="Q158" s="14"/>
      <c r="R158" s="1860"/>
      <c r="S158" s="1938"/>
      <c r="T158" s="1938"/>
      <c r="U158" s="1976"/>
    </row>
    <row r="159" spans="1:23" ht="14.85" customHeight="1" thickBot="1">
      <c r="A159" s="1864"/>
      <c r="B159" s="1867"/>
      <c r="C159" s="1946"/>
      <c r="D159" s="1899"/>
      <c r="E159" s="2008"/>
      <c r="F159" s="2000"/>
      <c r="G159" s="108" t="s">
        <v>13</v>
      </c>
      <c r="H159" s="39">
        <f>+H152+H153+H154+H157+H158</f>
        <v>0</v>
      </c>
      <c r="I159" s="40">
        <f t="shared" ref="I159:K159" si="43">+I152+I153+I154+I157+I158</f>
        <v>0</v>
      </c>
      <c r="J159" s="40">
        <f t="shared" si="43"/>
        <v>0</v>
      </c>
      <c r="K159" s="42">
        <f t="shared" si="43"/>
        <v>0</v>
      </c>
      <c r="L159" s="55">
        <f>+L152+L153+L154+L157+L158</f>
        <v>0</v>
      </c>
      <c r="M159" s="40">
        <f t="shared" ref="M159:Q159" si="44">+M152+M153+M154+M157+M158</f>
        <v>0</v>
      </c>
      <c r="N159" s="40">
        <f t="shared" si="44"/>
        <v>0</v>
      </c>
      <c r="O159" s="41">
        <f t="shared" si="44"/>
        <v>0</v>
      </c>
      <c r="P159" s="43">
        <f t="shared" si="44"/>
        <v>20</v>
      </c>
      <c r="Q159" s="43">
        <f t="shared" si="44"/>
        <v>230</v>
      </c>
      <c r="R159" s="2012"/>
      <c r="S159" s="106">
        <f>+S152</f>
        <v>0</v>
      </c>
      <c r="T159" s="106">
        <f>+T152</f>
        <v>0</v>
      </c>
      <c r="U159" s="107"/>
    </row>
    <row r="160" spans="1:23" ht="14.85" customHeight="1" thickBot="1">
      <c r="A160" s="9" t="s">
        <v>17</v>
      </c>
      <c r="B160" s="217" t="s">
        <v>18</v>
      </c>
      <c r="C160" s="1904" t="s">
        <v>14</v>
      </c>
      <c r="D160" s="2011"/>
      <c r="E160" s="2011"/>
      <c r="F160" s="2011"/>
      <c r="G160" s="2011"/>
      <c r="H160" s="45">
        <f>+H63+H71+H79+H87+H95+H103+H111+H119+H127+H135+H143+H159+H151</f>
        <v>562.77</v>
      </c>
      <c r="I160" s="45">
        <f t="shared" ref="I160:Q160" si="45">+I63+I71+I79+I87+I95+I103+I111+I119+I127+I135+I143+I159+I151</f>
        <v>0</v>
      </c>
      <c r="J160" s="45">
        <f t="shared" si="45"/>
        <v>0</v>
      </c>
      <c r="K160" s="45">
        <f t="shared" si="45"/>
        <v>562.77</v>
      </c>
      <c r="L160" s="45">
        <f t="shared" si="45"/>
        <v>457.36999999999995</v>
      </c>
      <c r="M160" s="45">
        <f t="shared" si="45"/>
        <v>0</v>
      </c>
      <c r="N160" s="45">
        <f t="shared" si="45"/>
        <v>0</v>
      </c>
      <c r="O160" s="45">
        <f t="shared" si="45"/>
        <v>457.36999999999995</v>
      </c>
      <c r="P160" s="45">
        <f t="shared" si="45"/>
        <v>2749.1000000000004</v>
      </c>
      <c r="Q160" s="45">
        <f t="shared" si="45"/>
        <v>2931.03</v>
      </c>
      <c r="R160" s="45" t="s">
        <v>23</v>
      </c>
      <c r="S160" s="217" t="s">
        <v>23</v>
      </c>
      <c r="T160" s="217" t="s">
        <v>23</v>
      </c>
      <c r="U160" s="46" t="s">
        <v>23</v>
      </c>
      <c r="V160" s="205">
        <f>+V378+I378+K378</f>
        <v>2843.92</v>
      </c>
    </row>
    <row r="161" spans="1:21" ht="14.85" customHeight="1" thickBot="1">
      <c r="A161" s="9" t="s">
        <v>17</v>
      </c>
      <c r="B161" s="217" t="s">
        <v>19</v>
      </c>
      <c r="C161" s="1915" t="s">
        <v>158</v>
      </c>
      <c r="D161" s="1916"/>
      <c r="E161" s="1916"/>
      <c r="F161" s="1916"/>
      <c r="G161" s="1916"/>
      <c r="H161" s="1907"/>
      <c r="I161" s="1907"/>
      <c r="J161" s="1907"/>
      <c r="K161" s="1907"/>
      <c r="L161" s="1908"/>
      <c r="M161" s="1908"/>
      <c r="N161" s="1908"/>
      <c r="O161" s="1908"/>
      <c r="P161" s="1908"/>
      <c r="Q161" s="1907"/>
      <c r="R161" s="1908"/>
      <c r="S161" s="1908"/>
      <c r="T161" s="1908"/>
      <c r="U161" s="1909"/>
    </row>
    <row r="162" spans="1:21" ht="14.85" customHeight="1">
      <c r="A162" s="2004" t="s">
        <v>17</v>
      </c>
      <c r="B162" s="1978" t="s">
        <v>19</v>
      </c>
      <c r="C162" s="1983" t="s">
        <v>17</v>
      </c>
      <c r="D162" s="1968" t="s">
        <v>37</v>
      </c>
      <c r="E162" s="1894" t="s">
        <v>54</v>
      </c>
      <c r="F162" s="2009">
        <v>1</v>
      </c>
      <c r="G162" s="47" t="s">
        <v>30</v>
      </c>
      <c r="H162" s="11"/>
      <c r="I162" s="536"/>
      <c r="J162" s="536"/>
      <c r="K162" s="538"/>
      <c r="L162" s="109"/>
      <c r="M162" s="536"/>
      <c r="N162" s="536"/>
      <c r="O162" s="47"/>
      <c r="P162" s="12"/>
      <c r="Q162" s="102"/>
      <c r="R162" s="1895" t="s">
        <v>64</v>
      </c>
      <c r="S162" s="1959"/>
      <c r="T162" s="1959"/>
      <c r="U162" s="2006"/>
    </row>
    <row r="163" spans="1:21" ht="14.85" customHeight="1">
      <c r="A163" s="2004"/>
      <c r="B163" s="1978"/>
      <c r="C163" s="1983"/>
      <c r="D163" s="1968"/>
      <c r="E163" s="1894"/>
      <c r="F163" s="2010"/>
      <c r="G163" s="13" t="s">
        <v>67</v>
      </c>
      <c r="H163" s="188"/>
      <c r="I163" s="532"/>
      <c r="J163" s="532"/>
      <c r="K163" s="533"/>
      <c r="L163" s="49"/>
      <c r="M163" s="532"/>
      <c r="N163" s="532"/>
      <c r="O163" s="23"/>
      <c r="P163" s="14"/>
      <c r="Q163" s="21"/>
      <c r="R163" s="1860"/>
      <c r="S163" s="1938"/>
      <c r="T163" s="1938"/>
      <c r="U163" s="1943"/>
    </row>
    <row r="164" spans="1:21" ht="14.85" customHeight="1">
      <c r="A164" s="2004"/>
      <c r="B164" s="1978"/>
      <c r="C164" s="1983"/>
      <c r="D164" s="1968"/>
      <c r="E164" s="1894"/>
      <c r="F164" s="2010"/>
      <c r="G164" s="15" t="s">
        <v>56</v>
      </c>
      <c r="H164" s="16">
        <f>+H165+H166</f>
        <v>0</v>
      </c>
      <c r="I164" s="17">
        <f t="shared" ref="I164:Q164" si="46">+I165+I166</f>
        <v>0</v>
      </c>
      <c r="J164" s="17">
        <f t="shared" si="46"/>
        <v>0</v>
      </c>
      <c r="K164" s="19">
        <f t="shared" si="46"/>
        <v>0</v>
      </c>
      <c r="L164" s="50">
        <f t="shared" si="46"/>
        <v>0</v>
      </c>
      <c r="M164" s="17">
        <f t="shared" si="46"/>
        <v>0</v>
      </c>
      <c r="N164" s="17">
        <f t="shared" si="46"/>
        <v>0</v>
      </c>
      <c r="O164" s="18">
        <f t="shared" si="46"/>
        <v>0</v>
      </c>
      <c r="P164" s="20">
        <f t="shared" si="46"/>
        <v>0</v>
      </c>
      <c r="Q164" s="37">
        <f t="shared" si="46"/>
        <v>0</v>
      </c>
      <c r="R164" s="1860"/>
      <c r="S164" s="1938"/>
      <c r="T164" s="1938"/>
      <c r="U164" s="1943"/>
    </row>
    <row r="165" spans="1:21" ht="14.85" customHeight="1">
      <c r="A165" s="2004"/>
      <c r="B165" s="1978"/>
      <c r="C165" s="1983"/>
      <c r="D165" s="1968"/>
      <c r="E165" s="1894"/>
      <c r="F165" s="2010"/>
      <c r="G165" s="101" t="s">
        <v>118</v>
      </c>
      <c r="H165" s="123"/>
      <c r="I165" s="124"/>
      <c r="J165" s="124"/>
      <c r="K165" s="125"/>
      <c r="L165" s="126"/>
      <c r="M165" s="124"/>
      <c r="N165" s="124"/>
      <c r="O165" s="122"/>
      <c r="P165" s="127"/>
      <c r="Q165" s="127"/>
      <c r="R165" s="1860"/>
      <c r="S165" s="1938"/>
      <c r="T165" s="1938"/>
      <c r="U165" s="1943"/>
    </row>
    <row r="166" spans="1:21" ht="14.85" customHeight="1">
      <c r="A166" s="2004"/>
      <c r="B166" s="1978"/>
      <c r="C166" s="1983"/>
      <c r="D166" s="1968"/>
      <c r="E166" s="1894"/>
      <c r="F166" s="2010"/>
      <c r="G166" s="101" t="s">
        <v>65</v>
      </c>
      <c r="H166" s="123"/>
      <c r="I166" s="124"/>
      <c r="J166" s="124"/>
      <c r="K166" s="125"/>
      <c r="L166" s="126"/>
      <c r="M166" s="124"/>
      <c r="N166" s="124"/>
      <c r="O166" s="122"/>
      <c r="P166" s="127"/>
      <c r="Q166" s="127"/>
      <c r="R166" s="1860"/>
      <c r="S166" s="1938"/>
      <c r="T166" s="1938"/>
      <c r="U166" s="1943"/>
    </row>
    <row r="167" spans="1:21" ht="14.85" customHeight="1">
      <c r="A167" s="2004"/>
      <c r="B167" s="1978"/>
      <c r="C167" s="1983"/>
      <c r="D167" s="1968"/>
      <c r="E167" s="1894"/>
      <c r="F167" s="2010"/>
      <c r="G167" s="13" t="s">
        <v>36</v>
      </c>
      <c r="H167" s="188"/>
      <c r="I167" s="532"/>
      <c r="J167" s="532"/>
      <c r="K167" s="533"/>
      <c r="L167" s="49"/>
      <c r="M167" s="532"/>
      <c r="N167" s="532"/>
      <c r="O167" s="23"/>
      <c r="P167" s="14"/>
      <c r="Q167" s="21"/>
      <c r="R167" s="1860"/>
      <c r="S167" s="1938"/>
      <c r="T167" s="1938"/>
      <c r="U167" s="1943"/>
    </row>
    <row r="168" spans="1:21" ht="14.85" customHeight="1">
      <c r="A168" s="2004"/>
      <c r="B168" s="1978"/>
      <c r="C168" s="1983"/>
      <c r="D168" s="1968"/>
      <c r="E168" s="1894"/>
      <c r="F168" s="2010"/>
      <c r="G168" s="13" t="s">
        <v>66</v>
      </c>
      <c r="H168" s="188"/>
      <c r="I168" s="532"/>
      <c r="J168" s="532"/>
      <c r="K168" s="533"/>
      <c r="L168" s="49"/>
      <c r="M168" s="532"/>
      <c r="N168" s="532"/>
      <c r="O168" s="23"/>
      <c r="P168" s="14"/>
      <c r="Q168" s="21"/>
      <c r="R168" s="1860"/>
      <c r="S168" s="1938"/>
      <c r="T168" s="1938"/>
      <c r="U168" s="1943"/>
    </row>
    <row r="169" spans="1:21" ht="14.85" customHeight="1">
      <c r="A169" s="1889"/>
      <c r="B169" s="1890"/>
      <c r="C169" s="1946"/>
      <c r="D169" s="1947"/>
      <c r="E169" s="1941"/>
      <c r="F169" s="2000"/>
      <c r="G169" s="24" t="s">
        <v>13</v>
      </c>
      <c r="H169" s="28">
        <f>+H162+H163+H164+H167+H168</f>
        <v>0</v>
      </c>
      <c r="I169" s="26">
        <f t="shared" ref="I169:Q169" si="47">+I162+I163+I164+I167+I168</f>
        <v>0</v>
      </c>
      <c r="J169" s="26">
        <f t="shared" si="47"/>
        <v>0</v>
      </c>
      <c r="K169" s="31">
        <f t="shared" si="47"/>
        <v>0</v>
      </c>
      <c r="L169" s="27">
        <f t="shared" si="47"/>
        <v>0</v>
      </c>
      <c r="M169" s="26">
        <f t="shared" si="47"/>
        <v>0</v>
      </c>
      <c r="N169" s="26">
        <f t="shared" si="47"/>
        <v>0</v>
      </c>
      <c r="O169" s="30">
        <f t="shared" si="47"/>
        <v>0</v>
      </c>
      <c r="P169" s="32">
        <f t="shared" si="47"/>
        <v>0</v>
      </c>
      <c r="Q169" s="25">
        <f t="shared" si="47"/>
        <v>0</v>
      </c>
      <c r="R169" s="1860"/>
      <c r="S169" s="26">
        <f>SUM(S162:S162)</f>
        <v>0</v>
      </c>
      <c r="T169" s="26">
        <f>SUM(T162:T162)</f>
        <v>0</v>
      </c>
      <c r="U169" s="31"/>
    </row>
    <row r="170" spans="1:21" ht="14.85" hidden="1" customHeight="1">
      <c r="A170" s="2004" t="s">
        <v>17</v>
      </c>
      <c r="B170" s="1978" t="s">
        <v>19</v>
      </c>
      <c r="C170" s="2005">
        <v>3</v>
      </c>
      <c r="D170" s="1981" t="s">
        <v>132</v>
      </c>
      <c r="E170" s="1894" t="s">
        <v>55</v>
      </c>
      <c r="F170" s="1878">
        <v>1</v>
      </c>
      <c r="G170" s="23" t="s">
        <v>30</v>
      </c>
      <c r="H170" s="188"/>
      <c r="I170" s="210"/>
      <c r="J170" s="210"/>
      <c r="K170" s="211"/>
      <c r="L170" s="49"/>
      <c r="M170" s="210"/>
      <c r="N170" s="210"/>
      <c r="O170" s="23"/>
      <c r="P170" s="14"/>
      <c r="Q170" s="21"/>
      <c r="R170" s="1860" t="s">
        <v>136</v>
      </c>
      <c r="S170" s="1938"/>
      <c r="T170" s="1938"/>
      <c r="U170" s="1943"/>
    </row>
    <row r="171" spans="1:21" ht="14.85" hidden="1" customHeight="1">
      <c r="A171" s="2004"/>
      <c r="B171" s="1978"/>
      <c r="C171" s="2005"/>
      <c r="D171" s="1981"/>
      <c r="E171" s="1894"/>
      <c r="F171" s="1878"/>
      <c r="G171" s="13" t="s">
        <v>67</v>
      </c>
      <c r="H171" s="188"/>
      <c r="I171" s="210"/>
      <c r="J171" s="210"/>
      <c r="K171" s="211"/>
      <c r="L171" s="49"/>
      <c r="M171" s="210"/>
      <c r="N171" s="210"/>
      <c r="O171" s="23"/>
      <c r="P171" s="14"/>
      <c r="Q171" s="21"/>
      <c r="R171" s="1860"/>
      <c r="S171" s="1938"/>
      <c r="T171" s="1938"/>
      <c r="U171" s="1943"/>
    </row>
    <row r="172" spans="1:21" ht="14.85" hidden="1" customHeight="1">
      <c r="A172" s="2004"/>
      <c r="B172" s="1978"/>
      <c r="C172" s="2005"/>
      <c r="D172" s="1981"/>
      <c r="E172" s="1894"/>
      <c r="F172" s="1878"/>
      <c r="G172" s="15" t="s">
        <v>56</v>
      </c>
      <c r="H172" s="16">
        <f>+H173+H174</f>
        <v>0</v>
      </c>
      <c r="I172" s="17">
        <f t="shared" ref="I172:Q172" si="48">+I173+I174</f>
        <v>0</v>
      </c>
      <c r="J172" s="17">
        <f t="shared" si="48"/>
        <v>0</v>
      </c>
      <c r="K172" s="19">
        <f t="shared" si="48"/>
        <v>0</v>
      </c>
      <c r="L172" s="50">
        <f t="shared" si="48"/>
        <v>0</v>
      </c>
      <c r="M172" s="17">
        <f t="shared" si="48"/>
        <v>0</v>
      </c>
      <c r="N172" s="17">
        <f t="shared" si="48"/>
        <v>0</v>
      </c>
      <c r="O172" s="18">
        <f t="shared" si="48"/>
        <v>0</v>
      </c>
      <c r="P172" s="20">
        <f t="shared" si="48"/>
        <v>0</v>
      </c>
      <c r="Q172" s="37">
        <f t="shared" si="48"/>
        <v>0</v>
      </c>
      <c r="R172" s="1860"/>
      <c r="S172" s="1938"/>
      <c r="T172" s="1938"/>
      <c r="U172" s="1943"/>
    </row>
    <row r="173" spans="1:21" ht="14.85" hidden="1" customHeight="1">
      <c r="A173" s="2004"/>
      <c r="B173" s="1978"/>
      <c r="C173" s="2005"/>
      <c r="D173" s="1981"/>
      <c r="E173" s="1894"/>
      <c r="F173" s="1878"/>
      <c r="G173" s="101" t="s">
        <v>118</v>
      </c>
      <c r="H173" s="123"/>
      <c r="I173" s="124"/>
      <c r="J173" s="124"/>
      <c r="K173" s="125"/>
      <c r="L173" s="126"/>
      <c r="M173" s="124"/>
      <c r="N173" s="124"/>
      <c r="O173" s="122"/>
      <c r="P173" s="127"/>
      <c r="Q173" s="127"/>
      <c r="R173" s="1860"/>
      <c r="S173" s="1938"/>
      <c r="T173" s="1938"/>
      <c r="U173" s="1943"/>
    </row>
    <row r="174" spans="1:21" ht="14.85" hidden="1" customHeight="1">
      <c r="A174" s="2004"/>
      <c r="B174" s="1978"/>
      <c r="C174" s="2005"/>
      <c r="D174" s="1981"/>
      <c r="E174" s="1894"/>
      <c r="F174" s="1878"/>
      <c r="G174" s="101" t="s">
        <v>65</v>
      </c>
      <c r="H174" s="123"/>
      <c r="I174" s="124"/>
      <c r="J174" s="124"/>
      <c r="K174" s="125"/>
      <c r="L174" s="126"/>
      <c r="M174" s="124"/>
      <c r="N174" s="124"/>
      <c r="O174" s="122"/>
      <c r="P174" s="127"/>
      <c r="Q174" s="127"/>
      <c r="R174" s="1860"/>
      <c r="S174" s="1938"/>
      <c r="T174" s="1938"/>
      <c r="U174" s="1943"/>
    </row>
    <row r="175" spans="1:21" ht="14.85" hidden="1" customHeight="1">
      <c r="A175" s="2004"/>
      <c r="B175" s="1978"/>
      <c r="C175" s="2005"/>
      <c r="D175" s="1981"/>
      <c r="E175" s="1894"/>
      <c r="F175" s="1878"/>
      <c r="G175" s="13" t="s">
        <v>36</v>
      </c>
      <c r="H175" s="188"/>
      <c r="I175" s="210"/>
      <c r="J175" s="210"/>
      <c r="K175" s="211"/>
      <c r="L175" s="49"/>
      <c r="M175" s="210"/>
      <c r="N175" s="210"/>
      <c r="O175" s="23"/>
      <c r="P175" s="14"/>
      <c r="Q175" s="21"/>
      <c r="R175" s="1860"/>
      <c r="S175" s="1938"/>
      <c r="T175" s="1938"/>
      <c r="U175" s="1943"/>
    </row>
    <row r="176" spans="1:21" ht="14.85" hidden="1" customHeight="1">
      <c r="A176" s="2004"/>
      <c r="B176" s="1978"/>
      <c r="C176" s="2005"/>
      <c r="D176" s="1981"/>
      <c r="E176" s="1894"/>
      <c r="F176" s="1878"/>
      <c r="G176" s="13" t="s">
        <v>66</v>
      </c>
      <c r="H176" s="188"/>
      <c r="I176" s="210"/>
      <c r="J176" s="210"/>
      <c r="K176" s="211"/>
      <c r="L176" s="49"/>
      <c r="M176" s="210"/>
      <c r="N176" s="210"/>
      <c r="O176" s="23"/>
      <c r="P176" s="14"/>
      <c r="Q176" s="21"/>
      <c r="R176" s="1860"/>
      <c r="S176" s="1938"/>
      <c r="T176" s="1938"/>
      <c r="U176" s="1943"/>
    </row>
    <row r="177" spans="1:21" ht="14.85" hidden="1" customHeight="1">
      <c r="A177" s="1889"/>
      <c r="B177" s="1890"/>
      <c r="C177" s="1948"/>
      <c r="D177" s="1940"/>
      <c r="E177" s="1941"/>
      <c r="F177" s="1879"/>
      <c r="G177" s="24" t="s">
        <v>13</v>
      </c>
      <c r="H177" s="28">
        <f>+H170+H171+H172+H175+H176</f>
        <v>0</v>
      </c>
      <c r="I177" s="26">
        <f t="shared" ref="I177:Q177" si="49">+I170+I171+I172+I175+I176</f>
        <v>0</v>
      </c>
      <c r="J177" s="26">
        <f t="shared" si="49"/>
        <v>0</v>
      </c>
      <c r="K177" s="31">
        <f t="shared" si="49"/>
        <v>0</v>
      </c>
      <c r="L177" s="27">
        <f t="shared" si="49"/>
        <v>0</v>
      </c>
      <c r="M177" s="26">
        <f t="shared" si="49"/>
        <v>0</v>
      </c>
      <c r="N177" s="26">
        <f t="shared" si="49"/>
        <v>0</v>
      </c>
      <c r="O177" s="30">
        <f t="shared" si="49"/>
        <v>0</v>
      </c>
      <c r="P177" s="32">
        <f t="shared" si="49"/>
        <v>0</v>
      </c>
      <c r="Q177" s="25">
        <f t="shared" si="49"/>
        <v>0</v>
      </c>
      <c r="R177" s="1860"/>
      <c r="S177" s="26">
        <f>SUM(S170:S170)</f>
        <v>0</v>
      </c>
      <c r="T177" s="26">
        <f>SUM(T170:T170)</f>
        <v>0</v>
      </c>
      <c r="U177" s="31">
        <f>SUM(U170:U170)</f>
        <v>0</v>
      </c>
    </row>
    <row r="178" spans="1:21" ht="14.85" hidden="1" customHeight="1">
      <c r="A178" s="2004" t="s">
        <v>17</v>
      </c>
      <c r="B178" s="1978" t="s">
        <v>19</v>
      </c>
      <c r="C178" s="2005">
        <v>4</v>
      </c>
      <c r="D178" s="1981" t="s">
        <v>133</v>
      </c>
      <c r="E178" s="1894" t="s">
        <v>55</v>
      </c>
      <c r="F178" s="1878">
        <v>1</v>
      </c>
      <c r="G178" s="23" t="s">
        <v>30</v>
      </c>
      <c r="H178" s="188"/>
      <c r="I178" s="210"/>
      <c r="J178" s="210"/>
      <c r="K178" s="211"/>
      <c r="L178" s="49"/>
      <c r="M178" s="210"/>
      <c r="N178" s="210"/>
      <c r="O178" s="23"/>
      <c r="P178" s="14"/>
      <c r="Q178" s="21"/>
      <c r="R178" s="1860" t="s">
        <v>136</v>
      </c>
      <c r="S178" s="1938"/>
      <c r="T178" s="1938"/>
      <c r="U178" s="1943"/>
    </row>
    <row r="179" spans="1:21" ht="14.85" hidden="1" customHeight="1">
      <c r="A179" s="2004"/>
      <c r="B179" s="1978"/>
      <c r="C179" s="2005"/>
      <c r="D179" s="1981"/>
      <c r="E179" s="1894"/>
      <c r="F179" s="1878"/>
      <c r="G179" s="13" t="s">
        <v>67</v>
      </c>
      <c r="H179" s="188"/>
      <c r="I179" s="210"/>
      <c r="J179" s="210"/>
      <c r="K179" s="211"/>
      <c r="L179" s="49"/>
      <c r="M179" s="210"/>
      <c r="N179" s="210"/>
      <c r="O179" s="23"/>
      <c r="P179" s="14"/>
      <c r="Q179" s="21"/>
      <c r="R179" s="1860"/>
      <c r="S179" s="1938"/>
      <c r="T179" s="1938"/>
      <c r="U179" s="1943"/>
    </row>
    <row r="180" spans="1:21" ht="14.85" hidden="1" customHeight="1">
      <c r="A180" s="2004"/>
      <c r="B180" s="1978"/>
      <c r="C180" s="2005"/>
      <c r="D180" s="1981"/>
      <c r="E180" s="1894"/>
      <c r="F180" s="1878"/>
      <c r="G180" s="15" t="s">
        <v>56</v>
      </c>
      <c r="H180" s="16">
        <f>+H181+H182</f>
        <v>0</v>
      </c>
      <c r="I180" s="17">
        <f t="shared" ref="I180:Q180" si="50">+I181+I182</f>
        <v>0</v>
      </c>
      <c r="J180" s="17">
        <f t="shared" si="50"/>
        <v>0</v>
      </c>
      <c r="K180" s="19">
        <f t="shared" si="50"/>
        <v>0</v>
      </c>
      <c r="L180" s="50">
        <f t="shared" si="50"/>
        <v>0</v>
      </c>
      <c r="M180" s="17">
        <f t="shared" si="50"/>
        <v>0</v>
      </c>
      <c r="N180" s="17">
        <f t="shared" si="50"/>
        <v>0</v>
      </c>
      <c r="O180" s="18">
        <f t="shared" si="50"/>
        <v>0</v>
      </c>
      <c r="P180" s="20">
        <f t="shared" si="50"/>
        <v>0</v>
      </c>
      <c r="Q180" s="37">
        <f t="shared" si="50"/>
        <v>0</v>
      </c>
      <c r="R180" s="1860"/>
      <c r="S180" s="1938"/>
      <c r="T180" s="1938"/>
      <c r="U180" s="1943"/>
    </row>
    <row r="181" spans="1:21" ht="14.85" hidden="1" customHeight="1">
      <c r="A181" s="2004"/>
      <c r="B181" s="1978"/>
      <c r="C181" s="2005"/>
      <c r="D181" s="1981"/>
      <c r="E181" s="1894"/>
      <c r="F181" s="1878"/>
      <c r="G181" s="101" t="s">
        <v>118</v>
      </c>
      <c r="H181" s="123"/>
      <c r="I181" s="124"/>
      <c r="J181" s="124"/>
      <c r="K181" s="125"/>
      <c r="L181" s="126"/>
      <c r="M181" s="124"/>
      <c r="N181" s="124"/>
      <c r="O181" s="122"/>
      <c r="P181" s="127"/>
      <c r="Q181" s="127"/>
      <c r="R181" s="1860"/>
      <c r="S181" s="1938"/>
      <c r="T181" s="1938"/>
      <c r="U181" s="1943"/>
    </row>
    <row r="182" spans="1:21" ht="14.85" hidden="1" customHeight="1">
      <c r="A182" s="2004"/>
      <c r="B182" s="1978"/>
      <c r="C182" s="2005"/>
      <c r="D182" s="1981"/>
      <c r="E182" s="1894"/>
      <c r="F182" s="1878"/>
      <c r="G182" s="101" t="s">
        <v>65</v>
      </c>
      <c r="H182" s="123"/>
      <c r="I182" s="124"/>
      <c r="J182" s="124"/>
      <c r="K182" s="125"/>
      <c r="L182" s="126"/>
      <c r="M182" s="124"/>
      <c r="N182" s="124"/>
      <c r="O182" s="122"/>
      <c r="P182" s="127"/>
      <c r="Q182" s="127"/>
      <c r="R182" s="1860"/>
      <c r="S182" s="1938"/>
      <c r="T182" s="1938"/>
      <c r="U182" s="1943"/>
    </row>
    <row r="183" spans="1:21" ht="14.85" hidden="1" customHeight="1">
      <c r="A183" s="2004"/>
      <c r="B183" s="1978"/>
      <c r="C183" s="2005"/>
      <c r="D183" s="1981"/>
      <c r="E183" s="1894"/>
      <c r="F183" s="1878"/>
      <c r="G183" s="13" t="s">
        <v>36</v>
      </c>
      <c r="H183" s="188"/>
      <c r="I183" s="210"/>
      <c r="J183" s="210"/>
      <c r="K183" s="211"/>
      <c r="L183" s="49"/>
      <c r="M183" s="210"/>
      <c r="N183" s="210"/>
      <c r="O183" s="23"/>
      <c r="P183" s="14"/>
      <c r="Q183" s="21"/>
      <c r="R183" s="1860"/>
      <c r="S183" s="1938"/>
      <c r="T183" s="1938"/>
      <c r="U183" s="1943"/>
    </row>
    <row r="184" spans="1:21" ht="14.85" hidden="1" customHeight="1">
      <c r="A184" s="2004"/>
      <c r="B184" s="1978"/>
      <c r="C184" s="2005"/>
      <c r="D184" s="1981"/>
      <c r="E184" s="1894"/>
      <c r="F184" s="1878"/>
      <c r="G184" s="13" t="s">
        <v>66</v>
      </c>
      <c r="H184" s="188"/>
      <c r="I184" s="210"/>
      <c r="J184" s="210"/>
      <c r="K184" s="211"/>
      <c r="L184" s="49"/>
      <c r="M184" s="210"/>
      <c r="N184" s="210"/>
      <c r="O184" s="23"/>
      <c r="P184" s="14"/>
      <c r="Q184" s="21"/>
      <c r="R184" s="1860"/>
      <c r="S184" s="1938"/>
      <c r="T184" s="1938"/>
      <c r="U184" s="1943"/>
    </row>
    <row r="185" spans="1:21" ht="14.85" hidden="1" customHeight="1">
      <c r="A185" s="1889"/>
      <c r="B185" s="1890"/>
      <c r="C185" s="1948"/>
      <c r="D185" s="1940"/>
      <c r="E185" s="1941"/>
      <c r="F185" s="1879"/>
      <c r="G185" s="24" t="s">
        <v>13</v>
      </c>
      <c r="H185" s="28">
        <f>+H178+H179+H180+H183+H184</f>
        <v>0</v>
      </c>
      <c r="I185" s="26">
        <f t="shared" ref="I185:Q185" si="51">+I178+I179+I180+I183+I184</f>
        <v>0</v>
      </c>
      <c r="J185" s="26">
        <f t="shared" si="51"/>
        <v>0</v>
      </c>
      <c r="K185" s="31">
        <f t="shared" si="51"/>
        <v>0</v>
      </c>
      <c r="L185" s="27">
        <f t="shared" si="51"/>
        <v>0</v>
      </c>
      <c r="M185" s="26">
        <f t="shared" si="51"/>
        <v>0</v>
      </c>
      <c r="N185" s="26">
        <f t="shared" si="51"/>
        <v>0</v>
      </c>
      <c r="O185" s="30">
        <f t="shared" si="51"/>
        <v>0</v>
      </c>
      <c r="P185" s="32">
        <f t="shared" si="51"/>
        <v>0</v>
      </c>
      <c r="Q185" s="25">
        <f t="shared" si="51"/>
        <v>0</v>
      </c>
      <c r="R185" s="1860"/>
      <c r="S185" s="26">
        <f>SUM(S178:S178)</f>
        <v>0</v>
      </c>
      <c r="T185" s="26">
        <f>SUM(T178:T178)</f>
        <v>0</v>
      </c>
      <c r="U185" s="31">
        <f>SUM(U178:U178)</f>
        <v>0</v>
      </c>
    </row>
    <row r="186" spans="1:21" ht="14.85" hidden="1" customHeight="1">
      <c r="A186" s="2004" t="s">
        <v>17</v>
      </c>
      <c r="B186" s="1978" t="s">
        <v>19</v>
      </c>
      <c r="C186" s="2005">
        <v>6</v>
      </c>
      <c r="D186" s="1981" t="s">
        <v>134</v>
      </c>
      <c r="E186" s="1894" t="s">
        <v>135</v>
      </c>
      <c r="F186" s="1878">
        <v>1</v>
      </c>
      <c r="G186" s="23" t="s">
        <v>30</v>
      </c>
      <c r="H186" s="188"/>
      <c r="I186" s="210"/>
      <c r="J186" s="210"/>
      <c r="K186" s="211"/>
      <c r="L186" s="49"/>
      <c r="M186" s="210"/>
      <c r="N186" s="210"/>
      <c r="O186" s="23"/>
      <c r="P186" s="14"/>
      <c r="Q186" s="21"/>
      <c r="R186" s="1860" t="s">
        <v>136</v>
      </c>
      <c r="S186" s="1938"/>
      <c r="T186" s="1938"/>
      <c r="U186" s="1943"/>
    </row>
    <row r="187" spans="1:21" ht="14.85" hidden="1" customHeight="1">
      <c r="A187" s="2004"/>
      <c r="B187" s="1978"/>
      <c r="C187" s="2005"/>
      <c r="D187" s="1981"/>
      <c r="E187" s="1894"/>
      <c r="F187" s="1878"/>
      <c r="G187" s="13" t="s">
        <v>67</v>
      </c>
      <c r="H187" s="188"/>
      <c r="I187" s="210"/>
      <c r="J187" s="210"/>
      <c r="K187" s="211"/>
      <c r="L187" s="49"/>
      <c r="M187" s="210"/>
      <c r="N187" s="210"/>
      <c r="O187" s="23"/>
      <c r="P187" s="14"/>
      <c r="Q187" s="21"/>
      <c r="R187" s="1860"/>
      <c r="S187" s="1938"/>
      <c r="T187" s="1938"/>
      <c r="U187" s="1943"/>
    </row>
    <row r="188" spans="1:21" ht="14.85" hidden="1" customHeight="1">
      <c r="A188" s="2004"/>
      <c r="B188" s="1978"/>
      <c r="C188" s="2005"/>
      <c r="D188" s="1981"/>
      <c r="E188" s="1894"/>
      <c r="F188" s="1878"/>
      <c r="G188" s="15" t="s">
        <v>56</v>
      </c>
      <c r="H188" s="16">
        <f>+H189+H190</f>
        <v>0</v>
      </c>
      <c r="I188" s="17">
        <f t="shared" ref="I188:Q188" si="52">+I189+I190</f>
        <v>0</v>
      </c>
      <c r="J188" s="17">
        <f t="shared" si="52"/>
        <v>0</v>
      </c>
      <c r="K188" s="19">
        <f t="shared" si="52"/>
        <v>0</v>
      </c>
      <c r="L188" s="50">
        <f t="shared" si="52"/>
        <v>0</v>
      </c>
      <c r="M188" s="17">
        <f t="shared" si="52"/>
        <v>0</v>
      </c>
      <c r="N188" s="17">
        <f t="shared" si="52"/>
        <v>0</v>
      </c>
      <c r="O188" s="18">
        <f t="shared" si="52"/>
        <v>0</v>
      </c>
      <c r="P188" s="20">
        <f t="shared" si="52"/>
        <v>0</v>
      </c>
      <c r="Q188" s="37">
        <f t="shared" si="52"/>
        <v>0</v>
      </c>
      <c r="R188" s="1860"/>
      <c r="S188" s="1938"/>
      <c r="T188" s="1938"/>
      <c r="U188" s="1943"/>
    </row>
    <row r="189" spans="1:21" ht="14.85" hidden="1" customHeight="1">
      <c r="A189" s="2004"/>
      <c r="B189" s="1978"/>
      <c r="C189" s="2005"/>
      <c r="D189" s="1981"/>
      <c r="E189" s="1894"/>
      <c r="F189" s="1878"/>
      <c r="G189" s="101" t="s">
        <v>118</v>
      </c>
      <c r="H189" s="123"/>
      <c r="I189" s="124"/>
      <c r="J189" s="124"/>
      <c r="K189" s="125"/>
      <c r="L189" s="126"/>
      <c r="M189" s="124"/>
      <c r="N189" s="124"/>
      <c r="O189" s="122"/>
      <c r="P189" s="127"/>
      <c r="Q189" s="127"/>
      <c r="R189" s="1860"/>
      <c r="S189" s="1938"/>
      <c r="T189" s="1938"/>
      <c r="U189" s="1943"/>
    </row>
    <row r="190" spans="1:21" ht="14.85" hidden="1" customHeight="1">
      <c r="A190" s="2004"/>
      <c r="B190" s="1978"/>
      <c r="C190" s="2005"/>
      <c r="D190" s="1981"/>
      <c r="E190" s="1894"/>
      <c r="F190" s="1878"/>
      <c r="G190" s="101" t="s">
        <v>65</v>
      </c>
      <c r="H190" s="123"/>
      <c r="I190" s="124"/>
      <c r="J190" s="124"/>
      <c r="K190" s="125"/>
      <c r="L190" s="126"/>
      <c r="M190" s="124"/>
      <c r="N190" s="124"/>
      <c r="O190" s="122"/>
      <c r="P190" s="127"/>
      <c r="Q190" s="127"/>
      <c r="R190" s="1860"/>
      <c r="S190" s="1938"/>
      <c r="T190" s="1938"/>
      <c r="U190" s="1943"/>
    </row>
    <row r="191" spans="1:21" ht="14.85" hidden="1" customHeight="1">
      <c r="A191" s="2004"/>
      <c r="B191" s="1978"/>
      <c r="C191" s="2005"/>
      <c r="D191" s="1981"/>
      <c r="E191" s="1894"/>
      <c r="F191" s="1878"/>
      <c r="G191" s="13" t="s">
        <v>36</v>
      </c>
      <c r="H191" s="188"/>
      <c r="I191" s="210"/>
      <c r="J191" s="210"/>
      <c r="K191" s="211"/>
      <c r="L191" s="49"/>
      <c r="M191" s="210"/>
      <c r="N191" s="210"/>
      <c r="O191" s="23"/>
      <c r="P191" s="14"/>
      <c r="Q191" s="21"/>
      <c r="R191" s="1860"/>
      <c r="S191" s="1938"/>
      <c r="T191" s="1938"/>
      <c r="U191" s="1943"/>
    </row>
    <row r="192" spans="1:21" ht="14.85" hidden="1" customHeight="1">
      <c r="A192" s="2004"/>
      <c r="B192" s="1978"/>
      <c r="C192" s="2005"/>
      <c r="D192" s="1981"/>
      <c r="E192" s="1894"/>
      <c r="F192" s="1878"/>
      <c r="G192" s="13" t="s">
        <v>66</v>
      </c>
      <c r="H192" s="188"/>
      <c r="I192" s="210"/>
      <c r="J192" s="210"/>
      <c r="K192" s="211"/>
      <c r="L192" s="49"/>
      <c r="M192" s="210"/>
      <c r="N192" s="210"/>
      <c r="O192" s="23"/>
      <c r="P192" s="14"/>
      <c r="Q192" s="21"/>
      <c r="R192" s="1860"/>
      <c r="S192" s="1938"/>
      <c r="T192" s="1938"/>
      <c r="U192" s="1943"/>
    </row>
    <row r="193" spans="1:21" ht="14.85" hidden="1" customHeight="1">
      <c r="A193" s="1889"/>
      <c r="B193" s="1890"/>
      <c r="C193" s="1948"/>
      <c r="D193" s="1940"/>
      <c r="E193" s="1941"/>
      <c r="F193" s="1879"/>
      <c r="G193" s="24" t="s">
        <v>13</v>
      </c>
      <c r="H193" s="28">
        <f>+H186+H187+H188+H191+H192</f>
        <v>0</v>
      </c>
      <c r="I193" s="26">
        <f t="shared" ref="I193:Q193" si="53">+I186+I187+I188+I191+I192</f>
        <v>0</v>
      </c>
      <c r="J193" s="26">
        <f t="shared" si="53"/>
        <v>0</v>
      </c>
      <c r="K193" s="31">
        <f t="shared" si="53"/>
        <v>0</v>
      </c>
      <c r="L193" s="27">
        <f t="shared" si="53"/>
        <v>0</v>
      </c>
      <c r="M193" s="26">
        <f t="shared" si="53"/>
        <v>0</v>
      </c>
      <c r="N193" s="26">
        <f t="shared" si="53"/>
        <v>0</v>
      </c>
      <c r="O193" s="30">
        <f t="shared" si="53"/>
        <v>0</v>
      </c>
      <c r="P193" s="32">
        <f t="shared" si="53"/>
        <v>0</v>
      </c>
      <c r="Q193" s="25">
        <f t="shared" si="53"/>
        <v>0</v>
      </c>
      <c r="R193" s="1860"/>
      <c r="S193" s="26">
        <f>SUM(S186:S186)</f>
        <v>0</v>
      </c>
      <c r="T193" s="26">
        <f>SUM(T186:T186)</f>
        <v>0</v>
      </c>
      <c r="U193" s="31">
        <f>SUM(U186:U186)</f>
        <v>0</v>
      </c>
    </row>
    <row r="194" spans="1:21" ht="14.85" hidden="1" customHeight="1">
      <c r="A194" s="2004" t="s">
        <v>17</v>
      </c>
      <c r="B194" s="1978" t="s">
        <v>19</v>
      </c>
      <c r="C194" s="2005">
        <v>8</v>
      </c>
      <c r="D194" s="1981" t="s">
        <v>137</v>
      </c>
      <c r="E194" s="1894" t="s">
        <v>52</v>
      </c>
      <c r="F194" s="1878">
        <v>1</v>
      </c>
      <c r="G194" s="23" t="s">
        <v>30</v>
      </c>
      <c r="H194" s="188"/>
      <c r="I194" s="210"/>
      <c r="J194" s="210"/>
      <c r="K194" s="211"/>
      <c r="L194" s="49"/>
      <c r="M194" s="210"/>
      <c r="N194" s="210"/>
      <c r="O194" s="23"/>
      <c r="P194" s="14"/>
      <c r="Q194" s="21"/>
      <c r="R194" s="1860" t="s">
        <v>136</v>
      </c>
      <c r="S194" s="1938"/>
      <c r="T194" s="1938"/>
      <c r="U194" s="1943"/>
    </row>
    <row r="195" spans="1:21" ht="14.85" hidden="1" customHeight="1">
      <c r="A195" s="2004"/>
      <c r="B195" s="1978"/>
      <c r="C195" s="2005"/>
      <c r="D195" s="1981"/>
      <c r="E195" s="1894"/>
      <c r="F195" s="1878"/>
      <c r="G195" s="13" t="s">
        <v>67</v>
      </c>
      <c r="H195" s="188"/>
      <c r="I195" s="210"/>
      <c r="J195" s="210"/>
      <c r="K195" s="211"/>
      <c r="L195" s="49"/>
      <c r="M195" s="210"/>
      <c r="N195" s="210"/>
      <c r="O195" s="23"/>
      <c r="P195" s="14"/>
      <c r="Q195" s="21"/>
      <c r="R195" s="1860"/>
      <c r="S195" s="1938"/>
      <c r="T195" s="1938"/>
      <c r="U195" s="1943"/>
    </row>
    <row r="196" spans="1:21" ht="14.85" hidden="1" customHeight="1">
      <c r="A196" s="2004"/>
      <c r="B196" s="1978"/>
      <c r="C196" s="2005"/>
      <c r="D196" s="1981"/>
      <c r="E196" s="1894"/>
      <c r="F196" s="1878"/>
      <c r="G196" s="15" t="s">
        <v>56</v>
      </c>
      <c r="H196" s="16">
        <f>+H197+H198</f>
        <v>0</v>
      </c>
      <c r="I196" s="17">
        <f t="shared" ref="I196:Q196" si="54">+I197+I198</f>
        <v>0</v>
      </c>
      <c r="J196" s="17">
        <f t="shared" si="54"/>
        <v>0</v>
      </c>
      <c r="K196" s="19">
        <f t="shared" si="54"/>
        <v>0</v>
      </c>
      <c r="L196" s="50">
        <f t="shared" si="54"/>
        <v>0</v>
      </c>
      <c r="M196" s="17">
        <f t="shared" si="54"/>
        <v>0</v>
      </c>
      <c r="N196" s="17">
        <f t="shared" si="54"/>
        <v>0</v>
      </c>
      <c r="O196" s="18">
        <f t="shared" si="54"/>
        <v>0</v>
      </c>
      <c r="P196" s="20">
        <f t="shared" si="54"/>
        <v>0</v>
      </c>
      <c r="Q196" s="37">
        <f t="shared" si="54"/>
        <v>0</v>
      </c>
      <c r="R196" s="1860"/>
      <c r="S196" s="1938"/>
      <c r="T196" s="1938"/>
      <c r="U196" s="1943"/>
    </row>
    <row r="197" spans="1:21" ht="14.85" hidden="1" customHeight="1">
      <c r="A197" s="2004"/>
      <c r="B197" s="1978"/>
      <c r="C197" s="2005"/>
      <c r="D197" s="1981"/>
      <c r="E197" s="1894"/>
      <c r="F197" s="1878"/>
      <c r="G197" s="101" t="s">
        <v>118</v>
      </c>
      <c r="H197" s="123"/>
      <c r="I197" s="124"/>
      <c r="J197" s="124"/>
      <c r="K197" s="125"/>
      <c r="L197" s="126"/>
      <c r="M197" s="124"/>
      <c r="N197" s="124"/>
      <c r="O197" s="122"/>
      <c r="P197" s="127"/>
      <c r="Q197" s="127"/>
      <c r="R197" s="1860"/>
      <c r="S197" s="1938"/>
      <c r="T197" s="1938"/>
      <c r="U197" s="1943"/>
    </row>
    <row r="198" spans="1:21" ht="14.85" hidden="1" customHeight="1">
      <c r="A198" s="2004"/>
      <c r="B198" s="1978"/>
      <c r="C198" s="2005"/>
      <c r="D198" s="1981"/>
      <c r="E198" s="1894"/>
      <c r="F198" s="1878"/>
      <c r="G198" s="101" t="s">
        <v>65</v>
      </c>
      <c r="H198" s="123"/>
      <c r="I198" s="124"/>
      <c r="J198" s="124"/>
      <c r="K198" s="125"/>
      <c r="L198" s="126"/>
      <c r="M198" s="124"/>
      <c r="N198" s="124"/>
      <c r="O198" s="122"/>
      <c r="P198" s="127"/>
      <c r="Q198" s="127"/>
      <c r="R198" s="1860"/>
      <c r="S198" s="1938"/>
      <c r="T198" s="1938"/>
      <c r="U198" s="1943"/>
    </row>
    <row r="199" spans="1:21" ht="14.85" hidden="1" customHeight="1">
      <c r="A199" s="2004"/>
      <c r="B199" s="1978"/>
      <c r="C199" s="2005"/>
      <c r="D199" s="1981"/>
      <c r="E199" s="1894"/>
      <c r="F199" s="1878"/>
      <c r="G199" s="13" t="s">
        <v>36</v>
      </c>
      <c r="H199" s="188"/>
      <c r="I199" s="210"/>
      <c r="J199" s="210"/>
      <c r="K199" s="211"/>
      <c r="L199" s="49"/>
      <c r="M199" s="210"/>
      <c r="N199" s="210"/>
      <c r="O199" s="23"/>
      <c r="P199" s="14"/>
      <c r="Q199" s="21"/>
      <c r="R199" s="1860"/>
      <c r="S199" s="1938"/>
      <c r="T199" s="1938"/>
      <c r="U199" s="1943"/>
    </row>
    <row r="200" spans="1:21" ht="14.85" hidden="1" customHeight="1">
      <c r="A200" s="2004"/>
      <c r="B200" s="1978"/>
      <c r="C200" s="2005"/>
      <c r="D200" s="1981"/>
      <c r="E200" s="1894"/>
      <c r="F200" s="1878"/>
      <c r="G200" s="13" t="s">
        <v>66</v>
      </c>
      <c r="H200" s="188"/>
      <c r="I200" s="210"/>
      <c r="J200" s="210"/>
      <c r="K200" s="211"/>
      <c r="L200" s="49"/>
      <c r="M200" s="210"/>
      <c r="N200" s="210"/>
      <c r="O200" s="23"/>
      <c r="P200" s="14"/>
      <c r="Q200" s="21"/>
      <c r="R200" s="1860"/>
      <c r="S200" s="1938"/>
      <c r="T200" s="1938"/>
      <c r="U200" s="1943"/>
    </row>
    <row r="201" spans="1:21" ht="14.85" hidden="1" customHeight="1">
      <c r="A201" s="1889"/>
      <c r="B201" s="1890"/>
      <c r="C201" s="1948"/>
      <c r="D201" s="1940"/>
      <c r="E201" s="1941"/>
      <c r="F201" s="1879"/>
      <c r="G201" s="24" t="s">
        <v>13</v>
      </c>
      <c r="H201" s="28">
        <f>+H194+H195+H196+H199+H200</f>
        <v>0</v>
      </c>
      <c r="I201" s="26">
        <f t="shared" ref="I201:Q201" si="55">+I194+I195+I196+I199+I200</f>
        <v>0</v>
      </c>
      <c r="J201" s="26">
        <f t="shared" si="55"/>
        <v>0</v>
      </c>
      <c r="K201" s="31">
        <f t="shared" si="55"/>
        <v>0</v>
      </c>
      <c r="L201" s="27">
        <f t="shared" si="55"/>
        <v>0</v>
      </c>
      <c r="M201" s="26">
        <f t="shared" si="55"/>
        <v>0</v>
      </c>
      <c r="N201" s="26">
        <f t="shared" si="55"/>
        <v>0</v>
      </c>
      <c r="O201" s="30">
        <f t="shared" si="55"/>
        <v>0</v>
      </c>
      <c r="P201" s="32">
        <f t="shared" si="55"/>
        <v>0</v>
      </c>
      <c r="Q201" s="25">
        <f t="shared" si="55"/>
        <v>0</v>
      </c>
      <c r="R201" s="1860"/>
      <c r="S201" s="26">
        <f>SUM(S194:S194)</f>
        <v>0</v>
      </c>
      <c r="T201" s="26">
        <f>SUM(T194:T194)</f>
        <v>0</v>
      </c>
      <c r="U201" s="31">
        <f>SUM(U194:U194)</f>
        <v>0</v>
      </c>
    </row>
    <row r="202" spans="1:21" ht="14.85" hidden="1" customHeight="1">
      <c r="A202" s="2004" t="s">
        <v>17</v>
      </c>
      <c r="B202" s="1978" t="s">
        <v>19</v>
      </c>
      <c r="C202" s="2005">
        <v>10</v>
      </c>
      <c r="D202" s="1981" t="s">
        <v>138</v>
      </c>
      <c r="E202" s="1894" t="s">
        <v>52</v>
      </c>
      <c r="F202" s="1878">
        <v>1</v>
      </c>
      <c r="G202" s="23" t="s">
        <v>30</v>
      </c>
      <c r="H202" s="188"/>
      <c r="I202" s="210"/>
      <c r="J202" s="210"/>
      <c r="K202" s="211"/>
      <c r="L202" s="49"/>
      <c r="M202" s="210"/>
      <c r="N202" s="210"/>
      <c r="O202" s="23"/>
      <c r="P202" s="14"/>
      <c r="Q202" s="21"/>
      <c r="R202" s="1860" t="s">
        <v>136</v>
      </c>
      <c r="S202" s="1938"/>
      <c r="T202" s="1938"/>
      <c r="U202" s="1943"/>
    </row>
    <row r="203" spans="1:21" ht="14.85" hidden="1" customHeight="1">
      <c r="A203" s="2004"/>
      <c r="B203" s="1978"/>
      <c r="C203" s="2005"/>
      <c r="D203" s="1981"/>
      <c r="E203" s="1894"/>
      <c r="F203" s="1878"/>
      <c r="G203" s="13" t="s">
        <v>67</v>
      </c>
      <c r="H203" s="188"/>
      <c r="I203" s="210"/>
      <c r="J203" s="210"/>
      <c r="K203" s="211"/>
      <c r="L203" s="49"/>
      <c r="M203" s="210"/>
      <c r="N203" s="210"/>
      <c r="O203" s="23"/>
      <c r="P203" s="14"/>
      <c r="Q203" s="21"/>
      <c r="R203" s="1860"/>
      <c r="S203" s="1938"/>
      <c r="T203" s="1938"/>
      <c r="U203" s="1943"/>
    </row>
    <row r="204" spans="1:21" ht="14.85" hidden="1" customHeight="1">
      <c r="A204" s="2004"/>
      <c r="B204" s="1978"/>
      <c r="C204" s="2005"/>
      <c r="D204" s="1981"/>
      <c r="E204" s="1894"/>
      <c r="F204" s="1878"/>
      <c r="G204" s="15" t="s">
        <v>56</v>
      </c>
      <c r="H204" s="16"/>
      <c r="I204" s="17"/>
      <c r="J204" s="17"/>
      <c r="K204" s="19"/>
      <c r="L204" s="50">
        <f t="shared" ref="L204:Q204" si="56">+L205+L206</f>
        <v>0</v>
      </c>
      <c r="M204" s="17">
        <f t="shared" si="56"/>
        <v>0</v>
      </c>
      <c r="N204" s="17">
        <f t="shared" si="56"/>
        <v>0</v>
      </c>
      <c r="O204" s="18">
        <f t="shared" si="56"/>
        <v>0</v>
      </c>
      <c r="P204" s="20">
        <f t="shared" si="56"/>
        <v>0</v>
      </c>
      <c r="Q204" s="37">
        <f t="shared" si="56"/>
        <v>0</v>
      </c>
      <c r="R204" s="1860"/>
      <c r="S204" s="1938"/>
      <c r="T204" s="1938"/>
      <c r="U204" s="1943"/>
    </row>
    <row r="205" spans="1:21" ht="14.85" hidden="1" customHeight="1">
      <c r="A205" s="2004"/>
      <c r="B205" s="1978"/>
      <c r="C205" s="2005"/>
      <c r="D205" s="1981"/>
      <c r="E205" s="1894"/>
      <c r="F205" s="1878"/>
      <c r="G205" s="101" t="s">
        <v>118</v>
      </c>
      <c r="H205" s="97"/>
      <c r="I205" s="98"/>
      <c r="J205" s="98"/>
      <c r="K205" s="113"/>
      <c r="L205" s="110"/>
      <c r="M205" s="98"/>
      <c r="N205" s="98"/>
      <c r="O205" s="100"/>
      <c r="P205" s="99"/>
      <c r="Q205" s="103"/>
      <c r="R205" s="1860"/>
      <c r="S205" s="1938"/>
      <c r="T205" s="1938"/>
      <c r="U205" s="1943"/>
    </row>
    <row r="206" spans="1:21" ht="14.85" hidden="1" customHeight="1">
      <c r="A206" s="2004"/>
      <c r="B206" s="1978"/>
      <c r="C206" s="2005"/>
      <c r="D206" s="1981"/>
      <c r="E206" s="1894"/>
      <c r="F206" s="1878"/>
      <c r="G206" s="101" t="s">
        <v>65</v>
      </c>
      <c r="H206" s="97"/>
      <c r="I206" s="98"/>
      <c r="J206" s="98"/>
      <c r="K206" s="113"/>
      <c r="L206" s="110"/>
      <c r="M206" s="98"/>
      <c r="N206" s="98"/>
      <c r="O206" s="100"/>
      <c r="P206" s="99"/>
      <c r="Q206" s="103"/>
      <c r="R206" s="1860"/>
      <c r="S206" s="1938"/>
      <c r="T206" s="1938"/>
      <c r="U206" s="1943"/>
    </row>
    <row r="207" spans="1:21" ht="14.85" hidden="1" customHeight="1">
      <c r="A207" s="2004"/>
      <c r="B207" s="1978"/>
      <c r="C207" s="2005"/>
      <c r="D207" s="1981"/>
      <c r="E207" s="1894"/>
      <c r="F207" s="1878"/>
      <c r="G207" s="13" t="s">
        <v>36</v>
      </c>
      <c r="H207" s="188"/>
      <c r="I207" s="210"/>
      <c r="J207" s="210"/>
      <c r="K207" s="211"/>
      <c r="L207" s="49"/>
      <c r="M207" s="210"/>
      <c r="N207" s="210"/>
      <c r="O207" s="23"/>
      <c r="P207" s="14"/>
      <c r="Q207" s="21"/>
      <c r="R207" s="1860"/>
      <c r="S207" s="1938"/>
      <c r="T207" s="1938"/>
      <c r="U207" s="1943"/>
    </row>
    <row r="208" spans="1:21" ht="14.85" hidden="1" customHeight="1">
      <c r="A208" s="2004"/>
      <c r="B208" s="1978"/>
      <c r="C208" s="2005"/>
      <c r="D208" s="1981"/>
      <c r="E208" s="1894"/>
      <c r="F208" s="1878"/>
      <c r="G208" s="13" t="s">
        <v>66</v>
      </c>
      <c r="H208" s="188"/>
      <c r="I208" s="210"/>
      <c r="J208" s="210"/>
      <c r="K208" s="211"/>
      <c r="L208" s="49"/>
      <c r="M208" s="210"/>
      <c r="N208" s="210"/>
      <c r="O208" s="23"/>
      <c r="P208" s="14"/>
      <c r="Q208" s="21"/>
      <c r="R208" s="1860"/>
      <c r="S208" s="1938"/>
      <c r="T208" s="1938"/>
      <c r="U208" s="1943"/>
    </row>
    <row r="209" spans="1:27" ht="14.85" hidden="1" customHeight="1">
      <c r="A209" s="1889"/>
      <c r="B209" s="1890"/>
      <c r="C209" s="1948"/>
      <c r="D209" s="1940"/>
      <c r="E209" s="1941"/>
      <c r="F209" s="1879"/>
      <c r="G209" s="24" t="s">
        <v>13</v>
      </c>
      <c r="H209" s="28">
        <f>+H202+H203+H204+H207+H208</f>
        <v>0</v>
      </c>
      <c r="I209" s="26">
        <f t="shared" ref="I209:Q209" si="57">+I202+I203+I204+I207+I208</f>
        <v>0</v>
      </c>
      <c r="J209" s="26">
        <f t="shared" si="57"/>
        <v>0</v>
      </c>
      <c r="K209" s="31">
        <f t="shared" si="57"/>
        <v>0</v>
      </c>
      <c r="L209" s="27">
        <f t="shared" si="57"/>
        <v>0</v>
      </c>
      <c r="M209" s="26">
        <f t="shared" si="57"/>
        <v>0</v>
      </c>
      <c r="N209" s="26">
        <f t="shared" si="57"/>
        <v>0</v>
      </c>
      <c r="O209" s="30">
        <f t="shared" si="57"/>
        <v>0</v>
      </c>
      <c r="P209" s="32">
        <f t="shared" si="57"/>
        <v>0</v>
      </c>
      <c r="Q209" s="25">
        <f t="shared" si="57"/>
        <v>0</v>
      </c>
      <c r="R209" s="1860"/>
      <c r="S209" s="26">
        <f>SUM(S202:S202)</f>
        <v>0</v>
      </c>
      <c r="T209" s="26">
        <f>SUM(T202:T202)</f>
        <v>0</v>
      </c>
      <c r="U209" s="31">
        <f>SUM(U202:U202)</f>
        <v>0</v>
      </c>
    </row>
    <row r="210" spans="1:27" s="52" customFormat="1" ht="14.85" customHeight="1">
      <c r="A210" s="1889" t="s">
        <v>17</v>
      </c>
      <c r="B210" s="1866" t="s">
        <v>19</v>
      </c>
      <c r="C210" s="1983" t="s">
        <v>32</v>
      </c>
      <c r="D210" s="1947" t="s">
        <v>142</v>
      </c>
      <c r="E210" s="1941" t="s">
        <v>53</v>
      </c>
      <c r="F210" s="1878">
        <v>1</v>
      </c>
      <c r="G210" s="23" t="s">
        <v>30</v>
      </c>
      <c r="H210" s="188">
        <v>457.8</v>
      </c>
      <c r="I210" s="210">
        <v>1.67</v>
      </c>
      <c r="J210" s="210">
        <v>1.27</v>
      </c>
      <c r="K210" s="211">
        <f>+H210-I210</f>
        <v>456.13</v>
      </c>
      <c r="L210" s="49">
        <v>457.8</v>
      </c>
      <c r="M210" s="210">
        <v>1.67</v>
      </c>
      <c r="N210" s="210">
        <v>1.27</v>
      </c>
      <c r="O210" s="23">
        <f>+L210-M210</f>
        <v>456.13</v>
      </c>
      <c r="P210" s="14">
        <v>14.8</v>
      </c>
      <c r="Q210" s="21"/>
      <c r="R210" s="1860" t="s">
        <v>106</v>
      </c>
      <c r="S210" s="1938"/>
      <c r="T210" s="1938"/>
      <c r="U210" s="1994" t="s">
        <v>735</v>
      </c>
      <c r="V210" s="51"/>
      <c r="W210" s="51"/>
    </row>
    <row r="211" spans="1:27" s="52" customFormat="1" ht="14.85" customHeight="1">
      <c r="A211" s="1889"/>
      <c r="B211" s="1867"/>
      <c r="C211" s="1983"/>
      <c r="D211" s="1947"/>
      <c r="E211" s="1941"/>
      <c r="F211" s="1878"/>
      <c r="G211" s="13" t="s">
        <v>67</v>
      </c>
      <c r="H211" s="188">
        <v>40.4</v>
      </c>
      <c r="I211" s="210">
        <v>0.15</v>
      </c>
      <c r="J211" s="210">
        <v>0.12</v>
      </c>
      <c r="K211" s="784">
        <f>+H211-I211</f>
        <v>40.25</v>
      </c>
      <c r="L211" s="49">
        <v>40.4</v>
      </c>
      <c r="M211" s="210">
        <v>0.15</v>
      </c>
      <c r="N211" s="210">
        <v>0.12</v>
      </c>
      <c r="O211" s="23">
        <f t="shared" ref="O211:O212" si="58">+L211-M211</f>
        <v>40.25</v>
      </c>
      <c r="P211" s="14">
        <v>1.3</v>
      </c>
      <c r="Q211" s="21"/>
      <c r="R211" s="1860"/>
      <c r="S211" s="1938"/>
      <c r="T211" s="1938"/>
      <c r="U211" s="1994"/>
      <c r="V211" s="51"/>
      <c r="W211" s="51"/>
    </row>
    <row r="212" spans="1:27" s="52" customFormat="1" ht="14.85" customHeight="1">
      <c r="A212" s="1889"/>
      <c r="B212" s="1867"/>
      <c r="C212" s="1983"/>
      <c r="D212" s="1947"/>
      <c r="E212" s="1941"/>
      <c r="F212" s="1878"/>
      <c r="G212" s="15" t="s">
        <v>56</v>
      </c>
      <c r="H212" s="16">
        <f>+H213+H214</f>
        <v>91.7</v>
      </c>
      <c r="I212" s="17">
        <f t="shared" ref="I212:K212" si="59">+I213+I214</f>
        <v>0.15</v>
      </c>
      <c r="J212" s="17">
        <f t="shared" si="59"/>
        <v>0.12</v>
      </c>
      <c r="K212" s="19">
        <f t="shared" si="59"/>
        <v>91.55</v>
      </c>
      <c r="L212" s="50">
        <f>+L213+L214</f>
        <v>91.7</v>
      </c>
      <c r="M212" s="17">
        <f t="shared" ref="M212:N212" si="60">+M213+M214</f>
        <v>0.15</v>
      </c>
      <c r="N212" s="17">
        <f t="shared" si="60"/>
        <v>0.12</v>
      </c>
      <c r="O212" s="18">
        <f t="shared" si="58"/>
        <v>91.55</v>
      </c>
      <c r="P212" s="20">
        <f t="shared" ref="P212:Q212" si="61">+P213+P214</f>
        <v>1.3</v>
      </c>
      <c r="Q212" s="37">
        <f t="shared" si="61"/>
        <v>0</v>
      </c>
      <c r="R212" s="1860"/>
      <c r="S212" s="1938"/>
      <c r="T212" s="1938"/>
      <c r="U212" s="1994"/>
      <c r="V212" s="51"/>
      <c r="W212" s="51"/>
    </row>
    <row r="213" spans="1:27" s="52" customFormat="1" ht="14.85" customHeight="1">
      <c r="A213" s="1889"/>
      <c r="B213" s="1867"/>
      <c r="C213" s="1983"/>
      <c r="D213" s="1947"/>
      <c r="E213" s="1941"/>
      <c r="F213" s="1878"/>
      <c r="G213" s="101" t="s">
        <v>118</v>
      </c>
      <c r="H213" s="141">
        <v>18.7</v>
      </c>
      <c r="I213" s="142">
        <v>0.15</v>
      </c>
      <c r="J213" s="142">
        <v>0.12</v>
      </c>
      <c r="K213" s="143">
        <f>+H213-I213</f>
        <v>18.55</v>
      </c>
      <c r="L213" s="155">
        <v>18.7</v>
      </c>
      <c r="M213" s="142">
        <v>0.15</v>
      </c>
      <c r="N213" s="142">
        <v>0.12</v>
      </c>
      <c r="O213" s="156">
        <v>18.55</v>
      </c>
      <c r="P213" s="157">
        <v>0.1</v>
      </c>
      <c r="Q213" s="158"/>
      <c r="R213" s="1860"/>
      <c r="S213" s="1938"/>
      <c r="T213" s="1938"/>
      <c r="U213" s="1994"/>
      <c r="V213" s="2002"/>
      <c r="W213" s="2003"/>
      <c r="X213" s="2003"/>
      <c r="Y213" s="2003"/>
      <c r="Z213" s="2003"/>
      <c r="AA213" s="2003"/>
    </row>
    <row r="214" spans="1:27" s="52" customFormat="1" ht="14.85" customHeight="1">
      <c r="A214" s="1889"/>
      <c r="B214" s="1867"/>
      <c r="C214" s="1983"/>
      <c r="D214" s="1947"/>
      <c r="E214" s="1941"/>
      <c r="F214" s="1878"/>
      <c r="G214" s="101" t="s">
        <v>65</v>
      </c>
      <c r="H214" s="188">
        <v>73</v>
      </c>
      <c r="I214" s="210"/>
      <c r="J214" s="210"/>
      <c r="K214" s="211">
        <v>73</v>
      </c>
      <c r="L214" s="49">
        <v>73</v>
      </c>
      <c r="M214" s="210"/>
      <c r="N214" s="210"/>
      <c r="O214" s="23">
        <v>73</v>
      </c>
      <c r="P214" s="14">
        <v>1.2</v>
      </c>
      <c r="Q214" s="21"/>
      <c r="R214" s="1860"/>
      <c r="S214" s="1938"/>
      <c r="T214" s="1938"/>
      <c r="U214" s="1994"/>
      <c r="V214" s="51"/>
      <c r="W214" s="51"/>
    </row>
    <row r="215" spans="1:27" s="52" customFormat="1" ht="14.85" customHeight="1">
      <c r="A215" s="1889"/>
      <c r="B215" s="1867"/>
      <c r="C215" s="1983"/>
      <c r="D215" s="1947"/>
      <c r="E215" s="1941"/>
      <c r="F215" s="1878"/>
      <c r="G215" s="13" t="s">
        <v>36</v>
      </c>
      <c r="H215" s="188"/>
      <c r="I215" s="210"/>
      <c r="J215" s="210"/>
      <c r="K215" s="211"/>
      <c r="L215" s="49"/>
      <c r="M215" s="210"/>
      <c r="N215" s="210"/>
      <c r="O215" s="23"/>
      <c r="P215" s="14"/>
      <c r="Q215" s="21"/>
      <c r="R215" s="1860"/>
      <c r="S215" s="1938"/>
      <c r="T215" s="1938"/>
      <c r="U215" s="1994"/>
      <c r="V215" s="51"/>
      <c r="W215" s="51"/>
    </row>
    <row r="216" spans="1:27" s="52" customFormat="1" ht="14.85" customHeight="1">
      <c r="A216" s="1889"/>
      <c r="B216" s="1867"/>
      <c r="C216" s="1983"/>
      <c r="D216" s="1947"/>
      <c r="E216" s="1941"/>
      <c r="F216" s="1878"/>
      <c r="G216" s="13" t="s">
        <v>66</v>
      </c>
      <c r="H216" s="188"/>
      <c r="I216" s="210"/>
      <c r="J216" s="210"/>
      <c r="K216" s="211"/>
      <c r="L216" s="49"/>
      <c r="M216" s="210"/>
      <c r="N216" s="210"/>
      <c r="O216" s="23"/>
      <c r="P216" s="14"/>
      <c r="Q216" s="21"/>
      <c r="R216" s="1860"/>
      <c r="S216" s="1938"/>
      <c r="T216" s="1938"/>
      <c r="U216" s="1994"/>
      <c r="V216" s="51"/>
      <c r="W216" s="51"/>
    </row>
    <row r="217" spans="1:27" s="52" customFormat="1" ht="14.85" customHeight="1">
      <c r="A217" s="1863"/>
      <c r="B217" s="1867"/>
      <c r="C217" s="1946"/>
      <c r="D217" s="1898"/>
      <c r="E217" s="1875"/>
      <c r="F217" s="1879"/>
      <c r="G217" s="24" t="s">
        <v>13</v>
      </c>
      <c r="H217" s="28">
        <f>+H210+H211+H212+H215+H216</f>
        <v>589.9</v>
      </c>
      <c r="I217" s="26">
        <f t="shared" ref="I217:Q217" si="62">+I210+I211+I212+I215+I216</f>
        <v>1.9699999999999998</v>
      </c>
      <c r="J217" s="26">
        <f t="shared" si="62"/>
        <v>1.5100000000000002</v>
      </c>
      <c r="K217" s="31">
        <f t="shared" si="62"/>
        <v>587.92999999999995</v>
      </c>
      <c r="L217" s="27">
        <f t="shared" si="62"/>
        <v>589.9</v>
      </c>
      <c r="M217" s="26">
        <f t="shared" si="62"/>
        <v>1.9699999999999998</v>
      </c>
      <c r="N217" s="26">
        <f t="shared" si="62"/>
        <v>1.5100000000000002</v>
      </c>
      <c r="O217" s="30">
        <f t="shared" si="62"/>
        <v>587.92999999999995</v>
      </c>
      <c r="P217" s="32">
        <f t="shared" si="62"/>
        <v>17.400000000000002</v>
      </c>
      <c r="Q217" s="25">
        <f t="shared" si="62"/>
        <v>0</v>
      </c>
      <c r="R217" s="1860"/>
      <c r="S217" s="26">
        <f>SUM(S210)</f>
        <v>0</v>
      </c>
      <c r="T217" s="26">
        <f>SUM(T210)</f>
        <v>0</v>
      </c>
      <c r="U217" s="31"/>
      <c r="V217" s="51"/>
      <c r="W217" s="51"/>
    </row>
    <row r="218" spans="1:27" ht="14.85" customHeight="1">
      <c r="A218" s="1889" t="s">
        <v>17</v>
      </c>
      <c r="B218" s="1866" t="s">
        <v>19</v>
      </c>
      <c r="C218" s="1946" t="s">
        <v>39</v>
      </c>
      <c r="D218" s="1947" t="s">
        <v>168</v>
      </c>
      <c r="E218" s="1941" t="s">
        <v>53</v>
      </c>
      <c r="F218" s="1878">
        <v>1</v>
      </c>
      <c r="G218" s="23" t="s">
        <v>30</v>
      </c>
      <c r="H218" s="188"/>
      <c r="I218" s="210"/>
      <c r="J218" s="210"/>
      <c r="K218" s="211"/>
      <c r="L218" s="49"/>
      <c r="M218" s="210"/>
      <c r="N218" s="210"/>
      <c r="O218" s="23"/>
      <c r="P218" s="202"/>
      <c r="Q218" s="21"/>
      <c r="R218" s="1860" t="s">
        <v>45</v>
      </c>
      <c r="S218" s="1938"/>
      <c r="T218" s="1938"/>
      <c r="U218" s="1943"/>
    </row>
    <row r="219" spans="1:27" ht="14.85" customHeight="1">
      <c r="A219" s="1889"/>
      <c r="B219" s="1867"/>
      <c r="C219" s="1983"/>
      <c r="D219" s="1947"/>
      <c r="E219" s="1941"/>
      <c r="F219" s="1878"/>
      <c r="G219" s="13" t="s">
        <v>67</v>
      </c>
      <c r="H219" s="188"/>
      <c r="I219" s="210"/>
      <c r="J219" s="210"/>
      <c r="K219" s="211"/>
      <c r="L219" s="49"/>
      <c r="M219" s="210"/>
      <c r="N219" s="210"/>
      <c r="O219" s="23"/>
      <c r="P219" s="202">
        <v>116</v>
      </c>
      <c r="Q219" s="794">
        <v>116</v>
      </c>
      <c r="R219" s="1860"/>
      <c r="S219" s="1938"/>
      <c r="T219" s="1938"/>
      <c r="U219" s="1943"/>
    </row>
    <row r="220" spans="1:27" ht="14.85" customHeight="1">
      <c r="A220" s="1889"/>
      <c r="B220" s="1867"/>
      <c r="C220" s="1983"/>
      <c r="D220" s="1947"/>
      <c r="E220" s="1941"/>
      <c r="F220" s="1878"/>
      <c r="G220" s="15" t="s">
        <v>56</v>
      </c>
      <c r="H220" s="16">
        <f>+H221+H222</f>
        <v>0</v>
      </c>
      <c r="I220" s="17">
        <f t="shared" ref="I220:Q220" si="63">+I221+I222</f>
        <v>0</v>
      </c>
      <c r="J220" s="17">
        <f t="shared" si="63"/>
        <v>0</v>
      </c>
      <c r="K220" s="19">
        <f t="shared" si="63"/>
        <v>0</v>
      </c>
      <c r="L220" s="50"/>
      <c r="M220" s="17"/>
      <c r="N220" s="17"/>
      <c r="O220" s="18"/>
      <c r="P220" s="204">
        <f t="shared" si="63"/>
        <v>29</v>
      </c>
      <c r="Q220" s="37">
        <f t="shared" si="63"/>
        <v>29</v>
      </c>
      <c r="R220" s="1860"/>
      <c r="S220" s="1938"/>
      <c r="T220" s="1938"/>
      <c r="U220" s="1943"/>
    </row>
    <row r="221" spans="1:27" ht="14.85" customHeight="1">
      <c r="A221" s="1889"/>
      <c r="B221" s="1867"/>
      <c r="C221" s="1983"/>
      <c r="D221" s="1947"/>
      <c r="E221" s="1941"/>
      <c r="F221" s="1878"/>
      <c r="G221" s="101" t="s">
        <v>118</v>
      </c>
      <c r="H221" s="123"/>
      <c r="I221" s="124"/>
      <c r="J221" s="124"/>
      <c r="K221" s="125"/>
      <c r="L221" s="126"/>
      <c r="M221" s="124"/>
      <c r="N221" s="124"/>
      <c r="O221" s="122"/>
      <c r="P221" s="202">
        <v>29</v>
      </c>
      <c r="Q221" s="794">
        <v>29</v>
      </c>
      <c r="R221" s="1860"/>
      <c r="S221" s="1938"/>
      <c r="T221" s="1938"/>
      <c r="U221" s="1943"/>
    </row>
    <row r="222" spans="1:27" ht="14.85" customHeight="1">
      <c r="A222" s="1889"/>
      <c r="B222" s="1867"/>
      <c r="C222" s="1983"/>
      <c r="D222" s="1947"/>
      <c r="E222" s="1941"/>
      <c r="F222" s="1878"/>
      <c r="G222" s="101" t="s">
        <v>65</v>
      </c>
      <c r="H222" s="123"/>
      <c r="I222" s="124"/>
      <c r="J222" s="124"/>
      <c r="K222" s="125"/>
      <c r="L222" s="126"/>
      <c r="M222" s="124"/>
      <c r="N222" s="124"/>
      <c r="O222" s="122"/>
      <c r="P222" s="202"/>
      <c r="Q222" s="794"/>
      <c r="R222" s="1860"/>
      <c r="S222" s="1938"/>
      <c r="T222" s="1938"/>
      <c r="U222" s="1943"/>
    </row>
    <row r="223" spans="1:27" ht="14.85" customHeight="1">
      <c r="A223" s="1889"/>
      <c r="B223" s="1867"/>
      <c r="C223" s="1983"/>
      <c r="D223" s="1947"/>
      <c r="E223" s="1941"/>
      <c r="F223" s="1878"/>
      <c r="G223" s="13" t="s">
        <v>36</v>
      </c>
      <c r="H223" s="188"/>
      <c r="I223" s="210"/>
      <c r="J223" s="210"/>
      <c r="K223" s="211"/>
      <c r="L223" s="49"/>
      <c r="M223" s="210"/>
      <c r="N223" s="210"/>
      <c r="O223" s="23"/>
      <c r="P223" s="202"/>
      <c r="Q223" s="794"/>
      <c r="R223" s="1860"/>
      <c r="S223" s="1938"/>
      <c r="T223" s="1938"/>
      <c r="U223" s="1943"/>
    </row>
    <row r="224" spans="1:27" ht="14.85" customHeight="1">
      <c r="A224" s="1889"/>
      <c r="B224" s="1867"/>
      <c r="C224" s="1983"/>
      <c r="D224" s="1947"/>
      <c r="E224" s="1941"/>
      <c r="F224" s="1878"/>
      <c r="G224" s="13" t="s">
        <v>23</v>
      </c>
      <c r="H224" s="188"/>
      <c r="I224" s="210"/>
      <c r="J224" s="210"/>
      <c r="K224" s="211"/>
      <c r="L224" s="49"/>
      <c r="M224" s="210"/>
      <c r="N224" s="210"/>
      <c r="O224" s="23"/>
      <c r="P224" s="14"/>
      <c r="Q224" s="21"/>
      <c r="R224" s="1860"/>
      <c r="S224" s="1938"/>
      <c r="T224" s="1938"/>
      <c r="U224" s="1943"/>
    </row>
    <row r="225" spans="1:25" ht="17.25" customHeight="1">
      <c r="A225" s="1889"/>
      <c r="B225" s="1978"/>
      <c r="C225" s="1946"/>
      <c r="D225" s="1947"/>
      <c r="E225" s="1941"/>
      <c r="F225" s="1879"/>
      <c r="G225" s="24" t="s">
        <v>13</v>
      </c>
      <c r="H225" s="28">
        <f>+H218+H219+H220+H223+H224</f>
        <v>0</v>
      </c>
      <c r="I225" s="26">
        <f t="shared" ref="I225:Q225" si="64">+I218+I219+I220+I223+I224</f>
        <v>0</v>
      </c>
      <c r="J225" s="26">
        <f t="shared" si="64"/>
        <v>0</v>
      </c>
      <c r="K225" s="31">
        <f t="shared" si="64"/>
        <v>0</v>
      </c>
      <c r="L225" s="27">
        <f t="shared" si="64"/>
        <v>0</v>
      </c>
      <c r="M225" s="26">
        <f t="shared" si="64"/>
        <v>0</v>
      </c>
      <c r="N225" s="26">
        <f t="shared" si="64"/>
        <v>0</v>
      </c>
      <c r="O225" s="30">
        <f t="shared" si="64"/>
        <v>0</v>
      </c>
      <c r="P225" s="32">
        <f t="shared" si="64"/>
        <v>145</v>
      </c>
      <c r="Q225" s="25">
        <f t="shared" si="64"/>
        <v>145</v>
      </c>
      <c r="R225" s="1860"/>
      <c r="S225" s="26">
        <f>SUM(S218)</f>
        <v>0</v>
      </c>
      <c r="T225" s="26">
        <f>SUM(T218)</f>
        <v>0</v>
      </c>
      <c r="U225" s="31"/>
    </row>
    <row r="226" spans="1:25" ht="15" customHeight="1">
      <c r="A226" s="1982" t="s">
        <v>17</v>
      </c>
      <c r="B226" s="1866" t="s">
        <v>19</v>
      </c>
      <c r="C226" s="1946" t="s">
        <v>40</v>
      </c>
      <c r="D226" s="1947" t="s">
        <v>76</v>
      </c>
      <c r="E226" s="1875" t="s">
        <v>53</v>
      </c>
      <c r="F226" s="1878">
        <v>1</v>
      </c>
      <c r="G226" s="23" t="s">
        <v>30</v>
      </c>
      <c r="H226" s="188"/>
      <c r="I226" s="210"/>
      <c r="J226" s="210"/>
      <c r="K226" s="211"/>
      <c r="L226" s="49"/>
      <c r="M226" s="210"/>
      <c r="N226" s="210"/>
      <c r="O226" s="23"/>
      <c r="P226" s="14"/>
      <c r="Q226" s="21"/>
      <c r="R226" s="1860" t="s">
        <v>45</v>
      </c>
      <c r="S226" s="1938"/>
      <c r="T226" s="1938"/>
      <c r="U226" s="1994" t="s">
        <v>760</v>
      </c>
    </row>
    <row r="227" spans="1:25" ht="15" customHeight="1">
      <c r="A227" s="1982"/>
      <c r="B227" s="1867"/>
      <c r="C227" s="1983"/>
      <c r="D227" s="1947"/>
      <c r="E227" s="1876"/>
      <c r="F227" s="1878"/>
      <c r="G227" s="13" t="s">
        <v>67</v>
      </c>
      <c r="H227" s="188">
        <v>10</v>
      </c>
      <c r="I227" s="210"/>
      <c r="J227" s="210"/>
      <c r="K227" s="211">
        <v>10</v>
      </c>
      <c r="L227" s="49">
        <v>10</v>
      </c>
      <c r="M227" s="210"/>
      <c r="N227" s="210"/>
      <c r="O227" s="23">
        <v>10</v>
      </c>
      <c r="P227" s="14"/>
      <c r="Q227" s="21"/>
      <c r="R227" s="1860"/>
      <c r="S227" s="1938"/>
      <c r="T227" s="1938"/>
      <c r="U227" s="1994"/>
    </row>
    <row r="228" spans="1:25" ht="15" customHeight="1">
      <c r="A228" s="1982"/>
      <c r="B228" s="1867"/>
      <c r="C228" s="1983"/>
      <c r="D228" s="1947"/>
      <c r="E228" s="1876"/>
      <c r="F228" s="1878"/>
      <c r="G228" s="15" t="s">
        <v>56</v>
      </c>
      <c r="H228" s="16">
        <f>+H229+H230</f>
        <v>17.8</v>
      </c>
      <c r="I228" s="17">
        <f t="shared" ref="I228:Q228" si="65">+I229+I230</f>
        <v>0</v>
      </c>
      <c r="J228" s="17">
        <f t="shared" si="65"/>
        <v>0</v>
      </c>
      <c r="K228" s="19">
        <f t="shared" si="65"/>
        <v>17.8</v>
      </c>
      <c r="L228" s="50">
        <f t="shared" si="65"/>
        <v>11.8</v>
      </c>
      <c r="M228" s="17">
        <f t="shared" si="65"/>
        <v>0</v>
      </c>
      <c r="N228" s="17">
        <f t="shared" si="65"/>
        <v>0</v>
      </c>
      <c r="O228" s="18">
        <f t="shared" si="65"/>
        <v>11.8</v>
      </c>
      <c r="P228" s="20">
        <f t="shared" si="65"/>
        <v>0</v>
      </c>
      <c r="Q228" s="37">
        <f t="shared" si="65"/>
        <v>0</v>
      </c>
      <c r="R228" s="1860"/>
      <c r="S228" s="1938"/>
      <c r="T228" s="1938"/>
      <c r="U228" s="1994"/>
    </row>
    <row r="229" spans="1:25" ht="15" customHeight="1">
      <c r="A229" s="1982"/>
      <c r="B229" s="1867"/>
      <c r="C229" s="1983"/>
      <c r="D229" s="1947"/>
      <c r="E229" s="1876"/>
      <c r="F229" s="1878"/>
      <c r="G229" s="101" t="s">
        <v>118</v>
      </c>
      <c r="H229" s="1272"/>
      <c r="I229" s="1269"/>
      <c r="J229" s="1269"/>
      <c r="K229" s="1268"/>
      <c r="L229" s="126"/>
      <c r="M229" s="124"/>
      <c r="N229" s="124"/>
      <c r="O229" s="122"/>
      <c r="P229" s="157"/>
      <c r="Q229" s="158"/>
      <c r="R229" s="1860"/>
      <c r="S229" s="1938"/>
      <c r="T229" s="1938"/>
      <c r="U229" s="1994"/>
    </row>
    <row r="230" spans="1:25" ht="15" customHeight="1">
      <c r="A230" s="1982"/>
      <c r="B230" s="1867"/>
      <c r="C230" s="1983"/>
      <c r="D230" s="1947"/>
      <c r="E230" s="1876"/>
      <c r="F230" s="1878"/>
      <c r="G230" s="101" t="s">
        <v>65</v>
      </c>
      <c r="H230" s="1272">
        <v>17.8</v>
      </c>
      <c r="I230" s="1269"/>
      <c r="J230" s="1269"/>
      <c r="K230" s="1268">
        <v>17.8</v>
      </c>
      <c r="L230" s="49">
        <v>11.8</v>
      </c>
      <c r="M230" s="1269"/>
      <c r="N230" s="1269"/>
      <c r="O230" s="1274">
        <v>11.8</v>
      </c>
      <c r="P230" s="157"/>
      <c r="Q230" s="158"/>
      <c r="R230" s="1860"/>
      <c r="S230" s="1938"/>
      <c r="T230" s="1938"/>
      <c r="U230" s="1994"/>
    </row>
    <row r="231" spans="1:25" ht="15" customHeight="1">
      <c r="A231" s="1982"/>
      <c r="B231" s="1867"/>
      <c r="C231" s="1983"/>
      <c r="D231" s="1947"/>
      <c r="E231" s="1876"/>
      <c r="F231" s="1878"/>
      <c r="G231" s="13" t="s">
        <v>36</v>
      </c>
      <c r="H231" s="188"/>
      <c r="I231" s="210"/>
      <c r="J231" s="210"/>
      <c r="K231" s="211"/>
      <c r="L231" s="49"/>
      <c r="M231" s="210"/>
      <c r="N231" s="210"/>
      <c r="O231" s="23"/>
      <c r="P231" s="157">
        <v>100</v>
      </c>
      <c r="Q231" s="158">
        <v>200</v>
      </c>
      <c r="R231" s="1860"/>
      <c r="S231" s="1938"/>
      <c r="T231" s="1938"/>
      <c r="U231" s="1994"/>
    </row>
    <row r="232" spans="1:25" ht="15" customHeight="1">
      <c r="A232" s="1982"/>
      <c r="B232" s="1867"/>
      <c r="C232" s="1983"/>
      <c r="D232" s="1947"/>
      <c r="E232" s="1876"/>
      <c r="F232" s="1878"/>
      <c r="G232" s="13" t="s">
        <v>66</v>
      </c>
      <c r="H232" s="188"/>
      <c r="I232" s="210"/>
      <c r="J232" s="210"/>
      <c r="K232" s="211"/>
      <c r="L232" s="49"/>
      <c r="M232" s="210"/>
      <c r="N232" s="210"/>
      <c r="O232" s="23"/>
      <c r="P232" s="157"/>
      <c r="Q232" s="158"/>
      <c r="R232" s="1860"/>
      <c r="S232" s="1938"/>
      <c r="T232" s="1938"/>
      <c r="U232" s="1994"/>
    </row>
    <row r="233" spans="1:25" ht="15" customHeight="1">
      <c r="A233" s="1982"/>
      <c r="B233" s="1978"/>
      <c r="C233" s="1946"/>
      <c r="D233" s="1947"/>
      <c r="E233" s="1894"/>
      <c r="F233" s="1879"/>
      <c r="G233" s="24" t="s">
        <v>13</v>
      </c>
      <c r="H233" s="28">
        <f>+H226+H227+H228+H231+H232</f>
        <v>27.8</v>
      </c>
      <c r="I233" s="26">
        <f t="shared" ref="I233:Q233" si="66">+I226+I227+I228+I231+I232</f>
        <v>0</v>
      </c>
      <c r="J233" s="26">
        <f t="shared" si="66"/>
        <v>0</v>
      </c>
      <c r="K233" s="31">
        <f t="shared" si="66"/>
        <v>27.8</v>
      </c>
      <c r="L233" s="27">
        <f t="shared" si="66"/>
        <v>21.8</v>
      </c>
      <c r="M233" s="26">
        <f t="shared" si="66"/>
        <v>0</v>
      </c>
      <c r="N233" s="26">
        <f t="shared" si="66"/>
        <v>0</v>
      </c>
      <c r="O233" s="30">
        <f t="shared" si="66"/>
        <v>21.8</v>
      </c>
      <c r="P233" s="32">
        <f t="shared" si="66"/>
        <v>100</v>
      </c>
      <c r="Q233" s="25">
        <f t="shared" si="66"/>
        <v>200</v>
      </c>
      <c r="R233" s="1860"/>
      <c r="S233" s="26">
        <f>SUM(S226)</f>
        <v>0</v>
      </c>
      <c r="T233" s="26">
        <f>SUM(T226)</f>
        <v>0</v>
      </c>
      <c r="U233" s="31"/>
    </row>
    <row r="234" spans="1:25" s="48" customFormat="1" ht="15" customHeight="1">
      <c r="A234" s="1995">
        <v>1</v>
      </c>
      <c r="B234" s="1866" t="s">
        <v>19</v>
      </c>
      <c r="C234" s="1996" t="s">
        <v>85</v>
      </c>
      <c r="D234" s="1944" t="s">
        <v>97</v>
      </c>
      <c r="E234" s="1941" t="s">
        <v>53</v>
      </c>
      <c r="F234" s="2000">
        <v>1</v>
      </c>
      <c r="G234" s="23" t="s">
        <v>30</v>
      </c>
      <c r="H234" s="188">
        <v>123.11</v>
      </c>
      <c r="I234" s="210"/>
      <c r="J234" s="210"/>
      <c r="K234" s="211">
        <v>123.11</v>
      </c>
      <c r="L234" s="49">
        <v>123.11</v>
      </c>
      <c r="M234" s="210"/>
      <c r="N234" s="210"/>
      <c r="O234" s="23">
        <v>123.11</v>
      </c>
      <c r="P234" s="14">
        <v>112.4</v>
      </c>
      <c r="Q234" s="21"/>
      <c r="R234" s="1860" t="s">
        <v>103</v>
      </c>
      <c r="S234" s="1938">
        <v>8</v>
      </c>
      <c r="T234" s="1938">
        <v>8</v>
      </c>
      <c r="U234" s="1991" t="s">
        <v>748</v>
      </c>
      <c r="V234" s="214"/>
      <c r="W234" s="214"/>
    </row>
    <row r="235" spans="1:25" s="48" customFormat="1" ht="15" customHeight="1">
      <c r="A235" s="1995"/>
      <c r="B235" s="1867"/>
      <c r="C235" s="1997"/>
      <c r="D235" s="1944"/>
      <c r="E235" s="1941"/>
      <c r="F235" s="2000"/>
      <c r="G235" s="13" t="s">
        <v>67</v>
      </c>
      <c r="H235" s="188"/>
      <c r="I235" s="210"/>
      <c r="J235" s="210"/>
      <c r="K235" s="211"/>
      <c r="L235" s="49"/>
      <c r="M235" s="210"/>
      <c r="N235" s="210"/>
      <c r="O235" s="23"/>
      <c r="P235" s="14"/>
      <c r="Q235" s="21"/>
      <c r="R235" s="1860"/>
      <c r="S235" s="1938"/>
      <c r="T235" s="1938"/>
      <c r="U235" s="1991"/>
      <c r="V235" s="1992"/>
      <c r="W235" s="1993"/>
      <c r="X235" s="1993"/>
      <c r="Y235" s="1993"/>
    </row>
    <row r="236" spans="1:25" s="48" customFormat="1" ht="15" customHeight="1">
      <c r="A236" s="1995"/>
      <c r="B236" s="1867"/>
      <c r="C236" s="1997"/>
      <c r="D236" s="1944"/>
      <c r="E236" s="1941"/>
      <c r="F236" s="2000"/>
      <c r="G236" s="203" t="s">
        <v>56</v>
      </c>
      <c r="H236" s="188">
        <f>+H237+H238</f>
        <v>23</v>
      </c>
      <c r="I236" s="210">
        <f t="shared" ref="I236:K236" si="67">+I237+I238</f>
        <v>0</v>
      </c>
      <c r="J236" s="210">
        <f t="shared" si="67"/>
        <v>0</v>
      </c>
      <c r="K236" s="211">
        <f t="shared" si="67"/>
        <v>23</v>
      </c>
      <c r="L236" s="49">
        <f>+L237+L238</f>
        <v>23</v>
      </c>
      <c r="M236" s="210">
        <f t="shared" ref="M236:P236" si="68">+M237+M238</f>
        <v>0</v>
      </c>
      <c r="N236" s="210">
        <f t="shared" si="68"/>
        <v>0</v>
      </c>
      <c r="O236" s="23">
        <f t="shared" si="68"/>
        <v>23</v>
      </c>
      <c r="P236" s="14">
        <f t="shared" si="68"/>
        <v>19.829999999999998</v>
      </c>
      <c r="Q236" s="21"/>
      <c r="R236" s="1860"/>
      <c r="S236" s="1938"/>
      <c r="T236" s="1938"/>
      <c r="U236" s="1991"/>
      <c r="V236" s="214"/>
      <c r="W236" s="214"/>
    </row>
    <row r="237" spans="1:25" s="48" customFormat="1" ht="15" customHeight="1">
      <c r="A237" s="1995"/>
      <c r="B237" s="1867"/>
      <c r="C237" s="1997"/>
      <c r="D237" s="1944"/>
      <c r="E237" s="1941"/>
      <c r="F237" s="2000"/>
      <c r="G237" s="101" t="s">
        <v>118</v>
      </c>
      <c r="H237" s="141">
        <v>23</v>
      </c>
      <c r="I237" s="142"/>
      <c r="J237" s="142"/>
      <c r="K237" s="143">
        <v>23</v>
      </c>
      <c r="L237" s="155">
        <v>23</v>
      </c>
      <c r="M237" s="142"/>
      <c r="N237" s="142"/>
      <c r="O237" s="156">
        <v>23</v>
      </c>
      <c r="P237" s="157">
        <v>19.829999999999998</v>
      </c>
      <c r="Q237" s="158"/>
      <c r="R237" s="1860"/>
      <c r="S237" s="1938"/>
      <c r="T237" s="1938"/>
      <c r="U237" s="1991"/>
      <c r="V237" s="214"/>
      <c r="W237" s="214"/>
    </row>
    <row r="238" spans="1:25" s="48" customFormat="1" ht="15" customHeight="1">
      <c r="A238" s="1995"/>
      <c r="B238" s="1867"/>
      <c r="C238" s="1997"/>
      <c r="D238" s="1944"/>
      <c r="E238" s="1941"/>
      <c r="F238" s="2000"/>
      <c r="G238" s="101" t="s">
        <v>65</v>
      </c>
      <c r="H238" s="141"/>
      <c r="I238" s="142"/>
      <c r="J238" s="142"/>
      <c r="K238" s="143"/>
      <c r="L238" s="155"/>
      <c r="M238" s="142"/>
      <c r="N238" s="142"/>
      <c r="O238" s="156"/>
      <c r="P238" s="157"/>
      <c r="Q238" s="158"/>
      <c r="R238" s="1860"/>
      <c r="S238" s="1938"/>
      <c r="T238" s="1938"/>
      <c r="U238" s="1991"/>
      <c r="V238" s="214"/>
      <c r="W238" s="214"/>
    </row>
    <row r="239" spans="1:25" s="48" customFormat="1" ht="15" customHeight="1">
      <c r="A239" s="1995"/>
      <c r="B239" s="1867"/>
      <c r="C239" s="1997"/>
      <c r="D239" s="1944"/>
      <c r="E239" s="1941"/>
      <c r="F239" s="2000"/>
      <c r="G239" s="13" t="s">
        <v>36</v>
      </c>
      <c r="H239" s="188"/>
      <c r="I239" s="210"/>
      <c r="J239" s="210"/>
      <c r="K239" s="211"/>
      <c r="L239" s="49"/>
      <c r="M239" s="210"/>
      <c r="N239" s="210"/>
      <c r="O239" s="23"/>
      <c r="P239" s="14"/>
      <c r="Q239" s="21"/>
      <c r="R239" s="1860"/>
      <c r="S239" s="1938"/>
      <c r="T239" s="1938"/>
      <c r="U239" s="1991"/>
      <c r="V239" s="214"/>
      <c r="W239" s="214"/>
    </row>
    <row r="240" spans="1:25" s="48" customFormat="1" ht="15" customHeight="1">
      <c r="A240" s="1995"/>
      <c r="B240" s="1867"/>
      <c r="C240" s="1997"/>
      <c r="D240" s="1944"/>
      <c r="E240" s="1941"/>
      <c r="F240" s="2000"/>
      <c r="G240" s="13" t="s">
        <v>66</v>
      </c>
      <c r="H240" s="188"/>
      <c r="I240" s="210"/>
      <c r="J240" s="210"/>
      <c r="K240" s="211"/>
      <c r="L240" s="49"/>
      <c r="M240" s="210"/>
      <c r="N240" s="210"/>
      <c r="O240" s="23"/>
      <c r="P240" s="14"/>
      <c r="Q240" s="21"/>
      <c r="R240" s="1860"/>
      <c r="S240" s="1938"/>
      <c r="T240" s="1938"/>
      <c r="U240" s="1991"/>
      <c r="V240" s="214"/>
      <c r="W240" s="214"/>
    </row>
    <row r="241" spans="1:23" s="48" customFormat="1" ht="15" customHeight="1">
      <c r="A241" s="1995"/>
      <c r="B241" s="1978"/>
      <c r="C241" s="1998"/>
      <c r="D241" s="1999"/>
      <c r="E241" s="1875"/>
      <c r="F241" s="2001"/>
      <c r="G241" s="24" t="s">
        <v>13</v>
      </c>
      <c r="H241" s="28">
        <f>+H234+H235+H236+H239+H240</f>
        <v>146.11000000000001</v>
      </c>
      <c r="I241" s="26">
        <f t="shared" ref="I241:Q241" si="69">+I234+I235+I236+I239+I240</f>
        <v>0</v>
      </c>
      <c r="J241" s="26">
        <f t="shared" si="69"/>
        <v>0</v>
      </c>
      <c r="K241" s="31">
        <f t="shared" si="69"/>
        <v>146.11000000000001</v>
      </c>
      <c r="L241" s="27">
        <f t="shared" si="69"/>
        <v>146.11000000000001</v>
      </c>
      <c r="M241" s="26">
        <f t="shared" si="69"/>
        <v>0</v>
      </c>
      <c r="N241" s="26">
        <f t="shared" si="69"/>
        <v>0</v>
      </c>
      <c r="O241" s="30">
        <f t="shared" si="69"/>
        <v>146.11000000000001</v>
      </c>
      <c r="P241" s="32">
        <f t="shared" si="69"/>
        <v>132.23000000000002</v>
      </c>
      <c r="Q241" s="25">
        <f t="shared" si="69"/>
        <v>0</v>
      </c>
      <c r="R241" s="1860"/>
      <c r="S241" s="26">
        <v>9</v>
      </c>
      <c r="T241" s="26">
        <f>SUM(T234)</f>
        <v>8</v>
      </c>
      <c r="U241" s="31"/>
      <c r="V241" s="214"/>
      <c r="W241" s="214"/>
    </row>
    <row r="242" spans="1:23" ht="15" customHeight="1">
      <c r="A242" s="1889" t="s">
        <v>17</v>
      </c>
      <c r="B242" s="1890" t="s">
        <v>19</v>
      </c>
      <c r="C242" s="1946" t="s">
        <v>104</v>
      </c>
      <c r="D242" s="1898" t="s">
        <v>77</v>
      </c>
      <c r="E242" s="1941" t="s">
        <v>53</v>
      </c>
      <c r="F242" s="1878">
        <v>1</v>
      </c>
      <c r="G242" s="23" t="s">
        <v>30</v>
      </c>
      <c r="H242" s="188"/>
      <c r="I242" s="210"/>
      <c r="J242" s="210"/>
      <c r="K242" s="211"/>
      <c r="L242" s="49"/>
      <c r="M242" s="210"/>
      <c r="N242" s="210"/>
      <c r="O242" s="23"/>
      <c r="P242" s="793">
        <v>8.5</v>
      </c>
      <c r="Q242" s="794">
        <v>229.5</v>
      </c>
      <c r="R242" s="1860" t="s">
        <v>78</v>
      </c>
      <c r="S242" s="1938"/>
      <c r="T242" s="1938"/>
      <c r="U242" s="1991" t="s">
        <v>736</v>
      </c>
    </row>
    <row r="243" spans="1:23" ht="15" customHeight="1">
      <c r="A243" s="1889"/>
      <c r="B243" s="1890"/>
      <c r="C243" s="1946"/>
      <c r="D243" s="1899"/>
      <c r="E243" s="1941"/>
      <c r="F243" s="1878"/>
      <c r="G243" s="13" t="s">
        <v>67</v>
      </c>
      <c r="H243" s="188"/>
      <c r="I243" s="210"/>
      <c r="J243" s="210"/>
      <c r="K243" s="211"/>
      <c r="L243" s="49"/>
      <c r="M243" s="210"/>
      <c r="N243" s="210"/>
      <c r="O243" s="23"/>
      <c r="P243" s="793">
        <v>0.75</v>
      </c>
      <c r="Q243" s="794">
        <v>20.25</v>
      </c>
      <c r="R243" s="1860"/>
      <c r="S243" s="1938"/>
      <c r="T243" s="1938"/>
      <c r="U243" s="1991"/>
    </row>
    <row r="244" spans="1:23" ht="15" customHeight="1">
      <c r="A244" s="1889"/>
      <c r="B244" s="1890"/>
      <c r="C244" s="1946"/>
      <c r="D244" s="1899"/>
      <c r="E244" s="1941"/>
      <c r="F244" s="1878"/>
      <c r="G244" s="15" t="s">
        <v>56</v>
      </c>
      <c r="H244" s="16">
        <f>+H245+H246</f>
        <v>0</v>
      </c>
      <c r="I244" s="17">
        <f t="shared" ref="I244:Q244" si="70">+I245+I246</f>
        <v>0</v>
      </c>
      <c r="J244" s="17">
        <f t="shared" si="70"/>
        <v>0</v>
      </c>
      <c r="K244" s="19">
        <f t="shared" si="70"/>
        <v>0</v>
      </c>
      <c r="L244" s="50">
        <f t="shared" si="70"/>
        <v>0</v>
      </c>
      <c r="M244" s="17">
        <f t="shared" si="70"/>
        <v>0</v>
      </c>
      <c r="N244" s="17">
        <f t="shared" si="70"/>
        <v>0</v>
      </c>
      <c r="O244" s="18">
        <f t="shared" si="70"/>
        <v>0</v>
      </c>
      <c r="P244" s="20">
        <f t="shared" si="70"/>
        <v>0.75</v>
      </c>
      <c r="Q244" s="37">
        <f t="shared" si="70"/>
        <v>20.25</v>
      </c>
      <c r="R244" s="1860"/>
      <c r="S244" s="1938"/>
      <c r="T244" s="1938"/>
      <c r="U244" s="1991"/>
    </row>
    <row r="245" spans="1:23" ht="15" customHeight="1">
      <c r="A245" s="1889"/>
      <c r="B245" s="1890"/>
      <c r="C245" s="1946"/>
      <c r="D245" s="1899"/>
      <c r="E245" s="1941"/>
      <c r="F245" s="1878"/>
      <c r="G245" s="101" t="s">
        <v>118</v>
      </c>
      <c r="H245" s="123"/>
      <c r="I245" s="124"/>
      <c r="J245" s="124"/>
      <c r="K245" s="125"/>
      <c r="L245" s="126"/>
      <c r="M245" s="124"/>
      <c r="N245" s="124"/>
      <c r="O245" s="122"/>
      <c r="P245" s="793"/>
      <c r="Q245" s="794"/>
      <c r="R245" s="1860"/>
      <c r="S245" s="1938"/>
      <c r="T245" s="1938"/>
      <c r="U245" s="1991"/>
    </row>
    <row r="246" spans="1:23" ht="15" customHeight="1">
      <c r="A246" s="1889"/>
      <c r="B246" s="1890"/>
      <c r="C246" s="1946"/>
      <c r="D246" s="1899"/>
      <c r="E246" s="1941"/>
      <c r="F246" s="1878"/>
      <c r="G246" s="101" t="s">
        <v>65</v>
      </c>
      <c r="H246" s="123"/>
      <c r="I246" s="124"/>
      <c r="J246" s="124"/>
      <c r="K246" s="125"/>
      <c r="L246" s="126"/>
      <c r="M246" s="124"/>
      <c r="N246" s="124"/>
      <c r="O246" s="122"/>
      <c r="P246" s="793">
        <v>0.75</v>
      </c>
      <c r="Q246" s="794">
        <v>20.25</v>
      </c>
      <c r="R246" s="1860"/>
      <c r="S246" s="1938"/>
      <c r="T246" s="1938"/>
      <c r="U246" s="1991"/>
    </row>
    <row r="247" spans="1:23" ht="15" customHeight="1">
      <c r="A247" s="1889"/>
      <c r="B247" s="1890"/>
      <c r="C247" s="1946"/>
      <c r="D247" s="1899"/>
      <c r="E247" s="1941"/>
      <c r="F247" s="1878"/>
      <c r="G247" s="13" t="s">
        <v>36</v>
      </c>
      <c r="H247" s="188"/>
      <c r="I247" s="210"/>
      <c r="J247" s="210"/>
      <c r="K247" s="211"/>
      <c r="L247" s="49"/>
      <c r="M247" s="210"/>
      <c r="N247" s="210"/>
      <c r="O247" s="23"/>
      <c r="P247" s="793"/>
      <c r="Q247" s="794"/>
      <c r="R247" s="1860"/>
      <c r="S247" s="1938"/>
      <c r="T247" s="1938"/>
      <c r="U247" s="1991"/>
    </row>
    <row r="248" spans="1:23" ht="15" customHeight="1">
      <c r="A248" s="1889"/>
      <c r="B248" s="1890"/>
      <c r="C248" s="1946"/>
      <c r="D248" s="1899"/>
      <c r="E248" s="1941"/>
      <c r="F248" s="1878"/>
      <c r="G248" s="13" t="s">
        <v>66</v>
      </c>
      <c r="H248" s="188"/>
      <c r="I248" s="210"/>
      <c r="J248" s="210"/>
      <c r="K248" s="211"/>
      <c r="L248" s="49"/>
      <c r="M248" s="210"/>
      <c r="N248" s="210"/>
      <c r="O248" s="23"/>
      <c r="P248" s="14"/>
      <c r="Q248" s="21"/>
      <c r="R248" s="1860"/>
      <c r="S248" s="1938"/>
      <c r="T248" s="1938"/>
      <c r="U248" s="1991"/>
    </row>
    <row r="249" spans="1:23" ht="15" customHeight="1">
      <c r="A249" s="1889"/>
      <c r="B249" s="1890"/>
      <c r="C249" s="1946"/>
      <c r="D249" s="1899"/>
      <c r="E249" s="1941"/>
      <c r="F249" s="1879"/>
      <c r="G249" s="24" t="s">
        <v>13</v>
      </c>
      <c r="H249" s="28">
        <f>+H242+H243+H244+H247+H248</f>
        <v>0</v>
      </c>
      <c r="I249" s="26">
        <f t="shared" ref="I249:Q249" si="71">+I242+I243+I244+I247+I248</f>
        <v>0</v>
      </c>
      <c r="J249" s="26">
        <f t="shared" si="71"/>
        <v>0</v>
      </c>
      <c r="K249" s="31">
        <f t="shared" si="71"/>
        <v>0</v>
      </c>
      <c r="L249" s="27">
        <f t="shared" si="71"/>
        <v>0</v>
      </c>
      <c r="M249" s="26">
        <f t="shared" si="71"/>
        <v>0</v>
      </c>
      <c r="N249" s="26">
        <f t="shared" si="71"/>
        <v>0</v>
      </c>
      <c r="O249" s="30">
        <f t="shared" si="71"/>
        <v>0</v>
      </c>
      <c r="P249" s="32">
        <f t="shared" si="71"/>
        <v>10</v>
      </c>
      <c r="Q249" s="25">
        <f t="shared" si="71"/>
        <v>270</v>
      </c>
      <c r="R249" s="1860"/>
      <c r="S249" s="26"/>
      <c r="T249" s="26"/>
      <c r="U249" s="31"/>
    </row>
    <row r="250" spans="1:23" ht="23.25" customHeight="1">
      <c r="A250" s="1889" t="s">
        <v>17</v>
      </c>
      <c r="B250" s="1866" t="s">
        <v>19</v>
      </c>
      <c r="C250" s="1946" t="s">
        <v>86</v>
      </c>
      <c r="D250" s="1947" t="s">
        <v>93</v>
      </c>
      <c r="E250" s="1941" t="s">
        <v>53</v>
      </c>
      <c r="F250" s="1879">
        <v>1</v>
      </c>
      <c r="G250" s="211" t="s">
        <v>30</v>
      </c>
      <c r="H250" s="792">
        <v>300.45999999999998</v>
      </c>
      <c r="I250" s="790"/>
      <c r="J250" s="790"/>
      <c r="K250" s="791">
        <v>300.45999999999998</v>
      </c>
      <c r="L250" s="49">
        <v>300.45999999999998</v>
      </c>
      <c r="M250" s="790"/>
      <c r="N250" s="790"/>
      <c r="O250" s="795">
        <v>300.45999999999998</v>
      </c>
      <c r="P250" s="14">
        <v>343.1</v>
      </c>
      <c r="Q250" s="21"/>
      <c r="R250" s="1949" t="s">
        <v>105</v>
      </c>
      <c r="S250" s="1988"/>
      <c r="T250" s="1988"/>
      <c r="U250" s="1969" t="s">
        <v>749</v>
      </c>
    </row>
    <row r="251" spans="1:23" ht="23.25" customHeight="1">
      <c r="A251" s="1889"/>
      <c r="B251" s="1867"/>
      <c r="C251" s="1983"/>
      <c r="D251" s="1947"/>
      <c r="E251" s="1941"/>
      <c r="F251" s="1878"/>
      <c r="G251" s="129" t="s">
        <v>67</v>
      </c>
      <c r="H251" s="792">
        <v>26.51</v>
      </c>
      <c r="I251" s="790"/>
      <c r="J251" s="790"/>
      <c r="K251" s="791">
        <v>26.51</v>
      </c>
      <c r="L251" s="49">
        <v>26.51</v>
      </c>
      <c r="M251" s="790"/>
      <c r="N251" s="790"/>
      <c r="O251" s="795">
        <v>26.51</v>
      </c>
      <c r="P251" s="793">
        <v>30.28</v>
      </c>
      <c r="Q251" s="21"/>
      <c r="R251" s="1949"/>
      <c r="S251" s="1988"/>
      <c r="T251" s="1988"/>
      <c r="U251" s="1969"/>
    </row>
    <row r="252" spans="1:23" ht="23.25" customHeight="1">
      <c r="A252" s="1889"/>
      <c r="B252" s="1867"/>
      <c r="C252" s="1983"/>
      <c r="D252" s="1947"/>
      <c r="E252" s="1941"/>
      <c r="F252" s="1878"/>
      <c r="G252" s="130" t="s">
        <v>56</v>
      </c>
      <c r="H252" s="16">
        <f>+H253+H254</f>
        <v>24.98</v>
      </c>
      <c r="I252" s="17">
        <f t="shared" ref="I252:K252" si="72">+I253+I254</f>
        <v>0</v>
      </c>
      <c r="J252" s="17">
        <f t="shared" si="72"/>
        <v>0</v>
      </c>
      <c r="K252" s="19">
        <f t="shared" si="72"/>
        <v>24.98</v>
      </c>
      <c r="L252" s="50">
        <f>+L253+L254</f>
        <v>24.98</v>
      </c>
      <c r="M252" s="17">
        <f t="shared" ref="M252:O252" si="73">+M253+M254</f>
        <v>0</v>
      </c>
      <c r="N252" s="17">
        <f t="shared" si="73"/>
        <v>0</v>
      </c>
      <c r="O252" s="18">
        <f t="shared" si="73"/>
        <v>24.98</v>
      </c>
      <c r="P252" s="20"/>
      <c r="Q252" s="37"/>
      <c r="R252" s="1949"/>
      <c r="S252" s="1988"/>
      <c r="T252" s="1988"/>
      <c r="U252" s="1969"/>
    </row>
    <row r="253" spans="1:23" ht="23.25" customHeight="1">
      <c r="A253" s="1889"/>
      <c r="B253" s="1867"/>
      <c r="C253" s="1983"/>
      <c r="D253" s="1947"/>
      <c r="E253" s="1941"/>
      <c r="F253" s="1878"/>
      <c r="G253" s="131" t="s">
        <v>118</v>
      </c>
      <c r="H253" s="792"/>
      <c r="I253" s="790"/>
      <c r="J253" s="790"/>
      <c r="K253" s="791"/>
      <c r="L253" s="49"/>
      <c r="M253" s="790"/>
      <c r="N253" s="790"/>
      <c r="O253" s="795"/>
      <c r="P253" s="793"/>
      <c r="Q253" s="158"/>
      <c r="R253" s="1949"/>
      <c r="S253" s="1988"/>
      <c r="T253" s="1988"/>
      <c r="U253" s="1969"/>
    </row>
    <row r="254" spans="1:23" ht="23.25" customHeight="1">
      <c r="A254" s="1889"/>
      <c r="B254" s="1867"/>
      <c r="C254" s="1983"/>
      <c r="D254" s="1947"/>
      <c r="E254" s="1941"/>
      <c r="F254" s="1878"/>
      <c r="G254" s="131" t="s">
        <v>65</v>
      </c>
      <c r="H254" s="792">
        <v>24.98</v>
      </c>
      <c r="I254" s="790"/>
      <c r="J254" s="790"/>
      <c r="K254" s="791">
        <v>24.98</v>
      </c>
      <c r="L254" s="49">
        <v>24.98</v>
      </c>
      <c r="M254" s="790"/>
      <c r="N254" s="790"/>
      <c r="O254" s="795">
        <v>24.98</v>
      </c>
      <c r="P254" s="793">
        <v>30.28</v>
      </c>
      <c r="Q254" s="128"/>
      <c r="R254" s="1949"/>
      <c r="S254" s="1988"/>
      <c r="T254" s="1988"/>
      <c r="U254" s="1969"/>
    </row>
    <row r="255" spans="1:23" ht="23.25" customHeight="1">
      <c r="A255" s="1889"/>
      <c r="B255" s="1867"/>
      <c r="C255" s="1983"/>
      <c r="D255" s="1947"/>
      <c r="E255" s="1941"/>
      <c r="F255" s="1878"/>
      <c r="G255" s="129" t="s">
        <v>36</v>
      </c>
      <c r="H255" s="804"/>
      <c r="I255" s="805"/>
      <c r="J255" s="805"/>
      <c r="K255" s="806"/>
      <c r="L255" s="49"/>
      <c r="M255" s="210"/>
      <c r="N255" s="210"/>
      <c r="O255" s="23"/>
      <c r="P255" s="793"/>
      <c r="Q255" s="21"/>
      <c r="R255" s="1949"/>
      <c r="S255" s="1988"/>
      <c r="T255" s="1988"/>
      <c r="U255" s="1969"/>
    </row>
    <row r="256" spans="1:23" ht="30.75" customHeight="1">
      <c r="A256" s="1889"/>
      <c r="B256" s="1867"/>
      <c r="C256" s="1983"/>
      <c r="D256" s="1947"/>
      <c r="E256" s="1941"/>
      <c r="F256" s="1878"/>
      <c r="G256" s="129" t="s">
        <v>66</v>
      </c>
      <c r="H256" s="188"/>
      <c r="I256" s="210"/>
      <c r="J256" s="210"/>
      <c r="K256" s="211"/>
      <c r="L256" s="49"/>
      <c r="M256" s="210"/>
      <c r="N256" s="210"/>
      <c r="O256" s="23"/>
      <c r="P256" s="14"/>
      <c r="Q256" s="21"/>
      <c r="R256" s="1949"/>
      <c r="S256" s="1988"/>
      <c r="T256" s="1988"/>
      <c r="U256" s="1969"/>
    </row>
    <row r="257" spans="1:26" ht="23.25" customHeight="1">
      <c r="A257" s="1889"/>
      <c r="B257" s="1978"/>
      <c r="C257" s="1946"/>
      <c r="D257" s="1947"/>
      <c r="E257" s="1941"/>
      <c r="F257" s="1879"/>
      <c r="G257" s="132" t="s">
        <v>13</v>
      </c>
      <c r="H257" s="28">
        <f>+H250+H251+H252+H255+H256</f>
        <v>351.95</v>
      </c>
      <c r="I257" s="26">
        <f t="shared" ref="I257:Q257" si="74">+I250+I251+I252+I255+I256</f>
        <v>0</v>
      </c>
      <c r="J257" s="26">
        <f t="shared" si="74"/>
        <v>0</v>
      </c>
      <c r="K257" s="31">
        <f t="shared" si="74"/>
        <v>351.95</v>
      </c>
      <c r="L257" s="27">
        <f t="shared" si="74"/>
        <v>351.95</v>
      </c>
      <c r="M257" s="26">
        <f t="shared" si="74"/>
        <v>0</v>
      </c>
      <c r="N257" s="26">
        <f t="shared" si="74"/>
        <v>0</v>
      </c>
      <c r="O257" s="30">
        <f t="shared" si="74"/>
        <v>351.95</v>
      </c>
      <c r="P257" s="32">
        <f t="shared" si="74"/>
        <v>373.38</v>
      </c>
      <c r="Q257" s="25">
        <f t="shared" si="74"/>
        <v>0</v>
      </c>
      <c r="R257" s="1949"/>
      <c r="S257" s="62"/>
      <c r="T257" s="62"/>
      <c r="U257" s="70"/>
    </row>
    <row r="258" spans="1:26" ht="15" customHeight="1">
      <c r="A258" s="1889" t="s">
        <v>17</v>
      </c>
      <c r="B258" s="1866" t="s">
        <v>19</v>
      </c>
      <c r="C258" s="1989" t="s">
        <v>87</v>
      </c>
      <c r="D258" s="1947" t="s">
        <v>156</v>
      </c>
      <c r="E258" s="1941" t="s">
        <v>124</v>
      </c>
      <c r="F258" s="1878">
        <v>1</v>
      </c>
      <c r="G258" s="23" t="s">
        <v>30</v>
      </c>
      <c r="H258" s="188"/>
      <c r="I258" s="210"/>
      <c r="J258" s="210"/>
      <c r="K258" s="211"/>
      <c r="L258" s="49"/>
      <c r="M258" s="210"/>
      <c r="N258" s="210"/>
      <c r="O258" s="23"/>
      <c r="P258" s="793">
        <v>24.7</v>
      </c>
      <c r="Q258" s="794">
        <v>24.7</v>
      </c>
      <c r="R258" s="1860" t="s">
        <v>107</v>
      </c>
      <c r="S258" s="1938"/>
      <c r="T258" s="1938"/>
      <c r="U258" s="1969" t="s">
        <v>642</v>
      </c>
    </row>
    <row r="259" spans="1:26" ht="15" customHeight="1">
      <c r="A259" s="1889"/>
      <c r="B259" s="1867"/>
      <c r="C259" s="1990"/>
      <c r="D259" s="1947"/>
      <c r="E259" s="1941"/>
      <c r="F259" s="1878"/>
      <c r="G259" s="13" t="s">
        <v>67</v>
      </c>
      <c r="H259" s="188"/>
      <c r="I259" s="210"/>
      <c r="J259" s="210"/>
      <c r="K259" s="211"/>
      <c r="L259" s="49"/>
      <c r="M259" s="210"/>
      <c r="N259" s="210"/>
      <c r="O259" s="23"/>
      <c r="P259" s="793"/>
      <c r="Q259" s="794"/>
      <c r="R259" s="1860"/>
      <c r="S259" s="1938"/>
      <c r="T259" s="1938"/>
      <c r="U259" s="1969"/>
    </row>
    <row r="260" spans="1:26" ht="15" customHeight="1">
      <c r="A260" s="1889"/>
      <c r="B260" s="1867"/>
      <c r="C260" s="1990"/>
      <c r="D260" s="1947"/>
      <c r="E260" s="1941"/>
      <c r="F260" s="1878"/>
      <c r="G260" s="15" t="s">
        <v>56</v>
      </c>
      <c r="H260" s="16">
        <f>+H261+H262</f>
        <v>17.899999999999999</v>
      </c>
      <c r="I260" s="17">
        <f t="shared" ref="I260:Q260" si="75">+I261+I262</f>
        <v>0</v>
      </c>
      <c r="J260" s="17">
        <f t="shared" si="75"/>
        <v>0</v>
      </c>
      <c r="K260" s="19">
        <f t="shared" si="75"/>
        <v>17.899999999999999</v>
      </c>
      <c r="L260" s="50">
        <f t="shared" si="75"/>
        <v>0.1</v>
      </c>
      <c r="M260" s="17">
        <f t="shared" si="75"/>
        <v>0</v>
      </c>
      <c r="N260" s="17">
        <f t="shared" si="75"/>
        <v>0</v>
      </c>
      <c r="O260" s="18">
        <f t="shared" si="75"/>
        <v>0.1</v>
      </c>
      <c r="P260" s="20">
        <f t="shared" si="75"/>
        <v>17.8</v>
      </c>
      <c r="Q260" s="37">
        <f t="shared" si="75"/>
        <v>8.6999999999999993</v>
      </c>
      <c r="R260" s="1860"/>
      <c r="S260" s="1938"/>
      <c r="T260" s="1938"/>
      <c r="U260" s="1969"/>
    </row>
    <row r="261" spans="1:26" ht="15" customHeight="1">
      <c r="A261" s="1889"/>
      <c r="B261" s="1867"/>
      <c r="C261" s="1990"/>
      <c r="D261" s="1947"/>
      <c r="E261" s="1941"/>
      <c r="F261" s="1878"/>
      <c r="G261" s="101" t="s">
        <v>118</v>
      </c>
      <c r="H261" s="792"/>
      <c r="I261" s="790"/>
      <c r="J261" s="790"/>
      <c r="K261" s="791"/>
      <c r="L261" s="49"/>
      <c r="M261" s="790"/>
      <c r="N261" s="790"/>
      <c r="O261" s="795"/>
      <c r="P261" s="793"/>
      <c r="Q261" s="794"/>
      <c r="R261" s="1860"/>
      <c r="S261" s="1938"/>
      <c r="T261" s="1938"/>
      <c r="U261" s="1969"/>
    </row>
    <row r="262" spans="1:26" ht="15" customHeight="1">
      <c r="A262" s="1889"/>
      <c r="B262" s="1867"/>
      <c r="C262" s="1990"/>
      <c r="D262" s="1947"/>
      <c r="E262" s="1941"/>
      <c r="F262" s="1878"/>
      <c r="G262" s="101" t="s">
        <v>65</v>
      </c>
      <c r="H262" s="1285">
        <v>17.899999999999999</v>
      </c>
      <c r="I262" s="1283"/>
      <c r="J262" s="1283"/>
      <c r="K262" s="1284">
        <v>17.899999999999999</v>
      </c>
      <c r="L262" s="788">
        <v>0.1</v>
      </c>
      <c r="M262" s="193"/>
      <c r="N262" s="193"/>
      <c r="O262" s="789">
        <v>0.1</v>
      </c>
      <c r="P262" s="793">
        <v>17.8</v>
      </c>
      <c r="Q262" s="794">
        <v>8.6999999999999993</v>
      </c>
      <c r="R262" s="1860"/>
      <c r="S262" s="1938"/>
      <c r="T262" s="1938"/>
      <c r="U262" s="1969"/>
      <c r="V262" s="1987"/>
      <c r="W262" s="1987"/>
      <c r="X262" s="1987"/>
      <c r="Y262" s="1987"/>
    </row>
    <row r="263" spans="1:26" ht="15" customHeight="1">
      <c r="A263" s="1889"/>
      <c r="B263" s="1867"/>
      <c r="C263" s="1990"/>
      <c r="D263" s="1947"/>
      <c r="E263" s="1941"/>
      <c r="F263" s="1878"/>
      <c r="G263" s="13" t="s">
        <v>36</v>
      </c>
      <c r="H263" s="792"/>
      <c r="I263" s="790"/>
      <c r="J263" s="790"/>
      <c r="K263" s="791"/>
      <c r="L263" s="49"/>
      <c r="M263" s="790"/>
      <c r="N263" s="790"/>
      <c r="O263" s="795"/>
      <c r="P263" s="793"/>
      <c r="Q263" s="794"/>
      <c r="R263" s="1860"/>
      <c r="S263" s="1938"/>
      <c r="T263" s="1938"/>
      <c r="U263" s="1969"/>
      <c r="V263" s="1987"/>
      <c r="W263" s="1987"/>
      <c r="X263" s="1987"/>
      <c r="Y263" s="1987"/>
    </row>
    <row r="264" spans="1:26" ht="15" customHeight="1">
      <c r="A264" s="1889"/>
      <c r="B264" s="1867"/>
      <c r="C264" s="1990"/>
      <c r="D264" s="1947"/>
      <c r="E264" s="1941"/>
      <c r="F264" s="1878"/>
      <c r="G264" s="13" t="s">
        <v>66</v>
      </c>
      <c r="H264" s="792"/>
      <c r="I264" s="790"/>
      <c r="J264" s="790"/>
      <c r="K264" s="791"/>
      <c r="L264" s="49"/>
      <c r="M264" s="790"/>
      <c r="N264" s="790"/>
      <c r="O264" s="795"/>
      <c r="P264" s="793"/>
      <c r="Q264" s="794"/>
      <c r="R264" s="1860"/>
      <c r="S264" s="1938"/>
      <c r="T264" s="1938"/>
      <c r="U264" s="1969"/>
    </row>
    <row r="265" spans="1:26" ht="15" customHeight="1">
      <c r="A265" s="1889"/>
      <c r="B265" s="1978"/>
      <c r="C265" s="1989"/>
      <c r="D265" s="1947"/>
      <c r="E265" s="1941"/>
      <c r="F265" s="1879"/>
      <c r="G265" s="24" t="s">
        <v>13</v>
      </c>
      <c r="H265" s="28">
        <f>+H258+H259+H260+H263+H264</f>
        <v>17.899999999999999</v>
      </c>
      <c r="I265" s="26">
        <f t="shared" ref="I265:Q265" si="76">+I258+I259+I260+I263+I264</f>
        <v>0</v>
      </c>
      <c r="J265" s="26">
        <f t="shared" si="76"/>
        <v>0</v>
      </c>
      <c r="K265" s="31">
        <f t="shared" si="76"/>
        <v>17.899999999999999</v>
      </c>
      <c r="L265" s="27">
        <f t="shared" si="76"/>
        <v>0.1</v>
      </c>
      <c r="M265" s="26">
        <f t="shared" si="76"/>
        <v>0</v>
      </c>
      <c r="N265" s="26">
        <f t="shared" si="76"/>
        <v>0</v>
      </c>
      <c r="O265" s="30">
        <f t="shared" si="76"/>
        <v>0.1</v>
      </c>
      <c r="P265" s="807">
        <f t="shared" si="76"/>
        <v>42.5</v>
      </c>
      <c r="Q265" s="808">
        <f t="shared" si="76"/>
        <v>33.4</v>
      </c>
      <c r="R265" s="1860"/>
      <c r="S265" s="26"/>
      <c r="T265" s="26"/>
      <c r="U265" s="31"/>
    </row>
    <row r="266" spans="1:26" ht="15" customHeight="1">
      <c r="A266" s="1889" t="s">
        <v>17</v>
      </c>
      <c r="B266" s="1866" t="s">
        <v>19</v>
      </c>
      <c r="C266" s="1946" t="s">
        <v>83</v>
      </c>
      <c r="D266" s="1968" t="s">
        <v>147</v>
      </c>
      <c r="E266" s="1894" t="s">
        <v>53</v>
      </c>
      <c r="F266" s="1878">
        <v>1</v>
      </c>
      <c r="G266" s="23" t="s">
        <v>30</v>
      </c>
      <c r="H266" s="188"/>
      <c r="I266" s="210"/>
      <c r="J266" s="210"/>
      <c r="K266" s="211"/>
      <c r="L266" s="49"/>
      <c r="M266" s="210"/>
      <c r="N266" s="210"/>
      <c r="O266" s="23"/>
      <c r="P266" s="793">
        <v>120</v>
      </c>
      <c r="Q266" s="794">
        <v>115.88</v>
      </c>
      <c r="R266" s="1860" t="s">
        <v>114</v>
      </c>
      <c r="S266" s="1938"/>
      <c r="T266" s="1985"/>
      <c r="U266" s="1977" t="s">
        <v>644</v>
      </c>
    </row>
    <row r="267" spans="1:26" ht="15" customHeight="1">
      <c r="A267" s="1889"/>
      <c r="B267" s="1867"/>
      <c r="C267" s="1983"/>
      <c r="D267" s="1947"/>
      <c r="E267" s="1941"/>
      <c r="F267" s="1878"/>
      <c r="G267" s="13" t="s">
        <v>67</v>
      </c>
      <c r="H267" s="188"/>
      <c r="I267" s="210"/>
      <c r="J267" s="210"/>
      <c r="K267" s="211"/>
      <c r="L267" s="49"/>
      <c r="M267" s="210"/>
      <c r="N267" s="210"/>
      <c r="O267" s="23"/>
      <c r="P267" s="793"/>
      <c r="Q267" s="794"/>
      <c r="R267" s="1860"/>
      <c r="S267" s="1938"/>
      <c r="T267" s="1986"/>
      <c r="U267" s="1969"/>
    </row>
    <row r="268" spans="1:26" ht="15" customHeight="1">
      <c r="A268" s="1889"/>
      <c r="B268" s="1867"/>
      <c r="C268" s="1983"/>
      <c r="D268" s="1947"/>
      <c r="E268" s="1941"/>
      <c r="F268" s="1878"/>
      <c r="G268" s="15" t="s">
        <v>56</v>
      </c>
      <c r="H268" s="16">
        <f>+H269+H270</f>
        <v>21.5</v>
      </c>
      <c r="I268" s="17">
        <f t="shared" ref="I268:Q268" si="77">+I269+I270</f>
        <v>0</v>
      </c>
      <c r="J268" s="17">
        <f t="shared" si="77"/>
        <v>0</v>
      </c>
      <c r="K268" s="19">
        <f t="shared" si="77"/>
        <v>21.5</v>
      </c>
      <c r="L268" s="50">
        <f t="shared" si="77"/>
        <v>7.7</v>
      </c>
      <c r="M268" s="17">
        <f t="shared" si="77"/>
        <v>0</v>
      </c>
      <c r="N268" s="17">
        <f t="shared" si="77"/>
        <v>0</v>
      </c>
      <c r="O268" s="18">
        <f t="shared" si="77"/>
        <v>7.7</v>
      </c>
      <c r="P268" s="20">
        <f t="shared" si="77"/>
        <v>30</v>
      </c>
      <c r="Q268" s="37">
        <f t="shared" si="77"/>
        <v>28.97</v>
      </c>
      <c r="R268" s="1860"/>
      <c r="S268" s="1938"/>
      <c r="T268" s="1986"/>
      <c r="U268" s="1969"/>
      <c r="V268" s="1961"/>
      <c r="W268" s="1937"/>
      <c r="X268" s="1937"/>
      <c r="Y268" s="1937"/>
      <c r="Z268" s="1937"/>
    </row>
    <row r="269" spans="1:26" ht="15" customHeight="1">
      <c r="A269" s="1889"/>
      <c r="B269" s="1867"/>
      <c r="C269" s="1983"/>
      <c r="D269" s="1947"/>
      <c r="E269" s="1941"/>
      <c r="F269" s="1878"/>
      <c r="G269" s="101" t="s">
        <v>118</v>
      </c>
      <c r="H269" s="792"/>
      <c r="I269" s="790"/>
      <c r="J269" s="790"/>
      <c r="K269" s="791"/>
      <c r="L269" s="49"/>
      <c r="M269" s="790"/>
      <c r="N269" s="790"/>
      <c r="O269" s="795"/>
      <c r="P269" s="793"/>
      <c r="Q269" s="794"/>
      <c r="R269" s="1860"/>
      <c r="S269" s="1938"/>
      <c r="T269" s="1986"/>
      <c r="U269" s="1969"/>
      <c r="V269" s="1882"/>
      <c r="W269" s="1939"/>
      <c r="X269" s="1939"/>
      <c r="Y269" s="1939"/>
      <c r="Z269" s="1939"/>
    </row>
    <row r="270" spans="1:26" ht="15" customHeight="1">
      <c r="A270" s="1889"/>
      <c r="B270" s="1867"/>
      <c r="C270" s="1983"/>
      <c r="D270" s="1947"/>
      <c r="E270" s="1941"/>
      <c r="F270" s="1878"/>
      <c r="G270" s="101" t="s">
        <v>65</v>
      </c>
      <c r="H270" s="792">
        <v>21.5</v>
      </c>
      <c r="I270" s="790"/>
      <c r="J270" s="790"/>
      <c r="K270" s="791">
        <v>21.5</v>
      </c>
      <c r="L270" s="49">
        <v>7.7</v>
      </c>
      <c r="M270" s="790"/>
      <c r="N270" s="790"/>
      <c r="O270" s="795">
        <v>7.7</v>
      </c>
      <c r="P270" s="793">
        <v>30</v>
      </c>
      <c r="Q270" s="794">
        <v>28.97</v>
      </c>
      <c r="R270" s="1860"/>
      <c r="S270" s="1938"/>
      <c r="T270" s="1986"/>
      <c r="U270" s="1969"/>
    </row>
    <row r="271" spans="1:26" ht="15" customHeight="1">
      <c r="A271" s="1889"/>
      <c r="B271" s="1867"/>
      <c r="C271" s="1983"/>
      <c r="D271" s="1947"/>
      <c r="E271" s="1941"/>
      <c r="F271" s="1878"/>
      <c r="G271" s="13" t="s">
        <v>36</v>
      </c>
      <c r="H271" s="792"/>
      <c r="I271" s="790"/>
      <c r="J271" s="790"/>
      <c r="K271" s="791"/>
      <c r="L271" s="49"/>
      <c r="M271" s="790"/>
      <c r="N271" s="790"/>
      <c r="O271" s="795"/>
      <c r="P271" s="793"/>
      <c r="Q271" s="794"/>
      <c r="R271" s="1860"/>
      <c r="S271" s="1938"/>
      <c r="T271" s="1986"/>
      <c r="U271" s="1969"/>
    </row>
    <row r="272" spans="1:26" ht="15" customHeight="1">
      <c r="A272" s="1889"/>
      <c r="B272" s="1867"/>
      <c r="C272" s="1983"/>
      <c r="D272" s="1947"/>
      <c r="E272" s="1941"/>
      <c r="F272" s="1878"/>
      <c r="G272" s="13" t="s">
        <v>66</v>
      </c>
      <c r="H272" s="188"/>
      <c r="I272" s="210"/>
      <c r="J272" s="210"/>
      <c r="K272" s="211"/>
      <c r="L272" s="49"/>
      <c r="M272" s="210"/>
      <c r="N272" s="210"/>
      <c r="O272" s="23"/>
      <c r="P272" s="14"/>
      <c r="Q272" s="21"/>
      <c r="R272" s="1860"/>
      <c r="S272" s="1938"/>
      <c r="T272" s="1986"/>
      <c r="U272" s="1969"/>
    </row>
    <row r="273" spans="1:26" ht="15" customHeight="1">
      <c r="A273" s="1889"/>
      <c r="B273" s="1867"/>
      <c r="C273" s="1984"/>
      <c r="D273" s="1898"/>
      <c r="E273" s="1875"/>
      <c r="F273" s="1879"/>
      <c r="G273" s="24" t="s">
        <v>13</v>
      </c>
      <c r="H273" s="28">
        <f>+H266+H267+H268+H271+H272</f>
        <v>21.5</v>
      </c>
      <c r="I273" s="26">
        <f t="shared" ref="I273:Q273" si="78">+I266+I267+I268+I271+I272</f>
        <v>0</v>
      </c>
      <c r="J273" s="26">
        <f t="shared" si="78"/>
        <v>0</v>
      </c>
      <c r="K273" s="31">
        <f t="shared" si="78"/>
        <v>21.5</v>
      </c>
      <c r="L273" s="27">
        <f t="shared" si="78"/>
        <v>7.7</v>
      </c>
      <c r="M273" s="26">
        <f t="shared" si="78"/>
        <v>0</v>
      </c>
      <c r="N273" s="26">
        <f t="shared" si="78"/>
        <v>0</v>
      </c>
      <c r="O273" s="30">
        <f t="shared" si="78"/>
        <v>7.7</v>
      </c>
      <c r="P273" s="32">
        <f t="shared" si="78"/>
        <v>150</v>
      </c>
      <c r="Q273" s="25">
        <f t="shared" si="78"/>
        <v>144.85</v>
      </c>
      <c r="R273" s="1860"/>
      <c r="S273" s="26"/>
      <c r="T273" s="26"/>
      <c r="U273" s="31"/>
    </row>
    <row r="274" spans="1:26" ht="15" customHeight="1">
      <c r="A274" s="1889" t="s">
        <v>17</v>
      </c>
      <c r="B274" s="1866" t="s">
        <v>19</v>
      </c>
      <c r="C274" s="1946" t="s">
        <v>89</v>
      </c>
      <c r="D274" s="1947" t="s">
        <v>148</v>
      </c>
      <c r="E274" s="1941" t="s">
        <v>53</v>
      </c>
      <c r="F274" s="1878">
        <v>1</v>
      </c>
      <c r="G274" s="23" t="s">
        <v>30</v>
      </c>
      <c r="H274" s="188"/>
      <c r="I274" s="210"/>
      <c r="J274" s="210"/>
      <c r="K274" s="211"/>
      <c r="L274" s="49"/>
      <c r="M274" s="210"/>
      <c r="N274" s="210"/>
      <c r="O274" s="23"/>
      <c r="P274" s="14"/>
      <c r="Q274" s="21"/>
      <c r="R274" s="1860" t="s">
        <v>114</v>
      </c>
      <c r="S274" s="1861">
        <v>1</v>
      </c>
      <c r="T274" s="1938">
        <v>0</v>
      </c>
      <c r="U274" s="1977" t="s">
        <v>645</v>
      </c>
    </row>
    <row r="275" spans="1:26" ht="15" customHeight="1">
      <c r="A275" s="1889"/>
      <c r="B275" s="1867"/>
      <c r="C275" s="1983"/>
      <c r="D275" s="1947"/>
      <c r="E275" s="1941"/>
      <c r="F275" s="1878"/>
      <c r="G275" s="13" t="s">
        <v>67</v>
      </c>
      <c r="H275" s="188"/>
      <c r="I275" s="210"/>
      <c r="J275" s="210"/>
      <c r="K275" s="211"/>
      <c r="L275" s="49"/>
      <c r="M275" s="210"/>
      <c r="N275" s="210"/>
      <c r="O275" s="23"/>
      <c r="P275" s="14"/>
      <c r="Q275" s="21"/>
      <c r="R275" s="1860"/>
      <c r="S275" s="1861"/>
      <c r="T275" s="1938"/>
      <c r="U275" s="1969"/>
    </row>
    <row r="276" spans="1:26" ht="15" customHeight="1">
      <c r="A276" s="1889"/>
      <c r="B276" s="1867"/>
      <c r="C276" s="1983"/>
      <c r="D276" s="1947"/>
      <c r="E276" s="1941"/>
      <c r="F276" s="1878"/>
      <c r="G276" s="15" t="s">
        <v>56</v>
      </c>
      <c r="H276" s="16">
        <f>+H277+H278</f>
        <v>7.1</v>
      </c>
      <c r="I276" s="17">
        <f t="shared" ref="I276:Q276" si="79">+I277+I278</f>
        <v>0</v>
      </c>
      <c r="J276" s="17">
        <f t="shared" si="79"/>
        <v>0</v>
      </c>
      <c r="K276" s="19">
        <f t="shared" si="79"/>
        <v>7.1</v>
      </c>
      <c r="L276" s="50">
        <f t="shared" si="79"/>
        <v>7.1</v>
      </c>
      <c r="M276" s="17">
        <f t="shared" si="79"/>
        <v>0</v>
      </c>
      <c r="N276" s="17">
        <f t="shared" si="79"/>
        <v>0</v>
      </c>
      <c r="O276" s="18">
        <f t="shared" si="79"/>
        <v>7.1</v>
      </c>
      <c r="P276" s="20">
        <f t="shared" si="79"/>
        <v>0</v>
      </c>
      <c r="Q276" s="37">
        <f t="shared" si="79"/>
        <v>0</v>
      </c>
      <c r="R276" s="1860"/>
      <c r="S276" s="1861"/>
      <c r="T276" s="1938"/>
      <c r="U276" s="1969"/>
      <c r="W276" s="1937"/>
      <c r="X276" s="1937"/>
      <c r="Y276" s="1937"/>
    </row>
    <row r="277" spans="1:26" ht="15" customHeight="1">
      <c r="A277" s="1889"/>
      <c r="B277" s="1867"/>
      <c r="C277" s="1983"/>
      <c r="D277" s="1947"/>
      <c r="E277" s="1941"/>
      <c r="F277" s="1878"/>
      <c r="G277" s="101" t="s">
        <v>118</v>
      </c>
      <c r="H277" s="188"/>
      <c r="I277" s="210"/>
      <c r="J277" s="210"/>
      <c r="K277" s="211"/>
      <c r="L277" s="155"/>
      <c r="M277" s="142"/>
      <c r="N277" s="142"/>
      <c r="O277" s="156"/>
      <c r="P277" s="157"/>
      <c r="Q277" s="158"/>
      <c r="R277" s="1860"/>
      <c r="S277" s="1861"/>
      <c r="T277" s="1938"/>
      <c r="U277" s="1969"/>
    </row>
    <row r="278" spans="1:26" ht="15" customHeight="1">
      <c r="A278" s="1889"/>
      <c r="B278" s="1867"/>
      <c r="C278" s="1983"/>
      <c r="D278" s="1947"/>
      <c r="E278" s="1941"/>
      <c r="F278" s="1878"/>
      <c r="G278" s="101" t="s">
        <v>65</v>
      </c>
      <c r="H278" s="188">
        <v>7.1</v>
      </c>
      <c r="I278" s="210"/>
      <c r="J278" s="210"/>
      <c r="K278" s="211">
        <v>7.1</v>
      </c>
      <c r="L278" s="49">
        <v>7.1</v>
      </c>
      <c r="M278" s="790"/>
      <c r="N278" s="790"/>
      <c r="O278" s="795">
        <v>7.1</v>
      </c>
      <c r="P278" s="127"/>
      <c r="Q278" s="128"/>
      <c r="R278" s="1860"/>
      <c r="S278" s="1861"/>
      <c r="T278" s="1938"/>
      <c r="U278" s="1969"/>
      <c r="V278" s="1882"/>
      <c r="W278" s="1939"/>
      <c r="X278" s="1939"/>
      <c r="Y278" s="1939"/>
      <c r="Z278" s="1939"/>
    </row>
    <row r="279" spans="1:26" ht="15" customHeight="1">
      <c r="A279" s="1889"/>
      <c r="B279" s="1867"/>
      <c r="C279" s="1983"/>
      <c r="D279" s="1947"/>
      <c r="E279" s="1941"/>
      <c r="F279" s="1878"/>
      <c r="G279" s="13" t="s">
        <v>36</v>
      </c>
      <c r="H279" s="188"/>
      <c r="I279" s="210"/>
      <c r="J279" s="210"/>
      <c r="K279" s="211"/>
      <c r="L279" s="49"/>
      <c r="M279" s="790"/>
      <c r="N279" s="790"/>
      <c r="O279" s="795"/>
      <c r="P279" s="14"/>
      <c r="Q279" s="21"/>
      <c r="R279" s="1860"/>
      <c r="S279" s="1861"/>
      <c r="T279" s="1938"/>
      <c r="U279" s="1969"/>
    </row>
    <row r="280" spans="1:26" ht="15" customHeight="1">
      <c r="A280" s="1889"/>
      <c r="B280" s="1867"/>
      <c r="C280" s="1983"/>
      <c r="D280" s="1947"/>
      <c r="E280" s="1941"/>
      <c r="F280" s="1878"/>
      <c r="G280" s="13" t="s">
        <v>66</v>
      </c>
      <c r="H280" s="188"/>
      <c r="I280" s="210"/>
      <c r="J280" s="210"/>
      <c r="K280" s="211"/>
      <c r="L280" s="49"/>
      <c r="M280" s="210"/>
      <c r="N280" s="210"/>
      <c r="O280" s="23"/>
      <c r="P280" s="14"/>
      <c r="Q280" s="21"/>
      <c r="R280" s="1860"/>
      <c r="S280" s="1861"/>
      <c r="T280" s="1938"/>
      <c r="U280" s="1969"/>
    </row>
    <row r="281" spans="1:26" ht="15" customHeight="1">
      <c r="A281" s="1863"/>
      <c r="B281" s="1867"/>
      <c r="C281" s="1984"/>
      <c r="D281" s="1898"/>
      <c r="E281" s="1875"/>
      <c r="F281" s="1879"/>
      <c r="G281" s="24" t="s">
        <v>13</v>
      </c>
      <c r="H281" s="28">
        <f>+H274+H275+H276+H279+H280</f>
        <v>7.1</v>
      </c>
      <c r="I281" s="26">
        <f t="shared" ref="I281:Q281" si="80">+I274+I275+I276+I279+I280</f>
        <v>0</v>
      </c>
      <c r="J281" s="26">
        <f t="shared" si="80"/>
        <v>0</v>
      </c>
      <c r="K281" s="31">
        <f t="shared" si="80"/>
        <v>7.1</v>
      </c>
      <c r="L281" s="27">
        <f t="shared" si="80"/>
        <v>7.1</v>
      </c>
      <c r="M281" s="26">
        <f t="shared" si="80"/>
        <v>0</v>
      </c>
      <c r="N281" s="26">
        <f t="shared" si="80"/>
        <v>0</v>
      </c>
      <c r="O281" s="30">
        <f t="shared" si="80"/>
        <v>7.1</v>
      </c>
      <c r="P281" s="32">
        <f t="shared" si="80"/>
        <v>0</v>
      </c>
      <c r="Q281" s="25">
        <f t="shared" si="80"/>
        <v>0</v>
      </c>
      <c r="R281" s="1860"/>
      <c r="S281" s="26"/>
      <c r="T281" s="26"/>
      <c r="U281" s="31"/>
    </row>
    <row r="282" spans="1:26" ht="23.25" customHeight="1">
      <c r="A282" s="1889" t="s">
        <v>17</v>
      </c>
      <c r="B282" s="1866" t="s">
        <v>19</v>
      </c>
      <c r="C282" s="1946" t="s">
        <v>90</v>
      </c>
      <c r="D282" s="1947" t="s">
        <v>149</v>
      </c>
      <c r="E282" s="1941" t="s">
        <v>53</v>
      </c>
      <c r="F282" s="1879">
        <v>1</v>
      </c>
      <c r="G282" s="23" t="s">
        <v>30</v>
      </c>
      <c r="H282" s="188"/>
      <c r="I282" s="210"/>
      <c r="J282" s="210"/>
      <c r="K282" s="211"/>
      <c r="L282" s="49"/>
      <c r="M282" s="210"/>
      <c r="N282" s="210"/>
      <c r="O282" s="23"/>
      <c r="P282" s="14">
        <v>110.2</v>
      </c>
      <c r="Q282" s="21"/>
      <c r="R282" s="1860" t="s">
        <v>114</v>
      </c>
      <c r="S282" s="1938"/>
      <c r="T282" s="1938"/>
      <c r="U282" s="1977" t="s">
        <v>750</v>
      </c>
    </row>
    <row r="283" spans="1:26" ht="23.25" customHeight="1">
      <c r="A283" s="1889"/>
      <c r="B283" s="1867"/>
      <c r="C283" s="1983"/>
      <c r="D283" s="1947"/>
      <c r="E283" s="1941"/>
      <c r="F283" s="1878"/>
      <c r="G283" s="13" t="s">
        <v>67</v>
      </c>
      <c r="H283" s="188"/>
      <c r="I283" s="210"/>
      <c r="J283" s="210"/>
      <c r="K283" s="211"/>
      <c r="L283" s="49"/>
      <c r="M283" s="210"/>
      <c r="N283" s="210"/>
      <c r="O283" s="23"/>
      <c r="P283" s="14"/>
      <c r="Q283" s="21"/>
      <c r="R283" s="1860"/>
      <c r="S283" s="1938"/>
      <c r="T283" s="1938"/>
      <c r="U283" s="1969"/>
    </row>
    <row r="284" spans="1:26" ht="23.25" customHeight="1">
      <c r="A284" s="1889"/>
      <c r="B284" s="1867"/>
      <c r="C284" s="1983"/>
      <c r="D284" s="1947"/>
      <c r="E284" s="1941"/>
      <c r="F284" s="1878"/>
      <c r="G284" s="15" t="s">
        <v>56</v>
      </c>
      <c r="H284" s="16">
        <f>+H285+H286</f>
        <v>151.69999999999999</v>
      </c>
      <c r="I284" s="17">
        <f t="shared" ref="I284:Q284" si="81">+I285+I286</f>
        <v>0</v>
      </c>
      <c r="J284" s="17">
        <f t="shared" si="81"/>
        <v>0</v>
      </c>
      <c r="K284" s="19">
        <f t="shared" si="81"/>
        <v>151.69999999999999</v>
      </c>
      <c r="L284" s="50">
        <f t="shared" si="81"/>
        <v>146.69999999999999</v>
      </c>
      <c r="M284" s="17">
        <f t="shared" si="81"/>
        <v>0</v>
      </c>
      <c r="N284" s="17">
        <f t="shared" si="81"/>
        <v>0</v>
      </c>
      <c r="O284" s="18">
        <f t="shared" si="81"/>
        <v>146.69999999999999</v>
      </c>
      <c r="P284" s="20">
        <f t="shared" si="81"/>
        <v>27.55</v>
      </c>
      <c r="Q284" s="37">
        <f t="shared" si="81"/>
        <v>0</v>
      </c>
      <c r="R284" s="1860"/>
      <c r="S284" s="1938"/>
      <c r="T284" s="1938"/>
      <c r="U284" s="1969"/>
    </row>
    <row r="285" spans="1:26" ht="23.25" customHeight="1">
      <c r="A285" s="1889"/>
      <c r="B285" s="1867"/>
      <c r="C285" s="1983"/>
      <c r="D285" s="1947"/>
      <c r="E285" s="1941"/>
      <c r="F285" s="1878"/>
      <c r="G285" s="101" t="s">
        <v>118</v>
      </c>
      <c r="H285" s="123"/>
      <c r="I285" s="124"/>
      <c r="J285" s="124"/>
      <c r="K285" s="125"/>
      <c r="L285" s="155"/>
      <c r="M285" s="142"/>
      <c r="N285" s="142"/>
      <c r="O285" s="156"/>
      <c r="P285" s="157"/>
      <c r="Q285" s="128"/>
      <c r="R285" s="1860"/>
      <c r="S285" s="1938"/>
      <c r="T285" s="1938"/>
      <c r="U285" s="1969"/>
      <c r="V285" s="1882"/>
      <c r="W285" s="1939"/>
      <c r="X285" s="1939"/>
      <c r="Y285" s="1939"/>
      <c r="Z285" s="1939"/>
    </row>
    <row r="286" spans="1:26" ht="23.25" customHeight="1">
      <c r="A286" s="1889"/>
      <c r="B286" s="1867"/>
      <c r="C286" s="1983"/>
      <c r="D286" s="1947"/>
      <c r="E286" s="1941"/>
      <c r="F286" s="1878"/>
      <c r="G286" s="13" t="s">
        <v>65</v>
      </c>
      <c r="H286" s="188">
        <v>151.69999999999999</v>
      </c>
      <c r="I286" s="210"/>
      <c r="J286" s="210"/>
      <c r="K286" s="211">
        <v>151.69999999999999</v>
      </c>
      <c r="L286" s="49">
        <v>146.69999999999999</v>
      </c>
      <c r="M286" s="210"/>
      <c r="N286" s="210"/>
      <c r="O286" s="23">
        <v>146.69999999999999</v>
      </c>
      <c r="P286" s="157">
        <v>27.55</v>
      </c>
      <c r="Q286" s="128"/>
      <c r="R286" s="1860"/>
      <c r="S286" s="1938"/>
      <c r="T286" s="1938"/>
      <c r="U286" s="1969"/>
    </row>
    <row r="287" spans="1:26" ht="23.25" customHeight="1">
      <c r="A287" s="1889"/>
      <c r="B287" s="1867"/>
      <c r="C287" s="1983"/>
      <c r="D287" s="1947"/>
      <c r="E287" s="1941"/>
      <c r="F287" s="1878"/>
      <c r="G287" s="13" t="s">
        <v>36</v>
      </c>
      <c r="H287" s="188"/>
      <c r="I287" s="210"/>
      <c r="J287" s="210"/>
      <c r="K287" s="211"/>
      <c r="L287" s="49"/>
      <c r="M287" s="210"/>
      <c r="N287" s="210"/>
      <c r="O287" s="23"/>
      <c r="P287" s="14"/>
      <c r="Q287" s="21"/>
      <c r="R287" s="1860"/>
      <c r="S287" s="1938"/>
      <c r="T287" s="1938"/>
      <c r="U287" s="1969"/>
      <c r="W287" s="1937"/>
      <c r="X287" s="1937"/>
      <c r="Y287" s="1937"/>
      <c r="Z287" s="1937"/>
    </row>
    <row r="288" spans="1:26" ht="23.25" customHeight="1">
      <c r="A288" s="1889"/>
      <c r="B288" s="1867"/>
      <c r="C288" s="1983"/>
      <c r="D288" s="1947"/>
      <c r="E288" s="1941"/>
      <c r="F288" s="1878"/>
      <c r="G288" s="13" t="s">
        <v>66</v>
      </c>
      <c r="H288" s="188"/>
      <c r="I288" s="210"/>
      <c r="J288" s="210"/>
      <c r="K288" s="211"/>
      <c r="L288" s="49"/>
      <c r="M288" s="210"/>
      <c r="N288" s="210"/>
      <c r="O288" s="23"/>
      <c r="P288" s="14"/>
      <c r="Q288" s="21"/>
      <c r="R288" s="1860"/>
      <c r="S288" s="1938"/>
      <c r="T288" s="1938"/>
      <c r="U288" s="1969"/>
    </row>
    <row r="289" spans="1:26" ht="23.25" customHeight="1">
      <c r="A289" s="1889"/>
      <c r="B289" s="1978"/>
      <c r="C289" s="1946"/>
      <c r="D289" s="1947"/>
      <c r="E289" s="1941"/>
      <c r="F289" s="1879"/>
      <c r="G289" s="24" t="s">
        <v>13</v>
      </c>
      <c r="H289" s="28">
        <f>+H282+H283+H284+H287+H288</f>
        <v>151.69999999999999</v>
      </c>
      <c r="I289" s="26">
        <f t="shared" ref="I289:Q289" si="82">+I282+I283+I284+I287+I288</f>
        <v>0</v>
      </c>
      <c r="J289" s="26">
        <f t="shared" si="82"/>
        <v>0</v>
      </c>
      <c r="K289" s="31">
        <f t="shared" si="82"/>
        <v>151.69999999999999</v>
      </c>
      <c r="L289" s="27">
        <f t="shared" si="82"/>
        <v>146.69999999999999</v>
      </c>
      <c r="M289" s="26">
        <f t="shared" si="82"/>
        <v>0</v>
      </c>
      <c r="N289" s="26">
        <f t="shared" si="82"/>
        <v>0</v>
      </c>
      <c r="O289" s="30">
        <f t="shared" si="82"/>
        <v>146.69999999999999</v>
      </c>
      <c r="P289" s="32">
        <f t="shared" si="82"/>
        <v>137.75</v>
      </c>
      <c r="Q289" s="25">
        <f t="shared" si="82"/>
        <v>0</v>
      </c>
      <c r="R289" s="1860"/>
      <c r="S289" s="26"/>
      <c r="T289" s="26"/>
      <c r="U289" s="31"/>
    </row>
    <row r="290" spans="1:26" ht="16.5" customHeight="1">
      <c r="A290" s="1889" t="s">
        <v>17</v>
      </c>
      <c r="B290" s="1866" t="s">
        <v>19</v>
      </c>
      <c r="C290" s="1946" t="s">
        <v>91</v>
      </c>
      <c r="D290" s="1940" t="s">
        <v>150</v>
      </c>
      <c r="E290" s="1941" t="s">
        <v>139</v>
      </c>
      <c r="F290" s="1878">
        <v>1</v>
      </c>
      <c r="G290" s="23" t="s">
        <v>30</v>
      </c>
      <c r="H290" s="188"/>
      <c r="I290" s="210"/>
      <c r="J290" s="210"/>
      <c r="K290" s="211"/>
      <c r="L290" s="49"/>
      <c r="M290" s="210"/>
      <c r="N290" s="210"/>
      <c r="O290" s="23"/>
      <c r="P290" s="14"/>
      <c r="Q290" s="21"/>
      <c r="R290" s="1860" t="s">
        <v>152</v>
      </c>
      <c r="S290" s="1938"/>
      <c r="T290" s="1938"/>
      <c r="U290" s="1977" t="s">
        <v>737</v>
      </c>
    </row>
    <row r="291" spans="1:26" ht="16.5" customHeight="1">
      <c r="A291" s="1889"/>
      <c r="B291" s="1867"/>
      <c r="C291" s="1983"/>
      <c r="D291" s="1940"/>
      <c r="E291" s="1941"/>
      <c r="F291" s="1878"/>
      <c r="G291" s="13" t="s">
        <v>67</v>
      </c>
      <c r="H291" s="188"/>
      <c r="I291" s="210"/>
      <c r="J291" s="210"/>
      <c r="K291" s="211"/>
      <c r="L291" s="49"/>
      <c r="M291" s="210"/>
      <c r="N291" s="210"/>
      <c r="O291" s="23"/>
      <c r="P291" s="14"/>
      <c r="Q291" s="21"/>
      <c r="R291" s="1860"/>
      <c r="S291" s="1938"/>
      <c r="T291" s="1938"/>
      <c r="U291" s="1969"/>
    </row>
    <row r="292" spans="1:26" ht="16.5" customHeight="1">
      <c r="A292" s="1889"/>
      <c r="B292" s="1867"/>
      <c r="C292" s="1983"/>
      <c r="D292" s="1940"/>
      <c r="E292" s="1941"/>
      <c r="F292" s="1878"/>
      <c r="G292" s="15" t="s">
        <v>56</v>
      </c>
      <c r="H292" s="16">
        <f>+H293+H294</f>
        <v>12</v>
      </c>
      <c r="I292" s="17">
        <f t="shared" ref="I292:Q292" si="83">+I293+I294</f>
        <v>0</v>
      </c>
      <c r="J292" s="17">
        <f t="shared" si="83"/>
        <v>0</v>
      </c>
      <c r="K292" s="19">
        <f t="shared" si="83"/>
        <v>12</v>
      </c>
      <c r="L292" s="50">
        <f t="shared" si="83"/>
        <v>0</v>
      </c>
      <c r="M292" s="17">
        <f t="shared" si="83"/>
        <v>0</v>
      </c>
      <c r="N292" s="17">
        <f t="shared" si="83"/>
        <v>0</v>
      </c>
      <c r="O292" s="18">
        <f t="shared" si="83"/>
        <v>0</v>
      </c>
      <c r="P292" s="20">
        <f t="shared" si="83"/>
        <v>11.21</v>
      </c>
      <c r="Q292" s="37">
        <f t="shared" si="83"/>
        <v>0</v>
      </c>
      <c r="R292" s="1860"/>
      <c r="S292" s="1938"/>
      <c r="T292" s="1938"/>
      <c r="U292" s="1969"/>
      <c r="V292" s="1936"/>
      <c r="W292" s="1937"/>
      <c r="X292" s="1937"/>
    </row>
    <row r="293" spans="1:26" ht="16.5" customHeight="1">
      <c r="A293" s="1889"/>
      <c r="B293" s="1867"/>
      <c r="C293" s="1983"/>
      <c r="D293" s="1940"/>
      <c r="E293" s="1941"/>
      <c r="F293" s="1878"/>
      <c r="G293" s="101" t="s">
        <v>118</v>
      </c>
      <c r="H293" s="123"/>
      <c r="I293" s="124"/>
      <c r="J293" s="124"/>
      <c r="K293" s="125"/>
      <c r="L293" s="155"/>
      <c r="M293" s="142"/>
      <c r="N293" s="142"/>
      <c r="O293" s="156"/>
      <c r="P293" s="127"/>
      <c r="Q293" s="128"/>
      <c r="R293" s="1860"/>
      <c r="S293" s="1938"/>
      <c r="T293" s="1938"/>
      <c r="U293" s="1969"/>
    </row>
    <row r="294" spans="1:26" ht="16.5" customHeight="1">
      <c r="A294" s="1889"/>
      <c r="B294" s="1867"/>
      <c r="C294" s="1983"/>
      <c r="D294" s="1940"/>
      <c r="E294" s="1941"/>
      <c r="F294" s="1878"/>
      <c r="G294" s="101" t="s">
        <v>65</v>
      </c>
      <c r="H294" s="188">
        <v>12</v>
      </c>
      <c r="I294" s="210"/>
      <c r="J294" s="210"/>
      <c r="K294" s="211">
        <v>12</v>
      </c>
      <c r="L294" s="155">
        <v>0</v>
      </c>
      <c r="M294" s="142"/>
      <c r="N294" s="142"/>
      <c r="O294" s="156">
        <v>0</v>
      </c>
      <c r="P294" s="793">
        <v>11.21</v>
      </c>
      <c r="Q294" s="128"/>
      <c r="R294" s="1860"/>
      <c r="S294" s="1938"/>
      <c r="T294" s="1938"/>
      <c r="U294" s="1969"/>
      <c r="V294" s="1882"/>
      <c r="W294" s="1939"/>
      <c r="X294" s="1939"/>
      <c r="Y294" s="1939"/>
      <c r="Z294" s="1939"/>
    </row>
    <row r="295" spans="1:26" ht="16.5" customHeight="1">
      <c r="A295" s="1889"/>
      <c r="B295" s="1867"/>
      <c r="C295" s="1983"/>
      <c r="D295" s="1940"/>
      <c r="E295" s="1941"/>
      <c r="F295" s="1878"/>
      <c r="G295" s="13" t="s">
        <v>36</v>
      </c>
      <c r="H295" s="188"/>
      <c r="I295" s="210"/>
      <c r="J295" s="210"/>
      <c r="K295" s="211"/>
      <c r="L295" s="49"/>
      <c r="M295" s="210"/>
      <c r="N295" s="210"/>
      <c r="O295" s="23"/>
      <c r="P295" s="14"/>
      <c r="Q295" s="21"/>
      <c r="R295" s="1860"/>
      <c r="S295" s="1938"/>
      <c r="T295" s="1938"/>
      <c r="U295" s="1969"/>
    </row>
    <row r="296" spans="1:26" ht="16.5" customHeight="1">
      <c r="A296" s="1889"/>
      <c r="B296" s="1867"/>
      <c r="C296" s="1983"/>
      <c r="D296" s="1940"/>
      <c r="E296" s="1941"/>
      <c r="F296" s="1878"/>
      <c r="G296" s="13" t="s">
        <v>66</v>
      </c>
      <c r="H296" s="188"/>
      <c r="I296" s="210"/>
      <c r="J296" s="210"/>
      <c r="K296" s="211"/>
      <c r="L296" s="49"/>
      <c r="M296" s="210"/>
      <c r="N296" s="210"/>
      <c r="O296" s="23"/>
      <c r="P296" s="14"/>
      <c r="Q296" s="21"/>
      <c r="R296" s="1860"/>
      <c r="S296" s="1938"/>
      <c r="T296" s="1938"/>
      <c r="U296" s="1969"/>
    </row>
    <row r="297" spans="1:26" ht="16.5" customHeight="1">
      <c r="A297" s="1889"/>
      <c r="B297" s="1978"/>
      <c r="C297" s="1946"/>
      <c r="D297" s="1940"/>
      <c r="E297" s="1941"/>
      <c r="F297" s="1879"/>
      <c r="G297" s="24" t="s">
        <v>13</v>
      </c>
      <c r="H297" s="28">
        <f>+H290+H291+H292+H295+H296</f>
        <v>12</v>
      </c>
      <c r="I297" s="26">
        <f t="shared" ref="I297:Q297" si="84">+I290+I291+I292+I295+I296</f>
        <v>0</v>
      </c>
      <c r="J297" s="26">
        <f t="shared" si="84"/>
        <v>0</v>
      </c>
      <c r="K297" s="31">
        <f t="shared" si="84"/>
        <v>12</v>
      </c>
      <c r="L297" s="27">
        <f t="shared" si="84"/>
        <v>0</v>
      </c>
      <c r="M297" s="26">
        <f t="shared" si="84"/>
        <v>0</v>
      </c>
      <c r="N297" s="26">
        <f t="shared" si="84"/>
        <v>0</v>
      </c>
      <c r="O297" s="30">
        <f t="shared" si="84"/>
        <v>0</v>
      </c>
      <c r="P297" s="32">
        <f t="shared" si="84"/>
        <v>11.21</v>
      </c>
      <c r="Q297" s="25">
        <f t="shared" si="84"/>
        <v>0</v>
      </c>
      <c r="R297" s="1860"/>
      <c r="S297" s="26"/>
      <c r="T297" s="26"/>
      <c r="U297" s="31"/>
    </row>
    <row r="298" spans="1:26" ht="14.85" customHeight="1">
      <c r="A298" s="1982" t="s">
        <v>17</v>
      </c>
      <c r="B298" s="1866" t="s">
        <v>19</v>
      </c>
      <c r="C298" s="1946" t="s">
        <v>100</v>
      </c>
      <c r="D298" s="1940" t="s">
        <v>151</v>
      </c>
      <c r="E298" s="1941" t="s">
        <v>53</v>
      </c>
      <c r="F298" s="1878">
        <v>1</v>
      </c>
      <c r="G298" s="23" t="s">
        <v>30</v>
      </c>
      <c r="H298" s="188"/>
      <c r="I298" s="210"/>
      <c r="J298" s="210"/>
      <c r="K298" s="211"/>
      <c r="L298" s="49"/>
      <c r="M298" s="210"/>
      <c r="N298" s="210"/>
      <c r="O298" s="23"/>
      <c r="P298" s="14"/>
      <c r="Q298" s="21"/>
      <c r="R298" s="1860" t="s">
        <v>152</v>
      </c>
      <c r="S298" s="1938"/>
      <c r="T298" s="1938"/>
      <c r="U298" s="1977" t="s">
        <v>738</v>
      </c>
    </row>
    <row r="299" spans="1:26" ht="14.85" customHeight="1">
      <c r="A299" s="1982"/>
      <c r="B299" s="1867"/>
      <c r="C299" s="1983"/>
      <c r="D299" s="1940"/>
      <c r="E299" s="1941"/>
      <c r="F299" s="1878"/>
      <c r="G299" s="13" t="s">
        <v>67</v>
      </c>
      <c r="H299" s="188"/>
      <c r="I299" s="210"/>
      <c r="J299" s="210"/>
      <c r="K299" s="211"/>
      <c r="L299" s="49"/>
      <c r="M299" s="210"/>
      <c r="N299" s="210"/>
      <c r="O299" s="23"/>
      <c r="P299" s="14"/>
      <c r="Q299" s="21"/>
      <c r="R299" s="1860"/>
      <c r="S299" s="1938"/>
      <c r="T299" s="1938"/>
      <c r="U299" s="1969"/>
    </row>
    <row r="300" spans="1:26" ht="14.85" customHeight="1">
      <c r="A300" s="1982"/>
      <c r="B300" s="1867"/>
      <c r="C300" s="1983"/>
      <c r="D300" s="1940"/>
      <c r="E300" s="1941"/>
      <c r="F300" s="1878"/>
      <c r="G300" s="15" t="s">
        <v>56</v>
      </c>
      <c r="H300" s="16">
        <f>+H301+H302</f>
        <v>12</v>
      </c>
      <c r="I300" s="17">
        <f t="shared" ref="I300:Q300" si="85">+I301+I302</f>
        <v>0</v>
      </c>
      <c r="J300" s="17">
        <f t="shared" si="85"/>
        <v>0</v>
      </c>
      <c r="K300" s="19">
        <f t="shared" si="85"/>
        <v>12</v>
      </c>
      <c r="L300" s="50">
        <f t="shared" si="85"/>
        <v>0</v>
      </c>
      <c r="M300" s="17">
        <f t="shared" si="85"/>
        <v>0</v>
      </c>
      <c r="N300" s="17">
        <f t="shared" si="85"/>
        <v>0</v>
      </c>
      <c r="O300" s="18">
        <f t="shared" si="85"/>
        <v>0</v>
      </c>
      <c r="P300" s="20">
        <f t="shared" si="85"/>
        <v>11.7</v>
      </c>
      <c r="Q300" s="37">
        <f t="shared" si="85"/>
        <v>0</v>
      </c>
      <c r="R300" s="1860"/>
      <c r="S300" s="1938"/>
      <c r="T300" s="1938"/>
      <c r="U300" s="1969"/>
    </row>
    <row r="301" spans="1:26" ht="14.85" customHeight="1">
      <c r="A301" s="1982"/>
      <c r="B301" s="1867"/>
      <c r="C301" s="1983"/>
      <c r="D301" s="1940"/>
      <c r="E301" s="1941"/>
      <c r="F301" s="1878"/>
      <c r="G301" s="101" t="s">
        <v>118</v>
      </c>
      <c r="H301" s="123"/>
      <c r="I301" s="124"/>
      <c r="J301" s="124"/>
      <c r="K301" s="125"/>
      <c r="L301" s="159"/>
      <c r="M301" s="160"/>
      <c r="N301" s="160"/>
      <c r="O301" s="161"/>
      <c r="P301" s="127"/>
      <c r="Q301" s="128"/>
      <c r="R301" s="1860"/>
      <c r="S301" s="1938"/>
      <c r="T301" s="1938"/>
      <c r="U301" s="1969"/>
      <c r="V301" s="1882"/>
      <c r="W301" s="1939"/>
      <c r="X301" s="1939"/>
      <c r="Y301" s="1939"/>
      <c r="Z301" s="1939"/>
    </row>
    <row r="302" spans="1:26" ht="14.85" customHeight="1">
      <c r="A302" s="1982"/>
      <c r="B302" s="1867"/>
      <c r="C302" s="1983"/>
      <c r="D302" s="1940"/>
      <c r="E302" s="1941"/>
      <c r="F302" s="1878"/>
      <c r="G302" s="101" t="s">
        <v>65</v>
      </c>
      <c r="H302" s="1272">
        <v>12</v>
      </c>
      <c r="I302" s="1269"/>
      <c r="J302" s="1269"/>
      <c r="K302" s="1268">
        <v>12</v>
      </c>
      <c r="L302" s="126"/>
      <c r="M302" s="124"/>
      <c r="N302" s="124"/>
      <c r="O302" s="122"/>
      <c r="P302" s="793">
        <v>11.7</v>
      </c>
      <c r="Q302" s="128"/>
      <c r="R302" s="1860"/>
      <c r="S302" s="1938"/>
      <c r="T302" s="1938"/>
      <c r="U302" s="1969"/>
    </row>
    <row r="303" spans="1:26" ht="14.85" customHeight="1">
      <c r="A303" s="1982"/>
      <c r="B303" s="1867"/>
      <c r="C303" s="1983"/>
      <c r="D303" s="1940"/>
      <c r="E303" s="1941"/>
      <c r="F303" s="1878"/>
      <c r="G303" s="13" t="s">
        <v>36</v>
      </c>
      <c r="H303" s="1272"/>
      <c r="I303" s="1269"/>
      <c r="J303" s="1269"/>
      <c r="K303" s="1268"/>
      <c r="L303" s="49"/>
      <c r="M303" s="210"/>
      <c r="N303" s="210"/>
      <c r="O303" s="23"/>
      <c r="P303" s="14"/>
      <c r="Q303" s="21"/>
      <c r="R303" s="1860"/>
      <c r="S303" s="1938"/>
      <c r="T303" s="1938"/>
      <c r="U303" s="1969"/>
    </row>
    <row r="304" spans="1:26" ht="21.75" customHeight="1">
      <c r="A304" s="1982"/>
      <c r="B304" s="1867"/>
      <c r="C304" s="1983"/>
      <c r="D304" s="1940"/>
      <c r="E304" s="1941"/>
      <c r="F304" s="1878"/>
      <c r="G304" s="13" t="s">
        <v>25</v>
      </c>
      <c r="H304" s="188"/>
      <c r="I304" s="210"/>
      <c r="J304" s="210"/>
      <c r="K304" s="211"/>
      <c r="L304" s="49"/>
      <c r="M304" s="210"/>
      <c r="N304" s="210"/>
      <c r="O304" s="23"/>
      <c r="P304" s="14"/>
      <c r="Q304" s="21"/>
      <c r="R304" s="1860"/>
      <c r="S304" s="1938"/>
      <c r="T304" s="1938"/>
      <c r="U304" s="1969"/>
    </row>
    <row r="305" spans="1:26" ht="20.25" customHeight="1">
      <c r="A305" s="1982"/>
      <c r="B305" s="1978"/>
      <c r="C305" s="1946"/>
      <c r="D305" s="1940"/>
      <c r="E305" s="1941"/>
      <c r="F305" s="1879"/>
      <c r="G305" s="24" t="s">
        <v>13</v>
      </c>
      <c r="H305" s="28">
        <f>+H298+H299+H300+H303+H304</f>
        <v>12</v>
      </c>
      <c r="I305" s="26">
        <f t="shared" ref="I305:Q305" si="86">+I298+I299+I300+I303+I304</f>
        <v>0</v>
      </c>
      <c r="J305" s="26">
        <f t="shared" si="86"/>
        <v>0</v>
      </c>
      <c r="K305" s="31">
        <f t="shared" si="86"/>
        <v>12</v>
      </c>
      <c r="L305" s="27">
        <f t="shared" si="86"/>
        <v>0</v>
      </c>
      <c r="M305" s="26">
        <f t="shared" si="86"/>
        <v>0</v>
      </c>
      <c r="N305" s="26">
        <f t="shared" si="86"/>
        <v>0</v>
      </c>
      <c r="O305" s="30">
        <f t="shared" si="86"/>
        <v>0</v>
      </c>
      <c r="P305" s="32">
        <f t="shared" si="86"/>
        <v>11.7</v>
      </c>
      <c r="Q305" s="25">
        <f t="shared" si="86"/>
        <v>0</v>
      </c>
      <c r="R305" s="1860"/>
      <c r="S305" s="26"/>
      <c r="T305" s="26"/>
      <c r="U305" s="31"/>
    </row>
    <row r="306" spans="1:26" ht="14.85" customHeight="1">
      <c r="A306" s="1962" t="s">
        <v>17</v>
      </c>
      <c r="B306" s="1866" t="s">
        <v>19</v>
      </c>
      <c r="C306" s="1869">
        <v>28</v>
      </c>
      <c r="D306" s="1979" t="s">
        <v>141</v>
      </c>
      <c r="E306" s="1875" t="s">
        <v>53</v>
      </c>
      <c r="F306" s="1901">
        <v>1</v>
      </c>
      <c r="G306" s="23" t="s">
        <v>30</v>
      </c>
      <c r="H306" s="188"/>
      <c r="I306" s="210"/>
      <c r="J306" s="210"/>
      <c r="K306" s="211"/>
      <c r="L306" s="49"/>
      <c r="M306" s="210"/>
      <c r="N306" s="210"/>
      <c r="O306" s="23"/>
      <c r="P306" s="801">
        <v>190.87</v>
      </c>
      <c r="Q306" s="802">
        <v>148.88999999999999</v>
      </c>
      <c r="R306" s="1949" t="s">
        <v>78</v>
      </c>
      <c r="S306" s="1938"/>
      <c r="T306" s="1938"/>
      <c r="U306" s="1975" t="s">
        <v>644</v>
      </c>
    </row>
    <row r="307" spans="1:26" ht="14.85" customHeight="1">
      <c r="A307" s="1963"/>
      <c r="B307" s="1867"/>
      <c r="C307" s="1870"/>
      <c r="D307" s="1980"/>
      <c r="E307" s="1876"/>
      <c r="F307" s="1902"/>
      <c r="G307" s="13" t="s">
        <v>67</v>
      </c>
      <c r="H307" s="188"/>
      <c r="I307" s="210"/>
      <c r="J307" s="210"/>
      <c r="K307" s="211"/>
      <c r="L307" s="49"/>
      <c r="M307" s="210"/>
      <c r="N307" s="210"/>
      <c r="O307" s="23"/>
      <c r="P307" s="801"/>
      <c r="Q307" s="802"/>
      <c r="R307" s="1949"/>
      <c r="S307" s="1938"/>
      <c r="T307" s="1938"/>
      <c r="U307" s="1976"/>
      <c r="V307" s="1961"/>
      <c r="W307" s="1961"/>
      <c r="X307" s="1961"/>
      <c r="Y307" s="1961"/>
    </row>
    <row r="308" spans="1:26" ht="14.85" customHeight="1">
      <c r="A308" s="1963"/>
      <c r="B308" s="1867"/>
      <c r="C308" s="1870"/>
      <c r="D308" s="1980"/>
      <c r="E308" s="1876"/>
      <c r="F308" s="1902"/>
      <c r="G308" s="15" t="s">
        <v>56</v>
      </c>
      <c r="H308" s="16">
        <f>+H309+H310</f>
        <v>0</v>
      </c>
      <c r="I308" s="17">
        <f t="shared" ref="I308:Q308" si="87">+I309+I310</f>
        <v>0</v>
      </c>
      <c r="J308" s="17">
        <f t="shared" si="87"/>
        <v>0</v>
      </c>
      <c r="K308" s="19">
        <f t="shared" si="87"/>
        <v>0</v>
      </c>
      <c r="L308" s="50">
        <f t="shared" si="87"/>
        <v>0</v>
      </c>
      <c r="M308" s="17">
        <f t="shared" si="87"/>
        <v>0</v>
      </c>
      <c r="N308" s="17">
        <f t="shared" si="87"/>
        <v>0</v>
      </c>
      <c r="O308" s="18">
        <f t="shared" si="87"/>
        <v>0</v>
      </c>
      <c r="P308" s="20">
        <f t="shared" si="87"/>
        <v>31.69</v>
      </c>
      <c r="Q308" s="37">
        <f t="shared" si="87"/>
        <v>28.62</v>
      </c>
      <c r="R308" s="1949"/>
      <c r="S308" s="1938"/>
      <c r="T308" s="1938"/>
      <c r="U308" s="1976"/>
    </row>
    <row r="309" spans="1:26" ht="14.85" customHeight="1">
      <c r="A309" s="1963"/>
      <c r="B309" s="1867"/>
      <c r="C309" s="1870"/>
      <c r="D309" s="1980"/>
      <c r="E309" s="1876"/>
      <c r="F309" s="1902"/>
      <c r="G309" s="101" t="s">
        <v>118</v>
      </c>
      <c r="H309" s="123"/>
      <c r="I309" s="124"/>
      <c r="J309" s="124"/>
      <c r="K309" s="125"/>
      <c r="L309" s="126"/>
      <c r="M309" s="124"/>
      <c r="N309" s="124"/>
      <c r="O309" s="122"/>
      <c r="P309" s="801">
        <v>0.35</v>
      </c>
      <c r="Q309" s="802">
        <v>2</v>
      </c>
      <c r="R309" s="1949"/>
      <c r="S309" s="1938"/>
      <c r="T309" s="1938"/>
      <c r="U309" s="1976"/>
    </row>
    <row r="310" spans="1:26" ht="14.85" customHeight="1">
      <c r="A310" s="1963"/>
      <c r="B310" s="1867"/>
      <c r="C310" s="1870"/>
      <c r="D310" s="1980"/>
      <c r="E310" s="1876"/>
      <c r="F310" s="1902"/>
      <c r="G310" s="101" t="s">
        <v>65</v>
      </c>
      <c r="H310" s="1272"/>
      <c r="I310" s="1269"/>
      <c r="J310" s="1269"/>
      <c r="K310" s="1268"/>
      <c r="L310" s="126"/>
      <c r="M310" s="124"/>
      <c r="N310" s="124"/>
      <c r="O310" s="122"/>
      <c r="P310" s="801">
        <v>31.34</v>
      </c>
      <c r="Q310" s="802">
        <v>26.62</v>
      </c>
      <c r="R310" s="1949"/>
      <c r="S310" s="1938"/>
      <c r="T310" s="1938"/>
      <c r="U310" s="1976"/>
      <c r="V310" s="1961"/>
      <c r="W310" s="1937"/>
      <c r="X310" s="1937"/>
      <c r="Y310" s="1937"/>
      <c r="Z310" s="1937"/>
    </row>
    <row r="311" spans="1:26" ht="14.85" customHeight="1">
      <c r="A311" s="1963"/>
      <c r="B311" s="1867"/>
      <c r="C311" s="1870"/>
      <c r="D311" s="1980"/>
      <c r="E311" s="1876"/>
      <c r="F311" s="1902"/>
      <c r="G311" s="13" t="s">
        <v>36</v>
      </c>
      <c r="H311" s="188"/>
      <c r="I311" s="210"/>
      <c r="J311" s="210"/>
      <c r="K311" s="211"/>
      <c r="L311" s="49"/>
      <c r="M311" s="210"/>
      <c r="N311" s="210"/>
      <c r="O311" s="23"/>
      <c r="P311" s="801"/>
      <c r="Q311" s="802"/>
      <c r="R311" s="1949"/>
      <c r="S311" s="1938"/>
      <c r="T311" s="1938"/>
      <c r="U311" s="1976"/>
    </row>
    <row r="312" spans="1:26" ht="14.85" customHeight="1">
      <c r="A312" s="1963"/>
      <c r="B312" s="1867"/>
      <c r="C312" s="1870"/>
      <c r="D312" s="1980"/>
      <c r="E312" s="1876"/>
      <c r="F312" s="1902"/>
      <c r="G312" s="13" t="s">
        <v>66</v>
      </c>
      <c r="H312" s="188"/>
      <c r="I312" s="210"/>
      <c r="J312" s="210"/>
      <c r="K312" s="211"/>
      <c r="L312" s="49"/>
      <c r="M312" s="210"/>
      <c r="N312" s="210"/>
      <c r="O312" s="23"/>
      <c r="P312" s="801"/>
      <c r="Q312" s="802"/>
      <c r="R312" s="1949"/>
      <c r="S312" s="1938"/>
      <c r="T312" s="1938"/>
      <c r="U312" s="1977"/>
    </row>
    <row r="313" spans="1:26" ht="14.85" customHeight="1">
      <c r="A313" s="1964"/>
      <c r="B313" s="1978"/>
      <c r="C313" s="1967"/>
      <c r="D313" s="1981"/>
      <c r="E313" s="1894"/>
      <c r="F313" s="1878"/>
      <c r="G313" s="24" t="s">
        <v>13</v>
      </c>
      <c r="H313" s="28">
        <f>+H306+H307+H308+H311+H312</f>
        <v>0</v>
      </c>
      <c r="I313" s="26">
        <f t="shared" ref="I313:Q313" si="88">+I306+I307+I308+I311+I312</f>
        <v>0</v>
      </c>
      <c r="J313" s="26">
        <f t="shared" si="88"/>
        <v>0</v>
      </c>
      <c r="K313" s="31">
        <f t="shared" si="88"/>
        <v>0</v>
      </c>
      <c r="L313" s="27">
        <f t="shared" si="88"/>
        <v>0</v>
      </c>
      <c r="M313" s="26">
        <f t="shared" si="88"/>
        <v>0</v>
      </c>
      <c r="N313" s="26">
        <f t="shared" si="88"/>
        <v>0</v>
      </c>
      <c r="O313" s="30">
        <f t="shared" si="88"/>
        <v>0</v>
      </c>
      <c r="P313" s="32">
        <f t="shared" si="88"/>
        <v>222.56</v>
      </c>
      <c r="Q313" s="25">
        <f t="shared" si="88"/>
        <v>177.51</v>
      </c>
      <c r="R313" s="1949"/>
      <c r="S313" s="26"/>
      <c r="T313" s="26">
        <f>SUM(T306)</f>
        <v>0</v>
      </c>
      <c r="U313" s="31">
        <f>SUM(U306)</f>
        <v>0</v>
      </c>
    </row>
    <row r="314" spans="1:26" s="52" customFormat="1" ht="14.85" customHeight="1">
      <c r="A314" s="1889" t="s">
        <v>17</v>
      </c>
      <c r="B314" s="1866" t="s">
        <v>19</v>
      </c>
      <c r="C314" s="1869">
        <v>29</v>
      </c>
      <c r="D314" s="1940" t="s">
        <v>143</v>
      </c>
      <c r="E314" s="1941" t="s">
        <v>53</v>
      </c>
      <c r="F314" s="1878">
        <v>1</v>
      </c>
      <c r="G314" s="23" t="s">
        <v>30</v>
      </c>
      <c r="H314" s="800">
        <v>1.1000000000000001</v>
      </c>
      <c r="I314" s="796"/>
      <c r="J314" s="796"/>
      <c r="K314" s="797">
        <v>1.1000000000000001</v>
      </c>
      <c r="L314" s="49">
        <v>1.1000000000000001</v>
      </c>
      <c r="M314" s="796"/>
      <c r="N314" s="796"/>
      <c r="O314" s="803">
        <v>1.1000000000000001</v>
      </c>
      <c r="P314" s="801">
        <v>119.68</v>
      </c>
      <c r="Q314" s="802">
        <v>5.0999999999999996</v>
      </c>
      <c r="R314" s="1860" t="s">
        <v>106</v>
      </c>
      <c r="S314" s="1938"/>
      <c r="T314" s="1938"/>
      <c r="U314" s="1975" t="s">
        <v>761</v>
      </c>
      <c r="V314" s="51"/>
      <c r="W314" s="51"/>
    </row>
    <row r="315" spans="1:26" s="52" customFormat="1" ht="14.85" customHeight="1">
      <c r="A315" s="1889"/>
      <c r="B315" s="1867"/>
      <c r="C315" s="1870"/>
      <c r="D315" s="1940"/>
      <c r="E315" s="1941"/>
      <c r="F315" s="1878"/>
      <c r="G315" s="13" t="s">
        <v>67</v>
      </c>
      <c r="H315" s="800">
        <v>0.1</v>
      </c>
      <c r="I315" s="796"/>
      <c r="J315" s="796"/>
      <c r="K315" s="797">
        <v>0.1</v>
      </c>
      <c r="L315" s="49">
        <v>0.1</v>
      </c>
      <c r="M315" s="796"/>
      <c r="N315" s="796"/>
      <c r="O315" s="803">
        <v>0.1</v>
      </c>
      <c r="P315" s="801">
        <v>10.56</v>
      </c>
      <c r="Q315" s="802">
        <v>0.45</v>
      </c>
      <c r="R315" s="1860"/>
      <c r="S315" s="1938"/>
      <c r="T315" s="1938"/>
      <c r="U315" s="1976"/>
      <c r="V315" s="51"/>
      <c r="W315" s="51"/>
    </row>
    <row r="316" spans="1:26" s="52" customFormat="1" ht="14.85" customHeight="1">
      <c r="A316" s="1889"/>
      <c r="B316" s="1867"/>
      <c r="C316" s="1870"/>
      <c r="D316" s="1940"/>
      <c r="E316" s="1941"/>
      <c r="F316" s="1878"/>
      <c r="G316" s="15" t="s">
        <v>56</v>
      </c>
      <c r="H316" s="16">
        <f>+H317+H318</f>
        <v>7.7</v>
      </c>
      <c r="I316" s="17"/>
      <c r="J316" s="17"/>
      <c r="K316" s="19">
        <f>+K317+K318</f>
        <v>7.7</v>
      </c>
      <c r="L316" s="50">
        <f>+L317+L318</f>
        <v>0.1</v>
      </c>
      <c r="M316" s="17">
        <f t="shared" ref="M316:Q316" si="89">+M317+M318</f>
        <v>0</v>
      </c>
      <c r="N316" s="17">
        <f t="shared" si="89"/>
        <v>0</v>
      </c>
      <c r="O316" s="18">
        <f t="shared" si="89"/>
        <v>0.1</v>
      </c>
      <c r="P316" s="20">
        <f t="shared" si="89"/>
        <v>10.559999999999999</v>
      </c>
      <c r="Q316" s="37">
        <f t="shared" si="89"/>
        <v>0.45</v>
      </c>
      <c r="R316" s="1860"/>
      <c r="S316" s="1938"/>
      <c r="T316" s="1938"/>
      <c r="U316" s="1976"/>
      <c r="V316" s="51"/>
      <c r="W316" s="51"/>
    </row>
    <row r="317" spans="1:26" s="52" customFormat="1" ht="14.85" customHeight="1">
      <c r="A317" s="1889"/>
      <c r="B317" s="1867"/>
      <c r="C317" s="1870"/>
      <c r="D317" s="1940"/>
      <c r="E317" s="1941"/>
      <c r="F317" s="1878"/>
      <c r="G317" s="101" t="s">
        <v>118</v>
      </c>
      <c r="H317" s="800"/>
      <c r="I317" s="796"/>
      <c r="J317" s="796"/>
      <c r="K317" s="797"/>
      <c r="L317" s="49"/>
      <c r="M317" s="796"/>
      <c r="N317" s="796"/>
      <c r="O317" s="803"/>
      <c r="P317" s="801">
        <v>0.12</v>
      </c>
      <c r="Q317" s="802"/>
      <c r="R317" s="1860"/>
      <c r="S317" s="1938"/>
      <c r="T317" s="1938"/>
      <c r="U317" s="1976"/>
      <c r="V317" s="1970"/>
      <c r="W317" s="1971"/>
      <c r="X317" s="1971"/>
      <c r="Y317" s="1971"/>
      <c r="Z317" s="1971"/>
    </row>
    <row r="318" spans="1:26" s="52" customFormat="1" ht="14.85" customHeight="1">
      <c r="A318" s="1889"/>
      <c r="B318" s="1867"/>
      <c r="C318" s="1870"/>
      <c r="D318" s="1940"/>
      <c r="E318" s="1941"/>
      <c r="F318" s="1878"/>
      <c r="G318" s="101" t="s">
        <v>65</v>
      </c>
      <c r="H318" s="800">
        <v>7.7</v>
      </c>
      <c r="I318" s="796"/>
      <c r="J318" s="796"/>
      <c r="K318" s="797">
        <v>7.7</v>
      </c>
      <c r="L318" s="49">
        <v>0.1</v>
      </c>
      <c r="M318" s="796"/>
      <c r="N318" s="796"/>
      <c r="O318" s="803">
        <v>0.1</v>
      </c>
      <c r="P318" s="801">
        <v>10.44</v>
      </c>
      <c r="Q318" s="802">
        <v>0.45</v>
      </c>
      <c r="R318" s="1860"/>
      <c r="S318" s="1938"/>
      <c r="T318" s="1938"/>
      <c r="U318" s="1976"/>
      <c r="V318" s="51"/>
      <c r="W318" s="51"/>
    </row>
    <row r="319" spans="1:26" s="52" customFormat="1" ht="14.85" customHeight="1">
      <c r="A319" s="1889"/>
      <c r="B319" s="1867"/>
      <c r="C319" s="1870"/>
      <c r="D319" s="1940"/>
      <c r="E319" s="1941"/>
      <c r="F319" s="1878"/>
      <c r="G319" s="13" t="s">
        <v>36</v>
      </c>
      <c r="H319" s="800"/>
      <c r="I319" s="796"/>
      <c r="J319" s="796"/>
      <c r="K319" s="797"/>
      <c r="L319" s="49"/>
      <c r="M319" s="796"/>
      <c r="N319" s="796"/>
      <c r="O319" s="803"/>
      <c r="P319" s="801"/>
      <c r="Q319" s="802"/>
      <c r="R319" s="1860"/>
      <c r="S319" s="1938"/>
      <c r="T319" s="1938"/>
      <c r="U319" s="1976"/>
      <c r="V319" s="51"/>
      <c r="W319" s="51"/>
    </row>
    <row r="320" spans="1:26" s="52" customFormat="1" ht="14.85" customHeight="1">
      <c r="A320" s="1889"/>
      <c r="B320" s="1867"/>
      <c r="C320" s="1870"/>
      <c r="D320" s="1940"/>
      <c r="E320" s="1941"/>
      <c r="F320" s="1878"/>
      <c r="G320" s="13" t="s">
        <v>66</v>
      </c>
      <c r="H320" s="800"/>
      <c r="I320" s="796"/>
      <c r="J320" s="796"/>
      <c r="K320" s="797"/>
      <c r="L320" s="49"/>
      <c r="M320" s="796"/>
      <c r="N320" s="796"/>
      <c r="O320" s="803"/>
      <c r="P320" s="801"/>
      <c r="Q320" s="802"/>
      <c r="R320" s="1860"/>
      <c r="S320" s="1938"/>
      <c r="T320" s="1938"/>
      <c r="U320" s="1977"/>
      <c r="V320" s="51"/>
      <c r="W320" s="51"/>
    </row>
    <row r="321" spans="1:26" s="52" customFormat="1" ht="14.85" customHeight="1">
      <c r="A321" s="1863"/>
      <c r="B321" s="1867"/>
      <c r="C321" s="1967"/>
      <c r="D321" s="1979"/>
      <c r="E321" s="1875"/>
      <c r="F321" s="1879"/>
      <c r="G321" s="24" t="s">
        <v>13</v>
      </c>
      <c r="H321" s="28">
        <f>+H314+H315+H316+H319+H320</f>
        <v>8.9</v>
      </c>
      <c r="I321" s="26">
        <f t="shared" ref="I321:Q321" si="90">+I314+I315+I316+I319+I320</f>
        <v>0</v>
      </c>
      <c r="J321" s="26">
        <f t="shared" si="90"/>
        <v>0</v>
      </c>
      <c r="K321" s="31">
        <f t="shared" si="90"/>
        <v>8.9</v>
      </c>
      <c r="L321" s="27">
        <f t="shared" si="90"/>
        <v>1.3000000000000003</v>
      </c>
      <c r="M321" s="26">
        <f t="shared" si="90"/>
        <v>0</v>
      </c>
      <c r="N321" s="26">
        <f t="shared" si="90"/>
        <v>0</v>
      </c>
      <c r="O321" s="30">
        <f t="shared" si="90"/>
        <v>1.3000000000000003</v>
      </c>
      <c r="P321" s="32">
        <f t="shared" si="90"/>
        <v>140.80000000000001</v>
      </c>
      <c r="Q321" s="25">
        <f t="shared" si="90"/>
        <v>6</v>
      </c>
      <c r="R321" s="1860"/>
      <c r="S321" s="26"/>
      <c r="T321" s="26"/>
      <c r="U321" s="31"/>
      <c r="V321" s="51"/>
      <c r="W321" s="51"/>
    </row>
    <row r="322" spans="1:26" s="52" customFormat="1" ht="14.85" customHeight="1">
      <c r="A322" s="1889" t="s">
        <v>17</v>
      </c>
      <c r="B322" s="1866" t="s">
        <v>19</v>
      </c>
      <c r="C322" s="1869">
        <v>30</v>
      </c>
      <c r="D322" s="1947" t="s">
        <v>144</v>
      </c>
      <c r="E322" s="1941" t="s">
        <v>53</v>
      </c>
      <c r="F322" s="1879">
        <v>1</v>
      </c>
      <c r="G322" s="23" t="s">
        <v>30</v>
      </c>
      <c r="H322" s="800"/>
      <c r="I322" s="796"/>
      <c r="J322" s="796"/>
      <c r="K322" s="797"/>
      <c r="L322" s="49"/>
      <c r="M322" s="796"/>
      <c r="N322" s="796"/>
      <c r="O322" s="803"/>
      <c r="P322" s="14">
        <v>115.6</v>
      </c>
      <c r="Q322" s="21">
        <v>309.39999999999998</v>
      </c>
      <c r="R322" s="1860" t="s">
        <v>106</v>
      </c>
      <c r="S322" s="1938"/>
      <c r="T322" s="1938"/>
      <c r="U322" s="1969" t="s">
        <v>769</v>
      </c>
      <c r="V322" s="51"/>
      <c r="W322" s="51"/>
    </row>
    <row r="323" spans="1:26" s="52" customFormat="1" ht="14.85" customHeight="1">
      <c r="A323" s="1889"/>
      <c r="B323" s="1867"/>
      <c r="C323" s="1870"/>
      <c r="D323" s="1947"/>
      <c r="E323" s="1941"/>
      <c r="F323" s="1878"/>
      <c r="G323" s="13" t="s">
        <v>67</v>
      </c>
      <c r="H323" s="800"/>
      <c r="I323" s="796"/>
      <c r="J323" s="796"/>
      <c r="K323" s="797"/>
      <c r="L323" s="49"/>
      <c r="M323" s="796"/>
      <c r="N323" s="796"/>
      <c r="O323" s="803"/>
      <c r="P323" s="14">
        <v>10.199999999999999</v>
      </c>
      <c r="Q323" s="21">
        <v>27.3</v>
      </c>
      <c r="R323" s="1860"/>
      <c r="S323" s="1938"/>
      <c r="T323" s="1938"/>
      <c r="U323" s="1969"/>
      <c r="V323" s="51"/>
      <c r="W323" s="51"/>
    </row>
    <row r="324" spans="1:26" s="52" customFormat="1" ht="14.85" customHeight="1">
      <c r="A324" s="1889"/>
      <c r="B324" s="1867"/>
      <c r="C324" s="1870"/>
      <c r="D324" s="1947"/>
      <c r="E324" s="1941"/>
      <c r="F324" s="1878"/>
      <c r="G324" s="15" t="s">
        <v>56</v>
      </c>
      <c r="H324" s="16">
        <f>+H325+H326</f>
        <v>32</v>
      </c>
      <c r="I324" s="17"/>
      <c r="J324" s="17"/>
      <c r="K324" s="19">
        <f>+K325+K326</f>
        <v>32</v>
      </c>
      <c r="L324" s="50">
        <f>+L325+L326</f>
        <v>32</v>
      </c>
      <c r="M324" s="17">
        <f t="shared" ref="M324:Q324" si="91">+M325+M326</f>
        <v>0</v>
      </c>
      <c r="N324" s="17">
        <f t="shared" si="91"/>
        <v>0</v>
      </c>
      <c r="O324" s="18">
        <f t="shared" si="91"/>
        <v>32</v>
      </c>
      <c r="P324" s="20">
        <f t="shared" si="91"/>
        <v>10.199999999999999</v>
      </c>
      <c r="Q324" s="37">
        <f t="shared" si="91"/>
        <v>27.3</v>
      </c>
      <c r="R324" s="1860"/>
      <c r="S324" s="1938"/>
      <c r="T324" s="1938"/>
      <c r="U324" s="1969"/>
      <c r="V324" s="51"/>
      <c r="W324" s="51"/>
    </row>
    <row r="325" spans="1:26" s="52" customFormat="1" ht="14.85" customHeight="1">
      <c r="A325" s="1889"/>
      <c r="B325" s="1867"/>
      <c r="C325" s="1870"/>
      <c r="D325" s="1947"/>
      <c r="E325" s="1941"/>
      <c r="F325" s="1878"/>
      <c r="G325" s="101" t="s">
        <v>118</v>
      </c>
      <c r="H325" s="800"/>
      <c r="I325" s="796"/>
      <c r="J325" s="796"/>
      <c r="K325" s="797"/>
      <c r="L325" s="49"/>
      <c r="M325" s="796"/>
      <c r="N325" s="796"/>
      <c r="O325" s="803"/>
      <c r="P325" s="162">
        <v>10.199999999999999</v>
      </c>
      <c r="Q325" s="163">
        <v>27.3</v>
      </c>
      <c r="R325" s="1860"/>
      <c r="S325" s="1938"/>
      <c r="T325" s="1938"/>
      <c r="U325" s="1969"/>
      <c r="V325" s="51"/>
      <c r="W325" s="51"/>
    </row>
    <row r="326" spans="1:26" s="52" customFormat="1" ht="14.85" customHeight="1">
      <c r="A326" s="1889"/>
      <c r="B326" s="1867"/>
      <c r="C326" s="1870"/>
      <c r="D326" s="1947"/>
      <c r="E326" s="1941"/>
      <c r="F326" s="1878"/>
      <c r="G326" s="101" t="s">
        <v>65</v>
      </c>
      <c r="H326" s="800">
        <v>32</v>
      </c>
      <c r="I326" s="796"/>
      <c r="J326" s="796"/>
      <c r="K326" s="797">
        <v>32</v>
      </c>
      <c r="L326" s="49">
        <v>32</v>
      </c>
      <c r="M326" s="796"/>
      <c r="N326" s="796"/>
      <c r="O326" s="803">
        <v>32</v>
      </c>
      <c r="P326" s="127"/>
      <c r="Q326" s="128"/>
      <c r="R326" s="1860"/>
      <c r="S326" s="1938"/>
      <c r="T326" s="1938"/>
      <c r="U326" s="1969"/>
      <c r="V326" s="1970"/>
      <c r="W326" s="1971"/>
      <c r="X326" s="1971"/>
      <c r="Y326" s="1971"/>
      <c r="Z326" s="1971"/>
    </row>
    <row r="327" spans="1:26" s="52" customFormat="1" ht="14.85" customHeight="1">
      <c r="A327" s="1889"/>
      <c r="B327" s="1867"/>
      <c r="C327" s="1870"/>
      <c r="D327" s="1947"/>
      <c r="E327" s="1941"/>
      <c r="F327" s="1878"/>
      <c r="G327" s="13" t="s">
        <v>36</v>
      </c>
      <c r="H327" s="800"/>
      <c r="I327" s="796"/>
      <c r="J327" s="796"/>
      <c r="K327" s="797"/>
      <c r="L327" s="49"/>
      <c r="M327" s="796"/>
      <c r="N327" s="796"/>
      <c r="O327" s="803"/>
      <c r="P327" s="14"/>
      <c r="Q327" s="21"/>
      <c r="R327" s="1860"/>
      <c r="S327" s="1938"/>
      <c r="T327" s="1938"/>
      <c r="U327" s="1969"/>
      <c r="V327" s="51"/>
      <c r="W327" s="51"/>
    </row>
    <row r="328" spans="1:26" s="52" customFormat="1" ht="14.85" customHeight="1">
      <c r="A328" s="1889"/>
      <c r="B328" s="1867"/>
      <c r="C328" s="1870"/>
      <c r="D328" s="1947"/>
      <c r="E328" s="1941"/>
      <c r="F328" s="1878"/>
      <c r="G328" s="13" t="s">
        <v>66</v>
      </c>
      <c r="H328" s="800"/>
      <c r="I328" s="796"/>
      <c r="J328" s="796"/>
      <c r="K328" s="797"/>
      <c r="L328" s="49"/>
      <c r="M328" s="796"/>
      <c r="N328" s="796"/>
      <c r="O328" s="803"/>
      <c r="P328" s="14"/>
      <c r="Q328" s="21"/>
      <c r="R328" s="1860"/>
      <c r="S328" s="1938"/>
      <c r="T328" s="1938"/>
      <c r="U328" s="1969"/>
      <c r="V328" s="51"/>
      <c r="W328" s="51"/>
    </row>
    <row r="329" spans="1:26" s="52" customFormat="1" ht="14.85" customHeight="1">
      <c r="A329" s="1889"/>
      <c r="B329" s="1978"/>
      <c r="C329" s="1967"/>
      <c r="D329" s="1947"/>
      <c r="E329" s="1941"/>
      <c r="F329" s="1879"/>
      <c r="G329" s="24" t="s">
        <v>13</v>
      </c>
      <c r="H329" s="28">
        <f>+H322+H323+H324+H327+H328</f>
        <v>32</v>
      </c>
      <c r="I329" s="26">
        <f t="shared" ref="I329:Q329" si="92">+I322+I323+I324+I327+I328</f>
        <v>0</v>
      </c>
      <c r="J329" s="26">
        <f t="shared" si="92"/>
        <v>0</v>
      </c>
      <c r="K329" s="31">
        <f t="shared" si="92"/>
        <v>32</v>
      </c>
      <c r="L329" s="27">
        <f t="shared" si="92"/>
        <v>32</v>
      </c>
      <c r="M329" s="26">
        <f t="shared" si="92"/>
        <v>0</v>
      </c>
      <c r="N329" s="26">
        <f t="shared" si="92"/>
        <v>0</v>
      </c>
      <c r="O329" s="30">
        <f t="shared" si="92"/>
        <v>32</v>
      </c>
      <c r="P329" s="32">
        <f t="shared" si="92"/>
        <v>136</v>
      </c>
      <c r="Q329" s="25">
        <f t="shared" si="92"/>
        <v>364</v>
      </c>
      <c r="R329" s="1860"/>
      <c r="S329" s="26"/>
      <c r="T329" s="26"/>
      <c r="U329" s="31"/>
      <c r="V329" s="51"/>
      <c r="W329" s="51"/>
    </row>
    <row r="330" spans="1:26" ht="14.85" customHeight="1">
      <c r="A330" s="1962" t="s">
        <v>17</v>
      </c>
      <c r="B330" s="1965">
        <v>3</v>
      </c>
      <c r="C330" s="1869">
        <v>31</v>
      </c>
      <c r="D330" s="1972" t="s">
        <v>153</v>
      </c>
      <c r="E330" s="1875" t="s">
        <v>139</v>
      </c>
      <c r="F330" s="1901">
        <v>1</v>
      </c>
      <c r="G330" s="23" t="s">
        <v>30</v>
      </c>
      <c r="H330" s="188"/>
      <c r="I330" s="210"/>
      <c r="J330" s="210"/>
      <c r="K330" s="211"/>
      <c r="L330" s="49"/>
      <c r="M330" s="210"/>
      <c r="N330" s="210"/>
      <c r="O330" s="23"/>
      <c r="P330" s="14"/>
      <c r="Q330" s="21"/>
      <c r="R330" s="1949" t="s">
        <v>152</v>
      </c>
      <c r="S330" s="1938">
        <v>1</v>
      </c>
      <c r="T330" s="1938">
        <v>1</v>
      </c>
      <c r="U330" s="1969" t="s">
        <v>739</v>
      </c>
    </row>
    <row r="331" spans="1:26" ht="14.85" customHeight="1">
      <c r="A331" s="1963"/>
      <c r="B331" s="1966"/>
      <c r="C331" s="1870"/>
      <c r="D331" s="1973"/>
      <c r="E331" s="1876"/>
      <c r="F331" s="1902"/>
      <c r="G331" s="13" t="s">
        <v>67</v>
      </c>
      <c r="H331" s="188"/>
      <c r="I331" s="210"/>
      <c r="J331" s="210"/>
      <c r="K331" s="211"/>
      <c r="L331" s="49"/>
      <c r="M331" s="210"/>
      <c r="N331" s="210"/>
      <c r="O331" s="23"/>
      <c r="P331" s="14"/>
      <c r="Q331" s="21"/>
      <c r="R331" s="1949"/>
      <c r="S331" s="1938"/>
      <c r="T331" s="1938"/>
      <c r="U331" s="1969"/>
      <c r="V331" s="1961"/>
      <c r="W331" s="1961"/>
      <c r="X331" s="1961"/>
      <c r="Y331" s="1961"/>
    </row>
    <row r="332" spans="1:26" ht="14.85" customHeight="1">
      <c r="A332" s="1963"/>
      <c r="B332" s="1966"/>
      <c r="C332" s="1870"/>
      <c r="D332" s="1973"/>
      <c r="E332" s="1876"/>
      <c r="F332" s="1902"/>
      <c r="G332" s="15" t="s">
        <v>56</v>
      </c>
      <c r="H332" s="16">
        <f>+H333+H334</f>
        <v>11.6</v>
      </c>
      <c r="I332" s="17"/>
      <c r="J332" s="17"/>
      <c r="K332" s="19">
        <f>+K333+K334</f>
        <v>11.6</v>
      </c>
      <c r="L332" s="50">
        <f>+L333+L334</f>
        <v>11.6</v>
      </c>
      <c r="M332" s="17"/>
      <c r="N332" s="17"/>
      <c r="O332" s="18">
        <f>+O333+O334</f>
        <v>11.6</v>
      </c>
      <c r="P332" s="20">
        <f>+P333+P334</f>
        <v>0</v>
      </c>
      <c r="Q332" s="37">
        <f>+Q333+Q334</f>
        <v>0</v>
      </c>
      <c r="R332" s="1949"/>
      <c r="S332" s="1938"/>
      <c r="T332" s="1938"/>
      <c r="U332" s="1969"/>
      <c r="V332" s="1961"/>
      <c r="W332" s="1937"/>
      <c r="X332" s="1937"/>
      <c r="Y332" s="1937"/>
    </row>
    <row r="333" spans="1:26" ht="14.85" customHeight="1">
      <c r="A333" s="1963"/>
      <c r="B333" s="1966"/>
      <c r="C333" s="1870"/>
      <c r="D333" s="1973"/>
      <c r="E333" s="1876"/>
      <c r="F333" s="1902"/>
      <c r="G333" s="101" t="s">
        <v>118</v>
      </c>
      <c r="H333" s="123"/>
      <c r="I333" s="124"/>
      <c r="J333" s="124"/>
      <c r="K333" s="125"/>
      <c r="L333" s="159"/>
      <c r="M333" s="160"/>
      <c r="N333" s="160"/>
      <c r="O333" s="161"/>
      <c r="P333" s="127"/>
      <c r="Q333" s="128"/>
      <c r="R333" s="1949"/>
      <c r="S333" s="1938"/>
      <c r="T333" s="1938"/>
      <c r="U333" s="1969"/>
    </row>
    <row r="334" spans="1:26" ht="14.85" customHeight="1">
      <c r="A334" s="1963"/>
      <c r="B334" s="1966"/>
      <c r="C334" s="1870"/>
      <c r="D334" s="1973"/>
      <c r="E334" s="1876"/>
      <c r="F334" s="1902"/>
      <c r="G334" s="101" t="s">
        <v>65</v>
      </c>
      <c r="H334" s="800">
        <v>11.6</v>
      </c>
      <c r="I334" s="796"/>
      <c r="J334" s="796"/>
      <c r="K334" s="797">
        <v>11.6</v>
      </c>
      <c r="L334" s="49">
        <v>11.6</v>
      </c>
      <c r="M334" s="796"/>
      <c r="N334" s="796"/>
      <c r="O334" s="803">
        <v>11.6</v>
      </c>
      <c r="P334" s="801"/>
      <c r="Q334" s="802"/>
      <c r="R334" s="1949"/>
      <c r="S334" s="1938"/>
      <c r="T334" s="1938"/>
      <c r="U334" s="1969"/>
      <c r="V334" s="1970"/>
      <c r="W334" s="1971"/>
      <c r="X334" s="1971"/>
      <c r="Y334" s="1971"/>
      <c r="Z334" s="1971"/>
    </row>
    <row r="335" spans="1:26" ht="14.85" customHeight="1">
      <c r="A335" s="1963"/>
      <c r="B335" s="1966"/>
      <c r="C335" s="1870"/>
      <c r="D335" s="1973"/>
      <c r="E335" s="1876"/>
      <c r="F335" s="1902"/>
      <c r="G335" s="13" t="s">
        <v>36</v>
      </c>
      <c r="H335" s="800"/>
      <c r="I335" s="796"/>
      <c r="J335" s="796"/>
      <c r="K335" s="797"/>
      <c r="L335" s="49"/>
      <c r="M335" s="796"/>
      <c r="N335" s="796"/>
      <c r="O335" s="803"/>
      <c r="P335" s="801"/>
      <c r="Q335" s="802"/>
      <c r="R335" s="1949"/>
      <c r="S335" s="1938"/>
      <c r="T335" s="1938"/>
      <c r="U335" s="1969"/>
    </row>
    <row r="336" spans="1:26" ht="24.75" customHeight="1">
      <c r="A336" s="1963"/>
      <c r="B336" s="1966"/>
      <c r="C336" s="1870"/>
      <c r="D336" s="1973"/>
      <c r="E336" s="1876"/>
      <c r="F336" s="1902"/>
      <c r="G336" s="13" t="s">
        <v>66</v>
      </c>
      <c r="H336" s="188"/>
      <c r="I336" s="210"/>
      <c r="J336" s="210"/>
      <c r="K336" s="211"/>
      <c r="L336" s="49"/>
      <c r="M336" s="210"/>
      <c r="N336" s="210"/>
      <c r="O336" s="23"/>
      <c r="P336" s="14"/>
      <c r="Q336" s="21"/>
      <c r="R336" s="1949"/>
      <c r="S336" s="1938"/>
      <c r="T336" s="1938"/>
      <c r="U336" s="1969"/>
    </row>
    <row r="337" spans="1:27" ht="14.85" customHeight="1">
      <c r="A337" s="1964"/>
      <c r="B337" s="1966"/>
      <c r="C337" s="1967"/>
      <c r="D337" s="1974"/>
      <c r="E337" s="1894"/>
      <c r="F337" s="1878"/>
      <c r="G337" s="24" t="s">
        <v>13</v>
      </c>
      <c r="H337" s="28">
        <f>+H330+H331+H332+H335+H336</f>
        <v>11.6</v>
      </c>
      <c r="I337" s="26">
        <f t="shared" ref="I337:Q337" si="93">+I330+I331+I332+I335+I336</f>
        <v>0</v>
      </c>
      <c r="J337" s="26">
        <f t="shared" si="93"/>
        <v>0</v>
      </c>
      <c r="K337" s="31">
        <f t="shared" si="93"/>
        <v>11.6</v>
      </c>
      <c r="L337" s="27">
        <f t="shared" si="93"/>
        <v>11.6</v>
      </c>
      <c r="M337" s="26">
        <f t="shared" si="93"/>
        <v>0</v>
      </c>
      <c r="N337" s="26">
        <f t="shared" si="93"/>
        <v>0</v>
      </c>
      <c r="O337" s="30">
        <f t="shared" si="93"/>
        <v>11.6</v>
      </c>
      <c r="P337" s="32">
        <f t="shared" si="93"/>
        <v>0</v>
      </c>
      <c r="Q337" s="25">
        <f t="shared" si="93"/>
        <v>0</v>
      </c>
      <c r="R337" s="1949"/>
      <c r="S337" s="26"/>
      <c r="T337" s="26"/>
      <c r="U337" s="31"/>
    </row>
    <row r="338" spans="1:27" ht="14.85" customHeight="1">
      <c r="A338" s="1962" t="s">
        <v>17</v>
      </c>
      <c r="B338" s="1965">
        <v>3</v>
      </c>
      <c r="C338" s="1869">
        <v>32</v>
      </c>
      <c r="D338" s="1898" t="s">
        <v>154</v>
      </c>
      <c r="E338" s="1875" t="s">
        <v>139</v>
      </c>
      <c r="F338" s="1901">
        <v>1</v>
      </c>
      <c r="G338" s="23" t="s">
        <v>30</v>
      </c>
      <c r="H338" s="188"/>
      <c r="I338" s="210"/>
      <c r="J338" s="210"/>
      <c r="K338" s="211"/>
      <c r="L338" s="49"/>
      <c r="M338" s="210"/>
      <c r="N338" s="210"/>
      <c r="O338" s="23"/>
      <c r="P338" s="14"/>
      <c r="Q338" s="21"/>
      <c r="R338" s="1949" t="s">
        <v>152</v>
      </c>
      <c r="S338" s="1938">
        <v>1</v>
      </c>
      <c r="T338" s="1938">
        <v>1</v>
      </c>
      <c r="U338" s="1969" t="s">
        <v>740</v>
      </c>
    </row>
    <row r="339" spans="1:27" ht="14.85" customHeight="1">
      <c r="A339" s="1963"/>
      <c r="B339" s="1966"/>
      <c r="C339" s="1870"/>
      <c r="D339" s="1899"/>
      <c r="E339" s="1876"/>
      <c r="F339" s="1902"/>
      <c r="G339" s="13" t="s">
        <v>67</v>
      </c>
      <c r="H339" s="188"/>
      <c r="I339" s="210"/>
      <c r="J339" s="210"/>
      <c r="K339" s="211"/>
      <c r="L339" s="49"/>
      <c r="M339" s="210"/>
      <c r="N339" s="210"/>
      <c r="O339" s="23"/>
      <c r="P339" s="14"/>
      <c r="Q339" s="21"/>
      <c r="R339" s="1949"/>
      <c r="S339" s="1938"/>
      <c r="T339" s="1938"/>
      <c r="U339" s="1969"/>
      <c r="V339" s="1961"/>
      <c r="W339" s="1961"/>
      <c r="X339" s="1961"/>
      <c r="Y339" s="1961"/>
    </row>
    <row r="340" spans="1:27" ht="14.85" customHeight="1">
      <c r="A340" s="1963"/>
      <c r="B340" s="1966"/>
      <c r="C340" s="1870"/>
      <c r="D340" s="1899"/>
      <c r="E340" s="1876"/>
      <c r="F340" s="1902"/>
      <c r="G340" s="15" t="s">
        <v>56</v>
      </c>
      <c r="H340" s="16">
        <f>+H341+H342</f>
        <v>15.5</v>
      </c>
      <c r="I340" s="17">
        <f t="shared" ref="I340:O340" si="94">+I341+I342</f>
        <v>0</v>
      </c>
      <c r="J340" s="17">
        <f t="shared" si="94"/>
        <v>0</v>
      </c>
      <c r="K340" s="19">
        <f t="shared" si="94"/>
        <v>15.5</v>
      </c>
      <c r="L340" s="16">
        <f t="shared" si="94"/>
        <v>15.5</v>
      </c>
      <c r="M340" s="17">
        <f t="shared" si="94"/>
        <v>0</v>
      </c>
      <c r="N340" s="17">
        <f t="shared" si="94"/>
        <v>0</v>
      </c>
      <c r="O340" s="19">
        <f t="shared" si="94"/>
        <v>15.5</v>
      </c>
      <c r="P340" s="20">
        <f>+P341+P342</f>
        <v>0</v>
      </c>
      <c r="Q340" s="37">
        <f>+Q341+Q342</f>
        <v>0</v>
      </c>
      <c r="R340" s="1949"/>
      <c r="S340" s="1938"/>
      <c r="T340" s="1938"/>
      <c r="U340" s="1969"/>
      <c r="V340" s="1961"/>
      <c r="W340" s="1937"/>
      <c r="X340" s="1937"/>
      <c r="Y340" s="1937"/>
    </row>
    <row r="341" spans="1:27" ht="14.85" customHeight="1">
      <c r="A341" s="1963"/>
      <c r="B341" s="1966"/>
      <c r="C341" s="1870"/>
      <c r="D341" s="1899"/>
      <c r="E341" s="1876"/>
      <c r="F341" s="1902"/>
      <c r="G341" s="101" t="s">
        <v>118</v>
      </c>
      <c r="H341" s="800"/>
      <c r="I341" s="796"/>
      <c r="J341" s="796"/>
      <c r="K341" s="797"/>
      <c r="L341" s="63"/>
      <c r="M341" s="798"/>
      <c r="N341" s="798"/>
      <c r="O341" s="69"/>
      <c r="P341" s="127"/>
      <c r="Q341" s="128"/>
      <c r="R341" s="1949"/>
      <c r="S341" s="1938"/>
      <c r="T341" s="1938"/>
      <c r="U341" s="1969"/>
    </row>
    <row r="342" spans="1:27" ht="14.85" customHeight="1">
      <c r="A342" s="1963"/>
      <c r="B342" s="1966"/>
      <c r="C342" s="1870"/>
      <c r="D342" s="1899"/>
      <c r="E342" s="1876"/>
      <c r="F342" s="1902"/>
      <c r="G342" s="101" t="s">
        <v>65</v>
      </c>
      <c r="H342" s="800">
        <v>15.5</v>
      </c>
      <c r="I342" s="796"/>
      <c r="J342" s="796"/>
      <c r="K342" s="797">
        <v>15.5</v>
      </c>
      <c r="L342" s="63">
        <v>15.5</v>
      </c>
      <c r="M342" s="798"/>
      <c r="N342" s="798"/>
      <c r="O342" s="69">
        <v>15.5</v>
      </c>
      <c r="P342" s="127"/>
      <c r="Q342" s="128"/>
      <c r="R342" s="1949"/>
      <c r="S342" s="1938"/>
      <c r="T342" s="1938"/>
      <c r="U342" s="1969"/>
      <c r="V342" s="1882"/>
      <c r="W342" s="1939"/>
      <c r="X342" s="1939"/>
      <c r="Y342" s="1939"/>
      <c r="Z342" s="1939"/>
      <c r="AA342" s="1939"/>
    </row>
    <row r="343" spans="1:27" ht="14.85" customHeight="1">
      <c r="A343" s="1963"/>
      <c r="B343" s="1966"/>
      <c r="C343" s="1870"/>
      <c r="D343" s="1899"/>
      <c r="E343" s="1876"/>
      <c r="F343" s="1902"/>
      <c r="G343" s="13" t="s">
        <v>36</v>
      </c>
      <c r="H343" s="188"/>
      <c r="I343" s="210"/>
      <c r="J343" s="210"/>
      <c r="K343" s="211"/>
      <c r="L343" s="49"/>
      <c r="M343" s="210"/>
      <c r="N343" s="210"/>
      <c r="O343" s="23"/>
      <c r="P343" s="14"/>
      <c r="Q343" s="21"/>
      <c r="R343" s="1949"/>
      <c r="S343" s="1938"/>
      <c r="T343" s="1938"/>
      <c r="U343" s="1969"/>
    </row>
    <row r="344" spans="1:27" ht="21.75" customHeight="1">
      <c r="A344" s="1963"/>
      <c r="B344" s="1966"/>
      <c r="C344" s="1870"/>
      <c r="D344" s="1899"/>
      <c r="E344" s="1876"/>
      <c r="F344" s="1902"/>
      <c r="G344" s="13" t="s">
        <v>66</v>
      </c>
      <c r="H344" s="188"/>
      <c r="I344" s="210"/>
      <c r="J344" s="210"/>
      <c r="K344" s="211"/>
      <c r="L344" s="49"/>
      <c r="M344" s="210"/>
      <c r="N344" s="210"/>
      <c r="O344" s="23"/>
      <c r="P344" s="14"/>
      <c r="Q344" s="21"/>
      <c r="R344" s="1949"/>
      <c r="S344" s="1938"/>
      <c r="T344" s="1938"/>
      <c r="U344" s="1969"/>
    </row>
    <row r="345" spans="1:27" ht="14.85" customHeight="1">
      <c r="A345" s="1964"/>
      <c r="B345" s="1966"/>
      <c r="C345" s="1967"/>
      <c r="D345" s="1968"/>
      <c r="E345" s="1894"/>
      <c r="F345" s="1878"/>
      <c r="G345" s="24" t="s">
        <v>13</v>
      </c>
      <c r="H345" s="39">
        <f>+H338+H339+H340+H343+H344</f>
        <v>15.5</v>
      </c>
      <c r="I345" s="40">
        <f t="shared" ref="I345:Q345" si="95">+I338+I339+I340+I343+I344</f>
        <v>0</v>
      </c>
      <c r="J345" s="40">
        <f t="shared" si="95"/>
        <v>0</v>
      </c>
      <c r="K345" s="42">
        <f t="shared" si="95"/>
        <v>15.5</v>
      </c>
      <c r="L345" s="55">
        <f t="shared" si="95"/>
        <v>15.5</v>
      </c>
      <c r="M345" s="40">
        <f t="shared" si="95"/>
        <v>0</v>
      </c>
      <c r="N345" s="40">
        <f t="shared" si="95"/>
        <v>0</v>
      </c>
      <c r="O345" s="41">
        <f t="shared" si="95"/>
        <v>15.5</v>
      </c>
      <c r="P345" s="43">
        <f t="shared" si="95"/>
        <v>0</v>
      </c>
      <c r="Q345" s="56">
        <f t="shared" si="95"/>
        <v>0</v>
      </c>
      <c r="R345" s="1949"/>
      <c r="S345" s="26"/>
      <c r="T345" s="26"/>
      <c r="U345" s="31"/>
    </row>
    <row r="346" spans="1:27" ht="14.85" customHeight="1">
      <c r="A346" s="1962" t="s">
        <v>17</v>
      </c>
      <c r="B346" s="1965">
        <v>3</v>
      </c>
      <c r="C346" s="1869">
        <v>34</v>
      </c>
      <c r="D346" s="1898" t="s">
        <v>646</v>
      </c>
      <c r="E346" s="1875" t="s">
        <v>139</v>
      </c>
      <c r="F346" s="1901">
        <v>1</v>
      </c>
      <c r="G346" s="803" t="s">
        <v>30</v>
      </c>
      <c r="H346" s="800"/>
      <c r="I346" s="796"/>
      <c r="J346" s="796"/>
      <c r="K346" s="797"/>
      <c r="L346" s="49"/>
      <c r="M346" s="796"/>
      <c r="N346" s="796"/>
      <c r="O346" s="803"/>
      <c r="P346" s="801"/>
      <c r="Q346" s="802"/>
      <c r="R346" s="1949" t="s">
        <v>277</v>
      </c>
      <c r="S346" s="1938"/>
      <c r="T346" s="1938"/>
      <c r="U346" s="1888" t="s">
        <v>762</v>
      </c>
      <c r="V346" s="799"/>
      <c r="W346" s="799"/>
    </row>
    <row r="347" spans="1:27" ht="14.85" customHeight="1">
      <c r="A347" s="1963"/>
      <c r="B347" s="1966"/>
      <c r="C347" s="1870"/>
      <c r="D347" s="1899"/>
      <c r="E347" s="1876"/>
      <c r="F347" s="1902"/>
      <c r="G347" s="13" t="s">
        <v>67</v>
      </c>
      <c r="H347" s="800"/>
      <c r="I347" s="796"/>
      <c r="J347" s="796"/>
      <c r="K347" s="797"/>
      <c r="L347" s="49"/>
      <c r="M347" s="796"/>
      <c r="N347" s="796"/>
      <c r="O347" s="803"/>
      <c r="P347" s="801"/>
      <c r="Q347" s="802"/>
      <c r="R347" s="1949"/>
      <c r="S347" s="1938"/>
      <c r="T347" s="1938"/>
      <c r="U347" s="1888"/>
      <c r="V347" s="1961"/>
      <c r="W347" s="1961"/>
      <c r="X347" s="1961"/>
      <c r="Y347" s="1961"/>
    </row>
    <row r="348" spans="1:27" ht="14.85" customHeight="1">
      <c r="A348" s="1963"/>
      <c r="B348" s="1966"/>
      <c r="C348" s="1870"/>
      <c r="D348" s="1899"/>
      <c r="E348" s="1876"/>
      <c r="F348" s="1902"/>
      <c r="G348" s="15" t="s">
        <v>56</v>
      </c>
      <c r="H348" s="16">
        <f>+H349+H350</f>
        <v>10</v>
      </c>
      <c r="I348" s="17"/>
      <c r="J348" s="17"/>
      <c r="K348" s="19">
        <f>+K349+K350</f>
        <v>10</v>
      </c>
      <c r="L348" s="50"/>
      <c r="M348" s="17"/>
      <c r="N348" s="17"/>
      <c r="O348" s="18"/>
      <c r="P348" s="20">
        <f>+P349+P350</f>
        <v>0</v>
      </c>
      <c r="Q348" s="37">
        <f>+Q349+Q350</f>
        <v>0</v>
      </c>
      <c r="R348" s="1949"/>
      <c r="S348" s="1938"/>
      <c r="T348" s="1938"/>
      <c r="U348" s="1888"/>
      <c r="V348" s="1961"/>
      <c r="W348" s="1937"/>
      <c r="X348" s="1937"/>
      <c r="Y348" s="1937"/>
    </row>
    <row r="349" spans="1:27" ht="14.85" customHeight="1">
      <c r="A349" s="1963"/>
      <c r="B349" s="1966"/>
      <c r="C349" s="1870"/>
      <c r="D349" s="1899"/>
      <c r="E349" s="1876"/>
      <c r="F349" s="1902"/>
      <c r="G349" s="101" t="s">
        <v>118</v>
      </c>
      <c r="H349" s="123"/>
      <c r="I349" s="124"/>
      <c r="J349" s="124"/>
      <c r="K349" s="125"/>
      <c r="L349" s="159"/>
      <c r="M349" s="160"/>
      <c r="N349" s="160"/>
      <c r="O349" s="161"/>
      <c r="P349" s="127"/>
      <c r="Q349" s="128"/>
      <c r="R349" s="1949"/>
      <c r="S349" s="1938"/>
      <c r="T349" s="1938"/>
      <c r="U349" s="1888"/>
      <c r="V349" s="799"/>
      <c r="W349" s="799"/>
    </row>
    <row r="350" spans="1:27" ht="14.85" customHeight="1">
      <c r="A350" s="1963"/>
      <c r="B350" s="1966"/>
      <c r="C350" s="1870"/>
      <c r="D350" s="1899"/>
      <c r="E350" s="1876"/>
      <c r="F350" s="1902"/>
      <c r="G350" s="101" t="s">
        <v>65</v>
      </c>
      <c r="H350" s="1272">
        <v>10</v>
      </c>
      <c r="I350" s="1269"/>
      <c r="J350" s="1269"/>
      <c r="K350" s="1268">
        <v>10</v>
      </c>
      <c r="L350" s="159"/>
      <c r="M350" s="160"/>
      <c r="N350" s="160"/>
      <c r="O350" s="161"/>
      <c r="P350" s="127"/>
      <c r="Q350" s="128"/>
      <c r="R350" s="1949"/>
      <c r="S350" s="1938"/>
      <c r="T350" s="1938"/>
      <c r="U350" s="1888"/>
      <c r="V350" s="1882"/>
      <c r="W350" s="1939"/>
      <c r="X350" s="1939"/>
      <c r="Y350" s="1939"/>
      <c r="Z350" s="1939"/>
      <c r="AA350" s="1939"/>
    </row>
    <row r="351" spans="1:27" ht="14.85" customHeight="1">
      <c r="A351" s="1963"/>
      <c r="B351" s="1966"/>
      <c r="C351" s="1870"/>
      <c r="D351" s="1899"/>
      <c r="E351" s="1876"/>
      <c r="F351" s="1902"/>
      <c r="G351" s="13" t="s">
        <v>36</v>
      </c>
      <c r="H351" s="800"/>
      <c r="I351" s="796"/>
      <c r="J351" s="796"/>
      <c r="K351" s="797"/>
      <c r="L351" s="159"/>
      <c r="M351" s="160"/>
      <c r="N351" s="160"/>
      <c r="O351" s="161"/>
      <c r="P351" s="801"/>
      <c r="Q351" s="802"/>
      <c r="R351" s="1949"/>
      <c r="S351" s="1938"/>
      <c r="T351" s="1938"/>
      <c r="U351" s="1888"/>
      <c r="V351" s="799"/>
      <c r="W351" s="799"/>
    </row>
    <row r="352" spans="1:27" ht="14.85" customHeight="1">
      <c r="A352" s="1963"/>
      <c r="B352" s="1966"/>
      <c r="C352" s="1870"/>
      <c r="D352" s="1899"/>
      <c r="E352" s="1876"/>
      <c r="F352" s="1902"/>
      <c r="G352" s="13" t="s">
        <v>66</v>
      </c>
      <c r="H352" s="800"/>
      <c r="I352" s="796"/>
      <c r="J352" s="796"/>
      <c r="K352" s="797"/>
      <c r="L352" s="49"/>
      <c r="M352" s="796"/>
      <c r="N352" s="796"/>
      <c r="O352" s="803"/>
      <c r="P352" s="801"/>
      <c r="Q352" s="802"/>
      <c r="R352" s="1949"/>
      <c r="S352" s="1938"/>
      <c r="T352" s="1938"/>
      <c r="U352" s="1888"/>
      <c r="V352" s="799"/>
      <c r="W352" s="799"/>
    </row>
    <row r="353" spans="1:27" ht="14.85" customHeight="1">
      <c r="A353" s="1964"/>
      <c r="B353" s="1966"/>
      <c r="C353" s="1967"/>
      <c r="D353" s="1968"/>
      <c r="E353" s="1894"/>
      <c r="F353" s="1878"/>
      <c r="G353" s="24" t="s">
        <v>13</v>
      </c>
      <c r="H353" s="39">
        <f>+H346+H347+H348+H351+H352</f>
        <v>10</v>
      </c>
      <c r="I353" s="40">
        <f t="shared" ref="I353:Q353" si="96">+I346+I347+I348+I351+I352</f>
        <v>0</v>
      </c>
      <c r="J353" s="40">
        <f t="shared" si="96"/>
        <v>0</v>
      </c>
      <c r="K353" s="42">
        <f t="shared" si="96"/>
        <v>10</v>
      </c>
      <c r="L353" s="55">
        <f t="shared" si="96"/>
        <v>0</v>
      </c>
      <c r="M353" s="40">
        <f t="shared" si="96"/>
        <v>0</v>
      </c>
      <c r="N353" s="40">
        <f t="shared" si="96"/>
        <v>0</v>
      </c>
      <c r="O353" s="41">
        <f t="shared" si="96"/>
        <v>0</v>
      </c>
      <c r="P353" s="43">
        <f t="shared" si="96"/>
        <v>0</v>
      </c>
      <c r="Q353" s="56">
        <f t="shared" si="96"/>
        <v>0</v>
      </c>
      <c r="R353" s="1949"/>
      <c r="S353" s="26"/>
      <c r="T353" s="26"/>
      <c r="U353" s="31"/>
      <c r="V353" s="799"/>
      <c r="W353" s="799"/>
    </row>
    <row r="354" spans="1:27" ht="14.85" customHeight="1">
      <c r="A354" s="1962" t="s">
        <v>17</v>
      </c>
      <c r="B354" s="1965">
        <v>3</v>
      </c>
      <c r="C354" s="1869">
        <v>35</v>
      </c>
      <c r="D354" s="1979" t="s">
        <v>650</v>
      </c>
      <c r="E354" s="1875" t="s">
        <v>139</v>
      </c>
      <c r="F354" s="1901">
        <v>1</v>
      </c>
      <c r="G354" s="803" t="s">
        <v>30</v>
      </c>
      <c r="H354" s="814"/>
      <c r="I354" s="809"/>
      <c r="J354" s="809"/>
      <c r="K354" s="811"/>
      <c r="L354" s="49"/>
      <c r="M354" s="809"/>
      <c r="N354" s="809"/>
      <c r="O354" s="817"/>
      <c r="P354" s="815"/>
      <c r="Q354" s="816">
        <v>127.6</v>
      </c>
      <c r="R354" s="1949" t="s">
        <v>277</v>
      </c>
      <c r="S354" s="1938"/>
      <c r="T354" s="1938"/>
      <c r="U354" s="1991" t="s">
        <v>751</v>
      </c>
      <c r="V354" s="799"/>
      <c r="W354" s="799"/>
    </row>
    <row r="355" spans="1:27" ht="14.85" customHeight="1">
      <c r="A355" s="1963"/>
      <c r="B355" s="1966"/>
      <c r="C355" s="1870"/>
      <c r="D355" s="1980"/>
      <c r="E355" s="1876"/>
      <c r="F355" s="1902"/>
      <c r="G355" s="13" t="s">
        <v>67</v>
      </c>
      <c r="H355" s="814"/>
      <c r="I355" s="809"/>
      <c r="J355" s="809"/>
      <c r="K355" s="811"/>
      <c r="L355" s="49"/>
      <c r="M355" s="809"/>
      <c r="N355" s="809"/>
      <c r="O355" s="817"/>
      <c r="P355" s="815"/>
      <c r="Q355" s="816"/>
      <c r="R355" s="1949"/>
      <c r="S355" s="1938"/>
      <c r="T355" s="1938"/>
      <c r="U355" s="1991"/>
      <c r="V355" s="1961"/>
      <c r="W355" s="1961"/>
      <c r="X355" s="1961"/>
      <c r="Y355" s="1961"/>
    </row>
    <row r="356" spans="1:27" ht="14.85" customHeight="1">
      <c r="A356" s="1963"/>
      <c r="B356" s="1966"/>
      <c r="C356" s="1870"/>
      <c r="D356" s="1980"/>
      <c r="E356" s="1876"/>
      <c r="F356" s="1902"/>
      <c r="G356" s="15" t="s">
        <v>56</v>
      </c>
      <c r="H356" s="16">
        <f>+H357+H358</f>
        <v>24.95</v>
      </c>
      <c r="I356" s="17"/>
      <c r="J356" s="17"/>
      <c r="K356" s="19">
        <f>+K357+K358</f>
        <v>19.559999999999999</v>
      </c>
      <c r="L356" s="50">
        <f>+L357+L358</f>
        <v>24.95</v>
      </c>
      <c r="M356" s="17"/>
      <c r="N356" s="17"/>
      <c r="O356" s="18">
        <f>+O357+O358</f>
        <v>19.559999999999999</v>
      </c>
      <c r="P356" s="20">
        <f>+P357+P358</f>
        <v>150.1</v>
      </c>
      <c r="Q356" s="37">
        <f>+Q357+Q358</f>
        <v>42.3</v>
      </c>
      <c r="R356" s="1949"/>
      <c r="S356" s="1938"/>
      <c r="T356" s="1938"/>
      <c r="U356" s="1991"/>
      <c r="V356" s="1961"/>
      <c r="W356" s="1937"/>
      <c r="X356" s="1937"/>
      <c r="Y356" s="1937"/>
    </row>
    <row r="357" spans="1:27" ht="14.85" customHeight="1">
      <c r="A357" s="1963"/>
      <c r="B357" s="1966"/>
      <c r="C357" s="1870"/>
      <c r="D357" s="1980"/>
      <c r="E357" s="1876"/>
      <c r="F357" s="1902"/>
      <c r="G357" s="101" t="s">
        <v>118</v>
      </c>
      <c r="H357" s="814">
        <v>5.39</v>
      </c>
      <c r="I357" s="809">
        <v>5.39</v>
      </c>
      <c r="J357" s="809">
        <v>3.87</v>
      </c>
      <c r="K357" s="811"/>
      <c r="L357" s="63">
        <v>5.39</v>
      </c>
      <c r="M357" s="812">
        <v>5.39</v>
      </c>
      <c r="N357" s="812">
        <v>3.87</v>
      </c>
      <c r="O357" s="69"/>
      <c r="P357" s="815">
        <v>19.2</v>
      </c>
      <c r="Q357" s="816">
        <v>5.4</v>
      </c>
      <c r="R357" s="1949"/>
      <c r="S357" s="1938"/>
      <c r="T357" s="1938"/>
      <c r="U357" s="1991"/>
      <c r="V357" s="799"/>
      <c r="W357" s="799"/>
    </row>
    <row r="358" spans="1:27" ht="14.85" customHeight="1">
      <c r="A358" s="1963"/>
      <c r="B358" s="1966"/>
      <c r="C358" s="1870"/>
      <c r="D358" s="1980"/>
      <c r="E358" s="1876"/>
      <c r="F358" s="1902"/>
      <c r="G358" s="101" t="s">
        <v>65</v>
      </c>
      <c r="H358" s="814">
        <v>19.559999999999999</v>
      </c>
      <c r="I358" s="809"/>
      <c r="J358" s="809"/>
      <c r="K358" s="811">
        <v>19.559999999999999</v>
      </c>
      <c r="L358" s="63">
        <v>19.559999999999999</v>
      </c>
      <c r="M358" s="812"/>
      <c r="N358" s="812"/>
      <c r="O358" s="69">
        <v>19.559999999999999</v>
      </c>
      <c r="P358" s="815">
        <v>130.9</v>
      </c>
      <c r="Q358" s="816">
        <v>36.9</v>
      </c>
      <c r="R358" s="1949"/>
      <c r="S358" s="1938"/>
      <c r="T358" s="1938"/>
      <c r="U358" s="1991"/>
      <c r="V358" s="1882"/>
      <c r="W358" s="1939"/>
      <c r="X358" s="1939"/>
      <c r="Y358" s="1939"/>
      <c r="Z358" s="1939"/>
      <c r="AA358" s="1939"/>
    </row>
    <row r="359" spans="1:27" ht="14.85" customHeight="1">
      <c r="A359" s="1963"/>
      <c r="B359" s="1966"/>
      <c r="C359" s="1870"/>
      <c r="D359" s="1980"/>
      <c r="E359" s="1876"/>
      <c r="F359" s="1902"/>
      <c r="G359" s="13" t="s">
        <v>36</v>
      </c>
      <c r="H359" s="814"/>
      <c r="I359" s="809"/>
      <c r="J359" s="809"/>
      <c r="K359" s="811"/>
      <c r="L359" s="63"/>
      <c r="M359" s="812"/>
      <c r="N359" s="812"/>
      <c r="O359" s="69"/>
      <c r="P359" s="815"/>
      <c r="Q359" s="816"/>
      <c r="R359" s="1949"/>
      <c r="S359" s="1938"/>
      <c r="T359" s="1938"/>
      <c r="U359" s="1991"/>
      <c r="V359" s="799"/>
      <c r="W359" s="799"/>
    </row>
    <row r="360" spans="1:27" ht="14.85" customHeight="1">
      <c r="A360" s="1963"/>
      <c r="B360" s="1966"/>
      <c r="C360" s="1870"/>
      <c r="D360" s="1980"/>
      <c r="E360" s="1876"/>
      <c r="F360" s="1902"/>
      <c r="G360" s="13" t="s">
        <v>66</v>
      </c>
      <c r="H360" s="814"/>
      <c r="I360" s="809"/>
      <c r="J360" s="809"/>
      <c r="K360" s="811"/>
      <c r="L360" s="49"/>
      <c r="M360" s="809"/>
      <c r="N360" s="809"/>
      <c r="O360" s="817"/>
      <c r="P360" s="815"/>
      <c r="Q360" s="816"/>
      <c r="R360" s="1949"/>
      <c r="S360" s="1938"/>
      <c r="T360" s="1938"/>
      <c r="U360" s="1991"/>
      <c r="V360" s="799"/>
      <c r="W360" s="799"/>
    </row>
    <row r="361" spans="1:27" ht="14.85" customHeight="1">
      <c r="A361" s="1964"/>
      <c r="B361" s="1966"/>
      <c r="C361" s="1967"/>
      <c r="D361" s="1981"/>
      <c r="E361" s="1894"/>
      <c r="F361" s="1878"/>
      <c r="G361" s="24" t="s">
        <v>13</v>
      </c>
      <c r="H361" s="39">
        <f>+H354+H355+H356+H359+H360</f>
        <v>24.95</v>
      </c>
      <c r="I361" s="40">
        <f t="shared" ref="I361:Q361" si="97">+I354+I355+I356+I359+I360</f>
        <v>0</v>
      </c>
      <c r="J361" s="40">
        <f t="shared" si="97"/>
        <v>0</v>
      </c>
      <c r="K361" s="42">
        <f t="shared" si="97"/>
        <v>19.559999999999999</v>
      </c>
      <c r="L361" s="55">
        <f t="shared" si="97"/>
        <v>24.95</v>
      </c>
      <c r="M361" s="40">
        <f t="shared" si="97"/>
        <v>0</v>
      </c>
      <c r="N361" s="40">
        <f t="shared" si="97"/>
        <v>0</v>
      </c>
      <c r="O361" s="41">
        <f t="shared" si="97"/>
        <v>19.559999999999999</v>
      </c>
      <c r="P361" s="43">
        <f t="shared" si="97"/>
        <v>150.1</v>
      </c>
      <c r="Q361" s="56">
        <f t="shared" si="97"/>
        <v>169.89999999999998</v>
      </c>
      <c r="R361" s="1949"/>
      <c r="S361" s="26"/>
      <c r="T361" s="26"/>
      <c r="U361" s="31"/>
      <c r="V361" s="799"/>
      <c r="W361" s="799"/>
    </row>
    <row r="362" spans="1:27" ht="14.85" customHeight="1">
      <c r="A362" s="1962" t="s">
        <v>17</v>
      </c>
      <c r="B362" s="1965">
        <v>3</v>
      </c>
      <c r="C362" s="1869">
        <v>36</v>
      </c>
      <c r="D362" s="1898" t="s">
        <v>647</v>
      </c>
      <c r="E362" s="1875" t="s">
        <v>139</v>
      </c>
      <c r="F362" s="1901">
        <v>1</v>
      </c>
      <c r="G362" s="803" t="s">
        <v>30</v>
      </c>
      <c r="H362" s="814"/>
      <c r="I362" s="809"/>
      <c r="J362" s="809"/>
      <c r="K362" s="811"/>
      <c r="L362" s="49"/>
      <c r="M362" s="809"/>
      <c r="N362" s="809"/>
      <c r="O362" s="817"/>
      <c r="P362" s="801">
        <v>114.93</v>
      </c>
      <c r="Q362" s="802"/>
      <c r="R362" s="1949" t="s">
        <v>277</v>
      </c>
      <c r="S362" s="1938"/>
      <c r="T362" s="1938"/>
      <c r="U362" s="1991" t="s">
        <v>763</v>
      </c>
      <c r="V362" s="799"/>
      <c r="W362" s="799"/>
    </row>
    <row r="363" spans="1:27" ht="14.85" customHeight="1">
      <c r="A363" s="1963"/>
      <c r="B363" s="1966"/>
      <c r="C363" s="1870"/>
      <c r="D363" s="1899"/>
      <c r="E363" s="1876"/>
      <c r="F363" s="1902"/>
      <c r="G363" s="13" t="s">
        <v>67</v>
      </c>
      <c r="H363" s="814"/>
      <c r="I363" s="809"/>
      <c r="J363" s="809"/>
      <c r="K363" s="811"/>
      <c r="L363" s="49"/>
      <c r="M363" s="809"/>
      <c r="N363" s="809"/>
      <c r="O363" s="817"/>
      <c r="P363" s="801">
        <v>10.14</v>
      </c>
      <c r="Q363" s="802"/>
      <c r="R363" s="1949"/>
      <c r="S363" s="1938"/>
      <c r="T363" s="1938"/>
      <c r="U363" s="1991"/>
      <c r="V363" s="1961"/>
      <c r="W363" s="1961"/>
      <c r="X363" s="1961"/>
      <c r="Y363" s="1961"/>
    </row>
    <row r="364" spans="1:27" ht="14.85" customHeight="1">
      <c r="A364" s="1963"/>
      <c r="B364" s="1966"/>
      <c r="C364" s="1870"/>
      <c r="D364" s="1899"/>
      <c r="E364" s="1876"/>
      <c r="F364" s="1902"/>
      <c r="G364" s="15" t="s">
        <v>56</v>
      </c>
      <c r="H364" s="16">
        <f t="shared" ref="H364:Q364" si="98">+H365+H366</f>
        <v>4.75</v>
      </c>
      <c r="I364" s="17">
        <f t="shared" si="98"/>
        <v>1.85</v>
      </c>
      <c r="J364" s="17">
        <f t="shared" si="98"/>
        <v>1.77</v>
      </c>
      <c r="K364" s="19">
        <f t="shared" si="98"/>
        <v>2.9</v>
      </c>
      <c r="L364" s="50">
        <f t="shared" si="98"/>
        <v>4.75</v>
      </c>
      <c r="M364" s="17">
        <f t="shared" si="98"/>
        <v>1.85</v>
      </c>
      <c r="N364" s="17">
        <f t="shared" si="98"/>
        <v>1.77</v>
      </c>
      <c r="O364" s="18">
        <f t="shared" si="98"/>
        <v>2.9</v>
      </c>
      <c r="P364" s="20">
        <f t="shared" si="98"/>
        <v>1.5</v>
      </c>
      <c r="Q364" s="37">
        <f t="shared" si="98"/>
        <v>0</v>
      </c>
      <c r="R364" s="1949"/>
      <c r="S364" s="1938"/>
      <c r="T364" s="1938"/>
      <c r="U364" s="1991"/>
      <c r="V364" s="1961"/>
      <c r="W364" s="1937"/>
      <c r="X364" s="1937"/>
      <c r="Y364" s="1937"/>
    </row>
    <row r="365" spans="1:27" ht="14.85" customHeight="1">
      <c r="A365" s="1963"/>
      <c r="B365" s="1966"/>
      <c r="C365" s="1870"/>
      <c r="D365" s="1899"/>
      <c r="E365" s="1876"/>
      <c r="F365" s="1902"/>
      <c r="G365" s="101" t="s">
        <v>118</v>
      </c>
      <c r="H365" s="814">
        <v>1.85</v>
      </c>
      <c r="I365" s="809">
        <v>1.85</v>
      </c>
      <c r="J365" s="809">
        <v>1.77</v>
      </c>
      <c r="K365" s="811"/>
      <c r="L365" s="63">
        <v>1.85</v>
      </c>
      <c r="M365" s="812">
        <v>1.85</v>
      </c>
      <c r="N365" s="812">
        <v>1.77</v>
      </c>
      <c r="O365" s="69"/>
      <c r="P365" s="127">
        <v>1.5</v>
      </c>
      <c r="Q365" s="128"/>
      <c r="R365" s="1949"/>
      <c r="S365" s="1938"/>
      <c r="T365" s="1938"/>
      <c r="U365" s="1991"/>
      <c r="V365" s="799"/>
      <c r="W365" s="799"/>
    </row>
    <row r="366" spans="1:27" ht="14.85" customHeight="1">
      <c r="A366" s="1963"/>
      <c r="B366" s="1966"/>
      <c r="C366" s="1870"/>
      <c r="D366" s="1899"/>
      <c r="E366" s="1876"/>
      <c r="F366" s="1902"/>
      <c r="G366" s="101" t="s">
        <v>65</v>
      </c>
      <c r="H366" s="814">
        <f>+K366+I366</f>
        <v>2.9</v>
      </c>
      <c r="I366" s="809"/>
      <c r="J366" s="809"/>
      <c r="K366" s="811">
        <v>2.9</v>
      </c>
      <c r="L366" s="63">
        <v>2.9</v>
      </c>
      <c r="M366" s="812"/>
      <c r="N366" s="812"/>
      <c r="O366" s="69">
        <v>2.9</v>
      </c>
      <c r="P366" s="127"/>
      <c r="Q366" s="128"/>
      <c r="R366" s="1949"/>
      <c r="S366" s="1938"/>
      <c r="T366" s="1938"/>
      <c r="U366" s="1991"/>
      <c r="V366" s="1882" t="s">
        <v>643</v>
      </c>
      <c r="W366" s="1939"/>
      <c r="X366" s="1939"/>
      <c r="Y366" s="1939"/>
      <c r="Z366" s="1939"/>
      <c r="AA366" s="1939"/>
    </row>
    <row r="367" spans="1:27" ht="14.85" customHeight="1">
      <c r="A367" s="1963"/>
      <c r="B367" s="1966"/>
      <c r="C367" s="1870"/>
      <c r="D367" s="1899"/>
      <c r="E367" s="1876"/>
      <c r="F367" s="1902"/>
      <c r="G367" s="13" t="s">
        <v>36</v>
      </c>
      <c r="H367" s="814"/>
      <c r="I367" s="809"/>
      <c r="J367" s="809"/>
      <c r="K367" s="811"/>
      <c r="L367" s="63"/>
      <c r="M367" s="812"/>
      <c r="N367" s="812"/>
      <c r="O367" s="69"/>
      <c r="P367" s="801"/>
      <c r="Q367" s="802"/>
      <c r="R367" s="1949"/>
      <c r="S367" s="1938"/>
      <c r="T367" s="1938"/>
      <c r="U367" s="1991"/>
      <c r="V367" s="799"/>
      <c r="W367" s="799"/>
    </row>
    <row r="368" spans="1:27" ht="14.85" customHeight="1">
      <c r="A368" s="1963"/>
      <c r="B368" s="1966"/>
      <c r="C368" s="1870"/>
      <c r="D368" s="1899"/>
      <c r="E368" s="1876"/>
      <c r="F368" s="1902"/>
      <c r="G368" s="13" t="s">
        <v>66</v>
      </c>
      <c r="H368" s="814"/>
      <c r="I368" s="809"/>
      <c r="J368" s="809"/>
      <c r="K368" s="811"/>
      <c r="L368" s="49"/>
      <c r="M368" s="809"/>
      <c r="N368" s="809"/>
      <c r="O368" s="817"/>
      <c r="P368" s="801"/>
      <c r="Q368" s="802"/>
      <c r="R368" s="1949"/>
      <c r="S368" s="1938"/>
      <c r="T368" s="1938"/>
      <c r="U368" s="1991"/>
      <c r="V368" s="799"/>
      <c r="W368" s="799"/>
    </row>
    <row r="369" spans="1:27" ht="14.85" customHeight="1">
      <c r="A369" s="1964"/>
      <c r="B369" s="1966"/>
      <c r="C369" s="1967"/>
      <c r="D369" s="1968"/>
      <c r="E369" s="1894"/>
      <c r="F369" s="1878"/>
      <c r="G369" s="24" t="s">
        <v>13</v>
      </c>
      <c r="H369" s="39">
        <f>+H362+H363+H364+H367+H368</f>
        <v>4.75</v>
      </c>
      <c r="I369" s="40">
        <f t="shared" ref="I369:Q369" si="99">+I362+I363+I364+I367+I368</f>
        <v>1.85</v>
      </c>
      <c r="J369" s="40">
        <f t="shared" si="99"/>
        <v>1.77</v>
      </c>
      <c r="K369" s="42">
        <f t="shared" si="99"/>
        <v>2.9</v>
      </c>
      <c r="L369" s="55">
        <f t="shared" si="99"/>
        <v>4.75</v>
      </c>
      <c r="M369" s="40">
        <f t="shared" si="99"/>
        <v>1.85</v>
      </c>
      <c r="N369" s="40">
        <f t="shared" si="99"/>
        <v>1.77</v>
      </c>
      <c r="O369" s="41">
        <f t="shared" si="99"/>
        <v>2.9</v>
      </c>
      <c r="P369" s="43">
        <f t="shared" si="99"/>
        <v>126.57000000000001</v>
      </c>
      <c r="Q369" s="56">
        <f t="shared" si="99"/>
        <v>0</v>
      </c>
      <c r="R369" s="1949"/>
      <c r="S369" s="26"/>
      <c r="T369" s="26"/>
      <c r="U369" s="31"/>
      <c r="V369" s="799"/>
      <c r="W369" s="799"/>
    </row>
    <row r="370" spans="1:27" ht="14.85" customHeight="1">
      <c r="A370" s="1962" t="s">
        <v>17</v>
      </c>
      <c r="B370" s="1965">
        <v>3</v>
      </c>
      <c r="C370" s="1869">
        <v>37</v>
      </c>
      <c r="D370" s="1898" t="s">
        <v>648</v>
      </c>
      <c r="E370" s="1875" t="s">
        <v>139</v>
      </c>
      <c r="F370" s="1901">
        <v>1</v>
      </c>
      <c r="G370" s="23" t="s">
        <v>30</v>
      </c>
      <c r="H370" s="188"/>
      <c r="I370" s="210"/>
      <c r="J370" s="210"/>
      <c r="K370" s="211"/>
      <c r="L370" s="49"/>
      <c r="M370" s="210"/>
      <c r="N370" s="210"/>
      <c r="O370" s="23"/>
      <c r="P370" s="14"/>
      <c r="Q370" s="21"/>
      <c r="R370" s="1949" t="s">
        <v>649</v>
      </c>
      <c r="S370" s="1938"/>
      <c r="T370" s="1938"/>
      <c r="U370" s="1960" t="s">
        <v>764</v>
      </c>
    </row>
    <row r="371" spans="1:27" ht="14.85" customHeight="1">
      <c r="A371" s="1963"/>
      <c r="B371" s="1966"/>
      <c r="C371" s="1870"/>
      <c r="D371" s="1899"/>
      <c r="E371" s="1876"/>
      <c r="F371" s="1902"/>
      <c r="G371" s="13" t="s">
        <v>67</v>
      </c>
      <c r="H371" s="188"/>
      <c r="I371" s="210"/>
      <c r="J371" s="210"/>
      <c r="K371" s="211"/>
      <c r="L371" s="49"/>
      <c r="M371" s="210"/>
      <c r="N371" s="210"/>
      <c r="O371" s="23"/>
      <c r="P371" s="14"/>
      <c r="Q371" s="21"/>
      <c r="R371" s="1949"/>
      <c r="S371" s="1938"/>
      <c r="T371" s="1938"/>
      <c r="U371" s="1960"/>
      <c r="V371" s="1961"/>
      <c r="W371" s="1961"/>
      <c r="X371" s="1961"/>
      <c r="Y371" s="1961"/>
    </row>
    <row r="372" spans="1:27" ht="14.85" customHeight="1">
      <c r="A372" s="1963"/>
      <c r="B372" s="1966"/>
      <c r="C372" s="1870"/>
      <c r="D372" s="1899"/>
      <c r="E372" s="1876"/>
      <c r="F372" s="1902"/>
      <c r="G372" s="15" t="s">
        <v>56</v>
      </c>
      <c r="H372" s="16">
        <f>+H373+H374</f>
        <v>16</v>
      </c>
      <c r="I372" s="17"/>
      <c r="J372" s="17"/>
      <c r="K372" s="19">
        <f>+K373+K374</f>
        <v>16</v>
      </c>
      <c r="L372" s="50"/>
      <c r="M372" s="17"/>
      <c r="N372" s="17"/>
      <c r="O372" s="18"/>
      <c r="P372" s="20">
        <f>+P373+P374</f>
        <v>338</v>
      </c>
      <c r="Q372" s="37">
        <f>+Q373+Q374</f>
        <v>0</v>
      </c>
      <c r="R372" s="1949"/>
      <c r="S372" s="1938"/>
      <c r="T372" s="1938"/>
      <c r="U372" s="1960"/>
      <c r="V372" s="1961"/>
      <c r="W372" s="1937"/>
      <c r="X372" s="1937"/>
      <c r="Y372" s="1937"/>
    </row>
    <row r="373" spans="1:27" ht="14.85" customHeight="1">
      <c r="A373" s="1963"/>
      <c r="B373" s="1966"/>
      <c r="C373" s="1870"/>
      <c r="D373" s="1899"/>
      <c r="E373" s="1876"/>
      <c r="F373" s="1902"/>
      <c r="G373" s="101" t="s">
        <v>118</v>
      </c>
      <c r="H373" s="123"/>
      <c r="I373" s="124"/>
      <c r="J373" s="124"/>
      <c r="K373" s="125"/>
      <c r="L373" s="159"/>
      <c r="M373" s="160"/>
      <c r="N373" s="160"/>
      <c r="O373" s="161"/>
      <c r="P373" s="127"/>
      <c r="Q373" s="128"/>
      <c r="R373" s="1949"/>
      <c r="S373" s="1938"/>
      <c r="T373" s="1938"/>
      <c r="U373" s="1960"/>
    </row>
    <row r="374" spans="1:27" ht="14.85" customHeight="1">
      <c r="A374" s="1963"/>
      <c r="B374" s="1966"/>
      <c r="C374" s="1870"/>
      <c r="D374" s="1899"/>
      <c r="E374" s="1876"/>
      <c r="F374" s="1902"/>
      <c r="G374" s="101" t="s">
        <v>65</v>
      </c>
      <c r="H374" s="1272">
        <v>16</v>
      </c>
      <c r="I374" s="1269"/>
      <c r="J374" s="1269"/>
      <c r="K374" s="1268">
        <v>16</v>
      </c>
      <c r="L374" s="159"/>
      <c r="M374" s="160"/>
      <c r="N374" s="160"/>
      <c r="O374" s="161"/>
      <c r="P374" s="815">
        <v>338</v>
      </c>
      <c r="Q374" s="816"/>
      <c r="R374" s="1949"/>
      <c r="S374" s="1938"/>
      <c r="T374" s="1938"/>
      <c r="U374" s="1960"/>
      <c r="V374" s="1882"/>
      <c r="W374" s="1939"/>
      <c r="X374" s="1939"/>
      <c r="Y374" s="1939"/>
      <c r="Z374" s="1939"/>
      <c r="AA374" s="1939"/>
    </row>
    <row r="375" spans="1:27" ht="14.85" customHeight="1">
      <c r="A375" s="1963"/>
      <c r="B375" s="1966"/>
      <c r="C375" s="1870"/>
      <c r="D375" s="1899"/>
      <c r="E375" s="1876"/>
      <c r="F375" s="1902"/>
      <c r="G375" s="13" t="s">
        <v>36</v>
      </c>
      <c r="H375" s="188"/>
      <c r="I375" s="210"/>
      <c r="J375" s="210"/>
      <c r="K375" s="211"/>
      <c r="L375" s="159"/>
      <c r="M375" s="160"/>
      <c r="N375" s="160"/>
      <c r="O375" s="161"/>
      <c r="P375" s="815"/>
      <c r="Q375" s="816"/>
      <c r="R375" s="1949"/>
      <c r="S375" s="1938"/>
      <c r="T375" s="1938"/>
      <c r="U375" s="1960"/>
    </row>
    <row r="376" spans="1:27" ht="14.85" customHeight="1">
      <c r="A376" s="1963"/>
      <c r="B376" s="1966"/>
      <c r="C376" s="1870"/>
      <c r="D376" s="1899"/>
      <c r="E376" s="1876"/>
      <c r="F376" s="1902"/>
      <c r="G376" s="13" t="s">
        <v>66</v>
      </c>
      <c r="H376" s="188"/>
      <c r="I376" s="210"/>
      <c r="J376" s="210"/>
      <c r="K376" s="211"/>
      <c r="L376" s="49"/>
      <c r="M376" s="210"/>
      <c r="N376" s="210"/>
      <c r="O376" s="23"/>
      <c r="P376" s="815"/>
      <c r="Q376" s="816"/>
      <c r="R376" s="1949"/>
      <c r="S376" s="1938"/>
      <c r="T376" s="1938"/>
      <c r="U376" s="1960"/>
    </row>
    <row r="377" spans="1:27" ht="14.85" customHeight="1" thickBot="1">
      <c r="A377" s="1964"/>
      <c r="B377" s="1966"/>
      <c r="C377" s="1967"/>
      <c r="D377" s="1968"/>
      <c r="E377" s="1894"/>
      <c r="F377" s="1878"/>
      <c r="G377" s="24" t="s">
        <v>13</v>
      </c>
      <c r="H377" s="39">
        <f>+H370+H371+H372+H375+H376</f>
        <v>16</v>
      </c>
      <c r="I377" s="40">
        <f t="shared" ref="I377:Q377" si="100">+I370+I371+I372+I375+I376</f>
        <v>0</v>
      </c>
      <c r="J377" s="40">
        <f t="shared" si="100"/>
        <v>0</v>
      </c>
      <c r="K377" s="42">
        <f t="shared" si="100"/>
        <v>16</v>
      </c>
      <c r="L377" s="55">
        <f t="shared" si="100"/>
        <v>0</v>
      </c>
      <c r="M377" s="40">
        <f t="shared" si="100"/>
        <v>0</v>
      </c>
      <c r="N377" s="40">
        <f t="shared" si="100"/>
        <v>0</v>
      </c>
      <c r="O377" s="41">
        <f t="shared" si="100"/>
        <v>0</v>
      </c>
      <c r="P377" s="43">
        <f t="shared" si="100"/>
        <v>338</v>
      </c>
      <c r="Q377" s="56">
        <f t="shared" si="100"/>
        <v>0</v>
      </c>
      <c r="R377" s="1949"/>
      <c r="S377" s="26"/>
      <c r="T377" s="26"/>
      <c r="U377" s="31"/>
    </row>
    <row r="378" spans="1:27" ht="14.85" customHeight="1" thickBot="1">
      <c r="A378" s="207" t="s">
        <v>17</v>
      </c>
      <c r="B378" s="209" t="s">
        <v>19</v>
      </c>
      <c r="C378" s="1904" t="s">
        <v>14</v>
      </c>
      <c r="D378" s="1905"/>
      <c r="E378" s="1905"/>
      <c r="F378" s="1905"/>
      <c r="G378" s="1905"/>
      <c r="H378" s="45">
        <f>+H209+H217+H225+H241+H249+H257+H265+H273+H281+H289+H297+H233+H201+H193+H185+H177+H169+H305+H313+H321+H329+H337+H377+H345</f>
        <v>1421.96</v>
      </c>
      <c r="I378" s="45">
        <f t="shared" ref="I378:Q378" si="101">+I209+I217+I225+I241+I249+I257+I265+I273+I281+I289+I297+I233+I201+I193+I185+I177+I169+I305+I313+I321+I329+I337+I377+I345</f>
        <v>1.9699999999999998</v>
      </c>
      <c r="J378" s="45">
        <f t="shared" si="101"/>
        <v>1.5100000000000002</v>
      </c>
      <c r="K378" s="45">
        <f t="shared" si="101"/>
        <v>1419.99</v>
      </c>
      <c r="L378" s="45">
        <f t="shared" si="101"/>
        <v>1331.7599999999998</v>
      </c>
      <c r="M378" s="45">
        <f t="shared" si="101"/>
        <v>1.9699999999999998</v>
      </c>
      <c r="N378" s="45">
        <f t="shared" si="101"/>
        <v>1.5100000000000002</v>
      </c>
      <c r="O378" s="45">
        <f t="shared" si="101"/>
        <v>1329.7899999999997</v>
      </c>
      <c r="P378" s="45">
        <f t="shared" si="101"/>
        <v>1968.53</v>
      </c>
      <c r="Q378" s="45">
        <f t="shared" si="101"/>
        <v>1340.76</v>
      </c>
      <c r="R378" s="117" t="s">
        <v>23</v>
      </c>
      <c r="S378" s="220" t="s">
        <v>23</v>
      </c>
      <c r="T378" s="220" t="s">
        <v>23</v>
      </c>
      <c r="U378" s="118" t="s">
        <v>23</v>
      </c>
      <c r="V378" s="205">
        <f>+I378+K378</f>
        <v>1421.96</v>
      </c>
    </row>
    <row r="379" spans="1:27" ht="14.85" customHeight="1" thickBot="1">
      <c r="A379" s="206" t="s">
        <v>17</v>
      </c>
      <c r="B379" s="208" t="s">
        <v>20</v>
      </c>
      <c r="C379" s="1950" t="s">
        <v>68</v>
      </c>
      <c r="D379" s="1951"/>
      <c r="E379" s="1951"/>
      <c r="F379" s="1951"/>
      <c r="G379" s="1951"/>
      <c r="H379" s="1951"/>
      <c r="I379" s="1951"/>
      <c r="J379" s="1951"/>
      <c r="K379" s="1951"/>
      <c r="L379" s="1951"/>
      <c r="M379" s="1951"/>
      <c r="N379" s="1951"/>
      <c r="O379" s="1951"/>
      <c r="P379" s="1951"/>
      <c r="Q379" s="1951"/>
      <c r="R379" s="1951"/>
      <c r="S379" s="1951"/>
      <c r="T379" s="1951"/>
      <c r="U379" s="1952"/>
    </row>
    <row r="380" spans="1:27" ht="14.85" customHeight="1">
      <c r="A380" s="1953" t="s">
        <v>17</v>
      </c>
      <c r="B380" s="1954" t="s">
        <v>20</v>
      </c>
      <c r="C380" s="1955" t="s">
        <v>17</v>
      </c>
      <c r="D380" s="1956" t="s">
        <v>159</v>
      </c>
      <c r="E380" s="1957" t="s">
        <v>55</v>
      </c>
      <c r="F380" s="1958">
        <v>1</v>
      </c>
      <c r="G380" s="538" t="s">
        <v>30</v>
      </c>
      <c r="H380" s="109"/>
      <c r="I380" s="536"/>
      <c r="J380" s="536"/>
      <c r="K380" s="538"/>
      <c r="L380" s="109"/>
      <c r="M380" s="536"/>
      <c r="N380" s="536"/>
      <c r="O380" s="47"/>
      <c r="P380" s="12"/>
      <c r="Q380" s="102"/>
      <c r="R380" s="1895" t="s">
        <v>125</v>
      </c>
      <c r="S380" s="1959">
        <v>100</v>
      </c>
      <c r="T380" s="1959">
        <v>99.51</v>
      </c>
      <c r="U380" s="1945" t="s">
        <v>753</v>
      </c>
    </row>
    <row r="381" spans="1:27" ht="19.5" customHeight="1">
      <c r="A381" s="1889"/>
      <c r="B381" s="1890"/>
      <c r="C381" s="1946"/>
      <c r="D381" s="1940"/>
      <c r="E381" s="1941"/>
      <c r="F381" s="1879"/>
      <c r="G381" s="129" t="s">
        <v>67</v>
      </c>
      <c r="H381" s="49"/>
      <c r="I381" s="532"/>
      <c r="J381" s="532"/>
      <c r="K381" s="533"/>
      <c r="L381" s="49"/>
      <c r="M381" s="532"/>
      <c r="N381" s="532"/>
      <c r="O381" s="23"/>
      <c r="P381" s="14"/>
      <c r="Q381" s="21"/>
      <c r="R381" s="1860"/>
      <c r="S381" s="1938"/>
      <c r="T381" s="1938"/>
      <c r="U381" s="1888"/>
    </row>
    <row r="382" spans="1:27" ht="19.5" customHeight="1">
      <c r="A382" s="1889"/>
      <c r="B382" s="1890"/>
      <c r="C382" s="1946"/>
      <c r="D382" s="1940"/>
      <c r="E382" s="1941"/>
      <c r="F382" s="1879"/>
      <c r="G382" s="130" t="s">
        <v>56</v>
      </c>
      <c r="H382" s="50">
        <v>21.5</v>
      </c>
      <c r="I382" s="17"/>
      <c r="J382" s="17"/>
      <c r="K382" s="19">
        <v>21.5</v>
      </c>
      <c r="L382" s="50">
        <f>+L383+L384</f>
        <v>21.5</v>
      </c>
      <c r="M382" s="17">
        <f t="shared" ref="M382:Q382" si="102">+M383+M384</f>
        <v>0</v>
      </c>
      <c r="N382" s="17">
        <f t="shared" si="102"/>
        <v>0</v>
      </c>
      <c r="O382" s="18">
        <f t="shared" si="102"/>
        <v>21.5</v>
      </c>
      <c r="P382" s="20">
        <f t="shared" si="102"/>
        <v>0</v>
      </c>
      <c r="Q382" s="37">
        <f t="shared" si="102"/>
        <v>0</v>
      </c>
      <c r="R382" s="1860"/>
      <c r="S382" s="1938"/>
      <c r="T382" s="1938"/>
      <c r="U382" s="1888"/>
    </row>
    <row r="383" spans="1:27" ht="19.5" customHeight="1">
      <c r="A383" s="1889"/>
      <c r="B383" s="1890"/>
      <c r="C383" s="1946"/>
      <c r="D383" s="1940"/>
      <c r="E383" s="1941"/>
      <c r="F383" s="1879"/>
      <c r="G383" s="131" t="s">
        <v>118</v>
      </c>
      <c r="H383" s="126"/>
      <c r="I383" s="124"/>
      <c r="J383" s="124"/>
      <c r="K383" s="125"/>
      <c r="L383" s="126"/>
      <c r="M383" s="124"/>
      <c r="N383" s="124"/>
      <c r="O383" s="122"/>
      <c r="P383" s="127"/>
      <c r="Q383" s="128"/>
      <c r="R383" s="1860"/>
      <c r="S383" s="1938"/>
      <c r="T383" s="1938"/>
      <c r="U383" s="1888"/>
      <c r="V383" s="1936"/>
      <c r="W383" s="1937"/>
      <c r="X383" s="1937"/>
      <c r="Y383" s="1937"/>
    </row>
    <row r="384" spans="1:27" ht="19.5" customHeight="1">
      <c r="A384" s="1889"/>
      <c r="B384" s="1890"/>
      <c r="C384" s="1946"/>
      <c r="D384" s="1940"/>
      <c r="E384" s="1941"/>
      <c r="F384" s="1879"/>
      <c r="G384" s="131" t="s">
        <v>65</v>
      </c>
      <c r="H384" s="49">
        <v>21.5</v>
      </c>
      <c r="I384" s="1269"/>
      <c r="J384" s="1269"/>
      <c r="K384" s="1268">
        <v>21.5</v>
      </c>
      <c r="L384" s="49">
        <v>21.5</v>
      </c>
      <c r="M384" s="1269"/>
      <c r="N384" s="1269"/>
      <c r="O384" s="1274">
        <v>21.5</v>
      </c>
      <c r="P384" s="1271"/>
      <c r="Q384" s="1273"/>
      <c r="R384" s="1860"/>
      <c r="S384" s="1938"/>
      <c r="T384" s="1938"/>
      <c r="U384" s="1888"/>
    </row>
    <row r="385" spans="1:27" ht="19.5" customHeight="1">
      <c r="A385" s="1889"/>
      <c r="B385" s="1890"/>
      <c r="C385" s="1946"/>
      <c r="D385" s="1940"/>
      <c r="E385" s="1941"/>
      <c r="F385" s="1879"/>
      <c r="G385" s="129" t="s">
        <v>36</v>
      </c>
      <c r="H385" s="49"/>
      <c r="I385" s="1269"/>
      <c r="J385" s="1269"/>
      <c r="K385" s="1268"/>
      <c r="L385" s="49"/>
      <c r="M385" s="1269"/>
      <c r="N385" s="1269"/>
      <c r="O385" s="1274"/>
      <c r="P385" s="1271"/>
      <c r="Q385" s="1273"/>
      <c r="R385" s="1860"/>
      <c r="S385" s="1938"/>
      <c r="T385" s="1938"/>
      <c r="U385" s="1888"/>
    </row>
    <row r="386" spans="1:27" ht="19.5" customHeight="1">
      <c r="A386" s="1889"/>
      <c r="B386" s="1890"/>
      <c r="C386" s="1946"/>
      <c r="D386" s="1940"/>
      <c r="E386" s="1941"/>
      <c r="F386" s="1879"/>
      <c r="G386" s="129" t="s">
        <v>66</v>
      </c>
      <c r="H386" s="49">
        <v>653.20000000000005</v>
      </c>
      <c r="I386" s="1269"/>
      <c r="J386" s="1269"/>
      <c r="K386" s="1268">
        <v>653.20000000000005</v>
      </c>
      <c r="L386" s="63">
        <v>649.9</v>
      </c>
      <c r="M386" s="1270"/>
      <c r="N386" s="1270"/>
      <c r="O386" s="69">
        <v>649.9</v>
      </c>
      <c r="P386" s="1271">
        <v>415.54</v>
      </c>
      <c r="Q386" s="1273">
        <v>446</v>
      </c>
      <c r="R386" s="1860"/>
      <c r="S386" s="1938"/>
      <c r="T386" s="1938"/>
      <c r="U386" s="1888"/>
    </row>
    <row r="387" spans="1:27" ht="19.5" customHeight="1" thickBot="1">
      <c r="A387" s="1889"/>
      <c r="B387" s="1890"/>
      <c r="C387" s="1946"/>
      <c r="D387" s="1940"/>
      <c r="E387" s="1941"/>
      <c r="F387" s="1879"/>
      <c r="G387" s="132" t="s">
        <v>13</v>
      </c>
      <c r="H387" s="27">
        <f>+H380+H381+H382+H385+H386</f>
        <v>674.7</v>
      </c>
      <c r="I387" s="26">
        <f t="shared" ref="I387:Q387" si="103">+I380+I381+I382+I385+I386</f>
        <v>0</v>
      </c>
      <c r="J387" s="26">
        <f t="shared" si="103"/>
        <v>0</v>
      </c>
      <c r="K387" s="31">
        <f t="shared" si="103"/>
        <v>674.7</v>
      </c>
      <c r="L387" s="27">
        <f t="shared" si="103"/>
        <v>671.4</v>
      </c>
      <c r="M387" s="26">
        <f t="shared" si="103"/>
        <v>0</v>
      </c>
      <c r="N387" s="26">
        <f t="shared" si="103"/>
        <v>0</v>
      </c>
      <c r="O387" s="30">
        <f t="shared" si="103"/>
        <v>671.4</v>
      </c>
      <c r="P387" s="32">
        <f t="shared" si="103"/>
        <v>415.54</v>
      </c>
      <c r="Q387" s="25">
        <f t="shared" si="103"/>
        <v>446</v>
      </c>
      <c r="R387" s="1860"/>
      <c r="S387" s="26">
        <f>SUM(S380:S380)</f>
        <v>100</v>
      </c>
      <c r="T387" s="26">
        <f>SUM(T380:T380)</f>
        <v>99.51</v>
      </c>
      <c r="U387" s="31"/>
    </row>
    <row r="388" spans="1:27" ht="28.5" customHeight="1">
      <c r="A388" s="1889" t="s">
        <v>17</v>
      </c>
      <c r="B388" s="1890" t="s">
        <v>20</v>
      </c>
      <c r="C388" s="1946" t="s">
        <v>18</v>
      </c>
      <c r="D388" s="1947" t="s">
        <v>33</v>
      </c>
      <c r="E388" s="1941" t="s">
        <v>55</v>
      </c>
      <c r="F388" s="1879">
        <v>1</v>
      </c>
      <c r="G388" s="211" t="s">
        <v>30</v>
      </c>
      <c r="H388" s="49"/>
      <c r="I388" s="210"/>
      <c r="J388" s="210"/>
      <c r="K388" s="211"/>
      <c r="L388" s="49"/>
      <c r="M388" s="210"/>
      <c r="N388" s="210"/>
      <c r="O388" s="23"/>
      <c r="P388" s="14"/>
      <c r="Q388" s="21"/>
      <c r="R388" s="1860" t="s">
        <v>49</v>
      </c>
      <c r="S388" s="1938">
        <v>830</v>
      </c>
      <c r="T388" s="1938">
        <v>830</v>
      </c>
      <c r="U388" s="1945" t="s">
        <v>754</v>
      </c>
    </row>
    <row r="389" spans="1:27" ht="28.5" customHeight="1">
      <c r="A389" s="1889"/>
      <c r="B389" s="1890"/>
      <c r="C389" s="1946"/>
      <c r="D389" s="1947"/>
      <c r="E389" s="1941"/>
      <c r="F389" s="1879"/>
      <c r="G389" s="129" t="s">
        <v>67</v>
      </c>
      <c r="H389" s="49"/>
      <c r="I389" s="210"/>
      <c r="J389" s="210"/>
      <c r="K389" s="211"/>
      <c r="L389" s="49"/>
      <c r="M389" s="210"/>
      <c r="N389" s="210"/>
      <c r="O389" s="23"/>
      <c r="P389" s="14"/>
      <c r="Q389" s="21"/>
      <c r="R389" s="1860"/>
      <c r="S389" s="1938"/>
      <c r="T389" s="1938"/>
      <c r="U389" s="1888"/>
    </row>
    <row r="390" spans="1:27" ht="28.5" customHeight="1">
      <c r="A390" s="1889"/>
      <c r="B390" s="1890"/>
      <c r="C390" s="1946"/>
      <c r="D390" s="1947"/>
      <c r="E390" s="1941"/>
      <c r="F390" s="1879"/>
      <c r="G390" s="130" t="s">
        <v>56</v>
      </c>
      <c r="H390" s="50"/>
      <c r="I390" s="17"/>
      <c r="J390" s="17"/>
      <c r="K390" s="19"/>
      <c r="L390" s="50">
        <f>+L391+L392</f>
        <v>0</v>
      </c>
      <c r="M390" s="17">
        <f t="shared" ref="M390:Q390" si="104">+M391+M392</f>
        <v>0</v>
      </c>
      <c r="N390" s="17">
        <f t="shared" si="104"/>
        <v>0</v>
      </c>
      <c r="O390" s="18">
        <f t="shared" si="104"/>
        <v>0</v>
      </c>
      <c r="P390" s="20">
        <f t="shared" si="104"/>
        <v>0</v>
      </c>
      <c r="Q390" s="37">
        <f t="shared" si="104"/>
        <v>0</v>
      </c>
      <c r="R390" s="1860"/>
      <c r="S390" s="1938"/>
      <c r="T390" s="1938"/>
      <c r="U390" s="1888"/>
      <c r="V390" s="1936"/>
      <c r="W390" s="1937"/>
      <c r="X390" s="1937"/>
    </row>
    <row r="391" spans="1:27" ht="28.5" customHeight="1">
      <c r="A391" s="1889"/>
      <c r="B391" s="1890"/>
      <c r="C391" s="1946"/>
      <c r="D391" s="1947"/>
      <c r="E391" s="1941"/>
      <c r="F391" s="1879"/>
      <c r="G391" s="131" t="s">
        <v>118</v>
      </c>
      <c r="H391" s="126"/>
      <c r="I391" s="124"/>
      <c r="J391" s="124"/>
      <c r="K391" s="125"/>
      <c r="L391" s="126"/>
      <c r="M391" s="124"/>
      <c r="N391" s="124"/>
      <c r="O391" s="122"/>
      <c r="P391" s="127"/>
      <c r="Q391" s="128"/>
      <c r="R391" s="1860"/>
      <c r="S391" s="1938"/>
      <c r="T391" s="1938"/>
      <c r="U391" s="1888"/>
    </row>
    <row r="392" spans="1:27" ht="28.5" customHeight="1">
      <c r="A392" s="1889"/>
      <c r="B392" s="1890"/>
      <c r="C392" s="1946"/>
      <c r="D392" s="1947"/>
      <c r="E392" s="1941"/>
      <c r="F392" s="1879"/>
      <c r="G392" s="131" t="s">
        <v>65</v>
      </c>
      <c r="H392" s="126"/>
      <c r="I392" s="124"/>
      <c r="J392" s="124"/>
      <c r="K392" s="125"/>
      <c r="L392" s="126"/>
      <c r="M392" s="124"/>
      <c r="N392" s="124"/>
      <c r="O392" s="122"/>
      <c r="P392" s="127"/>
      <c r="Q392" s="128"/>
      <c r="R392" s="1860"/>
      <c r="S392" s="1938"/>
      <c r="T392" s="1938"/>
      <c r="U392" s="1888"/>
    </row>
    <row r="393" spans="1:27" ht="28.5" customHeight="1">
      <c r="A393" s="1889"/>
      <c r="B393" s="1890"/>
      <c r="C393" s="1946"/>
      <c r="D393" s="1947"/>
      <c r="E393" s="1941"/>
      <c r="F393" s="1879"/>
      <c r="G393" s="129" t="s">
        <v>36</v>
      </c>
      <c r="H393" s="49"/>
      <c r="I393" s="210"/>
      <c r="J393" s="210"/>
      <c r="K393" s="211"/>
      <c r="L393" s="49"/>
      <c r="M393" s="210"/>
      <c r="N393" s="210"/>
      <c r="O393" s="23"/>
      <c r="P393" s="14"/>
      <c r="Q393" s="21"/>
      <c r="R393" s="1860"/>
      <c r="S393" s="1938"/>
      <c r="T393" s="1938"/>
      <c r="U393" s="1888"/>
    </row>
    <row r="394" spans="1:27" ht="28.5" customHeight="1">
      <c r="A394" s="1889"/>
      <c r="B394" s="1890"/>
      <c r="C394" s="1946"/>
      <c r="D394" s="1947"/>
      <c r="E394" s="1941"/>
      <c r="F394" s="1879"/>
      <c r="G394" s="129" t="s">
        <v>66</v>
      </c>
      <c r="H394" s="49">
        <v>380</v>
      </c>
      <c r="I394" s="210">
        <v>380</v>
      </c>
      <c r="J394" s="210"/>
      <c r="K394" s="211"/>
      <c r="L394" s="63">
        <v>379.1</v>
      </c>
      <c r="M394" s="215">
        <v>379.1</v>
      </c>
      <c r="N394" s="210"/>
      <c r="O394" s="23"/>
      <c r="P394" s="14"/>
      <c r="Q394" s="21"/>
      <c r="R394" s="1860"/>
      <c r="S394" s="1938"/>
      <c r="T394" s="1938"/>
      <c r="U394" s="1888"/>
    </row>
    <row r="395" spans="1:27" ht="28.5" customHeight="1">
      <c r="A395" s="1889"/>
      <c r="B395" s="1890"/>
      <c r="C395" s="1946"/>
      <c r="D395" s="1947"/>
      <c r="E395" s="1941"/>
      <c r="F395" s="1879"/>
      <c r="G395" s="132" t="s">
        <v>13</v>
      </c>
      <c r="H395" s="27">
        <f>+H388+H389+H390+H393+H394</f>
        <v>380</v>
      </c>
      <c r="I395" s="26">
        <f t="shared" ref="I395:Q395" si="105">+I388+I389+I390+I393+I394</f>
        <v>380</v>
      </c>
      <c r="J395" s="26">
        <f t="shared" si="105"/>
        <v>0</v>
      </c>
      <c r="K395" s="31">
        <f t="shared" si="105"/>
        <v>0</v>
      </c>
      <c r="L395" s="27">
        <f t="shared" si="105"/>
        <v>379.1</v>
      </c>
      <c r="M395" s="26">
        <f t="shared" si="105"/>
        <v>379.1</v>
      </c>
      <c r="N395" s="26">
        <f t="shared" si="105"/>
        <v>0</v>
      </c>
      <c r="O395" s="30">
        <f t="shared" si="105"/>
        <v>0</v>
      </c>
      <c r="P395" s="32">
        <f t="shared" si="105"/>
        <v>0</v>
      </c>
      <c r="Q395" s="25">
        <f t="shared" si="105"/>
        <v>0</v>
      </c>
      <c r="R395" s="1860"/>
      <c r="S395" s="26">
        <f>SUM(S388:S388)</f>
        <v>830</v>
      </c>
      <c r="T395" s="26">
        <f>SUM(T388:T388)</f>
        <v>830</v>
      </c>
      <c r="U395" s="31"/>
    </row>
    <row r="396" spans="1:27" ht="14.85" customHeight="1">
      <c r="A396" s="1889" t="s">
        <v>17</v>
      </c>
      <c r="B396" s="1890" t="s">
        <v>20</v>
      </c>
      <c r="C396" s="1948">
        <v>4</v>
      </c>
      <c r="D396" s="1944" t="s">
        <v>75</v>
      </c>
      <c r="E396" s="1941" t="s">
        <v>55</v>
      </c>
      <c r="F396" s="1879">
        <v>1</v>
      </c>
      <c r="G396" s="211" t="s">
        <v>30</v>
      </c>
      <c r="H396" s="49">
        <v>159.19999999999999</v>
      </c>
      <c r="I396" s="210"/>
      <c r="J396" s="210"/>
      <c r="K396" s="211">
        <v>159.19999999999999</v>
      </c>
      <c r="L396" s="49">
        <v>159.19999999999999</v>
      </c>
      <c r="M396" s="210"/>
      <c r="N396" s="210"/>
      <c r="O396" s="23">
        <v>159.19999999999999</v>
      </c>
      <c r="P396" s="14">
        <v>21.17</v>
      </c>
      <c r="Q396" s="21"/>
      <c r="R396" s="1949" t="s">
        <v>50</v>
      </c>
      <c r="S396" s="1938"/>
      <c r="T396" s="1938"/>
      <c r="U396" s="1888" t="s">
        <v>755</v>
      </c>
    </row>
    <row r="397" spans="1:27" ht="14.85" customHeight="1">
      <c r="A397" s="1889"/>
      <c r="B397" s="1890"/>
      <c r="C397" s="1948"/>
      <c r="D397" s="1944"/>
      <c r="E397" s="1941"/>
      <c r="F397" s="1879"/>
      <c r="G397" s="129" t="s">
        <v>67</v>
      </c>
      <c r="H397" s="49"/>
      <c r="I397" s="210"/>
      <c r="J397" s="210"/>
      <c r="K397" s="211"/>
      <c r="L397" s="49"/>
      <c r="M397" s="210"/>
      <c r="N397" s="210"/>
      <c r="O397" s="23"/>
      <c r="P397" s="14"/>
      <c r="Q397" s="21"/>
      <c r="R397" s="1949"/>
      <c r="S397" s="1938"/>
      <c r="T397" s="1938"/>
      <c r="U397" s="1888"/>
    </row>
    <row r="398" spans="1:27" ht="14.85" customHeight="1">
      <c r="A398" s="1889"/>
      <c r="B398" s="1890"/>
      <c r="C398" s="1948"/>
      <c r="D398" s="1944"/>
      <c r="E398" s="1941"/>
      <c r="F398" s="1879"/>
      <c r="G398" s="130" t="s">
        <v>56</v>
      </c>
      <c r="H398" s="50">
        <f>+H399+H400</f>
        <v>21.9</v>
      </c>
      <c r="I398" s="17">
        <f t="shared" ref="I398:K398" si="106">+I399+I400</f>
        <v>0</v>
      </c>
      <c r="J398" s="17">
        <f t="shared" si="106"/>
        <v>0</v>
      </c>
      <c r="K398" s="19">
        <f t="shared" si="106"/>
        <v>21.9</v>
      </c>
      <c r="L398" s="50">
        <f>+L399+L400</f>
        <v>21.9</v>
      </c>
      <c r="M398" s="17">
        <f t="shared" ref="M398:Q398" si="107">+M399+M400</f>
        <v>0</v>
      </c>
      <c r="N398" s="17">
        <f t="shared" si="107"/>
        <v>0</v>
      </c>
      <c r="O398" s="18">
        <f t="shared" si="107"/>
        <v>21.9</v>
      </c>
      <c r="P398" s="20">
        <f t="shared" si="107"/>
        <v>3.74</v>
      </c>
      <c r="Q398" s="37">
        <f t="shared" si="107"/>
        <v>0</v>
      </c>
      <c r="R398" s="1949"/>
      <c r="S398" s="1938"/>
      <c r="T398" s="1938"/>
      <c r="U398" s="1888"/>
    </row>
    <row r="399" spans="1:27" ht="14.85" customHeight="1">
      <c r="A399" s="1889"/>
      <c r="B399" s="1890"/>
      <c r="C399" s="1948"/>
      <c r="D399" s="1944"/>
      <c r="E399" s="1941"/>
      <c r="F399" s="1879"/>
      <c r="G399" s="131" t="s">
        <v>118</v>
      </c>
      <c r="H399" s="159"/>
      <c r="I399" s="160"/>
      <c r="J399" s="160"/>
      <c r="K399" s="164"/>
      <c r="L399" s="159"/>
      <c r="M399" s="160"/>
      <c r="N399" s="160"/>
      <c r="O399" s="161"/>
      <c r="P399" s="162"/>
      <c r="Q399" s="128"/>
      <c r="R399" s="1949"/>
      <c r="S399" s="1938"/>
      <c r="T399" s="1938"/>
      <c r="U399" s="1888"/>
    </row>
    <row r="400" spans="1:27" ht="14.85" customHeight="1">
      <c r="A400" s="1889"/>
      <c r="B400" s="1890"/>
      <c r="C400" s="1948"/>
      <c r="D400" s="1944"/>
      <c r="E400" s="1941"/>
      <c r="F400" s="1879"/>
      <c r="G400" s="131" t="s">
        <v>65</v>
      </c>
      <c r="H400" s="159">
        <v>21.9</v>
      </c>
      <c r="I400" s="160"/>
      <c r="J400" s="160"/>
      <c r="K400" s="164">
        <v>21.9</v>
      </c>
      <c r="L400" s="159">
        <v>21.9</v>
      </c>
      <c r="M400" s="160"/>
      <c r="N400" s="160"/>
      <c r="O400" s="161">
        <v>21.9</v>
      </c>
      <c r="P400" s="162">
        <v>3.74</v>
      </c>
      <c r="Q400" s="128"/>
      <c r="R400" s="1949"/>
      <c r="S400" s="1938"/>
      <c r="T400" s="1938"/>
      <c r="U400" s="1888"/>
      <c r="V400" s="1882"/>
      <c r="W400" s="1939"/>
      <c r="X400" s="1939"/>
      <c r="Y400" s="1939"/>
      <c r="Z400" s="1939"/>
      <c r="AA400" s="1939"/>
    </row>
    <row r="401" spans="1:21" ht="14.85" customHeight="1">
      <c r="A401" s="1889"/>
      <c r="B401" s="1890"/>
      <c r="C401" s="1948"/>
      <c r="D401" s="1944"/>
      <c r="E401" s="1941"/>
      <c r="F401" s="1879"/>
      <c r="G401" s="129" t="s">
        <v>36</v>
      </c>
      <c r="H401" s="159"/>
      <c r="I401" s="160"/>
      <c r="J401" s="160"/>
      <c r="K401" s="164"/>
      <c r="L401" s="159"/>
      <c r="M401" s="160"/>
      <c r="N401" s="160"/>
      <c r="O401" s="161"/>
      <c r="P401" s="162"/>
      <c r="Q401" s="21"/>
      <c r="R401" s="1949"/>
      <c r="S401" s="1938"/>
      <c r="T401" s="1938"/>
      <c r="U401" s="1888"/>
    </row>
    <row r="402" spans="1:21" ht="14.85" customHeight="1">
      <c r="A402" s="1889"/>
      <c r="B402" s="1890"/>
      <c r="C402" s="1948"/>
      <c r="D402" s="1944"/>
      <c r="E402" s="1941"/>
      <c r="F402" s="1879"/>
      <c r="G402" s="129" t="s">
        <v>66</v>
      </c>
      <c r="H402" s="159">
        <v>23.04</v>
      </c>
      <c r="I402" s="160"/>
      <c r="J402" s="160"/>
      <c r="K402" s="164">
        <v>23.04</v>
      </c>
      <c r="L402" s="159">
        <v>23.04</v>
      </c>
      <c r="M402" s="160"/>
      <c r="N402" s="160"/>
      <c r="O402" s="161">
        <v>23.04</v>
      </c>
      <c r="P402" s="162"/>
      <c r="Q402" s="21"/>
      <c r="R402" s="1949"/>
      <c r="S402" s="1938"/>
      <c r="T402" s="1938"/>
      <c r="U402" s="1888"/>
    </row>
    <row r="403" spans="1:21" ht="14.85" customHeight="1">
      <c r="A403" s="1889"/>
      <c r="B403" s="1890"/>
      <c r="C403" s="1948"/>
      <c r="D403" s="1944"/>
      <c r="E403" s="1941"/>
      <c r="F403" s="1879"/>
      <c r="G403" s="132" t="s">
        <v>13</v>
      </c>
      <c r="H403" s="27">
        <f>+H396+H397+H398+H401+H402</f>
        <v>204.14</v>
      </c>
      <c r="I403" s="26">
        <f t="shared" ref="I403:Q403" si="108">+I396+I397+I398+I401+I402</f>
        <v>0</v>
      </c>
      <c r="J403" s="26">
        <f t="shared" si="108"/>
        <v>0</v>
      </c>
      <c r="K403" s="31">
        <f>+K396+K397+K398+K401+K402</f>
        <v>204.14</v>
      </c>
      <c r="L403" s="27">
        <f t="shared" si="108"/>
        <v>204.14</v>
      </c>
      <c r="M403" s="26">
        <f t="shared" si="108"/>
        <v>0</v>
      </c>
      <c r="N403" s="26">
        <f t="shared" si="108"/>
        <v>0</v>
      </c>
      <c r="O403" s="30">
        <f t="shared" si="108"/>
        <v>204.14</v>
      </c>
      <c r="P403" s="32">
        <f t="shared" si="108"/>
        <v>24.910000000000004</v>
      </c>
      <c r="Q403" s="25">
        <f t="shared" si="108"/>
        <v>0</v>
      </c>
      <c r="R403" s="1949"/>
      <c r="S403" s="26"/>
      <c r="T403" s="26"/>
      <c r="U403" s="31"/>
    </row>
    <row r="404" spans="1:21" s="205" customFormat="1" ht="15" customHeight="1">
      <c r="A404" s="1889" t="s">
        <v>17</v>
      </c>
      <c r="B404" s="1890" t="s">
        <v>20</v>
      </c>
      <c r="C404" s="1891">
        <v>6</v>
      </c>
      <c r="D404" s="1944" t="s">
        <v>92</v>
      </c>
      <c r="E404" s="1941" t="s">
        <v>55</v>
      </c>
      <c r="F404" s="1879">
        <v>1</v>
      </c>
      <c r="G404" s="211" t="s">
        <v>30</v>
      </c>
      <c r="H404" s="148"/>
      <c r="I404" s="139"/>
      <c r="J404" s="139"/>
      <c r="K404" s="140"/>
      <c r="L404" s="148"/>
      <c r="M404" s="139"/>
      <c r="N404" s="139"/>
      <c r="O404" s="149"/>
      <c r="P404" s="150"/>
      <c r="Q404" s="158"/>
      <c r="R404" s="1942" t="s">
        <v>161</v>
      </c>
      <c r="S404" s="1938"/>
      <c r="T404" s="1938"/>
      <c r="U404" s="1943"/>
    </row>
    <row r="405" spans="1:21" s="205" customFormat="1" ht="15" customHeight="1">
      <c r="A405" s="1889"/>
      <c r="B405" s="1890"/>
      <c r="C405" s="1891"/>
      <c r="D405" s="1944"/>
      <c r="E405" s="1941"/>
      <c r="F405" s="1879"/>
      <c r="G405" s="129" t="s">
        <v>67</v>
      </c>
      <c r="H405" s="148"/>
      <c r="I405" s="139"/>
      <c r="J405" s="139"/>
      <c r="K405" s="140"/>
      <c r="L405" s="148"/>
      <c r="M405" s="139"/>
      <c r="N405" s="139"/>
      <c r="O405" s="149"/>
      <c r="P405" s="150"/>
      <c r="Q405" s="158"/>
      <c r="R405" s="1942"/>
      <c r="S405" s="1938"/>
      <c r="T405" s="1938"/>
      <c r="U405" s="1943"/>
    </row>
    <row r="406" spans="1:21" s="205" customFormat="1" ht="15" customHeight="1">
      <c r="A406" s="1889"/>
      <c r="B406" s="1890"/>
      <c r="C406" s="1891"/>
      <c r="D406" s="1944"/>
      <c r="E406" s="1941"/>
      <c r="F406" s="1879"/>
      <c r="G406" s="130" t="s">
        <v>56</v>
      </c>
      <c r="H406" s="144"/>
      <c r="I406" s="145"/>
      <c r="J406" s="145"/>
      <c r="K406" s="165"/>
      <c r="L406" s="144">
        <f>+L407+L408</f>
        <v>0</v>
      </c>
      <c r="M406" s="145">
        <f t="shared" ref="M406:Q406" si="109">+M407+M408</f>
        <v>0</v>
      </c>
      <c r="N406" s="145">
        <f t="shared" si="109"/>
        <v>0</v>
      </c>
      <c r="O406" s="146">
        <f t="shared" si="109"/>
        <v>0</v>
      </c>
      <c r="P406" s="147">
        <f t="shared" si="109"/>
        <v>0</v>
      </c>
      <c r="Q406" s="37">
        <f t="shared" si="109"/>
        <v>50</v>
      </c>
      <c r="R406" s="1942"/>
      <c r="S406" s="1938"/>
      <c r="T406" s="1938"/>
      <c r="U406" s="1943"/>
    </row>
    <row r="407" spans="1:21" ht="15" customHeight="1">
      <c r="A407" s="1889"/>
      <c r="B407" s="1890"/>
      <c r="C407" s="1891"/>
      <c r="D407" s="1944"/>
      <c r="E407" s="1941"/>
      <c r="F407" s="1879"/>
      <c r="G407" s="131" t="s">
        <v>118</v>
      </c>
      <c r="H407" s="148"/>
      <c r="I407" s="139"/>
      <c r="J407" s="139"/>
      <c r="K407" s="140"/>
      <c r="L407" s="148"/>
      <c r="M407" s="139"/>
      <c r="N407" s="139"/>
      <c r="O407" s="149"/>
      <c r="P407" s="150"/>
      <c r="Q407" s="816">
        <v>50</v>
      </c>
      <c r="R407" s="1942"/>
      <c r="S407" s="1938"/>
      <c r="T407" s="1938"/>
      <c r="U407" s="1943"/>
    </row>
    <row r="408" spans="1:21" ht="15" customHeight="1">
      <c r="A408" s="1889"/>
      <c r="B408" s="1890"/>
      <c r="C408" s="1891"/>
      <c r="D408" s="1944"/>
      <c r="E408" s="1941"/>
      <c r="F408" s="1879"/>
      <c r="G408" s="131" t="s">
        <v>65</v>
      </c>
      <c r="H408" s="148"/>
      <c r="I408" s="139"/>
      <c r="J408" s="139"/>
      <c r="K408" s="140"/>
      <c r="L408" s="148"/>
      <c r="M408" s="139"/>
      <c r="N408" s="139"/>
      <c r="O408" s="149"/>
      <c r="P408" s="150"/>
      <c r="Q408" s="816"/>
      <c r="R408" s="1942"/>
      <c r="S408" s="1938"/>
      <c r="T408" s="1938"/>
      <c r="U408" s="1943"/>
    </row>
    <row r="409" spans="1:21" ht="15" customHeight="1">
      <c r="A409" s="1889"/>
      <c r="B409" s="1890"/>
      <c r="C409" s="1891"/>
      <c r="D409" s="1944"/>
      <c r="E409" s="1941"/>
      <c r="F409" s="1879"/>
      <c r="G409" s="129" t="s">
        <v>36</v>
      </c>
      <c r="H409" s="148"/>
      <c r="I409" s="139"/>
      <c r="J409" s="139"/>
      <c r="K409" s="140"/>
      <c r="L409" s="148"/>
      <c r="M409" s="139"/>
      <c r="N409" s="139"/>
      <c r="O409" s="149"/>
      <c r="P409" s="150"/>
      <c r="Q409" s="816"/>
      <c r="R409" s="1942"/>
      <c r="S409" s="1938"/>
      <c r="T409" s="1938"/>
      <c r="U409" s="1943"/>
    </row>
    <row r="410" spans="1:21" ht="15" customHeight="1">
      <c r="A410" s="1889"/>
      <c r="B410" s="1890"/>
      <c r="C410" s="1891"/>
      <c r="D410" s="1944"/>
      <c r="E410" s="1941"/>
      <c r="F410" s="1879"/>
      <c r="G410" s="129" t="s">
        <v>66</v>
      </c>
      <c r="H410" s="148"/>
      <c r="I410" s="139"/>
      <c r="J410" s="139"/>
      <c r="K410" s="140"/>
      <c r="L410" s="148"/>
      <c r="M410" s="139"/>
      <c r="N410" s="139"/>
      <c r="O410" s="149"/>
      <c r="P410" s="150"/>
      <c r="Q410" s="816"/>
      <c r="R410" s="1942"/>
      <c r="S410" s="1938"/>
      <c r="T410" s="1938"/>
      <c r="U410" s="1943"/>
    </row>
    <row r="411" spans="1:21" ht="15" customHeight="1">
      <c r="A411" s="1889"/>
      <c r="B411" s="1890"/>
      <c r="C411" s="1891"/>
      <c r="D411" s="1944"/>
      <c r="E411" s="1941"/>
      <c r="F411" s="1879"/>
      <c r="G411" s="132" t="s">
        <v>13</v>
      </c>
      <c r="H411" s="166">
        <f>+H404+H405+H406+H409+H410</f>
        <v>0</v>
      </c>
      <c r="I411" s="167">
        <f t="shared" ref="I411:Q411" si="110">+I404+I405+I406+I409+I410</f>
        <v>0</v>
      </c>
      <c r="J411" s="167">
        <f t="shared" si="110"/>
        <v>0</v>
      </c>
      <c r="K411" s="168">
        <f t="shared" si="110"/>
        <v>0</v>
      </c>
      <c r="L411" s="166">
        <f t="shared" si="110"/>
        <v>0</v>
      </c>
      <c r="M411" s="167">
        <f t="shared" si="110"/>
        <v>0</v>
      </c>
      <c r="N411" s="167">
        <f t="shared" si="110"/>
        <v>0</v>
      </c>
      <c r="O411" s="169">
        <f t="shared" si="110"/>
        <v>0</v>
      </c>
      <c r="P411" s="170">
        <f t="shared" si="110"/>
        <v>0</v>
      </c>
      <c r="Q411" s="25">
        <f t="shared" si="110"/>
        <v>50</v>
      </c>
      <c r="R411" s="1942"/>
      <c r="S411" s="26"/>
      <c r="T411" s="26"/>
      <c r="U411" s="31"/>
    </row>
    <row r="412" spans="1:21" ht="15" customHeight="1">
      <c r="A412" s="1889" t="s">
        <v>17</v>
      </c>
      <c r="B412" s="1890" t="s">
        <v>20</v>
      </c>
      <c r="C412" s="1891">
        <v>7</v>
      </c>
      <c r="D412" s="1944" t="s">
        <v>129</v>
      </c>
      <c r="E412" s="1941" t="s">
        <v>55</v>
      </c>
      <c r="F412" s="1879">
        <v>1</v>
      </c>
      <c r="G412" s="211" t="s">
        <v>30</v>
      </c>
      <c r="H412" s="148"/>
      <c r="I412" s="139"/>
      <c r="J412" s="139"/>
      <c r="K412" s="140"/>
      <c r="L412" s="148"/>
      <c r="M412" s="139"/>
      <c r="N412" s="139"/>
      <c r="O412" s="149"/>
      <c r="P412" s="150"/>
      <c r="Q412" s="21"/>
      <c r="R412" s="1860" t="s">
        <v>50</v>
      </c>
      <c r="S412" s="1938"/>
      <c r="T412" s="1938"/>
      <c r="U412" s="1888" t="s">
        <v>651</v>
      </c>
    </row>
    <row r="413" spans="1:21" ht="15" customHeight="1">
      <c r="A413" s="1889"/>
      <c r="B413" s="1890"/>
      <c r="C413" s="1891"/>
      <c r="D413" s="1944"/>
      <c r="E413" s="1941"/>
      <c r="F413" s="1879"/>
      <c r="G413" s="129" t="s">
        <v>67</v>
      </c>
      <c r="H413" s="148"/>
      <c r="I413" s="139"/>
      <c r="J413" s="139"/>
      <c r="K413" s="140"/>
      <c r="L413" s="148"/>
      <c r="M413" s="139"/>
      <c r="N413" s="139"/>
      <c r="O413" s="149"/>
      <c r="P413" s="150"/>
      <c r="Q413" s="21"/>
      <c r="R413" s="1860"/>
      <c r="S413" s="1938"/>
      <c r="T413" s="1938"/>
      <c r="U413" s="1888"/>
    </row>
    <row r="414" spans="1:21" ht="15" customHeight="1">
      <c r="A414" s="1889"/>
      <c r="B414" s="1890"/>
      <c r="C414" s="1891"/>
      <c r="D414" s="1944"/>
      <c r="E414" s="1941"/>
      <c r="F414" s="1879"/>
      <c r="G414" s="130" t="s">
        <v>56</v>
      </c>
      <c r="H414" s="144"/>
      <c r="I414" s="145"/>
      <c r="J414" s="145"/>
      <c r="K414" s="165"/>
      <c r="L414" s="144">
        <f>+L415+L416</f>
        <v>0</v>
      </c>
      <c r="M414" s="145">
        <f t="shared" ref="M414:Q414" si="111">+M415+M416</f>
        <v>0</v>
      </c>
      <c r="N414" s="145">
        <f t="shared" si="111"/>
        <v>0</v>
      </c>
      <c r="O414" s="146">
        <f t="shared" si="111"/>
        <v>0</v>
      </c>
      <c r="P414" s="147">
        <f t="shared" si="111"/>
        <v>0</v>
      </c>
      <c r="Q414" s="37">
        <f t="shared" si="111"/>
        <v>0</v>
      </c>
      <c r="R414" s="1860"/>
      <c r="S414" s="1938"/>
      <c r="T414" s="1938"/>
      <c r="U414" s="1888"/>
    </row>
    <row r="415" spans="1:21" ht="15" customHeight="1">
      <c r="A415" s="1889"/>
      <c r="B415" s="1890"/>
      <c r="C415" s="1891"/>
      <c r="D415" s="1944"/>
      <c r="E415" s="1941"/>
      <c r="F415" s="1879"/>
      <c r="G415" s="131" t="s">
        <v>118</v>
      </c>
      <c r="H415" s="148"/>
      <c r="I415" s="139"/>
      <c r="J415" s="139"/>
      <c r="K415" s="140"/>
      <c r="L415" s="148"/>
      <c r="M415" s="139"/>
      <c r="N415" s="139"/>
      <c r="O415" s="149"/>
      <c r="P415" s="150"/>
      <c r="Q415" s="128"/>
      <c r="R415" s="1860"/>
      <c r="S415" s="1938"/>
      <c r="T415" s="1938"/>
      <c r="U415" s="1888"/>
    </row>
    <row r="416" spans="1:21" ht="15" customHeight="1">
      <c r="A416" s="1889"/>
      <c r="B416" s="1890"/>
      <c r="C416" s="1891"/>
      <c r="D416" s="1944"/>
      <c r="E416" s="1941"/>
      <c r="F416" s="1879"/>
      <c r="G416" s="131" t="s">
        <v>65</v>
      </c>
      <c r="H416" s="148"/>
      <c r="I416" s="139"/>
      <c r="J416" s="139"/>
      <c r="K416" s="140"/>
      <c r="L416" s="148"/>
      <c r="M416" s="139"/>
      <c r="N416" s="139"/>
      <c r="O416" s="149"/>
      <c r="P416" s="150"/>
      <c r="Q416" s="128"/>
      <c r="R416" s="1860"/>
      <c r="S416" s="1938"/>
      <c r="T416" s="1938"/>
      <c r="U416" s="1888"/>
    </row>
    <row r="417" spans="1:24" ht="15" customHeight="1">
      <c r="A417" s="1889"/>
      <c r="B417" s="1890"/>
      <c r="C417" s="1891"/>
      <c r="D417" s="1944"/>
      <c r="E417" s="1941"/>
      <c r="F417" s="1879"/>
      <c r="G417" s="129" t="s">
        <v>36</v>
      </c>
      <c r="H417" s="148"/>
      <c r="I417" s="139"/>
      <c r="J417" s="139"/>
      <c r="K417" s="140"/>
      <c r="L417" s="148"/>
      <c r="M417" s="139"/>
      <c r="N417" s="139"/>
      <c r="O417" s="149"/>
      <c r="P417" s="150"/>
      <c r="Q417" s="21"/>
      <c r="R417" s="1860"/>
      <c r="S417" s="1938"/>
      <c r="T417" s="1938"/>
      <c r="U417" s="1888"/>
    </row>
    <row r="418" spans="1:24" ht="15" customHeight="1">
      <c r="A418" s="1889"/>
      <c r="B418" s="1890"/>
      <c r="C418" s="1891"/>
      <c r="D418" s="1944"/>
      <c r="E418" s="1941"/>
      <c r="F418" s="1879"/>
      <c r="G418" s="129" t="s">
        <v>66</v>
      </c>
      <c r="H418" s="148"/>
      <c r="I418" s="139"/>
      <c r="J418" s="139"/>
      <c r="K418" s="140"/>
      <c r="L418" s="171"/>
      <c r="M418" s="172"/>
      <c r="N418" s="172"/>
      <c r="O418" s="173"/>
      <c r="P418" s="150"/>
      <c r="Q418" s="21"/>
      <c r="R418" s="1860"/>
      <c r="S418" s="1938"/>
      <c r="T418" s="1938"/>
      <c r="U418" s="1888"/>
    </row>
    <row r="419" spans="1:24" ht="15" customHeight="1">
      <c r="A419" s="1889"/>
      <c r="B419" s="1890"/>
      <c r="C419" s="1891"/>
      <c r="D419" s="1944"/>
      <c r="E419" s="1941"/>
      <c r="F419" s="1879"/>
      <c r="G419" s="132" t="s">
        <v>13</v>
      </c>
      <c r="H419" s="166">
        <f>+H412+H413+H414+H417+H418</f>
        <v>0</v>
      </c>
      <c r="I419" s="167">
        <f t="shared" ref="I419:Q419" si="112">+I412+I413+I414+I417+I418</f>
        <v>0</v>
      </c>
      <c r="J419" s="167">
        <f t="shared" si="112"/>
        <v>0</v>
      </c>
      <c r="K419" s="168">
        <f t="shared" si="112"/>
        <v>0</v>
      </c>
      <c r="L419" s="166">
        <f t="shared" si="112"/>
        <v>0</v>
      </c>
      <c r="M419" s="167">
        <f t="shared" si="112"/>
        <v>0</v>
      </c>
      <c r="N419" s="167">
        <f t="shared" si="112"/>
        <v>0</v>
      </c>
      <c r="O419" s="169">
        <f t="shared" si="112"/>
        <v>0</v>
      </c>
      <c r="P419" s="170">
        <f t="shared" si="112"/>
        <v>0</v>
      </c>
      <c r="Q419" s="25">
        <f t="shared" si="112"/>
        <v>0</v>
      </c>
      <c r="R419" s="1860"/>
      <c r="S419" s="26"/>
      <c r="T419" s="26"/>
      <c r="U419" s="31"/>
    </row>
    <row r="420" spans="1:24" ht="15" customHeight="1">
      <c r="A420" s="1889" t="s">
        <v>17</v>
      </c>
      <c r="B420" s="1890" t="s">
        <v>20</v>
      </c>
      <c r="C420" s="1891">
        <v>9</v>
      </c>
      <c r="D420" s="1940" t="s">
        <v>116</v>
      </c>
      <c r="E420" s="1941" t="s">
        <v>55</v>
      </c>
      <c r="F420" s="1879">
        <v>1</v>
      </c>
      <c r="G420" s="211" t="s">
        <v>30</v>
      </c>
      <c r="H420" s="148"/>
      <c r="I420" s="139"/>
      <c r="J420" s="139"/>
      <c r="K420" s="140"/>
      <c r="L420" s="148"/>
      <c r="M420" s="139"/>
      <c r="N420" s="139"/>
      <c r="O420" s="149"/>
      <c r="P420" s="150"/>
      <c r="Q420" s="21"/>
      <c r="R420" s="1860" t="s">
        <v>50</v>
      </c>
      <c r="S420" s="1938"/>
      <c r="T420" s="1938"/>
      <c r="U420" s="1888" t="s">
        <v>651</v>
      </c>
    </row>
    <row r="421" spans="1:24" ht="15" customHeight="1">
      <c r="A421" s="1889"/>
      <c r="B421" s="1890"/>
      <c r="C421" s="1891"/>
      <c r="D421" s="1940"/>
      <c r="E421" s="1941"/>
      <c r="F421" s="1879"/>
      <c r="G421" s="129" t="s">
        <v>67</v>
      </c>
      <c r="H421" s="148"/>
      <c r="I421" s="139"/>
      <c r="J421" s="139"/>
      <c r="K421" s="140"/>
      <c r="L421" s="148"/>
      <c r="M421" s="139"/>
      <c r="N421" s="139"/>
      <c r="O421" s="149"/>
      <c r="P421" s="150"/>
      <c r="Q421" s="21"/>
      <c r="R421" s="1860"/>
      <c r="S421" s="1938"/>
      <c r="T421" s="1938"/>
      <c r="U421" s="1888"/>
    </row>
    <row r="422" spans="1:24" ht="15" customHeight="1">
      <c r="A422" s="1889"/>
      <c r="B422" s="1890"/>
      <c r="C422" s="1891"/>
      <c r="D422" s="1940"/>
      <c r="E422" s="1941"/>
      <c r="F422" s="1879"/>
      <c r="G422" s="130" t="s">
        <v>56</v>
      </c>
      <c r="H422" s="144"/>
      <c r="I422" s="145"/>
      <c r="J422" s="145"/>
      <c r="K422" s="165"/>
      <c r="L422" s="144">
        <f>+L423+L424</f>
        <v>0</v>
      </c>
      <c r="M422" s="145">
        <f t="shared" ref="M422:Q422" si="113">+M423+M424</f>
        <v>0</v>
      </c>
      <c r="N422" s="145">
        <f t="shared" si="113"/>
        <v>0</v>
      </c>
      <c r="O422" s="146">
        <f t="shared" si="113"/>
        <v>0</v>
      </c>
      <c r="P422" s="147">
        <f t="shared" si="113"/>
        <v>0</v>
      </c>
      <c r="Q422" s="37">
        <f t="shared" si="113"/>
        <v>0</v>
      </c>
      <c r="R422" s="1860"/>
      <c r="S422" s="1938"/>
      <c r="T422" s="1938"/>
      <c r="U422" s="1888"/>
      <c r="V422" s="1936"/>
      <c r="W422" s="1937"/>
      <c r="X422" s="1937"/>
    </row>
    <row r="423" spans="1:24" ht="15" customHeight="1">
      <c r="A423" s="1889"/>
      <c r="B423" s="1890"/>
      <c r="C423" s="1891"/>
      <c r="D423" s="1940"/>
      <c r="E423" s="1941"/>
      <c r="F423" s="1879"/>
      <c r="G423" s="131" t="s">
        <v>118</v>
      </c>
      <c r="H423" s="148"/>
      <c r="I423" s="139"/>
      <c r="J423" s="139"/>
      <c r="K423" s="140"/>
      <c r="L423" s="148"/>
      <c r="M423" s="139"/>
      <c r="N423" s="139"/>
      <c r="O423" s="149"/>
      <c r="P423" s="150"/>
      <c r="Q423" s="128"/>
      <c r="R423" s="1860"/>
      <c r="S423" s="1938"/>
      <c r="T423" s="1938"/>
      <c r="U423" s="1888"/>
    </row>
    <row r="424" spans="1:24" ht="15" customHeight="1">
      <c r="A424" s="1889"/>
      <c r="B424" s="1890"/>
      <c r="C424" s="1891"/>
      <c r="D424" s="1940"/>
      <c r="E424" s="1941"/>
      <c r="F424" s="1879"/>
      <c r="G424" s="131" t="s">
        <v>65</v>
      </c>
      <c r="H424" s="126"/>
      <c r="I424" s="124"/>
      <c r="J424" s="124"/>
      <c r="K424" s="125"/>
      <c r="L424" s="126"/>
      <c r="M424" s="124"/>
      <c r="N424" s="124"/>
      <c r="O424" s="122"/>
      <c r="P424" s="127"/>
      <c r="Q424" s="128"/>
      <c r="R424" s="1860"/>
      <c r="S424" s="1938"/>
      <c r="T424" s="1938"/>
      <c r="U424" s="1888"/>
    </row>
    <row r="425" spans="1:24" ht="15" customHeight="1">
      <c r="A425" s="1889"/>
      <c r="B425" s="1890"/>
      <c r="C425" s="1891"/>
      <c r="D425" s="1940"/>
      <c r="E425" s="1941"/>
      <c r="F425" s="1879"/>
      <c r="G425" s="129" t="s">
        <v>36</v>
      </c>
      <c r="H425" s="49"/>
      <c r="I425" s="210"/>
      <c r="J425" s="210"/>
      <c r="K425" s="211"/>
      <c r="L425" s="49"/>
      <c r="M425" s="210"/>
      <c r="N425" s="210"/>
      <c r="O425" s="23"/>
      <c r="P425" s="14"/>
      <c r="Q425" s="21"/>
      <c r="R425" s="1860"/>
      <c r="S425" s="1938"/>
      <c r="T425" s="1938"/>
      <c r="U425" s="1888"/>
    </row>
    <row r="426" spans="1:24" ht="15" customHeight="1">
      <c r="A426" s="1889"/>
      <c r="B426" s="1890"/>
      <c r="C426" s="1891"/>
      <c r="D426" s="1940"/>
      <c r="E426" s="1941"/>
      <c r="F426" s="1879"/>
      <c r="G426" s="129" t="s">
        <v>66</v>
      </c>
      <c r="H426" s="49"/>
      <c r="I426" s="210"/>
      <c r="J426" s="210"/>
      <c r="K426" s="211"/>
      <c r="L426" s="63"/>
      <c r="M426" s="215"/>
      <c r="N426" s="215"/>
      <c r="O426" s="69"/>
      <c r="P426" s="14"/>
      <c r="Q426" s="21"/>
      <c r="R426" s="1860"/>
      <c r="S426" s="1938"/>
      <c r="T426" s="1938"/>
      <c r="U426" s="1888"/>
    </row>
    <row r="427" spans="1:24" ht="15" customHeight="1">
      <c r="A427" s="1889"/>
      <c r="B427" s="1890"/>
      <c r="C427" s="1891"/>
      <c r="D427" s="1940"/>
      <c r="E427" s="1941"/>
      <c r="F427" s="1879"/>
      <c r="G427" s="132" t="s">
        <v>13</v>
      </c>
      <c r="H427" s="27">
        <f>+H420+H421+H422+H425+H426</f>
        <v>0</v>
      </c>
      <c r="I427" s="26">
        <f t="shared" ref="I427:Q427" si="114">+I420+I421+I422+I425+I426</f>
        <v>0</v>
      </c>
      <c r="J427" s="26">
        <f t="shared" si="114"/>
        <v>0</v>
      </c>
      <c r="K427" s="31">
        <f t="shared" si="114"/>
        <v>0</v>
      </c>
      <c r="L427" s="27">
        <f t="shared" si="114"/>
        <v>0</v>
      </c>
      <c r="M427" s="26">
        <f t="shared" si="114"/>
        <v>0</v>
      </c>
      <c r="N427" s="26">
        <f t="shared" si="114"/>
        <v>0</v>
      </c>
      <c r="O427" s="30">
        <f t="shared" si="114"/>
        <v>0</v>
      </c>
      <c r="P427" s="32">
        <f t="shared" si="114"/>
        <v>0</v>
      </c>
      <c r="Q427" s="25">
        <f t="shared" si="114"/>
        <v>0</v>
      </c>
      <c r="R427" s="1860"/>
      <c r="S427" s="26">
        <f>SUM(S420)</f>
        <v>0</v>
      </c>
      <c r="T427" s="26">
        <f>SUM(T420)</f>
        <v>0</v>
      </c>
      <c r="U427" s="31"/>
    </row>
    <row r="428" spans="1:24" ht="15" customHeight="1">
      <c r="A428" s="1889" t="s">
        <v>17</v>
      </c>
      <c r="B428" s="1890" t="s">
        <v>20</v>
      </c>
      <c r="C428" s="1891">
        <v>10</v>
      </c>
      <c r="D428" s="1940" t="s">
        <v>117</v>
      </c>
      <c r="E428" s="1941" t="s">
        <v>55</v>
      </c>
      <c r="F428" s="1879">
        <v>1</v>
      </c>
      <c r="G428" s="211" t="s">
        <v>30</v>
      </c>
      <c r="H428" s="49"/>
      <c r="I428" s="210"/>
      <c r="J428" s="210"/>
      <c r="K428" s="211"/>
      <c r="L428" s="49"/>
      <c r="M428" s="210"/>
      <c r="N428" s="210"/>
      <c r="O428" s="23"/>
      <c r="P428" s="14"/>
      <c r="Q428" s="21"/>
      <c r="R428" s="1860" t="s">
        <v>50</v>
      </c>
      <c r="S428" s="1938"/>
      <c r="T428" s="1938"/>
      <c r="U428" s="1888" t="s">
        <v>752</v>
      </c>
    </row>
    <row r="429" spans="1:24" ht="15" customHeight="1">
      <c r="A429" s="1889"/>
      <c r="B429" s="1890"/>
      <c r="C429" s="1891"/>
      <c r="D429" s="1940"/>
      <c r="E429" s="1941"/>
      <c r="F429" s="1879"/>
      <c r="G429" s="129" t="s">
        <v>67</v>
      </c>
      <c r="H429" s="49"/>
      <c r="I429" s="210"/>
      <c r="J429" s="210"/>
      <c r="K429" s="211"/>
      <c r="L429" s="49"/>
      <c r="M429" s="210"/>
      <c r="N429" s="210"/>
      <c r="O429" s="23"/>
      <c r="P429" s="14"/>
      <c r="Q429" s="21"/>
      <c r="R429" s="1860"/>
      <c r="S429" s="1938"/>
      <c r="T429" s="1938"/>
      <c r="U429" s="1888"/>
    </row>
    <row r="430" spans="1:24" ht="15" customHeight="1">
      <c r="A430" s="1889"/>
      <c r="B430" s="1890"/>
      <c r="C430" s="1891"/>
      <c r="D430" s="1940"/>
      <c r="E430" s="1941"/>
      <c r="F430" s="1879"/>
      <c r="G430" s="130" t="s">
        <v>56</v>
      </c>
      <c r="H430" s="50"/>
      <c r="I430" s="17"/>
      <c r="J430" s="17"/>
      <c r="K430" s="19"/>
      <c r="L430" s="50">
        <f>+L431+L432</f>
        <v>0</v>
      </c>
      <c r="M430" s="17">
        <f t="shared" ref="M430:Q430" si="115">+M431+M432</f>
        <v>0</v>
      </c>
      <c r="N430" s="17">
        <f t="shared" si="115"/>
        <v>0</v>
      </c>
      <c r="O430" s="18">
        <f t="shared" si="115"/>
        <v>0</v>
      </c>
      <c r="P430" s="20">
        <f t="shared" si="115"/>
        <v>0</v>
      </c>
      <c r="Q430" s="37">
        <f t="shared" si="115"/>
        <v>0</v>
      </c>
      <c r="R430" s="1860"/>
      <c r="S430" s="1938"/>
      <c r="T430" s="1938"/>
      <c r="U430" s="1888"/>
    </row>
    <row r="431" spans="1:24" ht="15" customHeight="1">
      <c r="A431" s="1889"/>
      <c r="B431" s="1890"/>
      <c r="C431" s="1891"/>
      <c r="D431" s="1940"/>
      <c r="E431" s="1941"/>
      <c r="F431" s="1879"/>
      <c r="G431" s="131" t="s">
        <v>118</v>
      </c>
      <c r="H431" s="126"/>
      <c r="I431" s="124"/>
      <c r="J431" s="124"/>
      <c r="K431" s="125"/>
      <c r="L431" s="126"/>
      <c r="M431" s="124"/>
      <c r="N431" s="124"/>
      <c r="O431" s="122"/>
      <c r="P431" s="127"/>
      <c r="Q431" s="128"/>
      <c r="R431" s="1860"/>
      <c r="S431" s="1938"/>
      <c r="T431" s="1938"/>
      <c r="U431" s="1888"/>
      <c r="V431" s="1936"/>
      <c r="W431" s="1937"/>
      <c r="X431" s="1937"/>
    </row>
    <row r="432" spans="1:24" ht="15" customHeight="1">
      <c r="A432" s="1889"/>
      <c r="B432" s="1890"/>
      <c r="C432" s="1891"/>
      <c r="D432" s="1940"/>
      <c r="E432" s="1941"/>
      <c r="F432" s="1879"/>
      <c r="G432" s="131" t="s">
        <v>65</v>
      </c>
      <c r="H432" s="126"/>
      <c r="I432" s="124"/>
      <c r="J432" s="124"/>
      <c r="K432" s="125"/>
      <c r="L432" s="126"/>
      <c r="M432" s="124"/>
      <c r="N432" s="124"/>
      <c r="O432" s="122"/>
      <c r="P432" s="127"/>
      <c r="Q432" s="128"/>
      <c r="R432" s="1860"/>
      <c r="S432" s="1938"/>
      <c r="T432" s="1938"/>
      <c r="U432" s="1888"/>
    </row>
    <row r="433" spans="1:27" ht="15" customHeight="1">
      <c r="A433" s="1889"/>
      <c r="B433" s="1890"/>
      <c r="C433" s="1891"/>
      <c r="D433" s="1940"/>
      <c r="E433" s="1941"/>
      <c r="F433" s="1879"/>
      <c r="G433" s="129" t="s">
        <v>36</v>
      </c>
      <c r="H433" s="49"/>
      <c r="I433" s="210"/>
      <c r="J433" s="210"/>
      <c r="K433" s="211"/>
      <c r="L433" s="49"/>
      <c r="M433" s="210"/>
      <c r="N433" s="210"/>
      <c r="O433" s="23"/>
      <c r="P433" s="14"/>
      <c r="Q433" s="21"/>
      <c r="R433" s="1860"/>
      <c r="S433" s="1938"/>
      <c r="T433" s="1938"/>
      <c r="U433" s="1888"/>
    </row>
    <row r="434" spans="1:27" ht="15" customHeight="1">
      <c r="A434" s="1889"/>
      <c r="B434" s="1890"/>
      <c r="C434" s="1891"/>
      <c r="D434" s="1940"/>
      <c r="E434" s="1941"/>
      <c r="F434" s="1879"/>
      <c r="G434" s="129" t="s">
        <v>66</v>
      </c>
      <c r="H434" s="49"/>
      <c r="I434" s="210"/>
      <c r="J434" s="210"/>
      <c r="K434" s="211"/>
      <c r="L434" s="63"/>
      <c r="M434" s="215"/>
      <c r="N434" s="215"/>
      <c r="O434" s="69"/>
      <c r="P434" s="14"/>
      <c r="Q434" s="21"/>
      <c r="R434" s="1860"/>
      <c r="S434" s="1938"/>
      <c r="T434" s="1938"/>
      <c r="U434" s="1888"/>
    </row>
    <row r="435" spans="1:27" ht="16.5" customHeight="1">
      <c r="A435" s="1889"/>
      <c r="B435" s="1890"/>
      <c r="C435" s="1891"/>
      <c r="D435" s="1940"/>
      <c r="E435" s="1941"/>
      <c r="F435" s="1879"/>
      <c r="G435" s="132" t="s">
        <v>13</v>
      </c>
      <c r="H435" s="27">
        <f>+H428+H429+H430+H433+H434</f>
        <v>0</v>
      </c>
      <c r="I435" s="26">
        <f t="shared" ref="I435:Q435" si="116">+I428+I429+I430+I433+I434</f>
        <v>0</v>
      </c>
      <c r="J435" s="26">
        <f t="shared" si="116"/>
        <v>0</v>
      </c>
      <c r="K435" s="31">
        <f t="shared" si="116"/>
        <v>0</v>
      </c>
      <c r="L435" s="27">
        <f t="shared" si="116"/>
        <v>0</v>
      </c>
      <c r="M435" s="26">
        <f t="shared" si="116"/>
        <v>0</v>
      </c>
      <c r="N435" s="26">
        <f t="shared" si="116"/>
        <v>0</v>
      </c>
      <c r="O435" s="30">
        <f t="shared" si="116"/>
        <v>0</v>
      </c>
      <c r="P435" s="32">
        <f t="shared" si="116"/>
        <v>0</v>
      </c>
      <c r="Q435" s="25">
        <f t="shared" si="116"/>
        <v>0</v>
      </c>
      <c r="R435" s="1860"/>
      <c r="S435" s="26">
        <f>SUM(S428)</f>
        <v>0</v>
      </c>
      <c r="T435" s="26">
        <f>SUM(T428)</f>
        <v>0</v>
      </c>
      <c r="U435" s="31"/>
    </row>
    <row r="436" spans="1:27" s="205" customFormat="1" ht="15" customHeight="1">
      <c r="A436" s="1889" t="s">
        <v>17</v>
      </c>
      <c r="B436" s="1890" t="s">
        <v>20</v>
      </c>
      <c r="C436" s="1891">
        <v>11</v>
      </c>
      <c r="D436" s="1940" t="s">
        <v>145</v>
      </c>
      <c r="E436" s="1941" t="s">
        <v>55</v>
      </c>
      <c r="F436" s="1879">
        <v>1</v>
      </c>
      <c r="G436" s="211" t="s">
        <v>30</v>
      </c>
      <c r="H436" s="49"/>
      <c r="I436" s="210"/>
      <c r="J436" s="210"/>
      <c r="K436" s="211"/>
      <c r="L436" s="49"/>
      <c r="M436" s="809"/>
      <c r="N436" s="809"/>
      <c r="O436" s="817"/>
      <c r="P436" s="14">
        <v>33.1</v>
      </c>
      <c r="Q436" s="21">
        <v>8.27</v>
      </c>
      <c r="R436" s="1860" t="s">
        <v>146</v>
      </c>
      <c r="S436" s="1938"/>
      <c r="T436" s="1938"/>
      <c r="U436" s="1888" t="s">
        <v>642</v>
      </c>
    </row>
    <row r="437" spans="1:27" s="205" customFormat="1" ht="15" customHeight="1">
      <c r="A437" s="1889"/>
      <c r="B437" s="1890"/>
      <c r="C437" s="1891"/>
      <c r="D437" s="1940"/>
      <c r="E437" s="1941"/>
      <c r="F437" s="1879"/>
      <c r="G437" s="129" t="s">
        <v>67</v>
      </c>
      <c r="H437" s="49"/>
      <c r="I437" s="210"/>
      <c r="J437" s="210"/>
      <c r="K437" s="211"/>
      <c r="L437" s="49"/>
      <c r="M437" s="809"/>
      <c r="N437" s="809"/>
      <c r="O437" s="817"/>
      <c r="P437" s="14"/>
      <c r="Q437" s="21"/>
      <c r="R437" s="1860"/>
      <c r="S437" s="1938"/>
      <c r="T437" s="1938"/>
      <c r="U437" s="1888"/>
    </row>
    <row r="438" spans="1:27" s="205" customFormat="1" ht="15" customHeight="1">
      <c r="A438" s="1889"/>
      <c r="B438" s="1890"/>
      <c r="C438" s="1891"/>
      <c r="D438" s="1940"/>
      <c r="E438" s="1941"/>
      <c r="F438" s="1879"/>
      <c r="G438" s="130" t="s">
        <v>56</v>
      </c>
      <c r="H438" s="50">
        <f>+H439+H440</f>
        <v>7.4</v>
      </c>
      <c r="I438" s="17">
        <f t="shared" ref="I438:P438" si="117">+I439+I440</f>
        <v>0</v>
      </c>
      <c r="J438" s="17">
        <f t="shared" si="117"/>
        <v>0</v>
      </c>
      <c r="K438" s="19">
        <f t="shared" si="117"/>
        <v>7.4</v>
      </c>
      <c r="L438" s="50">
        <f t="shared" si="117"/>
        <v>0</v>
      </c>
      <c r="M438" s="17">
        <f t="shared" si="117"/>
        <v>0</v>
      </c>
      <c r="N438" s="17">
        <f t="shared" si="117"/>
        <v>0</v>
      </c>
      <c r="O438" s="18">
        <f t="shared" si="117"/>
        <v>0</v>
      </c>
      <c r="P438" s="20">
        <f t="shared" si="117"/>
        <v>5.84</v>
      </c>
      <c r="Q438" s="37"/>
      <c r="R438" s="1860"/>
      <c r="S438" s="1938"/>
      <c r="T438" s="1938"/>
      <c r="U438" s="1888"/>
    </row>
    <row r="439" spans="1:27" ht="15" customHeight="1">
      <c r="A439" s="1889"/>
      <c r="B439" s="1890"/>
      <c r="C439" s="1891"/>
      <c r="D439" s="1940"/>
      <c r="E439" s="1941"/>
      <c r="F439" s="1879"/>
      <c r="G439" s="131" t="s">
        <v>118</v>
      </c>
      <c r="H439" s="126"/>
      <c r="I439" s="124"/>
      <c r="J439" s="124"/>
      <c r="K439" s="125"/>
      <c r="L439" s="49"/>
      <c r="M439" s="809"/>
      <c r="N439" s="809"/>
      <c r="O439" s="817"/>
      <c r="P439" s="162"/>
      <c r="Q439" s="163"/>
      <c r="R439" s="1860"/>
      <c r="S439" s="1938"/>
      <c r="T439" s="1938"/>
      <c r="U439" s="1888"/>
    </row>
    <row r="440" spans="1:27" ht="15" customHeight="1">
      <c r="A440" s="1889"/>
      <c r="B440" s="1890"/>
      <c r="C440" s="1891"/>
      <c r="D440" s="1940"/>
      <c r="E440" s="1941"/>
      <c r="F440" s="1879"/>
      <c r="G440" s="131" t="s">
        <v>65</v>
      </c>
      <c r="H440" s="49">
        <v>7.4</v>
      </c>
      <c r="I440" s="210"/>
      <c r="J440" s="210"/>
      <c r="K440" s="211">
        <v>7.4</v>
      </c>
      <c r="L440" s="49"/>
      <c r="M440" s="809"/>
      <c r="N440" s="809"/>
      <c r="O440" s="817"/>
      <c r="P440" s="162">
        <v>5.84</v>
      </c>
      <c r="Q440" s="163">
        <v>1.46</v>
      </c>
      <c r="R440" s="1860"/>
      <c r="S440" s="1938"/>
      <c r="T440" s="1938"/>
      <c r="U440" s="1888"/>
      <c r="V440" s="1882"/>
      <c r="W440" s="1939"/>
      <c r="X440" s="1939"/>
      <c r="Y440" s="1939"/>
      <c r="Z440" s="1939"/>
      <c r="AA440" s="1939"/>
    </row>
    <row r="441" spans="1:27" ht="15" customHeight="1">
      <c r="A441" s="1889"/>
      <c r="B441" s="1890"/>
      <c r="C441" s="1891"/>
      <c r="D441" s="1940"/>
      <c r="E441" s="1941"/>
      <c r="F441" s="1879"/>
      <c r="G441" s="129" t="s">
        <v>36</v>
      </c>
      <c r="H441" s="49"/>
      <c r="I441" s="210"/>
      <c r="J441" s="210"/>
      <c r="K441" s="211"/>
      <c r="L441" s="49"/>
      <c r="M441" s="809"/>
      <c r="N441" s="809"/>
      <c r="O441" s="817"/>
      <c r="P441" s="14"/>
      <c r="Q441" s="21"/>
      <c r="R441" s="1860"/>
      <c r="S441" s="1938"/>
      <c r="T441" s="1938"/>
      <c r="U441" s="1888"/>
    </row>
    <row r="442" spans="1:27" ht="15" customHeight="1">
      <c r="A442" s="1889"/>
      <c r="B442" s="1890"/>
      <c r="C442" s="1891"/>
      <c r="D442" s="1940"/>
      <c r="E442" s="1941"/>
      <c r="F442" s="1879"/>
      <c r="G442" s="129" t="s">
        <v>66</v>
      </c>
      <c r="H442" s="49"/>
      <c r="I442" s="210"/>
      <c r="J442" s="210"/>
      <c r="K442" s="211"/>
      <c r="L442" s="49"/>
      <c r="M442" s="809"/>
      <c r="N442" s="809"/>
      <c r="O442" s="817"/>
      <c r="P442" s="14"/>
      <c r="Q442" s="21"/>
      <c r="R442" s="1860"/>
      <c r="S442" s="1938"/>
      <c r="T442" s="1938"/>
      <c r="U442" s="1888"/>
    </row>
    <row r="443" spans="1:27" ht="15" customHeight="1">
      <c r="A443" s="1889"/>
      <c r="B443" s="1890"/>
      <c r="C443" s="1891"/>
      <c r="D443" s="1940"/>
      <c r="E443" s="1941"/>
      <c r="F443" s="1879"/>
      <c r="G443" s="132" t="s">
        <v>13</v>
      </c>
      <c r="H443" s="27">
        <f>+H436+H437+H438+H441+H442</f>
        <v>7.4</v>
      </c>
      <c r="I443" s="26">
        <f t="shared" ref="I443:Q443" si="118">+I436+I437+I438+I441+I442</f>
        <v>0</v>
      </c>
      <c r="J443" s="26">
        <f t="shared" si="118"/>
        <v>0</v>
      </c>
      <c r="K443" s="31">
        <f t="shared" si="118"/>
        <v>7.4</v>
      </c>
      <c r="L443" s="27">
        <f t="shared" si="118"/>
        <v>0</v>
      </c>
      <c r="M443" s="26">
        <f t="shared" si="118"/>
        <v>0</v>
      </c>
      <c r="N443" s="26">
        <f t="shared" si="118"/>
        <v>0</v>
      </c>
      <c r="O443" s="30">
        <f t="shared" si="118"/>
        <v>0</v>
      </c>
      <c r="P443" s="32">
        <f t="shared" si="118"/>
        <v>38.94</v>
      </c>
      <c r="Q443" s="25">
        <f t="shared" si="118"/>
        <v>8.27</v>
      </c>
      <c r="R443" s="1860"/>
      <c r="S443" s="26"/>
      <c r="T443" s="26"/>
      <c r="U443" s="31"/>
    </row>
    <row r="444" spans="1:27" s="205" customFormat="1" ht="15" customHeight="1">
      <c r="A444" s="1863" t="s">
        <v>17</v>
      </c>
      <c r="B444" s="1866" t="s">
        <v>20</v>
      </c>
      <c r="C444" s="1869">
        <v>14</v>
      </c>
      <c r="D444" s="1898" t="s">
        <v>165</v>
      </c>
      <c r="E444" s="1875" t="s">
        <v>55</v>
      </c>
      <c r="F444" s="1901">
        <v>1</v>
      </c>
      <c r="G444" s="211" t="s">
        <v>30</v>
      </c>
      <c r="H444" s="49">
        <v>57.03</v>
      </c>
      <c r="I444" s="210"/>
      <c r="J444" s="210"/>
      <c r="K444" s="211">
        <v>57.03</v>
      </c>
      <c r="L444" s="49">
        <v>57.03</v>
      </c>
      <c r="M444" s="809"/>
      <c r="N444" s="809"/>
      <c r="O444" s="817">
        <v>57.03</v>
      </c>
      <c r="P444" s="14"/>
      <c r="Q444" s="21"/>
      <c r="R444" s="1880" t="s">
        <v>166</v>
      </c>
      <c r="S444" s="1885">
        <v>0.62</v>
      </c>
      <c r="T444" s="1885">
        <v>0.63</v>
      </c>
      <c r="U444" s="1888" t="s">
        <v>765</v>
      </c>
    </row>
    <row r="445" spans="1:27" s="205" customFormat="1" ht="15" customHeight="1">
      <c r="A445" s="1864"/>
      <c r="B445" s="1867"/>
      <c r="C445" s="1870"/>
      <c r="D445" s="1899"/>
      <c r="E445" s="1876"/>
      <c r="F445" s="1902"/>
      <c r="G445" s="129" t="s">
        <v>67</v>
      </c>
      <c r="H445" s="49"/>
      <c r="I445" s="210"/>
      <c r="J445" s="210"/>
      <c r="K445" s="211"/>
      <c r="L445" s="49"/>
      <c r="M445" s="809"/>
      <c r="N445" s="809"/>
      <c r="O445" s="817"/>
      <c r="P445" s="14"/>
      <c r="Q445" s="21"/>
      <c r="R445" s="1883"/>
      <c r="S445" s="1886"/>
      <c r="T445" s="1886"/>
      <c r="U445" s="1888"/>
    </row>
    <row r="446" spans="1:27" s="205" customFormat="1" ht="15" customHeight="1">
      <c r="A446" s="1864"/>
      <c r="B446" s="1867"/>
      <c r="C446" s="1870"/>
      <c r="D446" s="1899"/>
      <c r="E446" s="1876"/>
      <c r="F446" s="1902"/>
      <c r="G446" s="130" t="s">
        <v>56</v>
      </c>
      <c r="H446" s="50">
        <v>12.2</v>
      </c>
      <c r="I446" s="50">
        <f t="shared" ref="I446:J446" si="119">+I447+I448+I449+I450</f>
        <v>0</v>
      </c>
      <c r="J446" s="50">
        <f t="shared" si="119"/>
        <v>0</v>
      </c>
      <c r="K446" s="50">
        <v>12.2</v>
      </c>
      <c r="L446" s="50">
        <f>+L447+L448</f>
        <v>12.2</v>
      </c>
      <c r="M446" s="17">
        <f t="shared" ref="M446:O446" si="120">+M447+M448</f>
        <v>0</v>
      </c>
      <c r="N446" s="17">
        <f t="shared" si="120"/>
        <v>0</v>
      </c>
      <c r="O446" s="18">
        <f t="shared" si="120"/>
        <v>12.2</v>
      </c>
      <c r="P446" s="20"/>
      <c r="Q446" s="37"/>
      <c r="R446" s="1883"/>
      <c r="S446" s="1886"/>
      <c r="T446" s="1886"/>
      <c r="U446" s="1888"/>
    </row>
    <row r="447" spans="1:27" ht="15" customHeight="1">
      <c r="A447" s="1864"/>
      <c r="B447" s="1867"/>
      <c r="C447" s="1870"/>
      <c r="D447" s="1899"/>
      <c r="E447" s="1876"/>
      <c r="F447" s="1902"/>
      <c r="G447" s="131" t="s">
        <v>118</v>
      </c>
      <c r="H447" s="126"/>
      <c r="I447" s="124"/>
      <c r="J447" s="124"/>
      <c r="K447" s="125"/>
      <c r="L447" s="49"/>
      <c r="M447" s="809"/>
      <c r="N447" s="809"/>
      <c r="O447" s="817"/>
      <c r="P447" s="99"/>
      <c r="Q447" s="103"/>
      <c r="R447" s="1883"/>
      <c r="S447" s="1886"/>
      <c r="T447" s="1886"/>
      <c r="U447" s="1888"/>
    </row>
    <row r="448" spans="1:27" ht="15" customHeight="1">
      <c r="A448" s="1864"/>
      <c r="B448" s="1867"/>
      <c r="C448" s="1870"/>
      <c r="D448" s="1899"/>
      <c r="E448" s="1876"/>
      <c r="F448" s="1902"/>
      <c r="G448" s="131" t="s">
        <v>65</v>
      </c>
      <c r="H448" s="49">
        <v>12.2</v>
      </c>
      <c r="I448" s="210"/>
      <c r="J448" s="210"/>
      <c r="K448" s="211">
        <v>12.2</v>
      </c>
      <c r="L448" s="49">
        <v>12.2</v>
      </c>
      <c r="M448" s="809"/>
      <c r="N448" s="809"/>
      <c r="O448" s="817">
        <v>12.2</v>
      </c>
      <c r="P448" s="127"/>
      <c r="Q448" s="128"/>
      <c r="R448" s="1883"/>
      <c r="S448" s="1886"/>
      <c r="T448" s="1886"/>
      <c r="U448" s="1888"/>
      <c r="V448" s="1881"/>
      <c r="W448" s="1882"/>
      <c r="X448" s="1882"/>
      <c r="Y448" s="1882"/>
      <c r="Z448" s="1882"/>
    </row>
    <row r="449" spans="1:26" ht="15" customHeight="1">
      <c r="A449" s="1864"/>
      <c r="B449" s="1867"/>
      <c r="C449" s="1870"/>
      <c r="D449" s="1899"/>
      <c r="E449" s="1876"/>
      <c r="F449" s="1902"/>
      <c r="G449" s="129" t="s">
        <v>36</v>
      </c>
      <c r="H449" s="49"/>
      <c r="I449" s="210"/>
      <c r="J449" s="210"/>
      <c r="K449" s="211"/>
      <c r="L449" s="63"/>
      <c r="M449" s="812"/>
      <c r="N449" s="812"/>
      <c r="O449" s="69"/>
      <c r="P449" s="14"/>
      <c r="Q449" s="21"/>
      <c r="R449" s="1883"/>
      <c r="S449" s="1886"/>
      <c r="T449" s="1886"/>
      <c r="U449" s="1888"/>
    </row>
    <row r="450" spans="1:26" ht="15" customHeight="1">
      <c r="A450" s="1864"/>
      <c r="B450" s="1867"/>
      <c r="C450" s="1870"/>
      <c r="D450" s="1899"/>
      <c r="E450" s="1876"/>
      <c r="F450" s="1902"/>
      <c r="G450" s="129" t="s">
        <v>66</v>
      </c>
      <c r="H450" s="49">
        <v>15.17</v>
      </c>
      <c r="I450" s="210"/>
      <c r="J450" s="210"/>
      <c r="K450" s="211">
        <v>15.17</v>
      </c>
      <c r="L450" s="63">
        <v>15.17</v>
      </c>
      <c r="M450" s="812"/>
      <c r="N450" s="812"/>
      <c r="O450" s="69">
        <v>15.17</v>
      </c>
      <c r="P450" s="14"/>
      <c r="Q450" s="21"/>
      <c r="R450" s="1883"/>
      <c r="S450" s="1887"/>
      <c r="T450" s="1887"/>
      <c r="U450" s="1888"/>
    </row>
    <row r="451" spans="1:26" ht="15" customHeight="1" thickBot="1">
      <c r="A451" s="1865"/>
      <c r="B451" s="1868"/>
      <c r="C451" s="1871"/>
      <c r="D451" s="1900"/>
      <c r="E451" s="1877"/>
      <c r="F451" s="1903"/>
      <c r="G451" s="133" t="s">
        <v>13</v>
      </c>
      <c r="H451" s="55">
        <f>+H444+H446+H450</f>
        <v>84.4</v>
      </c>
      <c r="I451" s="40">
        <f t="shared" ref="I451:K451" si="121">+I444+I445+I446+I449+I450</f>
        <v>0</v>
      </c>
      <c r="J451" s="40">
        <f t="shared" si="121"/>
        <v>0</v>
      </c>
      <c r="K451" s="42">
        <f t="shared" si="121"/>
        <v>84.4</v>
      </c>
      <c r="L451" s="55">
        <f>+L444+L445+L446+L449+L450</f>
        <v>84.4</v>
      </c>
      <c r="M451" s="40">
        <f t="shared" ref="M451:Q451" si="122">+M444+M445+M446+M449+M450</f>
        <v>0</v>
      </c>
      <c r="N451" s="40">
        <f t="shared" si="122"/>
        <v>0</v>
      </c>
      <c r="O451" s="41">
        <f t="shared" si="122"/>
        <v>84.4</v>
      </c>
      <c r="P451" s="43">
        <f t="shared" si="122"/>
        <v>0</v>
      </c>
      <c r="Q451" s="56">
        <f t="shared" si="122"/>
        <v>0</v>
      </c>
      <c r="R451" s="1884"/>
      <c r="S451" s="26">
        <v>0.62</v>
      </c>
      <c r="T451" s="26">
        <v>0.63</v>
      </c>
      <c r="U451" s="31"/>
    </row>
    <row r="452" spans="1:26" s="810" customFormat="1" ht="15" customHeight="1">
      <c r="A452" s="1863" t="s">
        <v>17</v>
      </c>
      <c r="B452" s="1866" t="s">
        <v>20</v>
      </c>
      <c r="C452" s="1869">
        <v>15</v>
      </c>
      <c r="D452" s="1898" t="s">
        <v>167</v>
      </c>
      <c r="E452" s="1875" t="s">
        <v>55</v>
      </c>
      <c r="F452" s="1901">
        <v>1</v>
      </c>
      <c r="G452" s="811" t="s">
        <v>30</v>
      </c>
      <c r="H452" s="49"/>
      <c r="I452" s="809"/>
      <c r="J452" s="809"/>
      <c r="K452" s="811"/>
      <c r="L452" s="49"/>
      <c r="M452" s="809"/>
      <c r="N452" s="809"/>
      <c r="O452" s="817"/>
      <c r="P452" s="815"/>
      <c r="Q452" s="816"/>
      <c r="R452" s="1880" t="s">
        <v>125</v>
      </c>
      <c r="S452" s="1885">
        <v>100</v>
      </c>
      <c r="T452" s="1885">
        <v>100</v>
      </c>
      <c r="U452" s="1919" t="s">
        <v>741</v>
      </c>
    </row>
    <row r="453" spans="1:26" s="810" customFormat="1" ht="15" customHeight="1">
      <c r="A453" s="1864"/>
      <c r="B453" s="1867"/>
      <c r="C453" s="1870"/>
      <c r="D453" s="1899"/>
      <c r="E453" s="1876"/>
      <c r="F453" s="1902"/>
      <c r="G453" s="129" t="s">
        <v>67</v>
      </c>
      <c r="H453" s="49"/>
      <c r="I453" s="809"/>
      <c r="J453" s="809"/>
      <c r="K453" s="811"/>
      <c r="L453" s="49"/>
      <c r="M453" s="809"/>
      <c r="N453" s="809"/>
      <c r="O453" s="817"/>
      <c r="P453" s="815"/>
      <c r="Q453" s="816"/>
      <c r="R453" s="1883"/>
      <c r="S453" s="1886"/>
      <c r="T453" s="1886"/>
      <c r="U453" s="1920"/>
    </row>
    <row r="454" spans="1:26" s="810" customFormat="1" ht="15" customHeight="1">
      <c r="A454" s="1864"/>
      <c r="B454" s="1867"/>
      <c r="C454" s="1870"/>
      <c r="D454" s="1899"/>
      <c r="E454" s="1876"/>
      <c r="F454" s="1902"/>
      <c r="G454" s="130" t="s">
        <v>56</v>
      </c>
      <c r="H454" s="50">
        <f>+H455+H456+H457+H458</f>
        <v>0</v>
      </c>
      <c r="I454" s="50">
        <f t="shared" ref="I454:K454" si="123">+I455+I456+I457+I458</f>
        <v>0</v>
      </c>
      <c r="J454" s="50">
        <f t="shared" si="123"/>
        <v>0</v>
      </c>
      <c r="K454" s="50">
        <f t="shared" si="123"/>
        <v>0</v>
      </c>
      <c r="L454" s="50">
        <f>+L455+L456</f>
        <v>0</v>
      </c>
      <c r="M454" s="17">
        <f t="shared" ref="M454:Q454" si="124">+M455+M456</f>
        <v>0</v>
      </c>
      <c r="N454" s="17">
        <f t="shared" si="124"/>
        <v>0</v>
      </c>
      <c r="O454" s="18">
        <f t="shared" si="124"/>
        <v>0</v>
      </c>
      <c r="P454" s="20">
        <f t="shared" si="124"/>
        <v>0</v>
      </c>
      <c r="Q454" s="37">
        <f t="shared" si="124"/>
        <v>0</v>
      </c>
      <c r="R454" s="1883"/>
      <c r="S454" s="1886"/>
      <c r="T454" s="1886"/>
      <c r="U454" s="1920"/>
    </row>
    <row r="455" spans="1:26" ht="15" customHeight="1">
      <c r="A455" s="1864"/>
      <c r="B455" s="1867"/>
      <c r="C455" s="1870"/>
      <c r="D455" s="1899"/>
      <c r="E455" s="1876"/>
      <c r="F455" s="1902"/>
      <c r="G455" s="131" t="s">
        <v>118</v>
      </c>
      <c r="H455" s="49"/>
      <c r="I455" s="809"/>
      <c r="J455" s="809"/>
      <c r="K455" s="811"/>
      <c r="L455" s="49"/>
      <c r="M455" s="809"/>
      <c r="N455" s="809"/>
      <c r="O455" s="817"/>
      <c r="P455" s="99"/>
      <c r="Q455" s="103"/>
      <c r="R455" s="1883"/>
      <c r="S455" s="1886"/>
      <c r="T455" s="1886"/>
      <c r="U455" s="1920"/>
      <c r="V455" s="810"/>
      <c r="W455" s="810"/>
    </row>
    <row r="456" spans="1:26" ht="15" customHeight="1">
      <c r="A456" s="1864"/>
      <c r="B456" s="1867"/>
      <c r="C456" s="1870"/>
      <c r="D456" s="1899"/>
      <c r="E456" s="1876"/>
      <c r="F456" s="1902"/>
      <c r="G456" s="131" t="s">
        <v>65</v>
      </c>
      <c r="H456" s="49"/>
      <c r="I456" s="809"/>
      <c r="J456" s="809"/>
      <c r="K456" s="811"/>
      <c r="L456" s="49"/>
      <c r="M456" s="809"/>
      <c r="N456" s="809"/>
      <c r="O456" s="817"/>
      <c r="P456" s="127"/>
      <c r="Q456" s="128"/>
      <c r="R456" s="1883"/>
      <c r="S456" s="1886"/>
      <c r="T456" s="1886"/>
      <c r="U456" s="1920"/>
      <c r="V456" s="1881"/>
      <c r="W456" s="1882"/>
      <c r="X456" s="1882"/>
      <c r="Y456" s="1882"/>
      <c r="Z456" s="1882"/>
    </row>
    <row r="457" spans="1:26" ht="15" customHeight="1">
      <c r="A457" s="1864"/>
      <c r="B457" s="1867"/>
      <c r="C457" s="1870"/>
      <c r="D457" s="1899"/>
      <c r="E457" s="1876"/>
      <c r="F457" s="1902"/>
      <c r="G457" s="129" t="s">
        <v>36</v>
      </c>
      <c r="H457" s="49"/>
      <c r="I457" s="809"/>
      <c r="J457" s="809"/>
      <c r="K457" s="811"/>
      <c r="L457" s="63"/>
      <c r="M457" s="812"/>
      <c r="N457" s="812"/>
      <c r="O457" s="69"/>
      <c r="P457" s="815"/>
      <c r="Q457" s="816"/>
      <c r="R457" s="1883"/>
      <c r="S457" s="1886"/>
      <c r="T457" s="1886"/>
      <c r="U457" s="1920"/>
      <c r="V457" s="810"/>
      <c r="W457" s="810"/>
    </row>
    <row r="458" spans="1:26" ht="15" customHeight="1">
      <c r="A458" s="1864"/>
      <c r="B458" s="1867"/>
      <c r="C458" s="1870"/>
      <c r="D458" s="1899"/>
      <c r="E458" s="1876"/>
      <c r="F458" s="1902"/>
      <c r="G458" s="129" t="s">
        <v>66</v>
      </c>
      <c r="H458" s="49"/>
      <c r="I458" s="809"/>
      <c r="J458" s="809"/>
      <c r="K458" s="811"/>
      <c r="L458" s="63"/>
      <c r="M458" s="812"/>
      <c r="N458" s="812"/>
      <c r="O458" s="69"/>
      <c r="P458" s="815">
        <v>93.4</v>
      </c>
      <c r="Q458" s="816">
        <v>93.4</v>
      </c>
      <c r="R458" s="1883"/>
      <c r="S458" s="1887"/>
      <c r="T458" s="1887"/>
      <c r="U458" s="1921"/>
      <c r="V458" s="810"/>
      <c r="W458" s="810"/>
    </row>
    <row r="459" spans="1:26" ht="15" customHeight="1" thickBot="1">
      <c r="A459" s="1865"/>
      <c r="B459" s="1868"/>
      <c r="C459" s="1871"/>
      <c r="D459" s="1900"/>
      <c r="E459" s="1877"/>
      <c r="F459" s="1903"/>
      <c r="G459" s="133" t="s">
        <v>13</v>
      </c>
      <c r="H459" s="55">
        <f>+H452+H453+H454+H457+H458</f>
        <v>0</v>
      </c>
      <c r="I459" s="40">
        <f t="shared" ref="I459:K459" si="125">+I452+I453+I454+I457+I458</f>
        <v>0</v>
      </c>
      <c r="J459" s="40">
        <f t="shared" si="125"/>
        <v>0</v>
      </c>
      <c r="K459" s="42">
        <f t="shared" si="125"/>
        <v>0</v>
      </c>
      <c r="L459" s="55">
        <f>+L452+L453+L454+L457+L458</f>
        <v>0</v>
      </c>
      <c r="M459" s="40">
        <f t="shared" ref="M459:Q459" si="126">+M452+M453+M454+M457+M458</f>
        <v>0</v>
      </c>
      <c r="N459" s="40">
        <f t="shared" si="126"/>
        <v>0</v>
      </c>
      <c r="O459" s="41">
        <f t="shared" si="126"/>
        <v>0</v>
      </c>
      <c r="P459" s="43">
        <f t="shared" si="126"/>
        <v>93.4</v>
      </c>
      <c r="Q459" s="56">
        <f t="shared" si="126"/>
        <v>93.4</v>
      </c>
      <c r="R459" s="1884"/>
      <c r="S459" s="26">
        <v>100</v>
      </c>
      <c r="T459" s="26">
        <v>100</v>
      </c>
      <c r="U459" s="31"/>
      <c r="V459" s="810"/>
      <c r="W459" s="810"/>
    </row>
    <row r="460" spans="1:26" s="205" customFormat="1" ht="15" customHeight="1">
      <c r="A460" s="1863" t="s">
        <v>17</v>
      </c>
      <c r="B460" s="1866" t="s">
        <v>20</v>
      </c>
      <c r="C460" s="1869">
        <v>16</v>
      </c>
      <c r="D460" s="1898" t="s">
        <v>652</v>
      </c>
      <c r="E460" s="1875" t="s">
        <v>55</v>
      </c>
      <c r="F460" s="1901">
        <v>1</v>
      </c>
      <c r="G460" s="211" t="s">
        <v>30</v>
      </c>
      <c r="H460" s="49"/>
      <c r="I460" s="210"/>
      <c r="J460" s="210"/>
      <c r="K460" s="211"/>
      <c r="L460" s="49"/>
      <c r="M460" s="210"/>
      <c r="N460" s="210"/>
      <c r="O460" s="23"/>
      <c r="P460" s="815">
        <v>99.77</v>
      </c>
      <c r="Q460" s="816">
        <v>99.77</v>
      </c>
      <c r="R460" s="1880" t="s">
        <v>50</v>
      </c>
      <c r="S460" s="1885"/>
      <c r="T460" s="1885"/>
      <c r="U460" s="1912" t="s">
        <v>736</v>
      </c>
    </row>
    <row r="461" spans="1:26" s="205" customFormat="1" ht="15" customHeight="1">
      <c r="A461" s="1864"/>
      <c r="B461" s="1867"/>
      <c r="C461" s="1870"/>
      <c r="D461" s="1899"/>
      <c r="E461" s="1876"/>
      <c r="F461" s="1902"/>
      <c r="G461" s="129" t="s">
        <v>67</v>
      </c>
      <c r="H461" s="49"/>
      <c r="I461" s="210"/>
      <c r="J461" s="210"/>
      <c r="K461" s="211"/>
      <c r="L461" s="49"/>
      <c r="M461" s="210"/>
      <c r="N461" s="210"/>
      <c r="O461" s="23"/>
      <c r="P461" s="815"/>
      <c r="Q461" s="816"/>
      <c r="R461" s="1883"/>
      <c r="S461" s="1886"/>
      <c r="T461" s="1886"/>
      <c r="U461" s="1913"/>
    </row>
    <row r="462" spans="1:26" s="205" customFormat="1" ht="15" customHeight="1">
      <c r="A462" s="1864"/>
      <c r="B462" s="1867"/>
      <c r="C462" s="1870"/>
      <c r="D462" s="1899"/>
      <c r="E462" s="1876"/>
      <c r="F462" s="1902"/>
      <c r="G462" s="130" t="s">
        <v>56</v>
      </c>
      <c r="H462" s="50">
        <f>+H463+H464+H465+H466</f>
        <v>0</v>
      </c>
      <c r="I462" s="50">
        <f t="shared" ref="I462:K462" si="127">+I463+I464+I465+I466</f>
        <v>0</v>
      </c>
      <c r="J462" s="50">
        <f t="shared" si="127"/>
        <v>0</v>
      </c>
      <c r="K462" s="50">
        <f t="shared" si="127"/>
        <v>0</v>
      </c>
      <c r="L462" s="50">
        <f>+L463+L464</f>
        <v>0</v>
      </c>
      <c r="M462" s="17">
        <f t="shared" ref="M462:Q462" si="128">+M463+M464</f>
        <v>0</v>
      </c>
      <c r="N462" s="17">
        <f t="shared" si="128"/>
        <v>0</v>
      </c>
      <c r="O462" s="18">
        <f t="shared" si="128"/>
        <v>0</v>
      </c>
      <c r="P462" s="20">
        <f t="shared" si="128"/>
        <v>8.81</v>
      </c>
      <c r="Q462" s="37">
        <f t="shared" si="128"/>
        <v>8.81</v>
      </c>
      <c r="R462" s="1883"/>
      <c r="S462" s="1886"/>
      <c r="T462" s="1886"/>
      <c r="U462" s="1913"/>
    </row>
    <row r="463" spans="1:26" ht="15" customHeight="1">
      <c r="A463" s="1864"/>
      <c r="B463" s="1867"/>
      <c r="C463" s="1870"/>
      <c r="D463" s="1899"/>
      <c r="E463" s="1876"/>
      <c r="F463" s="1902"/>
      <c r="G463" s="131" t="s">
        <v>118</v>
      </c>
      <c r="H463" s="49"/>
      <c r="I463" s="619"/>
      <c r="J463" s="619"/>
      <c r="K463" s="620"/>
      <c r="L463" s="49"/>
      <c r="M463" s="619"/>
      <c r="N463" s="619"/>
      <c r="O463" s="657"/>
      <c r="P463" s="815"/>
      <c r="Q463" s="816"/>
      <c r="R463" s="1883"/>
      <c r="S463" s="1886"/>
      <c r="T463" s="1886"/>
      <c r="U463" s="1913"/>
    </row>
    <row r="464" spans="1:26" ht="15" customHeight="1">
      <c r="A464" s="1864"/>
      <c r="B464" s="1867"/>
      <c r="C464" s="1870"/>
      <c r="D464" s="1899"/>
      <c r="E464" s="1876"/>
      <c r="F464" s="1902"/>
      <c r="G464" s="131" t="s">
        <v>65</v>
      </c>
      <c r="H464" s="49"/>
      <c r="I464" s="619"/>
      <c r="J464" s="619"/>
      <c r="K464" s="620"/>
      <c r="L464" s="49"/>
      <c r="M464" s="619"/>
      <c r="N464" s="619"/>
      <c r="O464" s="657"/>
      <c r="P464" s="815">
        <v>8.81</v>
      </c>
      <c r="Q464" s="816">
        <v>8.81</v>
      </c>
      <c r="R464" s="1883"/>
      <c r="S464" s="1886"/>
      <c r="T464" s="1886"/>
      <c r="U464" s="1913"/>
      <c r="V464" s="1881"/>
      <c r="W464" s="1882"/>
      <c r="X464" s="1882"/>
      <c r="Y464" s="1882"/>
      <c r="Z464" s="1882"/>
    </row>
    <row r="465" spans="1:23" ht="15" customHeight="1">
      <c r="A465" s="1864"/>
      <c r="B465" s="1867"/>
      <c r="C465" s="1870"/>
      <c r="D465" s="1899"/>
      <c r="E465" s="1876"/>
      <c r="F465" s="1902"/>
      <c r="G465" s="129" t="s">
        <v>36</v>
      </c>
      <c r="H465" s="49"/>
      <c r="I465" s="619"/>
      <c r="J465" s="619"/>
      <c r="K465" s="620"/>
      <c r="L465" s="63"/>
      <c r="M465" s="621"/>
      <c r="N465" s="621"/>
      <c r="O465" s="69"/>
      <c r="P465" s="815"/>
      <c r="Q465" s="816"/>
      <c r="R465" s="1883"/>
      <c r="S465" s="1886"/>
      <c r="T465" s="1886"/>
      <c r="U465" s="1913"/>
    </row>
    <row r="466" spans="1:23" ht="15" customHeight="1">
      <c r="A466" s="1864"/>
      <c r="B466" s="1867"/>
      <c r="C466" s="1870"/>
      <c r="D466" s="1899"/>
      <c r="E466" s="1876"/>
      <c r="F466" s="1902"/>
      <c r="G466" s="129" t="s">
        <v>66</v>
      </c>
      <c r="H466" s="49"/>
      <c r="I466" s="619"/>
      <c r="J466" s="619"/>
      <c r="K466" s="620"/>
      <c r="L466" s="63"/>
      <c r="M466" s="621"/>
      <c r="N466" s="621"/>
      <c r="O466" s="69"/>
      <c r="P466" s="815">
        <v>173.23</v>
      </c>
      <c r="Q466" s="816">
        <v>173.23</v>
      </c>
      <c r="R466" s="1883"/>
      <c r="S466" s="1887"/>
      <c r="T466" s="1887"/>
      <c r="U466" s="1914"/>
    </row>
    <row r="467" spans="1:23" ht="15" customHeight="1" thickBot="1">
      <c r="A467" s="1865"/>
      <c r="B467" s="1868"/>
      <c r="C467" s="1871"/>
      <c r="D467" s="1900"/>
      <c r="E467" s="1877"/>
      <c r="F467" s="1903"/>
      <c r="G467" s="133" t="s">
        <v>13</v>
      </c>
      <c r="H467" s="55">
        <f>+H460+H461+H462+H465+H466</f>
        <v>0</v>
      </c>
      <c r="I467" s="40">
        <f t="shared" ref="I467:K467" si="129">+I460+I461+I462+I465+I466</f>
        <v>0</v>
      </c>
      <c r="J467" s="40">
        <f t="shared" si="129"/>
        <v>0</v>
      </c>
      <c r="K467" s="42">
        <f t="shared" si="129"/>
        <v>0</v>
      </c>
      <c r="L467" s="55">
        <f>+L460+L461+L462+L465+L466</f>
        <v>0</v>
      </c>
      <c r="M467" s="40">
        <f t="shared" ref="M467:Q467" si="130">+M460+M461+M462+M465+M466</f>
        <v>0</v>
      </c>
      <c r="N467" s="40">
        <f t="shared" si="130"/>
        <v>0</v>
      </c>
      <c r="O467" s="41">
        <f t="shared" si="130"/>
        <v>0</v>
      </c>
      <c r="P467" s="43">
        <f t="shared" si="130"/>
        <v>281.81</v>
      </c>
      <c r="Q467" s="56">
        <f t="shared" si="130"/>
        <v>281.81</v>
      </c>
      <c r="R467" s="1884"/>
      <c r="S467" s="26">
        <v>100</v>
      </c>
      <c r="T467" s="26">
        <v>100</v>
      </c>
      <c r="U467" s="31"/>
    </row>
    <row r="468" spans="1:23" ht="15" customHeight="1" thickBot="1">
      <c r="A468" s="207" t="s">
        <v>17</v>
      </c>
      <c r="B468" s="209" t="s">
        <v>20</v>
      </c>
      <c r="C468" s="1904" t="s">
        <v>14</v>
      </c>
      <c r="D468" s="1905"/>
      <c r="E468" s="1905"/>
      <c r="F468" s="1905"/>
      <c r="G468" s="1905"/>
      <c r="H468" s="45">
        <f>+H387+H395+H403+H411+H419+H427+H435+H443+H467</f>
        <v>1266.2400000000002</v>
      </c>
      <c r="I468" s="45">
        <f t="shared" ref="I468:Q468" si="131">+I387+I395+I403+I411+I419+I427+I435+I443+I467</f>
        <v>380</v>
      </c>
      <c r="J468" s="45">
        <f t="shared" si="131"/>
        <v>0</v>
      </c>
      <c r="K468" s="45">
        <f t="shared" si="131"/>
        <v>886.24</v>
      </c>
      <c r="L468" s="45">
        <f t="shared" si="131"/>
        <v>1254.6399999999999</v>
      </c>
      <c r="M468" s="45">
        <f t="shared" si="131"/>
        <v>379.1</v>
      </c>
      <c r="N468" s="45">
        <f t="shared" si="131"/>
        <v>0</v>
      </c>
      <c r="O468" s="45">
        <f t="shared" si="131"/>
        <v>875.54</v>
      </c>
      <c r="P468" s="45">
        <f t="shared" si="131"/>
        <v>761.2</v>
      </c>
      <c r="Q468" s="45">
        <f t="shared" si="131"/>
        <v>786.07999999999993</v>
      </c>
      <c r="R468" s="117" t="s">
        <v>23</v>
      </c>
      <c r="S468" s="220" t="s">
        <v>23</v>
      </c>
      <c r="T468" s="220" t="s">
        <v>23</v>
      </c>
      <c r="U468" s="118" t="s">
        <v>23</v>
      </c>
    </row>
    <row r="469" spans="1:23" ht="15" customHeight="1" thickBot="1">
      <c r="A469" s="207" t="s">
        <v>17</v>
      </c>
      <c r="B469" s="212" t="s">
        <v>21</v>
      </c>
      <c r="C469" s="1906" t="s">
        <v>34</v>
      </c>
      <c r="D469" s="1907"/>
      <c r="E469" s="1907"/>
      <c r="F469" s="1907"/>
      <c r="G469" s="1907"/>
      <c r="H469" s="1907"/>
      <c r="I469" s="1907"/>
      <c r="J469" s="1907"/>
      <c r="K469" s="1907"/>
      <c r="L469" s="1908"/>
      <c r="M469" s="1908"/>
      <c r="N469" s="1908"/>
      <c r="O469" s="1908"/>
      <c r="P469" s="1908"/>
      <c r="Q469" s="1907"/>
      <c r="R469" s="1908"/>
      <c r="S469" s="1908"/>
      <c r="T469" s="1908"/>
      <c r="U469" s="1909"/>
    </row>
    <row r="470" spans="1:23" ht="15" customHeight="1">
      <c r="A470" s="1922" t="s">
        <v>17</v>
      </c>
      <c r="B470" s="1923" t="s">
        <v>21</v>
      </c>
      <c r="C470" s="1926" t="s">
        <v>17</v>
      </c>
      <c r="D470" s="1928" t="s">
        <v>61</v>
      </c>
      <c r="E470" s="1929" t="s">
        <v>51</v>
      </c>
      <c r="F470" s="1878">
        <v>1</v>
      </c>
      <c r="G470" s="10" t="s">
        <v>30</v>
      </c>
      <c r="H470" s="72"/>
      <c r="I470" s="73"/>
      <c r="J470" s="73"/>
      <c r="K470" s="74"/>
      <c r="L470" s="72"/>
      <c r="M470" s="73"/>
      <c r="N470" s="73"/>
      <c r="O470" s="74"/>
      <c r="P470" s="75"/>
      <c r="Q470" s="119"/>
      <c r="R470" s="1931" t="s">
        <v>35</v>
      </c>
      <c r="S470" s="1934">
        <v>1</v>
      </c>
      <c r="T470" s="1934">
        <v>14</v>
      </c>
      <c r="U470" s="1910" t="s">
        <v>767</v>
      </c>
    </row>
    <row r="471" spans="1:23" ht="15" customHeight="1">
      <c r="A471" s="1922"/>
      <c r="B471" s="1924"/>
      <c r="C471" s="1927"/>
      <c r="D471" s="1892"/>
      <c r="E471" s="1930"/>
      <c r="F471" s="1878"/>
      <c r="G471" s="23" t="s">
        <v>67</v>
      </c>
      <c r="H471" s="96">
        <v>10</v>
      </c>
      <c r="I471" s="63">
        <f>+H471-K471</f>
        <v>1.8000000000000007</v>
      </c>
      <c r="J471" s="534"/>
      <c r="K471" s="69">
        <v>8.1999999999999993</v>
      </c>
      <c r="L471" s="96">
        <v>8.4</v>
      </c>
      <c r="M471" s="63"/>
      <c r="N471" s="534"/>
      <c r="O471" s="69">
        <v>8.4</v>
      </c>
      <c r="P471" s="65"/>
      <c r="Q471" s="60"/>
      <c r="R471" s="1932"/>
      <c r="S471" s="1935"/>
      <c r="T471" s="1935"/>
      <c r="U471" s="1911"/>
    </row>
    <row r="472" spans="1:23" ht="15" customHeight="1">
      <c r="A472" s="1922"/>
      <c r="B472" s="1924"/>
      <c r="C472" s="1927"/>
      <c r="D472" s="1892"/>
      <c r="E472" s="1930"/>
      <c r="F472" s="1878"/>
      <c r="G472" s="36" t="s">
        <v>56</v>
      </c>
      <c r="H472" s="57">
        <f>+H473+H474</f>
        <v>28.6</v>
      </c>
      <c r="I472" s="61">
        <f t="shared" ref="I472:K472" si="132">+I473+I474</f>
        <v>14.000000000000002</v>
      </c>
      <c r="J472" s="64">
        <f t="shared" si="132"/>
        <v>0</v>
      </c>
      <c r="K472" s="76">
        <f t="shared" si="132"/>
        <v>14.6</v>
      </c>
      <c r="L472" s="57">
        <f>+L473+L474</f>
        <v>20.9</v>
      </c>
      <c r="M472" s="61">
        <f t="shared" ref="M472:Q472" si="133">+M473+M474</f>
        <v>0</v>
      </c>
      <c r="N472" s="64">
        <f t="shared" si="133"/>
        <v>0</v>
      </c>
      <c r="O472" s="76">
        <f t="shared" si="133"/>
        <v>20.9</v>
      </c>
      <c r="P472" s="57">
        <f t="shared" si="133"/>
        <v>20</v>
      </c>
      <c r="Q472" s="58">
        <f t="shared" si="133"/>
        <v>20</v>
      </c>
      <c r="R472" s="1932"/>
      <c r="S472" s="1935"/>
      <c r="T472" s="1935"/>
      <c r="U472" s="1911"/>
    </row>
    <row r="473" spans="1:23" ht="15" customHeight="1">
      <c r="A473" s="1922"/>
      <c r="B473" s="1924"/>
      <c r="C473" s="1927"/>
      <c r="D473" s="1892"/>
      <c r="E473" s="1930"/>
      <c r="F473" s="1878"/>
      <c r="G473" s="101" t="s">
        <v>118</v>
      </c>
      <c r="H473" s="174">
        <v>28.6</v>
      </c>
      <c r="I473" s="160">
        <f>+H473-K473</f>
        <v>14.000000000000002</v>
      </c>
      <c r="J473" s="160"/>
      <c r="K473" s="164">
        <v>14.6</v>
      </c>
      <c r="L473" s="159">
        <v>20.9</v>
      </c>
      <c r="M473" s="160"/>
      <c r="N473" s="160"/>
      <c r="O473" s="161">
        <v>20.9</v>
      </c>
      <c r="P473" s="162">
        <v>20</v>
      </c>
      <c r="Q473" s="163">
        <v>20</v>
      </c>
      <c r="R473" s="1932"/>
      <c r="S473" s="1935"/>
      <c r="T473" s="1935"/>
      <c r="U473" s="1911"/>
    </row>
    <row r="474" spans="1:23" ht="15" customHeight="1">
      <c r="A474" s="1922"/>
      <c r="B474" s="1924"/>
      <c r="C474" s="1927"/>
      <c r="D474" s="1892"/>
      <c r="E474" s="1930"/>
      <c r="F474" s="1878"/>
      <c r="G474" s="101" t="s">
        <v>65</v>
      </c>
      <c r="H474" s="174"/>
      <c r="I474" s="160"/>
      <c r="J474" s="160"/>
      <c r="K474" s="164"/>
      <c r="L474" s="159"/>
      <c r="M474" s="160"/>
      <c r="N474" s="160"/>
      <c r="O474" s="161"/>
      <c r="P474" s="162"/>
      <c r="Q474" s="163"/>
      <c r="R474" s="1932"/>
      <c r="S474" s="1935"/>
      <c r="T474" s="1935"/>
      <c r="U474" s="1911"/>
    </row>
    <row r="475" spans="1:23" ht="15" customHeight="1">
      <c r="A475" s="1922"/>
      <c r="B475" s="1924"/>
      <c r="C475" s="1927"/>
      <c r="D475" s="1892"/>
      <c r="E475" s="1930"/>
      <c r="F475" s="1878"/>
      <c r="G475" s="23" t="s">
        <v>36</v>
      </c>
      <c r="H475" s="174"/>
      <c r="I475" s="160"/>
      <c r="J475" s="160"/>
      <c r="K475" s="161"/>
      <c r="L475" s="174"/>
      <c r="M475" s="160"/>
      <c r="N475" s="160"/>
      <c r="O475" s="161"/>
      <c r="P475" s="162"/>
      <c r="Q475" s="175"/>
      <c r="R475" s="1932"/>
      <c r="S475" s="1935"/>
      <c r="T475" s="1935"/>
      <c r="U475" s="1911"/>
    </row>
    <row r="476" spans="1:23" ht="15" customHeight="1">
      <c r="A476" s="1922"/>
      <c r="B476" s="1924"/>
      <c r="C476" s="1927"/>
      <c r="D476" s="1892"/>
      <c r="E476" s="1930"/>
      <c r="F476" s="1878"/>
      <c r="G476" s="23" t="s">
        <v>66</v>
      </c>
      <c r="H476" s="174"/>
      <c r="I476" s="160"/>
      <c r="J476" s="160"/>
      <c r="K476" s="161"/>
      <c r="L476" s="174"/>
      <c r="M476" s="160"/>
      <c r="N476" s="160"/>
      <c r="O476" s="161"/>
      <c r="P476" s="162"/>
      <c r="Q476" s="163"/>
      <c r="R476" s="1932"/>
      <c r="S476" s="1935"/>
      <c r="T476" s="1935"/>
      <c r="U476" s="1911"/>
    </row>
    <row r="477" spans="1:23" ht="15" customHeight="1" thickBot="1">
      <c r="A477" s="1922"/>
      <c r="B477" s="1925"/>
      <c r="C477" s="1927"/>
      <c r="D477" s="1892"/>
      <c r="E477" s="1930"/>
      <c r="F477" s="1879"/>
      <c r="G477" s="24" t="s">
        <v>13</v>
      </c>
      <c r="H477" s="25">
        <f>+H470+H471+H472+H475+H476</f>
        <v>38.6</v>
      </c>
      <c r="I477" s="26">
        <f t="shared" ref="I477:Q477" si="134">+I470+I471+I472+I475+I476</f>
        <v>15.800000000000002</v>
      </c>
      <c r="J477" s="26">
        <f t="shared" si="134"/>
        <v>0</v>
      </c>
      <c r="K477" s="27">
        <f t="shared" si="134"/>
        <v>22.799999999999997</v>
      </c>
      <c r="L477" s="28">
        <f t="shared" si="134"/>
        <v>29.299999999999997</v>
      </c>
      <c r="M477" s="29">
        <f t="shared" si="134"/>
        <v>0</v>
      </c>
      <c r="N477" s="30">
        <f t="shared" si="134"/>
        <v>0</v>
      </c>
      <c r="O477" s="31">
        <f t="shared" si="134"/>
        <v>29.299999999999997</v>
      </c>
      <c r="P477" s="28">
        <f t="shared" si="134"/>
        <v>20</v>
      </c>
      <c r="Q477" s="25">
        <f t="shared" si="134"/>
        <v>20</v>
      </c>
      <c r="R477" s="1933"/>
      <c r="S477" s="120">
        <f>SUM(S470)</f>
        <v>1</v>
      </c>
      <c r="T477" s="120">
        <f>SUM(T470)</f>
        <v>14</v>
      </c>
      <c r="U477" s="121"/>
    </row>
    <row r="478" spans="1:23" ht="15" customHeight="1" thickBot="1">
      <c r="A478" s="9" t="s">
        <v>17</v>
      </c>
      <c r="B478" s="217" t="s">
        <v>21</v>
      </c>
      <c r="C478" s="1853" t="s">
        <v>46</v>
      </c>
      <c r="D478" s="1853"/>
      <c r="E478" s="1853"/>
      <c r="F478" s="1853"/>
      <c r="G478" s="1854"/>
      <c r="H478" s="45">
        <f>+H477</f>
        <v>38.6</v>
      </c>
      <c r="I478" s="217">
        <f t="shared" ref="I478:Q478" si="135">+I477</f>
        <v>15.800000000000002</v>
      </c>
      <c r="J478" s="217">
        <f t="shared" si="135"/>
        <v>0</v>
      </c>
      <c r="K478" s="46">
        <f t="shared" si="135"/>
        <v>22.799999999999997</v>
      </c>
      <c r="L478" s="45">
        <f>+L477</f>
        <v>29.299999999999997</v>
      </c>
      <c r="M478" s="217">
        <f t="shared" si="135"/>
        <v>0</v>
      </c>
      <c r="N478" s="217">
        <f t="shared" si="135"/>
        <v>0</v>
      </c>
      <c r="O478" s="46">
        <f t="shared" si="135"/>
        <v>29.299999999999997</v>
      </c>
      <c r="P478" s="71">
        <f t="shared" si="135"/>
        <v>20</v>
      </c>
      <c r="Q478" s="59">
        <f t="shared" si="135"/>
        <v>20</v>
      </c>
      <c r="R478" s="67" t="s">
        <v>23</v>
      </c>
      <c r="S478" s="66" t="s">
        <v>23</v>
      </c>
      <c r="T478" s="209" t="s">
        <v>23</v>
      </c>
      <c r="U478" s="68" t="s">
        <v>23</v>
      </c>
      <c r="V478" s="2"/>
      <c r="W478" s="2"/>
    </row>
    <row r="479" spans="1:23" ht="15" customHeight="1" thickBot="1">
      <c r="A479" s="9" t="s">
        <v>17</v>
      </c>
      <c r="B479" s="217" t="s">
        <v>22</v>
      </c>
      <c r="C479" s="1915" t="s">
        <v>57</v>
      </c>
      <c r="D479" s="1916"/>
      <c r="E479" s="1916"/>
      <c r="F479" s="1916"/>
      <c r="G479" s="1916"/>
      <c r="H479" s="1917"/>
      <c r="I479" s="1917"/>
      <c r="J479" s="1917"/>
      <c r="K479" s="1917"/>
      <c r="L479" s="1917"/>
      <c r="M479" s="1917"/>
      <c r="N479" s="1917"/>
      <c r="O479" s="1917"/>
      <c r="P479" s="1917"/>
      <c r="Q479" s="1917"/>
      <c r="R479" s="1917"/>
      <c r="S479" s="1917"/>
      <c r="T479" s="1917"/>
      <c r="U479" s="1918"/>
      <c r="V479" s="2"/>
      <c r="W479" s="2"/>
    </row>
    <row r="480" spans="1:23" ht="15" customHeight="1">
      <c r="A480" s="1889" t="s">
        <v>17</v>
      </c>
      <c r="B480" s="1890" t="s">
        <v>22</v>
      </c>
      <c r="C480" s="1891">
        <v>4</v>
      </c>
      <c r="D480" s="1892" t="s">
        <v>99</v>
      </c>
      <c r="E480" s="1875" t="s">
        <v>58</v>
      </c>
      <c r="F480" s="1878">
        <v>1</v>
      </c>
      <c r="G480" s="77" t="s">
        <v>30</v>
      </c>
      <c r="H480" s="11"/>
      <c r="I480" s="536"/>
      <c r="J480" s="536"/>
      <c r="K480" s="538"/>
      <c r="L480" s="11"/>
      <c r="M480" s="536"/>
      <c r="N480" s="536"/>
      <c r="O480" s="538"/>
      <c r="P480" s="813"/>
      <c r="Q480" s="102"/>
      <c r="R480" s="1895" t="s">
        <v>122</v>
      </c>
      <c r="S480" s="1896"/>
      <c r="T480" s="1896"/>
      <c r="U480" s="1888"/>
      <c r="V480" s="2"/>
      <c r="W480" s="2"/>
    </row>
    <row r="481" spans="1:23" ht="15" customHeight="1">
      <c r="A481" s="1863"/>
      <c r="B481" s="1866"/>
      <c r="C481" s="1869"/>
      <c r="D481" s="1892"/>
      <c r="E481" s="1876"/>
      <c r="F481" s="1878"/>
      <c r="G481" s="77" t="s">
        <v>67</v>
      </c>
      <c r="H481" s="188"/>
      <c r="I481" s="532"/>
      <c r="J481" s="532"/>
      <c r="K481" s="533"/>
      <c r="L481" s="188"/>
      <c r="M481" s="532"/>
      <c r="N481" s="532"/>
      <c r="O481" s="533"/>
      <c r="P481" s="22"/>
      <c r="Q481" s="21"/>
      <c r="R481" s="1860"/>
      <c r="S481" s="1897"/>
      <c r="T481" s="1897"/>
      <c r="U481" s="1888"/>
      <c r="V481" s="2"/>
      <c r="W481" s="2"/>
    </row>
    <row r="482" spans="1:23" ht="15" customHeight="1">
      <c r="A482" s="1863"/>
      <c r="B482" s="1866"/>
      <c r="C482" s="1869"/>
      <c r="D482" s="1892"/>
      <c r="E482" s="1876"/>
      <c r="F482" s="1878"/>
      <c r="G482" s="36" t="s">
        <v>56</v>
      </c>
      <c r="H482" s="16">
        <f>+H483+H484</f>
        <v>0</v>
      </c>
      <c r="I482" s="17">
        <f t="shared" ref="I482:Q482" si="136">+I483+I484</f>
        <v>0</v>
      </c>
      <c r="J482" s="17">
        <f t="shared" si="136"/>
        <v>0</v>
      </c>
      <c r="K482" s="19">
        <f t="shared" si="136"/>
        <v>0</v>
      </c>
      <c r="L482" s="16">
        <f t="shared" si="136"/>
        <v>0</v>
      </c>
      <c r="M482" s="17">
        <f t="shared" si="136"/>
        <v>0</v>
      </c>
      <c r="N482" s="17">
        <f t="shared" si="136"/>
        <v>0</v>
      </c>
      <c r="O482" s="19">
        <f t="shared" si="136"/>
        <v>0</v>
      </c>
      <c r="P482" s="54">
        <f t="shared" si="136"/>
        <v>0</v>
      </c>
      <c r="Q482" s="37">
        <f t="shared" si="136"/>
        <v>0</v>
      </c>
      <c r="R482" s="1860"/>
      <c r="S482" s="1897"/>
      <c r="T482" s="1897"/>
      <c r="U482" s="1888"/>
      <c r="V482" s="2"/>
      <c r="W482" s="2"/>
    </row>
    <row r="483" spans="1:23" ht="15" customHeight="1">
      <c r="A483" s="1863"/>
      <c r="B483" s="1866"/>
      <c r="C483" s="1869"/>
      <c r="D483" s="1892"/>
      <c r="E483" s="1876"/>
      <c r="F483" s="1878"/>
      <c r="G483" s="101" t="s">
        <v>118</v>
      </c>
      <c r="H483" s="188"/>
      <c r="I483" s="532"/>
      <c r="J483" s="532"/>
      <c r="K483" s="533"/>
      <c r="L483" s="123"/>
      <c r="M483" s="124"/>
      <c r="N483" s="124"/>
      <c r="O483" s="125"/>
      <c r="P483" s="22"/>
      <c r="Q483" s="21"/>
      <c r="R483" s="1860"/>
      <c r="S483" s="1897"/>
      <c r="T483" s="1897"/>
      <c r="U483" s="1888"/>
      <c r="V483" s="2"/>
      <c r="W483" s="2"/>
    </row>
    <row r="484" spans="1:23" ht="15" customHeight="1">
      <c r="A484" s="1863"/>
      <c r="B484" s="1866"/>
      <c r="C484" s="1869"/>
      <c r="D484" s="1893"/>
      <c r="E484" s="1876"/>
      <c r="F484" s="1878"/>
      <c r="G484" s="101" t="s">
        <v>65</v>
      </c>
      <c r="H484" s="188"/>
      <c r="I484" s="124"/>
      <c r="J484" s="124"/>
      <c r="K484" s="533"/>
      <c r="L484" s="188"/>
      <c r="M484" s="532"/>
      <c r="N484" s="532"/>
      <c r="O484" s="533"/>
      <c r="P484" s="22"/>
      <c r="Q484" s="21"/>
      <c r="R484" s="1860"/>
      <c r="S484" s="1897"/>
      <c r="T484" s="1897"/>
      <c r="U484" s="1888"/>
      <c r="V484" s="2"/>
      <c r="W484" s="2"/>
    </row>
    <row r="485" spans="1:23" ht="15" customHeight="1">
      <c r="A485" s="1863"/>
      <c r="B485" s="1866"/>
      <c r="C485" s="1869"/>
      <c r="D485" s="1893"/>
      <c r="E485" s="1876"/>
      <c r="F485" s="1878"/>
      <c r="G485" s="23" t="s">
        <v>36</v>
      </c>
      <c r="H485" s="188"/>
      <c r="I485" s="532"/>
      <c r="J485" s="532"/>
      <c r="K485" s="533"/>
      <c r="L485" s="188"/>
      <c r="M485" s="532"/>
      <c r="N485" s="532"/>
      <c r="O485" s="533"/>
      <c r="P485" s="22"/>
      <c r="Q485" s="21"/>
      <c r="R485" s="1860"/>
      <c r="S485" s="1897"/>
      <c r="T485" s="1897"/>
      <c r="U485" s="1888"/>
      <c r="V485" s="2"/>
      <c r="W485" s="2"/>
    </row>
    <row r="486" spans="1:23" ht="15" customHeight="1">
      <c r="A486" s="1863"/>
      <c r="B486" s="1866"/>
      <c r="C486" s="1869"/>
      <c r="D486" s="1893"/>
      <c r="E486" s="1876"/>
      <c r="F486" s="1878"/>
      <c r="G486" s="23" t="s">
        <v>66</v>
      </c>
      <c r="H486" s="188"/>
      <c r="I486" s="532"/>
      <c r="J486" s="532"/>
      <c r="K486" s="533"/>
      <c r="L486" s="188"/>
      <c r="M486" s="532"/>
      <c r="N486" s="532"/>
      <c r="O486" s="533"/>
      <c r="P486" s="22"/>
      <c r="Q486" s="21"/>
      <c r="R486" s="1860"/>
      <c r="S486" s="1897"/>
      <c r="T486" s="1897"/>
      <c r="U486" s="1888"/>
      <c r="V486" s="2"/>
      <c r="W486" s="2"/>
    </row>
    <row r="487" spans="1:23" ht="16.5" customHeight="1">
      <c r="A487" s="1889"/>
      <c r="B487" s="1890"/>
      <c r="C487" s="1891"/>
      <c r="D487" s="1892"/>
      <c r="E487" s="1894"/>
      <c r="F487" s="1879"/>
      <c r="G487" s="24" t="s">
        <v>13</v>
      </c>
      <c r="H487" s="28">
        <f>+H480+H481+H482+H485+H486</f>
        <v>0</v>
      </c>
      <c r="I487" s="26">
        <f t="shared" ref="I487:Q487" si="137">+I480+I481+I482+I485+I486</f>
        <v>0</v>
      </c>
      <c r="J487" s="26">
        <f t="shared" si="137"/>
        <v>0</v>
      </c>
      <c r="K487" s="31">
        <f t="shared" si="137"/>
        <v>0</v>
      </c>
      <c r="L487" s="28">
        <f t="shared" si="137"/>
        <v>0</v>
      </c>
      <c r="M487" s="26">
        <f t="shared" si="137"/>
        <v>0</v>
      </c>
      <c r="N487" s="26">
        <f t="shared" si="137"/>
        <v>0</v>
      </c>
      <c r="O487" s="31">
        <f t="shared" si="137"/>
        <v>0</v>
      </c>
      <c r="P487" s="29">
        <f t="shared" si="137"/>
        <v>0</v>
      </c>
      <c r="Q487" s="25">
        <f t="shared" si="137"/>
        <v>0</v>
      </c>
      <c r="R487" s="1860"/>
      <c r="S487" s="26"/>
      <c r="T487" s="26"/>
      <c r="U487" s="31"/>
      <c r="V487" s="2"/>
      <c r="W487" s="2"/>
    </row>
    <row r="488" spans="1:23" ht="15" customHeight="1">
      <c r="A488" s="1863" t="s">
        <v>17</v>
      </c>
      <c r="B488" s="1866" t="s">
        <v>22</v>
      </c>
      <c r="C488" s="1869">
        <v>5</v>
      </c>
      <c r="D488" s="1872" t="s">
        <v>111</v>
      </c>
      <c r="E488" s="1875" t="s">
        <v>58</v>
      </c>
      <c r="F488" s="1878">
        <v>1</v>
      </c>
      <c r="G488" s="77" t="s">
        <v>30</v>
      </c>
      <c r="H488" s="141"/>
      <c r="I488" s="142"/>
      <c r="J488" s="142"/>
      <c r="K488" s="143"/>
      <c r="L488" s="141"/>
      <c r="M488" s="142"/>
      <c r="N488" s="142"/>
      <c r="O488" s="143"/>
      <c r="P488" s="175">
        <v>54.6</v>
      </c>
      <c r="Q488" s="163">
        <v>54.7</v>
      </c>
      <c r="R488" s="1860" t="s">
        <v>113</v>
      </c>
      <c r="S488" s="1861"/>
      <c r="T488" s="1861"/>
      <c r="U488" s="1862"/>
      <c r="V488" s="2"/>
      <c r="W488" s="2"/>
    </row>
    <row r="489" spans="1:23" ht="15" customHeight="1">
      <c r="A489" s="1864"/>
      <c r="B489" s="1867"/>
      <c r="C489" s="1870"/>
      <c r="D489" s="1873"/>
      <c r="E489" s="1876"/>
      <c r="F489" s="1878"/>
      <c r="G489" s="77" t="s">
        <v>67</v>
      </c>
      <c r="H489" s="141"/>
      <c r="I489" s="142"/>
      <c r="J489" s="142"/>
      <c r="K489" s="143"/>
      <c r="L489" s="141"/>
      <c r="M489" s="142"/>
      <c r="N489" s="142"/>
      <c r="O489" s="143"/>
      <c r="P489" s="175"/>
      <c r="Q489" s="163"/>
      <c r="R489" s="1860"/>
      <c r="S489" s="1861"/>
      <c r="T489" s="1861"/>
      <c r="U489" s="1862"/>
      <c r="V489" s="2"/>
      <c r="W489" s="2"/>
    </row>
    <row r="490" spans="1:23" ht="15" customHeight="1">
      <c r="A490" s="1864"/>
      <c r="B490" s="1867"/>
      <c r="C490" s="1870"/>
      <c r="D490" s="1873"/>
      <c r="E490" s="1876"/>
      <c r="F490" s="1878"/>
      <c r="G490" s="36" t="s">
        <v>56</v>
      </c>
      <c r="H490" s="176">
        <f>+H491+H492</f>
        <v>0</v>
      </c>
      <c r="I490" s="152">
        <f t="shared" ref="I490:Q490" si="138">+I491+I492</f>
        <v>0</v>
      </c>
      <c r="J490" s="152">
        <f t="shared" si="138"/>
        <v>0</v>
      </c>
      <c r="K490" s="177">
        <f t="shared" si="138"/>
        <v>0</v>
      </c>
      <c r="L490" s="176">
        <f t="shared" si="138"/>
        <v>0</v>
      </c>
      <c r="M490" s="152">
        <f t="shared" si="138"/>
        <v>0</v>
      </c>
      <c r="N490" s="152">
        <f t="shared" si="138"/>
        <v>0</v>
      </c>
      <c r="O490" s="177">
        <f t="shared" si="138"/>
        <v>0</v>
      </c>
      <c r="P490" s="178">
        <f t="shared" si="138"/>
        <v>4.8</v>
      </c>
      <c r="Q490" s="179">
        <f t="shared" si="138"/>
        <v>4.9000000000000004</v>
      </c>
      <c r="R490" s="1860"/>
      <c r="S490" s="1861"/>
      <c r="T490" s="1861"/>
      <c r="U490" s="1862"/>
      <c r="V490" s="2"/>
      <c r="W490" s="2"/>
    </row>
    <row r="491" spans="1:23" ht="15" customHeight="1">
      <c r="A491" s="1864"/>
      <c r="B491" s="1867"/>
      <c r="C491" s="1870"/>
      <c r="D491" s="1873"/>
      <c r="E491" s="1876"/>
      <c r="F491" s="1878"/>
      <c r="G491" s="101" t="s">
        <v>118</v>
      </c>
      <c r="H491" s="141"/>
      <c r="I491" s="142"/>
      <c r="J491" s="142"/>
      <c r="K491" s="143"/>
      <c r="L491" s="141"/>
      <c r="M491" s="142"/>
      <c r="N491" s="142"/>
      <c r="O491" s="143"/>
      <c r="P491" s="187">
        <v>4.8</v>
      </c>
      <c r="Q491" s="158">
        <v>4.9000000000000004</v>
      </c>
      <c r="R491" s="1860"/>
      <c r="S491" s="1861"/>
      <c r="T491" s="1861"/>
      <c r="U491" s="1862"/>
      <c r="V491" s="2"/>
      <c r="W491" s="2"/>
    </row>
    <row r="492" spans="1:23" ht="15" customHeight="1">
      <c r="A492" s="1864"/>
      <c r="B492" s="1867"/>
      <c r="C492" s="1870"/>
      <c r="D492" s="1873"/>
      <c r="E492" s="1876"/>
      <c r="F492" s="1878"/>
      <c r="G492" s="101" t="s">
        <v>65</v>
      </c>
      <c r="H492" s="141"/>
      <c r="I492" s="142"/>
      <c r="J492" s="142"/>
      <c r="K492" s="143"/>
      <c r="L492" s="141"/>
      <c r="M492" s="142"/>
      <c r="N492" s="142"/>
      <c r="O492" s="143"/>
      <c r="P492" s="187"/>
      <c r="Q492" s="158"/>
      <c r="R492" s="1860"/>
      <c r="S492" s="1861"/>
      <c r="T492" s="1861"/>
      <c r="U492" s="1862"/>
      <c r="V492" s="2"/>
      <c r="W492" s="2"/>
    </row>
    <row r="493" spans="1:23" ht="15" customHeight="1">
      <c r="A493" s="1864"/>
      <c r="B493" s="1867"/>
      <c r="C493" s="1870"/>
      <c r="D493" s="1873"/>
      <c r="E493" s="1876"/>
      <c r="F493" s="1878"/>
      <c r="G493" s="23" t="s">
        <v>36</v>
      </c>
      <c r="H493" s="141"/>
      <c r="I493" s="142"/>
      <c r="J493" s="142"/>
      <c r="K493" s="143"/>
      <c r="L493" s="141"/>
      <c r="M493" s="142"/>
      <c r="N493" s="142"/>
      <c r="O493" s="143"/>
      <c r="P493" s="180"/>
      <c r="Q493" s="181"/>
      <c r="R493" s="1860" t="s">
        <v>112</v>
      </c>
      <c r="S493" s="1861"/>
      <c r="T493" s="1861"/>
      <c r="U493" s="1862"/>
      <c r="V493" s="2"/>
      <c r="W493" s="2"/>
    </row>
    <row r="494" spans="1:23" ht="15" customHeight="1">
      <c r="A494" s="1864"/>
      <c r="B494" s="1867"/>
      <c r="C494" s="1870"/>
      <c r="D494" s="1873"/>
      <c r="E494" s="1876"/>
      <c r="F494" s="1878"/>
      <c r="G494" s="23" t="s">
        <v>66</v>
      </c>
      <c r="H494" s="141"/>
      <c r="I494" s="142"/>
      <c r="J494" s="142"/>
      <c r="K494" s="143"/>
      <c r="L494" s="141"/>
      <c r="M494" s="142"/>
      <c r="N494" s="142"/>
      <c r="O494" s="143"/>
      <c r="P494" s="180"/>
      <c r="Q494" s="181"/>
      <c r="R494" s="1860"/>
      <c r="S494" s="1861"/>
      <c r="T494" s="1861"/>
      <c r="U494" s="1862"/>
      <c r="V494" s="2"/>
      <c r="W494" s="2"/>
    </row>
    <row r="495" spans="1:23" ht="15" customHeight="1" thickBot="1">
      <c r="A495" s="1865"/>
      <c r="B495" s="1868"/>
      <c r="C495" s="1871"/>
      <c r="D495" s="1874"/>
      <c r="E495" s="1877"/>
      <c r="F495" s="1879"/>
      <c r="G495" s="38" t="s">
        <v>13</v>
      </c>
      <c r="H495" s="182">
        <f>+H488+H489+H490+H493+H494</f>
        <v>0</v>
      </c>
      <c r="I495" s="183">
        <f t="shared" ref="I495:Q495" si="139">+I488+I489+I490+I493+I494</f>
        <v>0</v>
      </c>
      <c r="J495" s="183">
        <f t="shared" si="139"/>
        <v>0</v>
      </c>
      <c r="K495" s="184">
        <f t="shared" si="139"/>
        <v>0</v>
      </c>
      <c r="L495" s="182">
        <f t="shared" si="139"/>
        <v>0</v>
      </c>
      <c r="M495" s="183">
        <f t="shared" si="139"/>
        <v>0</v>
      </c>
      <c r="N495" s="183">
        <f t="shared" si="139"/>
        <v>0</v>
      </c>
      <c r="O495" s="184">
        <f t="shared" si="139"/>
        <v>0</v>
      </c>
      <c r="P495" s="185">
        <f t="shared" si="139"/>
        <v>59.4</v>
      </c>
      <c r="Q495" s="186">
        <f t="shared" si="139"/>
        <v>59.6</v>
      </c>
      <c r="R495" s="1880"/>
      <c r="S495" s="40"/>
      <c r="T495" s="40"/>
      <c r="U495" s="42"/>
      <c r="V495" s="2"/>
      <c r="W495" s="2"/>
    </row>
    <row r="496" spans="1:23" s="205" customFormat="1" ht="15" customHeight="1" thickBot="1">
      <c r="A496" s="9" t="s">
        <v>17</v>
      </c>
      <c r="B496" s="217" t="s">
        <v>22</v>
      </c>
      <c r="C496" s="1853" t="s">
        <v>46</v>
      </c>
      <c r="D496" s="1853"/>
      <c r="E496" s="1853"/>
      <c r="F496" s="1853"/>
      <c r="G496" s="1854"/>
      <c r="H496" s="134">
        <f>H487+H495</f>
        <v>0</v>
      </c>
      <c r="I496" s="105">
        <f t="shared" ref="I496:Q496" si="140">I487+I495</f>
        <v>0</v>
      </c>
      <c r="J496" s="105">
        <f t="shared" si="140"/>
        <v>0</v>
      </c>
      <c r="K496" s="135">
        <f t="shared" si="140"/>
        <v>0</v>
      </c>
      <c r="L496" s="134">
        <f t="shared" si="140"/>
        <v>0</v>
      </c>
      <c r="M496" s="105">
        <f t="shared" si="140"/>
        <v>0</v>
      </c>
      <c r="N496" s="105">
        <f t="shared" si="140"/>
        <v>0</v>
      </c>
      <c r="O496" s="135">
        <f t="shared" si="140"/>
        <v>0</v>
      </c>
      <c r="P496" s="136">
        <f t="shared" si="140"/>
        <v>59.4</v>
      </c>
      <c r="Q496" s="136">
        <f t="shared" si="140"/>
        <v>59.6</v>
      </c>
      <c r="R496" s="134" t="s">
        <v>23</v>
      </c>
      <c r="S496" s="105" t="s">
        <v>23</v>
      </c>
      <c r="T496" s="105" t="s">
        <v>23</v>
      </c>
      <c r="U496" s="135" t="s">
        <v>23</v>
      </c>
    </row>
    <row r="497" spans="1:21" ht="15" customHeight="1" thickBot="1">
      <c r="A497" s="78" t="s">
        <v>17</v>
      </c>
      <c r="B497" s="1855" t="s">
        <v>15</v>
      </c>
      <c r="C497" s="1856"/>
      <c r="D497" s="1856"/>
      <c r="E497" s="1856"/>
      <c r="F497" s="1856"/>
      <c r="G497" s="1856"/>
      <c r="H497" s="78">
        <f t="shared" ref="H497:Q497" si="141">+H54+H160+H378+H468+H478+H496</f>
        <v>4770.9700000000012</v>
      </c>
      <c r="I497" s="137">
        <f t="shared" si="141"/>
        <v>403.67</v>
      </c>
      <c r="J497" s="137">
        <f t="shared" si="141"/>
        <v>1.5100000000000002</v>
      </c>
      <c r="K497" s="138">
        <f t="shared" si="141"/>
        <v>4367.3</v>
      </c>
      <c r="L497" s="78">
        <f t="shared" si="141"/>
        <v>4554.47</v>
      </c>
      <c r="M497" s="78">
        <f t="shared" si="141"/>
        <v>386.97</v>
      </c>
      <c r="N497" s="78">
        <f t="shared" si="141"/>
        <v>1.5100000000000002</v>
      </c>
      <c r="O497" s="78">
        <f t="shared" si="141"/>
        <v>4167.5</v>
      </c>
      <c r="P497" s="78">
        <f t="shared" si="141"/>
        <v>5675.9299999999994</v>
      </c>
      <c r="Q497" s="78">
        <f t="shared" si="141"/>
        <v>5179.0700000000006</v>
      </c>
      <c r="R497" s="79" t="s">
        <v>23</v>
      </c>
      <c r="S497" s="80" t="s">
        <v>23</v>
      </c>
      <c r="T497" s="80" t="s">
        <v>23</v>
      </c>
      <c r="U497" s="81" t="s">
        <v>23</v>
      </c>
    </row>
    <row r="498" spans="1:21" ht="15" customHeight="1" thickBot="1">
      <c r="A498" s="1857" t="s">
        <v>16</v>
      </c>
      <c r="B498" s="1858"/>
      <c r="C498" s="1858"/>
      <c r="D498" s="1858"/>
      <c r="E498" s="1858"/>
      <c r="F498" s="1858"/>
      <c r="G498" s="1858"/>
      <c r="H498" s="83">
        <f>SUM(H497)</f>
        <v>4770.9700000000012</v>
      </c>
      <c r="I498" s="82">
        <f t="shared" ref="I498:Q498" si="142">SUM(I497)</f>
        <v>403.67</v>
      </c>
      <c r="J498" s="82">
        <f t="shared" si="142"/>
        <v>1.5100000000000002</v>
      </c>
      <c r="K498" s="84">
        <f t="shared" si="142"/>
        <v>4367.3</v>
      </c>
      <c r="L498" s="83">
        <f t="shared" si="142"/>
        <v>4554.47</v>
      </c>
      <c r="M498" s="83">
        <f t="shared" si="142"/>
        <v>386.97</v>
      </c>
      <c r="N498" s="83">
        <f t="shared" si="142"/>
        <v>1.5100000000000002</v>
      </c>
      <c r="O498" s="83">
        <f t="shared" si="142"/>
        <v>4167.5</v>
      </c>
      <c r="P498" s="83">
        <f t="shared" si="142"/>
        <v>5675.9299999999994</v>
      </c>
      <c r="Q498" s="83">
        <f t="shared" si="142"/>
        <v>5179.0700000000006</v>
      </c>
      <c r="R498" s="83" t="s">
        <v>23</v>
      </c>
      <c r="S498" s="82" t="s">
        <v>23</v>
      </c>
      <c r="T498" s="82" t="s">
        <v>23</v>
      </c>
      <c r="U498" s="84" t="s">
        <v>23</v>
      </c>
    </row>
    <row r="499" spans="1:21">
      <c r="A499" s="85"/>
      <c r="B499" s="85"/>
      <c r="C499" s="85"/>
      <c r="D499" s="86"/>
      <c r="E499" s="85"/>
      <c r="F499" s="85"/>
      <c r="G499" s="85"/>
      <c r="H499" s="85"/>
      <c r="I499" s="85"/>
      <c r="J499" s="85"/>
      <c r="K499" s="85"/>
      <c r="L499" s="85"/>
      <c r="M499" s="85"/>
      <c r="N499" s="85"/>
      <c r="O499" s="85"/>
      <c r="P499" s="85"/>
      <c r="Q499" s="85"/>
      <c r="R499" s="85"/>
      <c r="S499" s="85"/>
      <c r="T499" s="85"/>
      <c r="U499" s="87"/>
    </row>
    <row r="500" spans="1:21" ht="26.25" customHeight="1">
      <c r="A500" s="537"/>
      <c r="B500" s="537"/>
      <c r="C500" s="85"/>
      <c r="D500" s="86"/>
      <c r="E500" s="85"/>
      <c r="F500" s="85"/>
      <c r="G500" s="85"/>
      <c r="H500" s="537"/>
      <c r="I500" s="537"/>
      <c r="J500" s="537"/>
      <c r="K500" s="537"/>
      <c r="L500" s="537"/>
      <c r="M500" s="537"/>
      <c r="N500" s="537"/>
      <c r="O500" s="537"/>
      <c r="P500" s="88"/>
      <c r="Q500" s="537"/>
      <c r="R500" s="537"/>
      <c r="S500" s="218"/>
      <c r="T500" s="48"/>
      <c r="U500" s="48"/>
    </row>
    <row r="501" spans="1:21" ht="11.25" customHeight="1">
      <c r="A501" s="613"/>
      <c r="B501" s="613"/>
      <c r="C501" s="1851"/>
      <c r="D501" s="1851"/>
      <c r="E501" s="1851"/>
      <c r="F501" s="1851"/>
      <c r="G501" s="85"/>
      <c r="H501" s="608"/>
      <c r="I501" s="608"/>
      <c r="J501" s="608"/>
      <c r="K501" s="608"/>
      <c r="L501" s="608"/>
      <c r="M501" s="608"/>
      <c r="N501" s="608"/>
      <c r="O501" s="608"/>
      <c r="P501" s="608"/>
      <c r="Q501" s="608"/>
      <c r="R501" s="88"/>
      <c r="S501" s="88"/>
      <c r="T501" s="88"/>
      <c r="U501" s="88"/>
    </row>
    <row r="502" spans="1:21" ht="25.5" customHeight="1">
      <c r="A502" s="613"/>
      <c r="B502" s="613"/>
      <c r="C502" s="614" t="s">
        <v>482</v>
      </c>
      <c r="D502" s="614"/>
      <c r="E502" s="614"/>
      <c r="F502" s="614"/>
      <c r="G502" s="615"/>
      <c r="H502" s="616"/>
      <c r="I502" s="616"/>
      <c r="J502" s="616"/>
      <c r="K502" s="616"/>
      <c r="L502" s="616"/>
      <c r="M502" s="616"/>
      <c r="N502" s="616"/>
      <c r="O502" s="616"/>
      <c r="P502" s="616"/>
      <c r="Q502" s="616"/>
      <c r="R502" s="617"/>
      <c r="S502" s="88"/>
      <c r="T502" s="88"/>
      <c r="U502" s="88"/>
    </row>
    <row r="503" spans="1:21" ht="11.25" customHeight="1">
      <c r="A503" s="613"/>
      <c r="B503" s="613"/>
      <c r="C503" s="1852"/>
      <c r="D503" s="1852"/>
      <c r="E503" s="1852"/>
      <c r="F503" s="1852"/>
      <c r="G503" s="609"/>
      <c r="H503" s="608"/>
      <c r="I503" s="608"/>
      <c r="J503" s="608"/>
      <c r="K503" s="608"/>
      <c r="L503" s="608"/>
      <c r="M503" s="608"/>
      <c r="N503" s="608"/>
      <c r="O503" s="608"/>
      <c r="P503" s="608"/>
      <c r="Q503" s="608"/>
      <c r="R503" s="88"/>
      <c r="S503" s="88"/>
      <c r="T503" s="88"/>
      <c r="U503" s="88"/>
    </row>
    <row r="504" spans="1:21" ht="26.25" customHeight="1">
      <c r="A504" s="613"/>
      <c r="B504" s="613"/>
      <c r="C504" s="1859"/>
      <c r="D504" s="1859"/>
      <c r="E504" s="1859"/>
      <c r="F504" s="1859"/>
      <c r="G504" s="610"/>
      <c r="H504" s="611"/>
      <c r="I504" s="611"/>
      <c r="J504" s="611"/>
      <c r="K504" s="611"/>
      <c r="L504" s="611"/>
      <c r="M504" s="611"/>
      <c r="N504" s="611"/>
      <c r="O504" s="611"/>
      <c r="P504" s="611"/>
      <c r="Q504" s="611"/>
      <c r="R504" s="88"/>
      <c r="S504" s="88"/>
      <c r="T504" s="88"/>
      <c r="U504" s="88"/>
    </row>
    <row r="505" spans="1:21" ht="24" customHeight="1">
      <c r="A505" s="613"/>
      <c r="B505" s="613"/>
      <c r="C505" s="1859"/>
      <c r="D505" s="1859"/>
      <c r="E505" s="1859"/>
      <c r="F505" s="1859"/>
      <c r="G505" s="610"/>
      <c r="H505" s="611"/>
      <c r="I505" s="611"/>
      <c r="J505" s="611"/>
      <c r="K505" s="611"/>
      <c r="L505" s="611"/>
      <c r="M505" s="611"/>
      <c r="N505" s="611"/>
      <c r="O505" s="611"/>
      <c r="P505" s="611"/>
      <c r="Q505" s="611"/>
      <c r="R505" s="88"/>
      <c r="S505" s="88"/>
      <c r="T505" s="88"/>
      <c r="U505" s="88"/>
    </row>
    <row r="506" spans="1:21" ht="24" customHeight="1">
      <c r="A506" s="613"/>
      <c r="B506" s="613"/>
      <c r="C506" s="1851"/>
      <c r="D506" s="1851"/>
      <c r="E506" s="1851"/>
      <c r="F506" s="1851"/>
      <c r="G506" s="85"/>
      <c r="H506" s="608"/>
      <c r="I506" s="608"/>
      <c r="J506" s="608"/>
      <c r="K506" s="608"/>
      <c r="L506" s="608"/>
      <c r="M506" s="608"/>
      <c r="N506" s="608"/>
      <c r="O506" s="608"/>
      <c r="P506" s="608"/>
      <c r="Q506" s="608"/>
      <c r="R506" s="88"/>
      <c r="S506" s="88"/>
      <c r="T506" s="88"/>
      <c r="U506" s="88"/>
    </row>
    <row r="507" spans="1:21" ht="11.25" customHeight="1">
      <c r="A507" s="613"/>
      <c r="B507" s="613"/>
      <c r="C507" s="1851"/>
      <c r="D507" s="1851"/>
      <c r="E507" s="1851"/>
      <c r="F507" s="1851"/>
      <c r="G507" s="85"/>
      <c r="H507" s="608"/>
      <c r="I507" s="608"/>
      <c r="J507" s="608"/>
      <c r="K507" s="608"/>
      <c r="L507" s="608"/>
      <c r="M507" s="608"/>
      <c r="N507" s="608"/>
      <c r="O507" s="608"/>
      <c r="P507" s="608"/>
      <c r="Q507" s="608"/>
      <c r="R507" s="88"/>
      <c r="S507" s="88"/>
      <c r="T507" s="88"/>
      <c r="U507" s="88"/>
    </row>
    <row r="508" spans="1:21">
      <c r="A508" s="613"/>
      <c r="B508" s="613"/>
      <c r="C508" s="1850"/>
      <c r="D508" s="1850"/>
      <c r="E508" s="1850"/>
      <c r="F508" s="1850"/>
      <c r="G508" s="1850"/>
      <c r="H508" s="612"/>
      <c r="I508" s="612"/>
      <c r="J508" s="612"/>
      <c r="K508" s="612"/>
      <c r="L508" s="612"/>
      <c r="M508" s="612"/>
      <c r="N508" s="612"/>
      <c r="O508" s="612"/>
      <c r="P508" s="612"/>
      <c r="Q508" s="612"/>
      <c r="R508" s="85"/>
      <c r="S508" s="85"/>
      <c r="T508" s="85"/>
      <c r="U508" s="85"/>
    </row>
    <row r="509" spans="1:21">
      <c r="A509" s="89"/>
      <c r="B509" s="89"/>
      <c r="C509" s="89"/>
      <c r="D509" s="90"/>
      <c r="E509" s="89"/>
      <c r="F509" s="89"/>
      <c r="G509" s="89"/>
      <c r="H509" s="91"/>
      <c r="I509" s="91"/>
      <c r="J509" s="91"/>
      <c r="K509" s="91"/>
      <c r="L509" s="91"/>
      <c r="M509" s="91"/>
      <c r="N509" s="91"/>
      <c r="O509" s="91"/>
      <c r="P509" s="92"/>
      <c r="Q509" s="92"/>
      <c r="R509" s="218"/>
      <c r="S509" s="89"/>
      <c r="T509" s="89"/>
      <c r="U509" s="89"/>
    </row>
    <row r="510" spans="1:21">
      <c r="H510" s="94"/>
      <c r="I510" s="94"/>
      <c r="J510" s="94"/>
      <c r="K510" s="94"/>
      <c r="L510" s="94"/>
      <c r="M510" s="94"/>
      <c r="N510" s="94"/>
      <c r="O510" s="94"/>
      <c r="P510" s="94"/>
      <c r="Q510" s="94"/>
      <c r="R510" s="48"/>
    </row>
    <row r="511" spans="1:21">
      <c r="H511" s="94"/>
      <c r="I511" s="94"/>
      <c r="J511" s="94"/>
      <c r="K511" s="94"/>
      <c r="L511" s="94"/>
      <c r="M511" s="94"/>
      <c r="N511" s="94"/>
      <c r="O511" s="94"/>
      <c r="P511" s="94"/>
      <c r="Q511" s="94"/>
    </row>
    <row r="512" spans="1:21">
      <c r="C512" s="1851"/>
      <c r="D512" s="1851"/>
      <c r="E512" s="1851"/>
      <c r="F512" s="1851"/>
      <c r="G512" s="85"/>
      <c r="K512" s="48"/>
      <c r="L512" s="48"/>
      <c r="M512" s="48"/>
      <c r="N512" s="48"/>
      <c r="O512" s="48"/>
    </row>
    <row r="513" spans="3:15">
      <c r="C513" s="1852"/>
      <c r="D513" s="1852"/>
      <c r="E513" s="1852"/>
      <c r="F513" s="1852"/>
      <c r="G513" s="85"/>
      <c r="K513" s="48"/>
      <c r="L513" s="48"/>
      <c r="M513" s="48"/>
      <c r="N513" s="48"/>
      <c r="O513" s="48"/>
    </row>
    <row r="514" spans="3:15">
      <c r="C514" s="1851"/>
      <c r="D514" s="1851"/>
      <c r="E514" s="1851"/>
      <c r="F514" s="1851"/>
      <c r="G514" s="85"/>
      <c r="K514" s="48"/>
      <c r="L514" s="48"/>
      <c r="M514" s="48"/>
      <c r="N514" s="48"/>
      <c r="O514" s="48"/>
    </row>
    <row r="515" spans="3:15">
      <c r="C515" s="1851"/>
      <c r="D515" s="1851"/>
      <c r="E515" s="1851"/>
      <c r="F515" s="1851"/>
      <c r="G515" s="85"/>
      <c r="K515" s="48"/>
      <c r="L515" s="48"/>
      <c r="M515" s="48"/>
      <c r="N515" s="48"/>
      <c r="O515" s="48"/>
    </row>
    <row r="516" spans="3:15">
      <c r="C516" s="1850"/>
      <c r="D516" s="1850"/>
      <c r="E516" s="1850"/>
      <c r="F516" s="1850"/>
      <c r="G516" s="1850"/>
    </row>
    <row r="517" spans="3:15">
      <c r="C517" s="89"/>
      <c r="D517" s="90"/>
      <c r="E517" s="89"/>
      <c r="F517" s="89"/>
      <c r="G517" s="89"/>
    </row>
  </sheetData>
  <mergeCells count="694">
    <mergeCell ref="V131:W131"/>
    <mergeCell ref="U346:U352"/>
    <mergeCell ref="V347:Y347"/>
    <mergeCell ref="V348:Y348"/>
    <mergeCell ref="V350:AA350"/>
    <mergeCell ref="A346:A353"/>
    <mergeCell ref="B346:B353"/>
    <mergeCell ref="C346:C353"/>
    <mergeCell ref="D346:D353"/>
    <mergeCell ref="E346:E353"/>
    <mergeCell ref="F346:F353"/>
    <mergeCell ref="R346:R353"/>
    <mergeCell ref="S346:S352"/>
    <mergeCell ref="T346:T352"/>
    <mergeCell ref="U136:U142"/>
    <mergeCell ref="A144:A151"/>
    <mergeCell ref="B144:B151"/>
    <mergeCell ref="C144:C151"/>
    <mergeCell ref="D144:D151"/>
    <mergeCell ref="E144:E151"/>
    <mergeCell ref="F144:F151"/>
    <mergeCell ref="R128:R135"/>
    <mergeCell ref="S128:S134"/>
    <mergeCell ref="T128:T134"/>
    <mergeCell ref="U362:U368"/>
    <mergeCell ref="V363:Y363"/>
    <mergeCell ref="V364:Y364"/>
    <mergeCell ref="V366:AA366"/>
    <mergeCell ref="A354:A361"/>
    <mergeCell ref="B354:B361"/>
    <mergeCell ref="C354:C361"/>
    <mergeCell ref="D354:D361"/>
    <mergeCell ref="E354:E361"/>
    <mergeCell ref="F354:F361"/>
    <mergeCell ref="R354:R361"/>
    <mergeCell ref="S354:S360"/>
    <mergeCell ref="T354:T360"/>
    <mergeCell ref="U354:U360"/>
    <mergeCell ref="V355:Y355"/>
    <mergeCell ref="V356:Y356"/>
    <mergeCell ref="V358:AA358"/>
    <mergeCell ref="A362:A369"/>
    <mergeCell ref="B362:B369"/>
    <mergeCell ref="C362:C369"/>
    <mergeCell ref="D362:D369"/>
    <mergeCell ref="E362:E369"/>
    <mergeCell ref="F362:F369"/>
    <mergeCell ref="R362:R369"/>
    <mergeCell ref="S362:S368"/>
    <mergeCell ref="T362:T368"/>
    <mergeCell ref="Q1:U1"/>
    <mergeCell ref="A2:U2"/>
    <mergeCell ref="A3:U3"/>
    <mergeCell ref="A4:U4"/>
    <mergeCell ref="A5:U5"/>
    <mergeCell ref="A6:U6"/>
    <mergeCell ref="M8:N8"/>
    <mergeCell ref="O8:O9"/>
    <mergeCell ref="R8:R9"/>
    <mergeCell ref="U8:U9"/>
    <mergeCell ref="A10:U10"/>
    <mergeCell ref="A11:U11"/>
    <mergeCell ref="G7:G9"/>
    <mergeCell ref="H7:K7"/>
    <mergeCell ref="L7:O7"/>
    <mergeCell ref="P7:P9"/>
    <mergeCell ref="Q7:Q9"/>
    <mergeCell ref="R7:U7"/>
    <mergeCell ref="H8:H9"/>
    <mergeCell ref="I8:J8"/>
    <mergeCell ref="K8:K9"/>
    <mergeCell ref="L8:L9"/>
    <mergeCell ref="A7:A9"/>
    <mergeCell ref="B7:B9"/>
    <mergeCell ref="C7:C9"/>
    <mergeCell ref="D7:D9"/>
    <mergeCell ref="E7:E9"/>
    <mergeCell ref="F7:F9"/>
    <mergeCell ref="B12:U12"/>
    <mergeCell ref="C13:U13"/>
    <mergeCell ref="A14:A21"/>
    <mergeCell ref="B14:B21"/>
    <mergeCell ref="C14:C21"/>
    <mergeCell ref="D14:D21"/>
    <mergeCell ref="E14:E21"/>
    <mergeCell ref="F14:F21"/>
    <mergeCell ref="R14:R21"/>
    <mergeCell ref="S14:S20"/>
    <mergeCell ref="T14:T20"/>
    <mergeCell ref="U14:U20"/>
    <mergeCell ref="U22:U28"/>
    <mergeCell ref="A30:A37"/>
    <mergeCell ref="B30:B37"/>
    <mergeCell ref="C30:C37"/>
    <mergeCell ref="D30:D37"/>
    <mergeCell ref="E30:E37"/>
    <mergeCell ref="F30:F37"/>
    <mergeCell ref="R30:R37"/>
    <mergeCell ref="S30:S36"/>
    <mergeCell ref="T30:T36"/>
    <mergeCell ref="U30:U36"/>
    <mergeCell ref="A22:A29"/>
    <mergeCell ref="B22:B29"/>
    <mergeCell ref="C22:C29"/>
    <mergeCell ref="D22:D29"/>
    <mergeCell ref="E22:E29"/>
    <mergeCell ref="F22:F29"/>
    <mergeCell ref="R22:R29"/>
    <mergeCell ref="S22:S28"/>
    <mergeCell ref="T22:T28"/>
    <mergeCell ref="U38:U44"/>
    <mergeCell ref="A46:A53"/>
    <mergeCell ref="B46:B53"/>
    <mergeCell ref="C46:C53"/>
    <mergeCell ref="D46:D53"/>
    <mergeCell ref="E46:E53"/>
    <mergeCell ref="F46:F53"/>
    <mergeCell ref="R46:R53"/>
    <mergeCell ref="S46:S52"/>
    <mergeCell ref="T46:T52"/>
    <mergeCell ref="U46:U52"/>
    <mergeCell ref="A38:A45"/>
    <mergeCell ref="B38:B45"/>
    <mergeCell ref="C38:C45"/>
    <mergeCell ref="D38:D45"/>
    <mergeCell ref="E38:E45"/>
    <mergeCell ref="F38:F45"/>
    <mergeCell ref="R38:R45"/>
    <mergeCell ref="S38:S44"/>
    <mergeCell ref="T38:T44"/>
    <mergeCell ref="C54:G54"/>
    <mergeCell ref="C55:U55"/>
    <mergeCell ref="A56:A63"/>
    <mergeCell ref="B56:B63"/>
    <mergeCell ref="C56:C63"/>
    <mergeCell ref="D56:D63"/>
    <mergeCell ref="E56:E63"/>
    <mergeCell ref="F56:F63"/>
    <mergeCell ref="R56:R63"/>
    <mergeCell ref="S56:S62"/>
    <mergeCell ref="T56:T62"/>
    <mergeCell ref="U56:U62"/>
    <mergeCell ref="U64:U70"/>
    <mergeCell ref="A64:A71"/>
    <mergeCell ref="B64:B71"/>
    <mergeCell ref="C64:C71"/>
    <mergeCell ref="D64:D71"/>
    <mergeCell ref="E64:E71"/>
    <mergeCell ref="F64:F71"/>
    <mergeCell ref="R64:R71"/>
    <mergeCell ref="S64:S70"/>
    <mergeCell ref="T64:T70"/>
    <mergeCell ref="A88:A95"/>
    <mergeCell ref="U72:U78"/>
    <mergeCell ref="A80:A87"/>
    <mergeCell ref="B80:B87"/>
    <mergeCell ref="C80:C87"/>
    <mergeCell ref="D80:D87"/>
    <mergeCell ref="E80:E87"/>
    <mergeCell ref="A72:A79"/>
    <mergeCell ref="B72:B79"/>
    <mergeCell ref="C72:C79"/>
    <mergeCell ref="D72:D79"/>
    <mergeCell ref="E72:E79"/>
    <mergeCell ref="F72:F79"/>
    <mergeCell ref="R72:R79"/>
    <mergeCell ref="S72:S78"/>
    <mergeCell ref="T72:T78"/>
    <mergeCell ref="F88:F95"/>
    <mergeCell ref="R88:R95"/>
    <mergeCell ref="S88:S94"/>
    <mergeCell ref="T88:T94"/>
    <mergeCell ref="U88:U94"/>
    <mergeCell ref="V88:Y88"/>
    <mergeCell ref="F80:F87"/>
    <mergeCell ref="R80:R87"/>
    <mergeCell ref="S80:S86"/>
    <mergeCell ref="T80:T86"/>
    <mergeCell ref="U80:U86"/>
    <mergeCell ref="B88:B95"/>
    <mergeCell ref="C88:C95"/>
    <mergeCell ref="D88:D95"/>
    <mergeCell ref="E88:E95"/>
    <mergeCell ref="R96:R103"/>
    <mergeCell ref="S96:S102"/>
    <mergeCell ref="T96:T102"/>
    <mergeCell ref="U96:U102"/>
    <mergeCell ref="A104:A111"/>
    <mergeCell ref="B104:B111"/>
    <mergeCell ref="C104:C111"/>
    <mergeCell ref="D104:D111"/>
    <mergeCell ref="E104:E111"/>
    <mergeCell ref="F104:F111"/>
    <mergeCell ref="R104:R111"/>
    <mergeCell ref="S104:S110"/>
    <mergeCell ref="T104:T110"/>
    <mergeCell ref="U104:U110"/>
    <mergeCell ref="A96:A103"/>
    <mergeCell ref="B96:B103"/>
    <mergeCell ref="C96:C103"/>
    <mergeCell ref="D96:D103"/>
    <mergeCell ref="E96:E103"/>
    <mergeCell ref="F96:F103"/>
    <mergeCell ref="U112:U118"/>
    <mergeCell ref="A120:A127"/>
    <mergeCell ref="B120:B127"/>
    <mergeCell ref="C120:C127"/>
    <mergeCell ref="D120:D127"/>
    <mergeCell ref="E120:E127"/>
    <mergeCell ref="F120:F127"/>
    <mergeCell ref="R120:R127"/>
    <mergeCell ref="S120:S126"/>
    <mergeCell ref="T120:T126"/>
    <mergeCell ref="U120:U126"/>
    <mergeCell ref="A112:A119"/>
    <mergeCell ref="B112:B119"/>
    <mergeCell ref="C112:C119"/>
    <mergeCell ref="D112:D119"/>
    <mergeCell ref="E112:E119"/>
    <mergeCell ref="F112:F119"/>
    <mergeCell ref="R112:R119"/>
    <mergeCell ref="S112:S118"/>
    <mergeCell ref="T112:T118"/>
    <mergeCell ref="U144:U150"/>
    <mergeCell ref="A128:A135"/>
    <mergeCell ref="B128:B135"/>
    <mergeCell ref="C128:C135"/>
    <mergeCell ref="D128:D135"/>
    <mergeCell ref="E128:E135"/>
    <mergeCell ref="F128:F135"/>
    <mergeCell ref="R144:R151"/>
    <mergeCell ref="S144:S150"/>
    <mergeCell ref="T144:T150"/>
    <mergeCell ref="U128:U134"/>
    <mergeCell ref="A136:A143"/>
    <mergeCell ref="B136:B143"/>
    <mergeCell ref="C136:C143"/>
    <mergeCell ref="D136:D143"/>
    <mergeCell ref="E136:E143"/>
    <mergeCell ref="F136:F143"/>
    <mergeCell ref="R136:R143"/>
    <mergeCell ref="S136:S142"/>
    <mergeCell ref="T136:T142"/>
    <mergeCell ref="R162:R169"/>
    <mergeCell ref="S162:S168"/>
    <mergeCell ref="T162:T168"/>
    <mergeCell ref="U162:U168"/>
    <mergeCell ref="A152:A159"/>
    <mergeCell ref="B152:B159"/>
    <mergeCell ref="C152:C159"/>
    <mergeCell ref="D152:D159"/>
    <mergeCell ref="E152:E159"/>
    <mergeCell ref="F152:F159"/>
    <mergeCell ref="A162:A169"/>
    <mergeCell ref="B162:B169"/>
    <mergeCell ref="C162:C169"/>
    <mergeCell ref="D162:D169"/>
    <mergeCell ref="E162:E169"/>
    <mergeCell ref="F162:F169"/>
    <mergeCell ref="U152:U158"/>
    <mergeCell ref="C160:G160"/>
    <mergeCell ref="C161:U161"/>
    <mergeCell ref="R152:R159"/>
    <mergeCell ref="S152:S158"/>
    <mergeCell ref="T152:T158"/>
    <mergeCell ref="R170:R177"/>
    <mergeCell ref="S170:S176"/>
    <mergeCell ref="T170:T176"/>
    <mergeCell ref="U170:U176"/>
    <mergeCell ref="A178:A185"/>
    <mergeCell ref="B178:B185"/>
    <mergeCell ref="C178:C185"/>
    <mergeCell ref="D178:D185"/>
    <mergeCell ref="E178:E185"/>
    <mergeCell ref="F178:F185"/>
    <mergeCell ref="R178:R185"/>
    <mergeCell ref="S178:S184"/>
    <mergeCell ref="T178:T184"/>
    <mergeCell ref="U178:U184"/>
    <mergeCell ref="A170:A177"/>
    <mergeCell ref="B170:B177"/>
    <mergeCell ref="C170:C177"/>
    <mergeCell ref="D170:D177"/>
    <mergeCell ref="E170:E177"/>
    <mergeCell ref="F170:F177"/>
    <mergeCell ref="U186:U192"/>
    <mergeCell ref="A194:A201"/>
    <mergeCell ref="B194:B201"/>
    <mergeCell ref="C194:C201"/>
    <mergeCell ref="D194:D201"/>
    <mergeCell ref="E194:E201"/>
    <mergeCell ref="F194:F201"/>
    <mergeCell ref="R194:R201"/>
    <mergeCell ref="S194:S200"/>
    <mergeCell ref="T194:T200"/>
    <mergeCell ref="U194:U200"/>
    <mergeCell ref="A186:A193"/>
    <mergeCell ref="B186:B193"/>
    <mergeCell ref="C186:C193"/>
    <mergeCell ref="D186:D193"/>
    <mergeCell ref="E186:E193"/>
    <mergeCell ref="F186:F193"/>
    <mergeCell ref="R186:R193"/>
    <mergeCell ref="S186:S192"/>
    <mergeCell ref="T186:T192"/>
    <mergeCell ref="V213:AA213"/>
    <mergeCell ref="A218:A225"/>
    <mergeCell ref="B218:B225"/>
    <mergeCell ref="C218:C225"/>
    <mergeCell ref="D218:D225"/>
    <mergeCell ref="E218:E225"/>
    <mergeCell ref="R202:R209"/>
    <mergeCell ref="S202:S208"/>
    <mergeCell ref="T202:T208"/>
    <mergeCell ref="U202:U208"/>
    <mergeCell ref="A210:A217"/>
    <mergeCell ref="B210:B217"/>
    <mergeCell ref="C210:C217"/>
    <mergeCell ref="D210:D217"/>
    <mergeCell ref="E210:E217"/>
    <mergeCell ref="F210:F217"/>
    <mergeCell ref="U218:U224"/>
    <mergeCell ref="R210:R217"/>
    <mergeCell ref="S210:S216"/>
    <mergeCell ref="T210:T216"/>
    <mergeCell ref="U210:U216"/>
    <mergeCell ref="A202:A209"/>
    <mergeCell ref="B202:B209"/>
    <mergeCell ref="C202:C209"/>
    <mergeCell ref="D202:D209"/>
    <mergeCell ref="E202:E209"/>
    <mergeCell ref="F202:F209"/>
    <mergeCell ref="F218:F225"/>
    <mergeCell ref="R218:R225"/>
    <mergeCell ref="S218:S224"/>
    <mergeCell ref="T218:T224"/>
    <mergeCell ref="F234:F241"/>
    <mergeCell ref="R234:R241"/>
    <mergeCell ref="S234:S240"/>
    <mergeCell ref="T234:T240"/>
    <mergeCell ref="A226:A233"/>
    <mergeCell ref="B226:B233"/>
    <mergeCell ref="C226:C233"/>
    <mergeCell ref="D226:D233"/>
    <mergeCell ref="E226:E233"/>
    <mergeCell ref="A242:A249"/>
    <mergeCell ref="B242:B249"/>
    <mergeCell ref="C242:C249"/>
    <mergeCell ref="D242:D249"/>
    <mergeCell ref="E242:E249"/>
    <mergeCell ref="A234:A241"/>
    <mergeCell ref="B234:B241"/>
    <mergeCell ref="C234:C241"/>
    <mergeCell ref="D234:D241"/>
    <mergeCell ref="E234:E241"/>
    <mergeCell ref="F242:F249"/>
    <mergeCell ref="U234:U240"/>
    <mergeCell ref="V235:Y235"/>
    <mergeCell ref="F226:F233"/>
    <mergeCell ref="R226:R233"/>
    <mergeCell ref="S226:S232"/>
    <mergeCell ref="T226:T232"/>
    <mergeCell ref="U226:U232"/>
    <mergeCell ref="R242:R249"/>
    <mergeCell ref="S242:S248"/>
    <mergeCell ref="T242:T248"/>
    <mergeCell ref="U242:U248"/>
    <mergeCell ref="V262:Y263"/>
    <mergeCell ref="R250:R257"/>
    <mergeCell ref="S250:S256"/>
    <mergeCell ref="T250:T256"/>
    <mergeCell ref="U250:U256"/>
    <mergeCell ref="A258:A265"/>
    <mergeCell ref="B258:B265"/>
    <mergeCell ref="C258:C265"/>
    <mergeCell ref="D258:D265"/>
    <mergeCell ref="E258:E265"/>
    <mergeCell ref="F258:F265"/>
    <mergeCell ref="A250:A257"/>
    <mergeCell ref="B250:B257"/>
    <mergeCell ref="C250:C257"/>
    <mergeCell ref="D250:D257"/>
    <mergeCell ref="E250:E257"/>
    <mergeCell ref="F250:F257"/>
    <mergeCell ref="R258:R265"/>
    <mergeCell ref="S258:S264"/>
    <mergeCell ref="T258:T264"/>
    <mergeCell ref="U258:U264"/>
    <mergeCell ref="F266:F273"/>
    <mergeCell ref="R266:R273"/>
    <mergeCell ref="S266:S272"/>
    <mergeCell ref="T266:T272"/>
    <mergeCell ref="U266:U272"/>
    <mergeCell ref="V268:Z268"/>
    <mergeCell ref="V269:Z269"/>
    <mergeCell ref="R274:R281"/>
    <mergeCell ref="S274:S280"/>
    <mergeCell ref="T274:T280"/>
    <mergeCell ref="U274:U280"/>
    <mergeCell ref="W276:Y276"/>
    <mergeCell ref="V278:Z278"/>
    <mergeCell ref="F274:F281"/>
    <mergeCell ref="A266:A273"/>
    <mergeCell ref="B266:B273"/>
    <mergeCell ref="C266:C273"/>
    <mergeCell ref="D266:D273"/>
    <mergeCell ref="E266:E273"/>
    <mergeCell ref="A274:A281"/>
    <mergeCell ref="B274:B281"/>
    <mergeCell ref="C274:C281"/>
    <mergeCell ref="D274:D281"/>
    <mergeCell ref="E274:E281"/>
    <mergeCell ref="R282:R289"/>
    <mergeCell ref="S282:S288"/>
    <mergeCell ref="T282:T288"/>
    <mergeCell ref="U282:U288"/>
    <mergeCell ref="V285:Z285"/>
    <mergeCell ref="W287:Z287"/>
    <mergeCell ref="A282:A289"/>
    <mergeCell ref="B282:B289"/>
    <mergeCell ref="C282:C289"/>
    <mergeCell ref="D282:D289"/>
    <mergeCell ref="E282:E289"/>
    <mergeCell ref="F282:F289"/>
    <mergeCell ref="R290:R297"/>
    <mergeCell ref="S290:S296"/>
    <mergeCell ref="T290:T296"/>
    <mergeCell ref="U290:U296"/>
    <mergeCell ref="V292:X292"/>
    <mergeCell ref="V294:Z294"/>
    <mergeCell ref="A290:A297"/>
    <mergeCell ref="B290:B297"/>
    <mergeCell ref="C290:C297"/>
    <mergeCell ref="D290:D297"/>
    <mergeCell ref="E290:E297"/>
    <mergeCell ref="F290:F297"/>
    <mergeCell ref="R298:R305"/>
    <mergeCell ref="S298:S304"/>
    <mergeCell ref="T298:T304"/>
    <mergeCell ref="U298:U304"/>
    <mergeCell ref="V301:Z301"/>
    <mergeCell ref="F298:F305"/>
    <mergeCell ref="A298:A305"/>
    <mergeCell ref="B298:B305"/>
    <mergeCell ref="C298:C305"/>
    <mergeCell ref="D298:D305"/>
    <mergeCell ref="E298:E305"/>
    <mergeCell ref="R306:R313"/>
    <mergeCell ref="S306:S312"/>
    <mergeCell ref="T306:T312"/>
    <mergeCell ref="U306:U312"/>
    <mergeCell ref="V307:Y307"/>
    <mergeCell ref="V310:Z310"/>
    <mergeCell ref="A306:A313"/>
    <mergeCell ref="B306:B313"/>
    <mergeCell ref="C306:C313"/>
    <mergeCell ref="D306:D313"/>
    <mergeCell ref="E306:E313"/>
    <mergeCell ref="F306:F313"/>
    <mergeCell ref="A322:A329"/>
    <mergeCell ref="B322:B329"/>
    <mergeCell ref="C322:C329"/>
    <mergeCell ref="D322:D329"/>
    <mergeCell ref="E322:E329"/>
    <mergeCell ref="A314:A321"/>
    <mergeCell ref="B314:B321"/>
    <mergeCell ref="C314:C321"/>
    <mergeCell ref="D314:D321"/>
    <mergeCell ref="E314:E321"/>
    <mergeCell ref="F322:F329"/>
    <mergeCell ref="R322:R329"/>
    <mergeCell ref="S322:S328"/>
    <mergeCell ref="T322:T328"/>
    <mergeCell ref="U322:U328"/>
    <mergeCell ref="V326:Z326"/>
    <mergeCell ref="R314:R321"/>
    <mergeCell ref="S314:S320"/>
    <mergeCell ref="T314:T320"/>
    <mergeCell ref="U314:U320"/>
    <mergeCell ref="V317:Z317"/>
    <mergeCell ref="F314:F321"/>
    <mergeCell ref="R330:R337"/>
    <mergeCell ref="S330:S336"/>
    <mergeCell ref="T330:T336"/>
    <mergeCell ref="U330:U336"/>
    <mergeCell ref="V331:Y331"/>
    <mergeCell ref="V332:Y332"/>
    <mergeCell ref="V334:Z334"/>
    <mergeCell ref="A330:A337"/>
    <mergeCell ref="B330:B337"/>
    <mergeCell ref="C330:C337"/>
    <mergeCell ref="D330:D337"/>
    <mergeCell ref="E330:E337"/>
    <mergeCell ref="F330:F337"/>
    <mergeCell ref="R338:R345"/>
    <mergeCell ref="S338:S344"/>
    <mergeCell ref="T338:T344"/>
    <mergeCell ref="U338:U344"/>
    <mergeCell ref="V339:Y339"/>
    <mergeCell ref="V340:Y340"/>
    <mergeCell ref="V342:AA342"/>
    <mergeCell ref="A338:A345"/>
    <mergeCell ref="B338:B345"/>
    <mergeCell ref="C338:C345"/>
    <mergeCell ref="D338:D345"/>
    <mergeCell ref="E338:E345"/>
    <mergeCell ref="F338:F345"/>
    <mergeCell ref="R370:R377"/>
    <mergeCell ref="S370:S376"/>
    <mergeCell ref="T370:T376"/>
    <mergeCell ref="U370:U376"/>
    <mergeCell ref="V371:Y371"/>
    <mergeCell ref="V372:Y372"/>
    <mergeCell ref="V374:AA374"/>
    <mergeCell ref="A370:A377"/>
    <mergeCell ref="B370:B377"/>
    <mergeCell ref="C370:C377"/>
    <mergeCell ref="D370:D377"/>
    <mergeCell ref="E370:E377"/>
    <mergeCell ref="F370:F377"/>
    <mergeCell ref="C378:G378"/>
    <mergeCell ref="C379:U379"/>
    <mergeCell ref="A380:A387"/>
    <mergeCell ref="B380:B387"/>
    <mergeCell ref="C380:C387"/>
    <mergeCell ref="D380:D387"/>
    <mergeCell ref="E380:E387"/>
    <mergeCell ref="F380:F387"/>
    <mergeCell ref="R380:R387"/>
    <mergeCell ref="S380:S386"/>
    <mergeCell ref="T380:T386"/>
    <mergeCell ref="U380:U386"/>
    <mergeCell ref="T396:T402"/>
    <mergeCell ref="V383:Y383"/>
    <mergeCell ref="U388:U394"/>
    <mergeCell ref="V390:X390"/>
    <mergeCell ref="U396:U402"/>
    <mergeCell ref="V400:AA400"/>
    <mergeCell ref="A388:A395"/>
    <mergeCell ref="B388:B395"/>
    <mergeCell ref="C388:C395"/>
    <mergeCell ref="D388:D395"/>
    <mergeCell ref="E388:E395"/>
    <mergeCell ref="F388:F395"/>
    <mergeCell ref="R388:R395"/>
    <mergeCell ref="S388:S394"/>
    <mergeCell ref="T388:T394"/>
    <mergeCell ref="A396:A403"/>
    <mergeCell ref="B396:B403"/>
    <mergeCell ref="C396:C403"/>
    <mergeCell ref="D396:D403"/>
    <mergeCell ref="E396:E403"/>
    <mergeCell ref="F396:F403"/>
    <mergeCell ref="R396:R403"/>
    <mergeCell ref="S396:S402"/>
    <mergeCell ref="F404:F411"/>
    <mergeCell ref="R404:R411"/>
    <mergeCell ref="S404:S410"/>
    <mergeCell ref="F420:F427"/>
    <mergeCell ref="R420:R427"/>
    <mergeCell ref="S420:S426"/>
    <mergeCell ref="U404:U410"/>
    <mergeCell ref="A412:A419"/>
    <mergeCell ref="B412:B419"/>
    <mergeCell ref="C412:C419"/>
    <mergeCell ref="D412:D419"/>
    <mergeCell ref="E412:E419"/>
    <mergeCell ref="A404:A411"/>
    <mergeCell ref="B404:B411"/>
    <mergeCell ref="C404:C411"/>
    <mergeCell ref="D404:D411"/>
    <mergeCell ref="E404:E411"/>
    <mergeCell ref="T404:T410"/>
    <mergeCell ref="F412:F419"/>
    <mergeCell ref="R412:R419"/>
    <mergeCell ref="S412:S418"/>
    <mergeCell ref="T412:T418"/>
    <mergeCell ref="U412:U418"/>
    <mergeCell ref="A436:A443"/>
    <mergeCell ref="B436:B443"/>
    <mergeCell ref="C436:C443"/>
    <mergeCell ref="D436:D443"/>
    <mergeCell ref="E436:E443"/>
    <mergeCell ref="A428:A435"/>
    <mergeCell ref="B428:B435"/>
    <mergeCell ref="C428:C435"/>
    <mergeCell ref="D428:D435"/>
    <mergeCell ref="E428:E435"/>
    <mergeCell ref="F436:F443"/>
    <mergeCell ref="R436:R443"/>
    <mergeCell ref="S436:S442"/>
    <mergeCell ref="T436:T442"/>
    <mergeCell ref="U436:U442"/>
    <mergeCell ref="R428:R435"/>
    <mergeCell ref="S428:S434"/>
    <mergeCell ref="T428:T434"/>
    <mergeCell ref="U428:U434"/>
    <mergeCell ref="V431:X431"/>
    <mergeCell ref="F428:F435"/>
    <mergeCell ref="T420:T426"/>
    <mergeCell ref="U420:U426"/>
    <mergeCell ref="V422:X422"/>
    <mergeCell ref="A460:A467"/>
    <mergeCell ref="B460:B467"/>
    <mergeCell ref="C460:C467"/>
    <mergeCell ref="D460:D467"/>
    <mergeCell ref="E460:E467"/>
    <mergeCell ref="A444:A451"/>
    <mergeCell ref="B444:B451"/>
    <mergeCell ref="C444:C451"/>
    <mergeCell ref="D444:D451"/>
    <mergeCell ref="E444:E451"/>
    <mergeCell ref="V456:Z456"/>
    <mergeCell ref="T452:T458"/>
    <mergeCell ref="V440:AA440"/>
    <mergeCell ref="A420:A427"/>
    <mergeCell ref="B420:B427"/>
    <mergeCell ref="C420:C427"/>
    <mergeCell ref="D420:D427"/>
    <mergeCell ref="E420:E427"/>
    <mergeCell ref="V448:Z448"/>
    <mergeCell ref="C479:U479"/>
    <mergeCell ref="U452:U458"/>
    <mergeCell ref="A470:A477"/>
    <mergeCell ref="B470:B477"/>
    <mergeCell ref="C470:C477"/>
    <mergeCell ref="D470:D477"/>
    <mergeCell ref="E470:E477"/>
    <mergeCell ref="F470:F477"/>
    <mergeCell ref="R470:R477"/>
    <mergeCell ref="S470:S476"/>
    <mergeCell ref="T470:T476"/>
    <mergeCell ref="F444:F451"/>
    <mergeCell ref="C468:G468"/>
    <mergeCell ref="C469:U469"/>
    <mergeCell ref="U470:U476"/>
    <mergeCell ref="F460:F467"/>
    <mergeCell ref="R460:R467"/>
    <mergeCell ref="S460:S466"/>
    <mergeCell ref="T460:T466"/>
    <mergeCell ref="U460:U466"/>
    <mergeCell ref="V464:Z464"/>
    <mergeCell ref="R444:R451"/>
    <mergeCell ref="S444:S450"/>
    <mergeCell ref="T444:T450"/>
    <mergeCell ref="U444:U450"/>
    <mergeCell ref="A480:A487"/>
    <mergeCell ref="B480:B487"/>
    <mergeCell ref="C480:C487"/>
    <mergeCell ref="D480:D487"/>
    <mergeCell ref="E480:E487"/>
    <mergeCell ref="F480:F487"/>
    <mergeCell ref="U480:U486"/>
    <mergeCell ref="R480:R487"/>
    <mergeCell ref="S480:S486"/>
    <mergeCell ref="T480:T486"/>
    <mergeCell ref="C478:G478"/>
    <mergeCell ref="A452:A459"/>
    <mergeCell ref="B452:B459"/>
    <mergeCell ref="C452:C459"/>
    <mergeCell ref="D452:D459"/>
    <mergeCell ref="E452:E459"/>
    <mergeCell ref="F452:F459"/>
    <mergeCell ref="R452:R459"/>
    <mergeCell ref="S452:S458"/>
    <mergeCell ref="R488:R492"/>
    <mergeCell ref="S488:S492"/>
    <mergeCell ref="T488:T492"/>
    <mergeCell ref="U488:U492"/>
    <mergeCell ref="A488:A495"/>
    <mergeCell ref="B488:B495"/>
    <mergeCell ref="C488:C495"/>
    <mergeCell ref="D488:D495"/>
    <mergeCell ref="E488:E495"/>
    <mergeCell ref="F488:F495"/>
    <mergeCell ref="R493:R495"/>
    <mergeCell ref="S493:S494"/>
    <mergeCell ref="T493:T494"/>
    <mergeCell ref="U493:U494"/>
    <mergeCell ref="C516:G516"/>
    <mergeCell ref="C507:F507"/>
    <mergeCell ref="C508:G508"/>
    <mergeCell ref="C512:F512"/>
    <mergeCell ref="C513:F513"/>
    <mergeCell ref="C514:F514"/>
    <mergeCell ref="C515:F515"/>
    <mergeCell ref="C496:G496"/>
    <mergeCell ref="B497:G497"/>
    <mergeCell ref="A498:G498"/>
    <mergeCell ref="C501:F501"/>
    <mergeCell ref="C503:F503"/>
    <mergeCell ref="C504:F504"/>
    <mergeCell ref="C505:F505"/>
    <mergeCell ref="C506:F506"/>
  </mergeCells>
  <conditionalFormatting sqref="A498 A5 A2:A3 V3:IV3 H498:U498">
    <cfRule type="cellIs" dxfId="84" priority="1" stopIfTrue="1" operator="equal">
      <formula>0</formula>
    </cfRule>
  </conditionalFormatting>
  <pageMargins left="0.70866141732283472" right="0.70866141732283472" top="0.74803149606299213" bottom="0.55118110236220474" header="0.31496062992125984" footer="0.31496062992125984"/>
  <pageSetup paperSize="9" scale="58" firstPageNumber="10" orientation="landscape" useFirstPageNumber="1" r:id="rId1"/>
  <headerFooter>
    <oddHeader>&amp;C&amp;P</oddHeader>
  </headerFooter>
  <rowBreaks count="10" manualBreakCount="10">
    <brk id="45" max="20" man="1"/>
    <brk id="103" max="20" man="1"/>
    <brk id="160" max="20" man="1"/>
    <brk id="249" max="20" man="1"/>
    <brk id="297" max="20" man="1"/>
    <brk id="345" max="20" man="1"/>
    <brk id="395" max="20" man="1"/>
    <brk id="451" max="20" man="1"/>
    <brk id="504" max="20" man="1"/>
    <brk id="505" max="20" man="1"/>
  </rowBreaks>
  <colBreaks count="1" manualBreakCount="1">
    <brk id="25" max="547" man="1"/>
  </colBreaks>
</worksheet>
</file>

<file path=xl/worksheets/sheet5.xml><?xml version="1.0" encoding="utf-8"?>
<worksheet xmlns="http://schemas.openxmlformats.org/spreadsheetml/2006/main" xmlns:r="http://schemas.openxmlformats.org/officeDocument/2006/relationships">
  <dimension ref="A1:Z273"/>
  <sheetViews>
    <sheetView view="pageLayout" topLeftCell="A155" zoomScaleNormal="100" workbookViewId="0">
      <selection activeCell="A3" sqref="A3:T3"/>
    </sheetView>
  </sheetViews>
  <sheetFormatPr defaultRowHeight="11.25" outlineLevelRow="1"/>
  <cols>
    <col min="1" max="1" width="3.42578125" style="221" customWidth="1"/>
    <col min="2" max="2" width="3.85546875" style="344" customWidth="1"/>
    <col min="3" max="3" width="3.42578125" style="344" customWidth="1"/>
    <col min="4" max="4" width="18.42578125" style="344" customWidth="1"/>
    <col min="5" max="5" width="9.85546875" style="344" customWidth="1"/>
    <col min="6" max="6" width="6" style="344" customWidth="1"/>
    <col min="7" max="7" width="7.85546875" style="344" customWidth="1"/>
    <col min="8" max="8" width="8.5703125" style="344" customWidth="1"/>
    <col min="9" max="9" width="8.28515625" style="344" customWidth="1"/>
    <col min="10" max="10" width="8.140625" style="344" customWidth="1"/>
    <col min="11" max="11" width="6.42578125" style="344" customWidth="1"/>
    <col min="12" max="12" width="8.5703125" style="344" customWidth="1"/>
    <col min="13" max="13" width="9.140625" style="344" customWidth="1"/>
    <col min="14" max="14" width="7.85546875" style="344" customWidth="1"/>
    <col min="15" max="15" width="6.42578125" style="344" customWidth="1"/>
    <col min="16" max="16" width="8.140625" style="344" customWidth="1"/>
    <col min="17" max="17" width="8.85546875" style="344" customWidth="1"/>
    <col min="18" max="18" width="14" style="344" customWidth="1"/>
    <col min="19" max="19" width="6.85546875" style="344" customWidth="1"/>
    <col min="20" max="20" width="8" style="344" customWidth="1"/>
    <col min="21" max="21" width="23.42578125" style="344" customWidth="1"/>
    <col min="22" max="22" width="6.140625" style="344" customWidth="1"/>
    <col min="23" max="24" width="8.140625" style="344" customWidth="1"/>
    <col min="25" max="256" width="9.140625" style="344"/>
    <col min="257" max="257" width="3.42578125" style="344" customWidth="1"/>
    <col min="258" max="258" width="3.85546875" style="344" customWidth="1"/>
    <col min="259" max="259" width="3.42578125" style="344" customWidth="1"/>
    <col min="260" max="260" width="18.42578125" style="344" customWidth="1"/>
    <col min="261" max="261" width="9.85546875" style="344" customWidth="1"/>
    <col min="262" max="262" width="6" style="344" customWidth="1"/>
    <col min="263" max="263" width="7.85546875" style="344" customWidth="1"/>
    <col min="264" max="264" width="8.5703125" style="344" customWidth="1"/>
    <col min="265" max="265" width="8.28515625" style="344" customWidth="1"/>
    <col min="266" max="266" width="8.140625" style="344" customWidth="1"/>
    <col min="267" max="267" width="6.42578125" style="344" customWidth="1"/>
    <col min="268" max="268" width="8.5703125" style="344" customWidth="1"/>
    <col min="269" max="269" width="9.140625" style="344" customWidth="1"/>
    <col min="270" max="270" width="7.85546875" style="344" customWidth="1"/>
    <col min="271" max="271" width="6.42578125" style="344" customWidth="1"/>
    <col min="272" max="272" width="8.140625" style="344" customWidth="1"/>
    <col min="273" max="273" width="8.85546875" style="344" customWidth="1"/>
    <col min="274" max="274" width="14" style="344" customWidth="1"/>
    <col min="275" max="275" width="6.85546875" style="344" customWidth="1"/>
    <col min="276" max="276" width="8" style="344" customWidth="1"/>
    <col min="277" max="277" width="23.42578125" style="344" customWidth="1"/>
    <col min="278" max="278" width="6.140625" style="344" customWidth="1"/>
    <col min="279" max="280" width="8.140625" style="344" customWidth="1"/>
    <col min="281" max="512" width="9.140625" style="344"/>
    <col min="513" max="513" width="3.42578125" style="344" customWidth="1"/>
    <col min="514" max="514" width="3.85546875" style="344" customWidth="1"/>
    <col min="515" max="515" width="3.42578125" style="344" customWidth="1"/>
    <col min="516" max="516" width="18.42578125" style="344" customWidth="1"/>
    <col min="517" max="517" width="9.85546875" style="344" customWidth="1"/>
    <col min="518" max="518" width="6" style="344" customWidth="1"/>
    <col min="519" max="519" width="7.85546875" style="344" customWidth="1"/>
    <col min="520" max="520" width="8.5703125" style="344" customWidth="1"/>
    <col min="521" max="521" width="8.28515625" style="344" customWidth="1"/>
    <col min="522" max="522" width="8.140625" style="344" customWidth="1"/>
    <col min="523" max="523" width="6.42578125" style="344" customWidth="1"/>
    <col min="524" max="524" width="8.5703125" style="344" customWidth="1"/>
    <col min="525" max="525" width="9.140625" style="344" customWidth="1"/>
    <col min="526" max="526" width="7.85546875" style="344" customWidth="1"/>
    <col min="527" max="527" width="6.42578125" style="344" customWidth="1"/>
    <col min="528" max="528" width="8.140625" style="344" customWidth="1"/>
    <col min="529" max="529" width="8.85546875" style="344" customWidth="1"/>
    <col min="530" max="530" width="14" style="344" customWidth="1"/>
    <col min="531" max="531" width="6.85546875" style="344" customWidth="1"/>
    <col min="532" max="532" width="8" style="344" customWidth="1"/>
    <col min="533" max="533" width="23.42578125" style="344" customWidth="1"/>
    <col min="534" max="534" width="6.140625" style="344" customWidth="1"/>
    <col min="535" max="536" width="8.140625" style="344" customWidth="1"/>
    <col min="537" max="768" width="9.140625" style="344"/>
    <col min="769" max="769" width="3.42578125" style="344" customWidth="1"/>
    <col min="770" max="770" width="3.85546875" style="344" customWidth="1"/>
    <col min="771" max="771" width="3.42578125" style="344" customWidth="1"/>
    <col min="772" max="772" width="18.42578125" style="344" customWidth="1"/>
    <col min="773" max="773" width="9.85546875" style="344" customWidth="1"/>
    <col min="774" max="774" width="6" style="344" customWidth="1"/>
    <col min="775" max="775" width="7.85546875" style="344" customWidth="1"/>
    <col min="776" max="776" width="8.5703125" style="344" customWidth="1"/>
    <col min="777" max="777" width="8.28515625" style="344" customWidth="1"/>
    <col min="778" max="778" width="8.140625" style="344" customWidth="1"/>
    <col min="779" max="779" width="6.42578125" style="344" customWidth="1"/>
    <col min="780" max="780" width="8.5703125" style="344" customWidth="1"/>
    <col min="781" max="781" width="9.140625" style="344" customWidth="1"/>
    <col min="782" max="782" width="7.85546875" style="344" customWidth="1"/>
    <col min="783" max="783" width="6.42578125" style="344" customWidth="1"/>
    <col min="784" max="784" width="8.140625" style="344" customWidth="1"/>
    <col min="785" max="785" width="8.85546875" style="344" customWidth="1"/>
    <col min="786" max="786" width="14" style="344" customWidth="1"/>
    <col min="787" max="787" width="6.85546875" style="344" customWidth="1"/>
    <col min="788" max="788" width="8" style="344" customWidth="1"/>
    <col min="789" max="789" width="23.42578125" style="344" customWidth="1"/>
    <col min="790" max="790" width="6.140625" style="344" customWidth="1"/>
    <col min="791" max="792" width="8.140625" style="344" customWidth="1"/>
    <col min="793" max="1024" width="9.140625" style="344"/>
    <col min="1025" max="1025" width="3.42578125" style="344" customWidth="1"/>
    <col min="1026" max="1026" width="3.85546875" style="344" customWidth="1"/>
    <col min="1027" max="1027" width="3.42578125" style="344" customWidth="1"/>
    <col min="1028" max="1028" width="18.42578125" style="344" customWidth="1"/>
    <col min="1029" max="1029" width="9.85546875" style="344" customWidth="1"/>
    <col min="1030" max="1030" width="6" style="344" customWidth="1"/>
    <col min="1031" max="1031" width="7.85546875" style="344" customWidth="1"/>
    <col min="1032" max="1032" width="8.5703125" style="344" customWidth="1"/>
    <col min="1033" max="1033" width="8.28515625" style="344" customWidth="1"/>
    <col min="1034" max="1034" width="8.140625" style="344" customWidth="1"/>
    <col min="1035" max="1035" width="6.42578125" style="344" customWidth="1"/>
    <col min="1036" max="1036" width="8.5703125" style="344" customWidth="1"/>
    <col min="1037" max="1037" width="9.140625" style="344" customWidth="1"/>
    <col min="1038" max="1038" width="7.85546875" style="344" customWidth="1"/>
    <col min="1039" max="1039" width="6.42578125" style="344" customWidth="1"/>
    <col min="1040" max="1040" width="8.140625" style="344" customWidth="1"/>
    <col min="1041" max="1041" width="8.85546875" style="344" customWidth="1"/>
    <col min="1042" max="1042" width="14" style="344" customWidth="1"/>
    <col min="1043" max="1043" width="6.85546875" style="344" customWidth="1"/>
    <col min="1044" max="1044" width="8" style="344" customWidth="1"/>
    <col min="1045" max="1045" width="23.42578125" style="344" customWidth="1"/>
    <col min="1046" max="1046" width="6.140625" style="344" customWidth="1"/>
    <col min="1047" max="1048" width="8.140625" style="344" customWidth="1"/>
    <col min="1049" max="1280" width="9.140625" style="344"/>
    <col min="1281" max="1281" width="3.42578125" style="344" customWidth="1"/>
    <col min="1282" max="1282" width="3.85546875" style="344" customWidth="1"/>
    <col min="1283" max="1283" width="3.42578125" style="344" customWidth="1"/>
    <col min="1284" max="1284" width="18.42578125" style="344" customWidth="1"/>
    <col min="1285" max="1285" width="9.85546875" style="344" customWidth="1"/>
    <col min="1286" max="1286" width="6" style="344" customWidth="1"/>
    <col min="1287" max="1287" width="7.85546875" style="344" customWidth="1"/>
    <col min="1288" max="1288" width="8.5703125" style="344" customWidth="1"/>
    <col min="1289" max="1289" width="8.28515625" style="344" customWidth="1"/>
    <col min="1290" max="1290" width="8.140625" style="344" customWidth="1"/>
    <col min="1291" max="1291" width="6.42578125" style="344" customWidth="1"/>
    <col min="1292" max="1292" width="8.5703125" style="344" customWidth="1"/>
    <col min="1293" max="1293" width="9.140625" style="344" customWidth="1"/>
    <col min="1294" max="1294" width="7.85546875" style="344" customWidth="1"/>
    <col min="1295" max="1295" width="6.42578125" style="344" customWidth="1"/>
    <col min="1296" max="1296" width="8.140625" style="344" customWidth="1"/>
    <col min="1297" max="1297" width="8.85546875" style="344" customWidth="1"/>
    <col min="1298" max="1298" width="14" style="344" customWidth="1"/>
    <col min="1299" max="1299" width="6.85546875" style="344" customWidth="1"/>
    <col min="1300" max="1300" width="8" style="344" customWidth="1"/>
    <col min="1301" max="1301" width="23.42578125" style="344" customWidth="1"/>
    <col min="1302" max="1302" width="6.140625" style="344" customWidth="1"/>
    <col min="1303" max="1304" width="8.140625" style="344" customWidth="1"/>
    <col min="1305" max="1536" width="9.140625" style="344"/>
    <col min="1537" max="1537" width="3.42578125" style="344" customWidth="1"/>
    <col min="1538" max="1538" width="3.85546875" style="344" customWidth="1"/>
    <col min="1539" max="1539" width="3.42578125" style="344" customWidth="1"/>
    <col min="1540" max="1540" width="18.42578125" style="344" customWidth="1"/>
    <col min="1541" max="1541" width="9.85546875" style="344" customWidth="1"/>
    <col min="1542" max="1542" width="6" style="344" customWidth="1"/>
    <col min="1543" max="1543" width="7.85546875" style="344" customWidth="1"/>
    <col min="1544" max="1544" width="8.5703125" style="344" customWidth="1"/>
    <col min="1545" max="1545" width="8.28515625" style="344" customWidth="1"/>
    <col min="1546" max="1546" width="8.140625" style="344" customWidth="1"/>
    <col min="1547" max="1547" width="6.42578125" style="344" customWidth="1"/>
    <col min="1548" max="1548" width="8.5703125" style="344" customWidth="1"/>
    <col min="1549" max="1549" width="9.140625" style="344" customWidth="1"/>
    <col min="1550" max="1550" width="7.85546875" style="344" customWidth="1"/>
    <col min="1551" max="1551" width="6.42578125" style="344" customWidth="1"/>
    <col min="1552" max="1552" width="8.140625" style="344" customWidth="1"/>
    <col min="1553" max="1553" width="8.85546875" style="344" customWidth="1"/>
    <col min="1554" max="1554" width="14" style="344" customWidth="1"/>
    <col min="1555" max="1555" width="6.85546875" style="344" customWidth="1"/>
    <col min="1556" max="1556" width="8" style="344" customWidth="1"/>
    <col min="1557" max="1557" width="23.42578125" style="344" customWidth="1"/>
    <col min="1558" max="1558" width="6.140625" style="344" customWidth="1"/>
    <col min="1559" max="1560" width="8.140625" style="344" customWidth="1"/>
    <col min="1561" max="1792" width="9.140625" style="344"/>
    <col min="1793" max="1793" width="3.42578125" style="344" customWidth="1"/>
    <col min="1794" max="1794" width="3.85546875" style="344" customWidth="1"/>
    <col min="1795" max="1795" width="3.42578125" style="344" customWidth="1"/>
    <col min="1796" max="1796" width="18.42578125" style="344" customWidth="1"/>
    <col min="1797" max="1797" width="9.85546875" style="344" customWidth="1"/>
    <col min="1798" max="1798" width="6" style="344" customWidth="1"/>
    <col min="1799" max="1799" width="7.85546875" style="344" customWidth="1"/>
    <col min="1800" max="1800" width="8.5703125" style="344" customWidth="1"/>
    <col min="1801" max="1801" width="8.28515625" style="344" customWidth="1"/>
    <col min="1802" max="1802" width="8.140625" style="344" customWidth="1"/>
    <col min="1803" max="1803" width="6.42578125" style="344" customWidth="1"/>
    <col min="1804" max="1804" width="8.5703125" style="344" customWidth="1"/>
    <col min="1805" max="1805" width="9.140625" style="344" customWidth="1"/>
    <col min="1806" max="1806" width="7.85546875" style="344" customWidth="1"/>
    <col min="1807" max="1807" width="6.42578125" style="344" customWidth="1"/>
    <col min="1808" max="1808" width="8.140625" style="344" customWidth="1"/>
    <col min="1809" max="1809" width="8.85546875" style="344" customWidth="1"/>
    <col min="1810" max="1810" width="14" style="344" customWidth="1"/>
    <col min="1811" max="1811" width="6.85546875" style="344" customWidth="1"/>
    <col min="1812" max="1812" width="8" style="344" customWidth="1"/>
    <col min="1813" max="1813" width="23.42578125" style="344" customWidth="1"/>
    <col min="1814" max="1814" width="6.140625" style="344" customWidth="1"/>
    <col min="1815" max="1816" width="8.140625" style="344" customWidth="1"/>
    <col min="1817" max="2048" width="9.140625" style="344"/>
    <col min="2049" max="2049" width="3.42578125" style="344" customWidth="1"/>
    <col min="2050" max="2050" width="3.85546875" style="344" customWidth="1"/>
    <col min="2051" max="2051" width="3.42578125" style="344" customWidth="1"/>
    <col min="2052" max="2052" width="18.42578125" style="344" customWidth="1"/>
    <col min="2053" max="2053" width="9.85546875" style="344" customWidth="1"/>
    <col min="2054" max="2054" width="6" style="344" customWidth="1"/>
    <col min="2055" max="2055" width="7.85546875" style="344" customWidth="1"/>
    <col min="2056" max="2056" width="8.5703125" style="344" customWidth="1"/>
    <col min="2057" max="2057" width="8.28515625" style="344" customWidth="1"/>
    <col min="2058" max="2058" width="8.140625" style="344" customWidth="1"/>
    <col min="2059" max="2059" width="6.42578125" style="344" customWidth="1"/>
    <col min="2060" max="2060" width="8.5703125" style="344" customWidth="1"/>
    <col min="2061" max="2061" width="9.140625" style="344" customWidth="1"/>
    <col min="2062" max="2062" width="7.85546875" style="344" customWidth="1"/>
    <col min="2063" max="2063" width="6.42578125" style="344" customWidth="1"/>
    <col min="2064" max="2064" width="8.140625" style="344" customWidth="1"/>
    <col min="2065" max="2065" width="8.85546875" style="344" customWidth="1"/>
    <col min="2066" max="2066" width="14" style="344" customWidth="1"/>
    <col min="2067" max="2067" width="6.85546875" style="344" customWidth="1"/>
    <col min="2068" max="2068" width="8" style="344" customWidth="1"/>
    <col min="2069" max="2069" width="23.42578125" style="344" customWidth="1"/>
    <col min="2070" max="2070" width="6.140625" style="344" customWidth="1"/>
    <col min="2071" max="2072" width="8.140625" style="344" customWidth="1"/>
    <col min="2073" max="2304" width="9.140625" style="344"/>
    <col min="2305" max="2305" width="3.42578125" style="344" customWidth="1"/>
    <col min="2306" max="2306" width="3.85546875" style="344" customWidth="1"/>
    <col min="2307" max="2307" width="3.42578125" style="344" customWidth="1"/>
    <col min="2308" max="2308" width="18.42578125" style="344" customWidth="1"/>
    <col min="2309" max="2309" width="9.85546875" style="344" customWidth="1"/>
    <col min="2310" max="2310" width="6" style="344" customWidth="1"/>
    <col min="2311" max="2311" width="7.85546875" style="344" customWidth="1"/>
    <col min="2312" max="2312" width="8.5703125" style="344" customWidth="1"/>
    <col min="2313" max="2313" width="8.28515625" style="344" customWidth="1"/>
    <col min="2314" max="2314" width="8.140625" style="344" customWidth="1"/>
    <col min="2315" max="2315" width="6.42578125" style="344" customWidth="1"/>
    <col min="2316" max="2316" width="8.5703125" style="344" customWidth="1"/>
    <col min="2317" max="2317" width="9.140625" style="344" customWidth="1"/>
    <col min="2318" max="2318" width="7.85546875" style="344" customWidth="1"/>
    <col min="2319" max="2319" width="6.42578125" style="344" customWidth="1"/>
    <col min="2320" max="2320" width="8.140625" style="344" customWidth="1"/>
    <col min="2321" max="2321" width="8.85546875" style="344" customWidth="1"/>
    <col min="2322" max="2322" width="14" style="344" customWidth="1"/>
    <col min="2323" max="2323" width="6.85546875" style="344" customWidth="1"/>
    <col min="2324" max="2324" width="8" style="344" customWidth="1"/>
    <col min="2325" max="2325" width="23.42578125" style="344" customWidth="1"/>
    <col min="2326" max="2326" width="6.140625" style="344" customWidth="1"/>
    <col min="2327" max="2328" width="8.140625" style="344" customWidth="1"/>
    <col min="2329" max="2560" width="9.140625" style="344"/>
    <col min="2561" max="2561" width="3.42578125" style="344" customWidth="1"/>
    <col min="2562" max="2562" width="3.85546875" style="344" customWidth="1"/>
    <col min="2563" max="2563" width="3.42578125" style="344" customWidth="1"/>
    <col min="2564" max="2564" width="18.42578125" style="344" customWidth="1"/>
    <col min="2565" max="2565" width="9.85546875" style="344" customWidth="1"/>
    <col min="2566" max="2566" width="6" style="344" customWidth="1"/>
    <col min="2567" max="2567" width="7.85546875" style="344" customWidth="1"/>
    <col min="2568" max="2568" width="8.5703125" style="344" customWidth="1"/>
    <col min="2569" max="2569" width="8.28515625" style="344" customWidth="1"/>
    <col min="2570" max="2570" width="8.140625" style="344" customWidth="1"/>
    <col min="2571" max="2571" width="6.42578125" style="344" customWidth="1"/>
    <col min="2572" max="2572" width="8.5703125" style="344" customWidth="1"/>
    <col min="2573" max="2573" width="9.140625" style="344" customWidth="1"/>
    <col min="2574" max="2574" width="7.85546875" style="344" customWidth="1"/>
    <col min="2575" max="2575" width="6.42578125" style="344" customWidth="1"/>
    <col min="2576" max="2576" width="8.140625" style="344" customWidth="1"/>
    <col min="2577" max="2577" width="8.85546875" style="344" customWidth="1"/>
    <col min="2578" max="2578" width="14" style="344" customWidth="1"/>
    <col min="2579" max="2579" width="6.85546875" style="344" customWidth="1"/>
    <col min="2580" max="2580" width="8" style="344" customWidth="1"/>
    <col min="2581" max="2581" width="23.42578125" style="344" customWidth="1"/>
    <col min="2582" max="2582" width="6.140625" style="344" customWidth="1"/>
    <col min="2583" max="2584" width="8.140625" style="344" customWidth="1"/>
    <col min="2585" max="2816" width="9.140625" style="344"/>
    <col min="2817" max="2817" width="3.42578125" style="344" customWidth="1"/>
    <col min="2818" max="2818" width="3.85546875" style="344" customWidth="1"/>
    <col min="2819" max="2819" width="3.42578125" style="344" customWidth="1"/>
    <col min="2820" max="2820" width="18.42578125" style="344" customWidth="1"/>
    <col min="2821" max="2821" width="9.85546875" style="344" customWidth="1"/>
    <col min="2822" max="2822" width="6" style="344" customWidth="1"/>
    <col min="2823" max="2823" width="7.85546875" style="344" customWidth="1"/>
    <col min="2824" max="2824" width="8.5703125" style="344" customWidth="1"/>
    <col min="2825" max="2825" width="8.28515625" style="344" customWidth="1"/>
    <col min="2826" max="2826" width="8.140625" style="344" customWidth="1"/>
    <col min="2827" max="2827" width="6.42578125" style="344" customWidth="1"/>
    <col min="2828" max="2828" width="8.5703125" style="344" customWidth="1"/>
    <col min="2829" max="2829" width="9.140625" style="344" customWidth="1"/>
    <col min="2830" max="2830" width="7.85546875" style="344" customWidth="1"/>
    <col min="2831" max="2831" width="6.42578125" style="344" customWidth="1"/>
    <col min="2832" max="2832" width="8.140625" style="344" customWidth="1"/>
    <col min="2833" max="2833" width="8.85546875" style="344" customWidth="1"/>
    <col min="2834" max="2834" width="14" style="344" customWidth="1"/>
    <col min="2835" max="2835" width="6.85546875" style="344" customWidth="1"/>
    <col min="2836" max="2836" width="8" style="344" customWidth="1"/>
    <col min="2837" max="2837" width="23.42578125" style="344" customWidth="1"/>
    <col min="2838" max="2838" width="6.140625" style="344" customWidth="1"/>
    <col min="2839" max="2840" width="8.140625" style="344" customWidth="1"/>
    <col min="2841" max="3072" width="9.140625" style="344"/>
    <col min="3073" max="3073" width="3.42578125" style="344" customWidth="1"/>
    <col min="3074" max="3074" width="3.85546875" style="344" customWidth="1"/>
    <col min="3075" max="3075" width="3.42578125" style="344" customWidth="1"/>
    <col min="3076" max="3076" width="18.42578125" style="344" customWidth="1"/>
    <col min="3077" max="3077" width="9.85546875" style="344" customWidth="1"/>
    <col min="3078" max="3078" width="6" style="344" customWidth="1"/>
    <col min="3079" max="3079" width="7.85546875" style="344" customWidth="1"/>
    <col min="3080" max="3080" width="8.5703125" style="344" customWidth="1"/>
    <col min="3081" max="3081" width="8.28515625" style="344" customWidth="1"/>
    <col min="3082" max="3082" width="8.140625" style="344" customWidth="1"/>
    <col min="3083" max="3083" width="6.42578125" style="344" customWidth="1"/>
    <col min="3084" max="3084" width="8.5703125" style="344" customWidth="1"/>
    <col min="3085" max="3085" width="9.140625" style="344" customWidth="1"/>
    <col min="3086" max="3086" width="7.85546875" style="344" customWidth="1"/>
    <col min="3087" max="3087" width="6.42578125" style="344" customWidth="1"/>
    <col min="3088" max="3088" width="8.140625" style="344" customWidth="1"/>
    <col min="3089" max="3089" width="8.85546875" style="344" customWidth="1"/>
    <col min="3090" max="3090" width="14" style="344" customWidth="1"/>
    <col min="3091" max="3091" width="6.85546875" style="344" customWidth="1"/>
    <col min="3092" max="3092" width="8" style="344" customWidth="1"/>
    <col min="3093" max="3093" width="23.42578125" style="344" customWidth="1"/>
    <col min="3094" max="3094" width="6.140625" style="344" customWidth="1"/>
    <col min="3095" max="3096" width="8.140625" style="344" customWidth="1"/>
    <col min="3097" max="3328" width="9.140625" style="344"/>
    <col min="3329" max="3329" width="3.42578125" style="344" customWidth="1"/>
    <col min="3330" max="3330" width="3.85546875" style="344" customWidth="1"/>
    <col min="3331" max="3331" width="3.42578125" style="344" customWidth="1"/>
    <col min="3332" max="3332" width="18.42578125" style="344" customWidth="1"/>
    <col min="3333" max="3333" width="9.85546875" style="344" customWidth="1"/>
    <col min="3334" max="3334" width="6" style="344" customWidth="1"/>
    <col min="3335" max="3335" width="7.85546875" style="344" customWidth="1"/>
    <col min="3336" max="3336" width="8.5703125" style="344" customWidth="1"/>
    <col min="3337" max="3337" width="8.28515625" style="344" customWidth="1"/>
    <col min="3338" max="3338" width="8.140625" style="344" customWidth="1"/>
    <col min="3339" max="3339" width="6.42578125" style="344" customWidth="1"/>
    <col min="3340" max="3340" width="8.5703125" style="344" customWidth="1"/>
    <col min="3341" max="3341" width="9.140625" style="344" customWidth="1"/>
    <col min="3342" max="3342" width="7.85546875" style="344" customWidth="1"/>
    <col min="3343" max="3343" width="6.42578125" style="344" customWidth="1"/>
    <col min="3344" max="3344" width="8.140625" style="344" customWidth="1"/>
    <col min="3345" max="3345" width="8.85546875" style="344" customWidth="1"/>
    <col min="3346" max="3346" width="14" style="344" customWidth="1"/>
    <col min="3347" max="3347" width="6.85546875" style="344" customWidth="1"/>
    <col min="3348" max="3348" width="8" style="344" customWidth="1"/>
    <col min="3349" max="3349" width="23.42578125" style="344" customWidth="1"/>
    <col min="3350" max="3350" width="6.140625" style="344" customWidth="1"/>
    <col min="3351" max="3352" width="8.140625" style="344" customWidth="1"/>
    <col min="3353" max="3584" width="9.140625" style="344"/>
    <col min="3585" max="3585" width="3.42578125" style="344" customWidth="1"/>
    <col min="3586" max="3586" width="3.85546875" style="344" customWidth="1"/>
    <col min="3587" max="3587" width="3.42578125" style="344" customWidth="1"/>
    <col min="3588" max="3588" width="18.42578125" style="344" customWidth="1"/>
    <col min="3589" max="3589" width="9.85546875" style="344" customWidth="1"/>
    <col min="3590" max="3590" width="6" style="344" customWidth="1"/>
    <col min="3591" max="3591" width="7.85546875" style="344" customWidth="1"/>
    <col min="3592" max="3592" width="8.5703125" style="344" customWidth="1"/>
    <col min="3593" max="3593" width="8.28515625" style="344" customWidth="1"/>
    <col min="3594" max="3594" width="8.140625" style="344" customWidth="1"/>
    <col min="3595" max="3595" width="6.42578125" style="344" customWidth="1"/>
    <col min="3596" max="3596" width="8.5703125" style="344" customWidth="1"/>
    <col min="3597" max="3597" width="9.140625" style="344" customWidth="1"/>
    <col min="3598" max="3598" width="7.85546875" style="344" customWidth="1"/>
    <col min="3599" max="3599" width="6.42578125" style="344" customWidth="1"/>
    <col min="3600" max="3600" width="8.140625" style="344" customWidth="1"/>
    <col min="3601" max="3601" width="8.85546875" style="344" customWidth="1"/>
    <col min="3602" max="3602" width="14" style="344" customWidth="1"/>
    <col min="3603" max="3603" width="6.85546875" style="344" customWidth="1"/>
    <col min="3604" max="3604" width="8" style="344" customWidth="1"/>
    <col min="3605" max="3605" width="23.42578125" style="344" customWidth="1"/>
    <col min="3606" max="3606" width="6.140625" style="344" customWidth="1"/>
    <col min="3607" max="3608" width="8.140625" style="344" customWidth="1"/>
    <col min="3609" max="3840" width="9.140625" style="344"/>
    <col min="3841" max="3841" width="3.42578125" style="344" customWidth="1"/>
    <col min="3842" max="3842" width="3.85546875" style="344" customWidth="1"/>
    <col min="3843" max="3843" width="3.42578125" style="344" customWidth="1"/>
    <col min="3844" max="3844" width="18.42578125" style="344" customWidth="1"/>
    <col min="3845" max="3845" width="9.85546875" style="344" customWidth="1"/>
    <col min="3846" max="3846" width="6" style="344" customWidth="1"/>
    <col min="3847" max="3847" width="7.85546875" style="344" customWidth="1"/>
    <col min="3848" max="3848" width="8.5703125" style="344" customWidth="1"/>
    <col min="3849" max="3849" width="8.28515625" style="344" customWidth="1"/>
    <col min="3850" max="3850" width="8.140625" style="344" customWidth="1"/>
    <col min="3851" max="3851" width="6.42578125" style="344" customWidth="1"/>
    <col min="3852" max="3852" width="8.5703125" style="344" customWidth="1"/>
    <col min="3853" max="3853" width="9.140625" style="344" customWidth="1"/>
    <col min="3854" max="3854" width="7.85546875" style="344" customWidth="1"/>
    <col min="3855" max="3855" width="6.42578125" style="344" customWidth="1"/>
    <col min="3856" max="3856" width="8.140625" style="344" customWidth="1"/>
    <col min="3857" max="3857" width="8.85546875" style="344" customWidth="1"/>
    <col min="3858" max="3858" width="14" style="344" customWidth="1"/>
    <col min="3859" max="3859" width="6.85546875" style="344" customWidth="1"/>
    <col min="3860" max="3860" width="8" style="344" customWidth="1"/>
    <col min="3861" max="3861" width="23.42578125" style="344" customWidth="1"/>
    <col min="3862" max="3862" width="6.140625" style="344" customWidth="1"/>
    <col min="3863" max="3864" width="8.140625" style="344" customWidth="1"/>
    <col min="3865" max="4096" width="9.140625" style="344"/>
    <col min="4097" max="4097" width="3.42578125" style="344" customWidth="1"/>
    <col min="4098" max="4098" width="3.85546875" style="344" customWidth="1"/>
    <col min="4099" max="4099" width="3.42578125" style="344" customWidth="1"/>
    <col min="4100" max="4100" width="18.42578125" style="344" customWidth="1"/>
    <col min="4101" max="4101" width="9.85546875" style="344" customWidth="1"/>
    <col min="4102" max="4102" width="6" style="344" customWidth="1"/>
    <col min="4103" max="4103" width="7.85546875" style="344" customWidth="1"/>
    <col min="4104" max="4104" width="8.5703125" style="344" customWidth="1"/>
    <col min="4105" max="4105" width="8.28515625" style="344" customWidth="1"/>
    <col min="4106" max="4106" width="8.140625" style="344" customWidth="1"/>
    <col min="4107" max="4107" width="6.42578125" style="344" customWidth="1"/>
    <col min="4108" max="4108" width="8.5703125" style="344" customWidth="1"/>
    <col min="4109" max="4109" width="9.140625" style="344" customWidth="1"/>
    <col min="4110" max="4110" width="7.85546875" style="344" customWidth="1"/>
    <col min="4111" max="4111" width="6.42578125" style="344" customWidth="1"/>
    <col min="4112" max="4112" width="8.140625" style="344" customWidth="1"/>
    <col min="4113" max="4113" width="8.85546875" style="344" customWidth="1"/>
    <col min="4114" max="4114" width="14" style="344" customWidth="1"/>
    <col min="4115" max="4115" width="6.85546875" style="344" customWidth="1"/>
    <col min="4116" max="4116" width="8" style="344" customWidth="1"/>
    <col min="4117" max="4117" width="23.42578125" style="344" customWidth="1"/>
    <col min="4118" max="4118" width="6.140625" style="344" customWidth="1"/>
    <col min="4119" max="4120" width="8.140625" style="344" customWidth="1"/>
    <col min="4121" max="4352" width="9.140625" style="344"/>
    <col min="4353" max="4353" width="3.42578125" style="344" customWidth="1"/>
    <col min="4354" max="4354" width="3.85546875" style="344" customWidth="1"/>
    <col min="4355" max="4355" width="3.42578125" style="344" customWidth="1"/>
    <col min="4356" max="4356" width="18.42578125" style="344" customWidth="1"/>
    <col min="4357" max="4357" width="9.85546875" style="344" customWidth="1"/>
    <col min="4358" max="4358" width="6" style="344" customWidth="1"/>
    <col min="4359" max="4359" width="7.85546875" style="344" customWidth="1"/>
    <col min="4360" max="4360" width="8.5703125" style="344" customWidth="1"/>
    <col min="4361" max="4361" width="8.28515625" style="344" customWidth="1"/>
    <col min="4362" max="4362" width="8.140625" style="344" customWidth="1"/>
    <col min="4363" max="4363" width="6.42578125" style="344" customWidth="1"/>
    <col min="4364" max="4364" width="8.5703125" style="344" customWidth="1"/>
    <col min="4365" max="4365" width="9.140625" style="344" customWidth="1"/>
    <col min="4366" max="4366" width="7.85546875" style="344" customWidth="1"/>
    <col min="4367" max="4367" width="6.42578125" style="344" customWidth="1"/>
    <col min="4368" max="4368" width="8.140625" style="344" customWidth="1"/>
    <col min="4369" max="4369" width="8.85546875" style="344" customWidth="1"/>
    <col min="4370" max="4370" width="14" style="344" customWidth="1"/>
    <col min="4371" max="4371" width="6.85546875" style="344" customWidth="1"/>
    <col min="4372" max="4372" width="8" style="344" customWidth="1"/>
    <col min="4373" max="4373" width="23.42578125" style="344" customWidth="1"/>
    <col min="4374" max="4374" width="6.140625" style="344" customWidth="1"/>
    <col min="4375" max="4376" width="8.140625" style="344" customWidth="1"/>
    <col min="4377" max="4608" width="9.140625" style="344"/>
    <col min="4609" max="4609" width="3.42578125" style="344" customWidth="1"/>
    <col min="4610" max="4610" width="3.85546875" style="344" customWidth="1"/>
    <col min="4611" max="4611" width="3.42578125" style="344" customWidth="1"/>
    <col min="4612" max="4612" width="18.42578125" style="344" customWidth="1"/>
    <col min="4613" max="4613" width="9.85546875" style="344" customWidth="1"/>
    <col min="4614" max="4614" width="6" style="344" customWidth="1"/>
    <col min="4615" max="4615" width="7.85546875" style="344" customWidth="1"/>
    <col min="4616" max="4616" width="8.5703125" style="344" customWidth="1"/>
    <col min="4617" max="4617" width="8.28515625" style="344" customWidth="1"/>
    <col min="4618" max="4618" width="8.140625" style="344" customWidth="1"/>
    <col min="4619" max="4619" width="6.42578125" style="344" customWidth="1"/>
    <col min="4620" max="4620" width="8.5703125" style="344" customWidth="1"/>
    <col min="4621" max="4621" width="9.140625" style="344" customWidth="1"/>
    <col min="4622" max="4622" width="7.85546875" style="344" customWidth="1"/>
    <col min="4623" max="4623" width="6.42578125" style="344" customWidth="1"/>
    <col min="4624" max="4624" width="8.140625" style="344" customWidth="1"/>
    <col min="4625" max="4625" width="8.85546875" style="344" customWidth="1"/>
    <col min="4626" max="4626" width="14" style="344" customWidth="1"/>
    <col min="4627" max="4627" width="6.85546875" style="344" customWidth="1"/>
    <col min="4628" max="4628" width="8" style="344" customWidth="1"/>
    <col min="4629" max="4629" width="23.42578125" style="344" customWidth="1"/>
    <col min="4630" max="4630" width="6.140625" style="344" customWidth="1"/>
    <col min="4631" max="4632" width="8.140625" style="344" customWidth="1"/>
    <col min="4633" max="4864" width="9.140625" style="344"/>
    <col min="4865" max="4865" width="3.42578125" style="344" customWidth="1"/>
    <col min="4866" max="4866" width="3.85546875" style="344" customWidth="1"/>
    <col min="4867" max="4867" width="3.42578125" style="344" customWidth="1"/>
    <col min="4868" max="4868" width="18.42578125" style="344" customWidth="1"/>
    <col min="4869" max="4869" width="9.85546875" style="344" customWidth="1"/>
    <col min="4870" max="4870" width="6" style="344" customWidth="1"/>
    <col min="4871" max="4871" width="7.85546875" style="344" customWidth="1"/>
    <col min="4872" max="4872" width="8.5703125" style="344" customWidth="1"/>
    <col min="4873" max="4873" width="8.28515625" style="344" customWidth="1"/>
    <col min="4874" max="4874" width="8.140625" style="344" customWidth="1"/>
    <col min="4875" max="4875" width="6.42578125" style="344" customWidth="1"/>
    <col min="4876" max="4876" width="8.5703125" style="344" customWidth="1"/>
    <col min="4877" max="4877" width="9.140625" style="344" customWidth="1"/>
    <col min="4878" max="4878" width="7.85546875" style="344" customWidth="1"/>
    <col min="4879" max="4879" width="6.42578125" style="344" customWidth="1"/>
    <col min="4880" max="4880" width="8.140625" style="344" customWidth="1"/>
    <col min="4881" max="4881" width="8.85546875" style="344" customWidth="1"/>
    <col min="4882" max="4882" width="14" style="344" customWidth="1"/>
    <col min="4883" max="4883" width="6.85546875" style="344" customWidth="1"/>
    <col min="4884" max="4884" width="8" style="344" customWidth="1"/>
    <col min="4885" max="4885" width="23.42578125" style="344" customWidth="1"/>
    <col min="4886" max="4886" width="6.140625" style="344" customWidth="1"/>
    <col min="4887" max="4888" width="8.140625" style="344" customWidth="1"/>
    <col min="4889" max="5120" width="9.140625" style="344"/>
    <col min="5121" max="5121" width="3.42578125" style="344" customWidth="1"/>
    <col min="5122" max="5122" width="3.85546875" style="344" customWidth="1"/>
    <col min="5123" max="5123" width="3.42578125" style="344" customWidth="1"/>
    <col min="5124" max="5124" width="18.42578125" style="344" customWidth="1"/>
    <col min="5125" max="5125" width="9.85546875" style="344" customWidth="1"/>
    <col min="5126" max="5126" width="6" style="344" customWidth="1"/>
    <col min="5127" max="5127" width="7.85546875" style="344" customWidth="1"/>
    <col min="5128" max="5128" width="8.5703125" style="344" customWidth="1"/>
    <col min="5129" max="5129" width="8.28515625" style="344" customWidth="1"/>
    <col min="5130" max="5130" width="8.140625" style="344" customWidth="1"/>
    <col min="5131" max="5131" width="6.42578125" style="344" customWidth="1"/>
    <col min="5132" max="5132" width="8.5703125" style="344" customWidth="1"/>
    <col min="5133" max="5133" width="9.140625" style="344" customWidth="1"/>
    <col min="5134" max="5134" width="7.85546875" style="344" customWidth="1"/>
    <col min="5135" max="5135" width="6.42578125" style="344" customWidth="1"/>
    <col min="5136" max="5136" width="8.140625" style="344" customWidth="1"/>
    <col min="5137" max="5137" width="8.85546875" style="344" customWidth="1"/>
    <col min="5138" max="5138" width="14" style="344" customWidth="1"/>
    <col min="5139" max="5139" width="6.85546875" style="344" customWidth="1"/>
    <col min="5140" max="5140" width="8" style="344" customWidth="1"/>
    <col min="5141" max="5141" width="23.42578125" style="344" customWidth="1"/>
    <col min="5142" max="5142" width="6.140625" style="344" customWidth="1"/>
    <col min="5143" max="5144" width="8.140625" style="344" customWidth="1"/>
    <col min="5145" max="5376" width="9.140625" style="344"/>
    <col min="5377" max="5377" width="3.42578125" style="344" customWidth="1"/>
    <col min="5378" max="5378" width="3.85546875" style="344" customWidth="1"/>
    <col min="5379" max="5379" width="3.42578125" style="344" customWidth="1"/>
    <col min="5380" max="5380" width="18.42578125" style="344" customWidth="1"/>
    <col min="5381" max="5381" width="9.85546875" style="344" customWidth="1"/>
    <col min="5382" max="5382" width="6" style="344" customWidth="1"/>
    <col min="5383" max="5383" width="7.85546875" style="344" customWidth="1"/>
    <col min="5384" max="5384" width="8.5703125" style="344" customWidth="1"/>
    <col min="5385" max="5385" width="8.28515625" style="344" customWidth="1"/>
    <col min="5386" max="5386" width="8.140625" style="344" customWidth="1"/>
    <col min="5387" max="5387" width="6.42578125" style="344" customWidth="1"/>
    <col min="5388" max="5388" width="8.5703125" style="344" customWidth="1"/>
    <col min="5389" max="5389" width="9.140625" style="344" customWidth="1"/>
    <col min="5390" max="5390" width="7.85546875" style="344" customWidth="1"/>
    <col min="5391" max="5391" width="6.42578125" style="344" customWidth="1"/>
    <col min="5392" max="5392" width="8.140625" style="344" customWidth="1"/>
    <col min="5393" max="5393" width="8.85546875" style="344" customWidth="1"/>
    <col min="5394" max="5394" width="14" style="344" customWidth="1"/>
    <col min="5395" max="5395" width="6.85546875" style="344" customWidth="1"/>
    <col min="5396" max="5396" width="8" style="344" customWidth="1"/>
    <col min="5397" max="5397" width="23.42578125" style="344" customWidth="1"/>
    <col min="5398" max="5398" width="6.140625" style="344" customWidth="1"/>
    <col min="5399" max="5400" width="8.140625" style="344" customWidth="1"/>
    <col min="5401" max="5632" width="9.140625" style="344"/>
    <col min="5633" max="5633" width="3.42578125" style="344" customWidth="1"/>
    <col min="5634" max="5634" width="3.85546875" style="344" customWidth="1"/>
    <col min="5635" max="5635" width="3.42578125" style="344" customWidth="1"/>
    <col min="5636" max="5636" width="18.42578125" style="344" customWidth="1"/>
    <col min="5637" max="5637" width="9.85546875" style="344" customWidth="1"/>
    <col min="5638" max="5638" width="6" style="344" customWidth="1"/>
    <col min="5639" max="5639" width="7.85546875" style="344" customWidth="1"/>
    <col min="5640" max="5640" width="8.5703125" style="344" customWidth="1"/>
    <col min="5641" max="5641" width="8.28515625" style="344" customWidth="1"/>
    <col min="5642" max="5642" width="8.140625" style="344" customWidth="1"/>
    <col min="5643" max="5643" width="6.42578125" style="344" customWidth="1"/>
    <col min="5644" max="5644" width="8.5703125" style="344" customWidth="1"/>
    <col min="5645" max="5645" width="9.140625" style="344" customWidth="1"/>
    <col min="5646" max="5646" width="7.85546875" style="344" customWidth="1"/>
    <col min="5647" max="5647" width="6.42578125" style="344" customWidth="1"/>
    <col min="5648" max="5648" width="8.140625" style="344" customWidth="1"/>
    <col min="5649" max="5649" width="8.85546875" style="344" customWidth="1"/>
    <col min="5650" max="5650" width="14" style="344" customWidth="1"/>
    <col min="5651" max="5651" width="6.85546875" style="344" customWidth="1"/>
    <col min="5652" max="5652" width="8" style="344" customWidth="1"/>
    <col min="5653" max="5653" width="23.42578125" style="344" customWidth="1"/>
    <col min="5654" max="5654" width="6.140625" style="344" customWidth="1"/>
    <col min="5655" max="5656" width="8.140625" style="344" customWidth="1"/>
    <col min="5657" max="5888" width="9.140625" style="344"/>
    <col min="5889" max="5889" width="3.42578125" style="344" customWidth="1"/>
    <col min="5890" max="5890" width="3.85546875" style="344" customWidth="1"/>
    <col min="5891" max="5891" width="3.42578125" style="344" customWidth="1"/>
    <col min="5892" max="5892" width="18.42578125" style="344" customWidth="1"/>
    <col min="5893" max="5893" width="9.85546875" style="344" customWidth="1"/>
    <col min="5894" max="5894" width="6" style="344" customWidth="1"/>
    <col min="5895" max="5895" width="7.85546875" style="344" customWidth="1"/>
    <col min="5896" max="5896" width="8.5703125" style="344" customWidth="1"/>
    <col min="5897" max="5897" width="8.28515625" style="344" customWidth="1"/>
    <col min="5898" max="5898" width="8.140625" style="344" customWidth="1"/>
    <col min="5899" max="5899" width="6.42578125" style="344" customWidth="1"/>
    <col min="5900" max="5900" width="8.5703125" style="344" customWidth="1"/>
    <col min="5901" max="5901" width="9.140625" style="344" customWidth="1"/>
    <col min="5902" max="5902" width="7.85546875" style="344" customWidth="1"/>
    <col min="5903" max="5903" width="6.42578125" style="344" customWidth="1"/>
    <col min="5904" max="5904" width="8.140625" style="344" customWidth="1"/>
    <col min="5905" max="5905" width="8.85546875" style="344" customWidth="1"/>
    <col min="5906" max="5906" width="14" style="344" customWidth="1"/>
    <col min="5907" max="5907" width="6.85546875" style="344" customWidth="1"/>
    <col min="5908" max="5908" width="8" style="344" customWidth="1"/>
    <col min="5909" max="5909" width="23.42578125" style="344" customWidth="1"/>
    <col min="5910" max="5910" width="6.140625" style="344" customWidth="1"/>
    <col min="5911" max="5912" width="8.140625" style="344" customWidth="1"/>
    <col min="5913" max="6144" width="9.140625" style="344"/>
    <col min="6145" max="6145" width="3.42578125" style="344" customWidth="1"/>
    <col min="6146" max="6146" width="3.85546875" style="344" customWidth="1"/>
    <col min="6147" max="6147" width="3.42578125" style="344" customWidth="1"/>
    <col min="6148" max="6148" width="18.42578125" style="344" customWidth="1"/>
    <col min="6149" max="6149" width="9.85546875" style="344" customWidth="1"/>
    <col min="6150" max="6150" width="6" style="344" customWidth="1"/>
    <col min="6151" max="6151" width="7.85546875" style="344" customWidth="1"/>
    <col min="6152" max="6152" width="8.5703125" style="344" customWidth="1"/>
    <col min="6153" max="6153" width="8.28515625" style="344" customWidth="1"/>
    <col min="6154" max="6154" width="8.140625" style="344" customWidth="1"/>
    <col min="6155" max="6155" width="6.42578125" style="344" customWidth="1"/>
    <col min="6156" max="6156" width="8.5703125" style="344" customWidth="1"/>
    <col min="6157" max="6157" width="9.140625" style="344" customWidth="1"/>
    <col min="6158" max="6158" width="7.85546875" style="344" customWidth="1"/>
    <col min="6159" max="6159" width="6.42578125" style="344" customWidth="1"/>
    <col min="6160" max="6160" width="8.140625" style="344" customWidth="1"/>
    <col min="6161" max="6161" width="8.85546875" style="344" customWidth="1"/>
    <col min="6162" max="6162" width="14" style="344" customWidth="1"/>
    <col min="6163" max="6163" width="6.85546875" style="344" customWidth="1"/>
    <col min="6164" max="6164" width="8" style="344" customWidth="1"/>
    <col min="6165" max="6165" width="23.42578125" style="344" customWidth="1"/>
    <col min="6166" max="6166" width="6.140625" style="344" customWidth="1"/>
    <col min="6167" max="6168" width="8.140625" style="344" customWidth="1"/>
    <col min="6169" max="6400" width="9.140625" style="344"/>
    <col min="6401" max="6401" width="3.42578125" style="344" customWidth="1"/>
    <col min="6402" max="6402" width="3.85546875" style="344" customWidth="1"/>
    <col min="6403" max="6403" width="3.42578125" style="344" customWidth="1"/>
    <col min="6404" max="6404" width="18.42578125" style="344" customWidth="1"/>
    <col min="6405" max="6405" width="9.85546875" style="344" customWidth="1"/>
    <col min="6406" max="6406" width="6" style="344" customWidth="1"/>
    <col min="6407" max="6407" width="7.85546875" style="344" customWidth="1"/>
    <col min="6408" max="6408" width="8.5703125" style="344" customWidth="1"/>
    <col min="6409" max="6409" width="8.28515625" style="344" customWidth="1"/>
    <col min="6410" max="6410" width="8.140625" style="344" customWidth="1"/>
    <col min="6411" max="6411" width="6.42578125" style="344" customWidth="1"/>
    <col min="6412" max="6412" width="8.5703125" style="344" customWidth="1"/>
    <col min="6413" max="6413" width="9.140625" style="344" customWidth="1"/>
    <col min="6414" max="6414" width="7.85546875" style="344" customWidth="1"/>
    <col min="6415" max="6415" width="6.42578125" style="344" customWidth="1"/>
    <col min="6416" max="6416" width="8.140625" style="344" customWidth="1"/>
    <col min="6417" max="6417" width="8.85546875" style="344" customWidth="1"/>
    <col min="6418" max="6418" width="14" style="344" customWidth="1"/>
    <col min="6419" max="6419" width="6.85546875" style="344" customWidth="1"/>
    <col min="6420" max="6420" width="8" style="344" customWidth="1"/>
    <col min="6421" max="6421" width="23.42578125" style="344" customWidth="1"/>
    <col min="6422" max="6422" width="6.140625" style="344" customWidth="1"/>
    <col min="6423" max="6424" width="8.140625" style="344" customWidth="1"/>
    <col min="6425" max="6656" width="9.140625" style="344"/>
    <col min="6657" max="6657" width="3.42578125" style="344" customWidth="1"/>
    <col min="6658" max="6658" width="3.85546875" style="344" customWidth="1"/>
    <col min="6659" max="6659" width="3.42578125" style="344" customWidth="1"/>
    <col min="6660" max="6660" width="18.42578125" style="344" customWidth="1"/>
    <col min="6661" max="6661" width="9.85546875" style="344" customWidth="1"/>
    <col min="6662" max="6662" width="6" style="344" customWidth="1"/>
    <col min="6663" max="6663" width="7.85546875" style="344" customWidth="1"/>
    <col min="6664" max="6664" width="8.5703125" style="344" customWidth="1"/>
    <col min="6665" max="6665" width="8.28515625" style="344" customWidth="1"/>
    <col min="6666" max="6666" width="8.140625" style="344" customWidth="1"/>
    <col min="6667" max="6667" width="6.42578125" style="344" customWidth="1"/>
    <col min="6668" max="6668" width="8.5703125" style="344" customWidth="1"/>
    <col min="6669" max="6669" width="9.140625" style="344" customWidth="1"/>
    <col min="6670" max="6670" width="7.85546875" style="344" customWidth="1"/>
    <col min="6671" max="6671" width="6.42578125" style="344" customWidth="1"/>
    <col min="6672" max="6672" width="8.140625" style="344" customWidth="1"/>
    <col min="6673" max="6673" width="8.85546875" style="344" customWidth="1"/>
    <col min="6674" max="6674" width="14" style="344" customWidth="1"/>
    <col min="6675" max="6675" width="6.85546875" style="344" customWidth="1"/>
    <col min="6676" max="6676" width="8" style="344" customWidth="1"/>
    <col min="6677" max="6677" width="23.42578125" style="344" customWidth="1"/>
    <col min="6678" max="6678" width="6.140625" style="344" customWidth="1"/>
    <col min="6679" max="6680" width="8.140625" style="344" customWidth="1"/>
    <col min="6681" max="6912" width="9.140625" style="344"/>
    <col min="6913" max="6913" width="3.42578125" style="344" customWidth="1"/>
    <col min="6914" max="6914" width="3.85546875" style="344" customWidth="1"/>
    <col min="6915" max="6915" width="3.42578125" style="344" customWidth="1"/>
    <col min="6916" max="6916" width="18.42578125" style="344" customWidth="1"/>
    <col min="6917" max="6917" width="9.85546875" style="344" customWidth="1"/>
    <col min="6918" max="6918" width="6" style="344" customWidth="1"/>
    <col min="6919" max="6919" width="7.85546875" style="344" customWidth="1"/>
    <col min="6920" max="6920" width="8.5703125" style="344" customWidth="1"/>
    <col min="6921" max="6921" width="8.28515625" style="344" customWidth="1"/>
    <col min="6922" max="6922" width="8.140625" style="344" customWidth="1"/>
    <col min="6923" max="6923" width="6.42578125" style="344" customWidth="1"/>
    <col min="6924" max="6924" width="8.5703125" style="344" customWidth="1"/>
    <col min="6925" max="6925" width="9.140625" style="344" customWidth="1"/>
    <col min="6926" max="6926" width="7.85546875" style="344" customWidth="1"/>
    <col min="6927" max="6927" width="6.42578125" style="344" customWidth="1"/>
    <col min="6928" max="6928" width="8.140625" style="344" customWidth="1"/>
    <col min="6929" max="6929" width="8.85546875" style="344" customWidth="1"/>
    <col min="6930" max="6930" width="14" style="344" customWidth="1"/>
    <col min="6931" max="6931" width="6.85546875" style="344" customWidth="1"/>
    <col min="6932" max="6932" width="8" style="344" customWidth="1"/>
    <col min="6933" max="6933" width="23.42578125" style="344" customWidth="1"/>
    <col min="6934" max="6934" width="6.140625" style="344" customWidth="1"/>
    <col min="6935" max="6936" width="8.140625" style="344" customWidth="1"/>
    <col min="6937" max="7168" width="9.140625" style="344"/>
    <col min="7169" max="7169" width="3.42578125" style="344" customWidth="1"/>
    <col min="7170" max="7170" width="3.85546875" style="344" customWidth="1"/>
    <col min="7171" max="7171" width="3.42578125" style="344" customWidth="1"/>
    <col min="7172" max="7172" width="18.42578125" style="344" customWidth="1"/>
    <col min="7173" max="7173" width="9.85546875" style="344" customWidth="1"/>
    <col min="7174" max="7174" width="6" style="344" customWidth="1"/>
    <col min="7175" max="7175" width="7.85546875" style="344" customWidth="1"/>
    <col min="7176" max="7176" width="8.5703125" style="344" customWidth="1"/>
    <col min="7177" max="7177" width="8.28515625" style="344" customWidth="1"/>
    <col min="7178" max="7178" width="8.140625" style="344" customWidth="1"/>
    <col min="7179" max="7179" width="6.42578125" style="344" customWidth="1"/>
    <col min="7180" max="7180" width="8.5703125" style="344" customWidth="1"/>
    <col min="7181" max="7181" width="9.140625" style="344" customWidth="1"/>
    <col min="7182" max="7182" width="7.85546875" style="344" customWidth="1"/>
    <col min="7183" max="7183" width="6.42578125" style="344" customWidth="1"/>
    <col min="7184" max="7184" width="8.140625" style="344" customWidth="1"/>
    <col min="7185" max="7185" width="8.85546875" style="344" customWidth="1"/>
    <col min="7186" max="7186" width="14" style="344" customWidth="1"/>
    <col min="7187" max="7187" width="6.85546875" style="344" customWidth="1"/>
    <col min="7188" max="7188" width="8" style="344" customWidth="1"/>
    <col min="7189" max="7189" width="23.42578125" style="344" customWidth="1"/>
    <col min="7190" max="7190" width="6.140625" style="344" customWidth="1"/>
    <col min="7191" max="7192" width="8.140625" style="344" customWidth="1"/>
    <col min="7193" max="7424" width="9.140625" style="344"/>
    <col min="7425" max="7425" width="3.42578125" style="344" customWidth="1"/>
    <col min="7426" max="7426" width="3.85546875" style="344" customWidth="1"/>
    <col min="7427" max="7427" width="3.42578125" style="344" customWidth="1"/>
    <col min="7428" max="7428" width="18.42578125" style="344" customWidth="1"/>
    <col min="7429" max="7429" width="9.85546875" style="344" customWidth="1"/>
    <col min="7430" max="7430" width="6" style="344" customWidth="1"/>
    <col min="7431" max="7431" width="7.85546875" style="344" customWidth="1"/>
    <col min="7432" max="7432" width="8.5703125" style="344" customWidth="1"/>
    <col min="7433" max="7433" width="8.28515625" style="344" customWidth="1"/>
    <col min="7434" max="7434" width="8.140625" style="344" customWidth="1"/>
    <col min="7435" max="7435" width="6.42578125" style="344" customWidth="1"/>
    <col min="7436" max="7436" width="8.5703125" style="344" customWidth="1"/>
    <col min="7437" max="7437" width="9.140625" style="344" customWidth="1"/>
    <col min="7438" max="7438" width="7.85546875" style="344" customWidth="1"/>
    <col min="7439" max="7439" width="6.42578125" style="344" customWidth="1"/>
    <col min="7440" max="7440" width="8.140625" style="344" customWidth="1"/>
    <col min="7441" max="7441" width="8.85546875" style="344" customWidth="1"/>
    <col min="7442" max="7442" width="14" style="344" customWidth="1"/>
    <col min="7443" max="7443" width="6.85546875" style="344" customWidth="1"/>
    <col min="7444" max="7444" width="8" style="344" customWidth="1"/>
    <col min="7445" max="7445" width="23.42578125" style="344" customWidth="1"/>
    <col min="7446" max="7446" width="6.140625" style="344" customWidth="1"/>
    <col min="7447" max="7448" width="8.140625" style="344" customWidth="1"/>
    <col min="7449" max="7680" width="9.140625" style="344"/>
    <col min="7681" max="7681" width="3.42578125" style="344" customWidth="1"/>
    <col min="7682" max="7682" width="3.85546875" style="344" customWidth="1"/>
    <col min="7683" max="7683" width="3.42578125" style="344" customWidth="1"/>
    <col min="7684" max="7684" width="18.42578125" style="344" customWidth="1"/>
    <col min="7685" max="7685" width="9.85546875" style="344" customWidth="1"/>
    <col min="7686" max="7686" width="6" style="344" customWidth="1"/>
    <col min="7687" max="7687" width="7.85546875" style="344" customWidth="1"/>
    <col min="7688" max="7688" width="8.5703125" style="344" customWidth="1"/>
    <col min="7689" max="7689" width="8.28515625" style="344" customWidth="1"/>
    <col min="7690" max="7690" width="8.140625" style="344" customWidth="1"/>
    <col min="7691" max="7691" width="6.42578125" style="344" customWidth="1"/>
    <col min="7692" max="7692" width="8.5703125" style="344" customWidth="1"/>
    <col min="7693" max="7693" width="9.140625" style="344" customWidth="1"/>
    <col min="7694" max="7694" width="7.85546875" style="344" customWidth="1"/>
    <col min="7695" max="7695" width="6.42578125" style="344" customWidth="1"/>
    <col min="7696" max="7696" width="8.140625" style="344" customWidth="1"/>
    <col min="7697" max="7697" width="8.85546875" style="344" customWidth="1"/>
    <col min="7698" max="7698" width="14" style="344" customWidth="1"/>
    <col min="7699" max="7699" width="6.85546875" style="344" customWidth="1"/>
    <col min="7700" max="7700" width="8" style="344" customWidth="1"/>
    <col min="7701" max="7701" width="23.42578125" style="344" customWidth="1"/>
    <col min="7702" max="7702" width="6.140625" style="344" customWidth="1"/>
    <col min="7703" max="7704" width="8.140625" style="344" customWidth="1"/>
    <col min="7705" max="7936" width="9.140625" style="344"/>
    <col min="7937" max="7937" width="3.42578125" style="344" customWidth="1"/>
    <col min="7938" max="7938" width="3.85546875" style="344" customWidth="1"/>
    <col min="7939" max="7939" width="3.42578125" style="344" customWidth="1"/>
    <col min="7940" max="7940" width="18.42578125" style="344" customWidth="1"/>
    <col min="7941" max="7941" width="9.85546875" style="344" customWidth="1"/>
    <col min="7942" max="7942" width="6" style="344" customWidth="1"/>
    <col min="7943" max="7943" width="7.85546875" style="344" customWidth="1"/>
    <col min="7944" max="7944" width="8.5703125" style="344" customWidth="1"/>
    <col min="7945" max="7945" width="8.28515625" style="344" customWidth="1"/>
    <col min="7946" max="7946" width="8.140625" style="344" customWidth="1"/>
    <col min="7947" max="7947" width="6.42578125" style="344" customWidth="1"/>
    <col min="7948" max="7948" width="8.5703125" style="344" customWidth="1"/>
    <col min="7949" max="7949" width="9.140625" style="344" customWidth="1"/>
    <col min="7950" max="7950" width="7.85546875" style="344" customWidth="1"/>
    <col min="7951" max="7951" width="6.42578125" style="344" customWidth="1"/>
    <col min="7952" max="7952" width="8.140625" style="344" customWidth="1"/>
    <col min="7953" max="7953" width="8.85546875" style="344" customWidth="1"/>
    <col min="7954" max="7954" width="14" style="344" customWidth="1"/>
    <col min="7955" max="7955" width="6.85546875" style="344" customWidth="1"/>
    <col min="7956" max="7956" width="8" style="344" customWidth="1"/>
    <col min="7957" max="7957" width="23.42578125" style="344" customWidth="1"/>
    <col min="7958" max="7958" width="6.140625" style="344" customWidth="1"/>
    <col min="7959" max="7960" width="8.140625" style="344" customWidth="1"/>
    <col min="7961" max="8192" width="9.140625" style="344"/>
    <col min="8193" max="8193" width="3.42578125" style="344" customWidth="1"/>
    <col min="8194" max="8194" width="3.85546875" style="344" customWidth="1"/>
    <col min="8195" max="8195" width="3.42578125" style="344" customWidth="1"/>
    <col min="8196" max="8196" width="18.42578125" style="344" customWidth="1"/>
    <col min="8197" max="8197" width="9.85546875" style="344" customWidth="1"/>
    <col min="8198" max="8198" width="6" style="344" customWidth="1"/>
    <col min="8199" max="8199" width="7.85546875" style="344" customWidth="1"/>
    <col min="8200" max="8200" width="8.5703125" style="344" customWidth="1"/>
    <col min="8201" max="8201" width="8.28515625" style="344" customWidth="1"/>
    <col min="8202" max="8202" width="8.140625" style="344" customWidth="1"/>
    <col min="8203" max="8203" width="6.42578125" style="344" customWidth="1"/>
    <col min="8204" max="8204" width="8.5703125" style="344" customWidth="1"/>
    <col min="8205" max="8205" width="9.140625" style="344" customWidth="1"/>
    <col min="8206" max="8206" width="7.85546875" style="344" customWidth="1"/>
    <col min="8207" max="8207" width="6.42578125" style="344" customWidth="1"/>
    <col min="8208" max="8208" width="8.140625" style="344" customWidth="1"/>
    <col min="8209" max="8209" width="8.85546875" style="344" customWidth="1"/>
    <col min="8210" max="8210" width="14" style="344" customWidth="1"/>
    <col min="8211" max="8211" width="6.85546875" style="344" customWidth="1"/>
    <col min="8212" max="8212" width="8" style="344" customWidth="1"/>
    <col min="8213" max="8213" width="23.42578125" style="344" customWidth="1"/>
    <col min="8214" max="8214" width="6.140625" style="344" customWidth="1"/>
    <col min="8215" max="8216" width="8.140625" style="344" customWidth="1"/>
    <col min="8217" max="8448" width="9.140625" style="344"/>
    <col min="8449" max="8449" width="3.42578125" style="344" customWidth="1"/>
    <col min="8450" max="8450" width="3.85546875" style="344" customWidth="1"/>
    <col min="8451" max="8451" width="3.42578125" style="344" customWidth="1"/>
    <col min="8452" max="8452" width="18.42578125" style="344" customWidth="1"/>
    <col min="8453" max="8453" width="9.85546875" style="344" customWidth="1"/>
    <col min="8454" max="8454" width="6" style="344" customWidth="1"/>
    <col min="8455" max="8455" width="7.85546875" style="344" customWidth="1"/>
    <col min="8456" max="8456" width="8.5703125" style="344" customWidth="1"/>
    <col min="8457" max="8457" width="8.28515625" style="344" customWidth="1"/>
    <col min="8458" max="8458" width="8.140625" style="344" customWidth="1"/>
    <col min="8459" max="8459" width="6.42578125" style="344" customWidth="1"/>
    <col min="8460" max="8460" width="8.5703125" style="344" customWidth="1"/>
    <col min="8461" max="8461" width="9.140625" style="344" customWidth="1"/>
    <col min="8462" max="8462" width="7.85546875" style="344" customWidth="1"/>
    <col min="8463" max="8463" width="6.42578125" style="344" customWidth="1"/>
    <col min="8464" max="8464" width="8.140625" style="344" customWidth="1"/>
    <col min="8465" max="8465" width="8.85546875" style="344" customWidth="1"/>
    <col min="8466" max="8466" width="14" style="344" customWidth="1"/>
    <col min="8467" max="8467" width="6.85546875" style="344" customWidth="1"/>
    <col min="8468" max="8468" width="8" style="344" customWidth="1"/>
    <col min="8469" max="8469" width="23.42578125" style="344" customWidth="1"/>
    <col min="8470" max="8470" width="6.140625" style="344" customWidth="1"/>
    <col min="8471" max="8472" width="8.140625" style="344" customWidth="1"/>
    <col min="8473" max="8704" width="9.140625" style="344"/>
    <col min="8705" max="8705" width="3.42578125" style="344" customWidth="1"/>
    <col min="8706" max="8706" width="3.85546875" style="344" customWidth="1"/>
    <col min="8707" max="8707" width="3.42578125" style="344" customWidth="1"/>
    <col min="8708" max="8708" width="18.42578125" style="344" customWidth="1"/>
    <col min="8709" max="8709" width="9.85546875" style="344" customWidth="1"/>
    <col min="8710" max="8710" width="6" style="344" customWidth="1"/>
    <col min="8711" max="8711" width="7.85546875" style="344" customWidth="1"/>
    <col min="8712" max="8712" width="8.5703125" style="344" customWidth="1"/>
    <col min="8713" max="8713" width="8.28515625" style="344" customWidth="1"/>
    <col min="8714" max="8714" width="8.140625" style="344" customWidth="1"/>
    <col min="8715" max="8715" width="6.42578125" style="344" customWidth="1"/>
    <col min="8716" max="8716" width="8.5703125" style="344" customWidth="1"/>
    <col min="8717" max="8717" width="9.140625" style="344" customWidth="1"/>
    <col min="8718" max="8718" width="7.85546875" style="344" customWidth="1"/>
    <col min="8719" max="8719" width="6.42578125" style="344" customWidth="1"/>
    <col min="8720" max="8720" width="8.140625" style="344" customWidth="1"/>
    <col min="8721" max="8721" width="8.85546875" style="344" customWidth="1"/>
    <col min="8722" max="8722" width="14" style="344" customWidth="1"/>
    <col min="8723" max="8723" width="6.85546875" style="344" customWidth="1"/>
    <col min="8724" max="8724" width="8" style="344" customWidth="1"/>
    <col min="8725" max="8725" width="23.42578125" style="344" customWidth="1"/>
    <col min="8726" max="8726" width="6.140625" style="344" customWidth="1"/>
    <col min="8727" max="8728" width="8.140625" style="344" customWidth="1"/>
    <col min="8729" max="8960" width="9.140625" style="344"/>
    <col min="8961" max="8961" width="3.42578125" style="344" customWidth="1"/>
    <col min="8962" max="8962" width="3.85546875" style="344" customWidth="1"/>
    <col min="8963" max="8963" width="3.42578125" style="344" customWidth="1"/>
    <col min="8964" max="8964" width="18.42578125" style="344" customWidth="1"/>
    <col min="8965" max="8965" width="9.85546875" style="344" customWidth="1"/>
    <col min="8966" max="8966" width="6" style="344" customWidth="1"/>
    <col min="8967" max="8967" width="7.85546875" style="344" customWidth="1"/>
    <col min="8968" max="8968" width="8.5703125" style="344" customWidth="1"/>
    <col min="8969" max="8969" width="8.28515625" style="344" customWidth="1"/>
    <col min="8970" max="8970" width="8.140625" style="344" customWidth="1"/>
    <col min="8971" max="8971" width="6.42578125" style="344" customWidth="1"/>
    <col min="8972" max="8972" width="8.5703125" style="344" customWidth="1"/>
    <col min="8973" max="8973" width="9.140625" style="344" customWidth="1"/>
    <col min="8974" max="8974" width="7.85546875" style="344" customWidth="1"/>
    <col min="8975" max="8975" width="6.42578125" style="344" customWidth="1"/>
    <col min="8976" max="8976" width="8.140625" style="344" customWidth="1"/>
    <col min="8977" max="8977" width="8.85546875" style="344" customWidth="1"/>
    <col min="8978" max="8978" width="14" style="344" customWidth="1"/>
    <col min="8979" max="8979" width="6.85546875" style="344" customWidth="1"/>
    <col min="8980" max="8980" width="8" style="344" customWidth="1"/>
    <col min="8981" max="8981" width="23.42578125" style="344" customWidth="1"/>
    <col min="8982" max="8982" width="6.140625" style="344" customWidth="1"/>
    <col min="8983" max="8984" width="8.140625" style="344" customWidth="1"/>
    <col min="8985" max="9216" width="9.140625" style="344"/>
    <col min="9217" max="9217" width="3.42578125" style="344" customWidth="1"/>
    <col min="9218" max="9218" width="3.85546875" style="344" customWidth="1"/>
    <col min="9219" max="9219" width="3.42578125" style="344" customWidth="1"/>
    <col min="9220" max="9220" width="18.42578125" style="344" customWidth="1"/>
    <col min="9221" max="9221" width="9.85546875" style="344" customWidth="1"/>
    <col min="9222" max="9222" width="6" style="344" customWidth="1"/>
    <col min="9223" max="9223" width="7.85546875" style="344" customWidth="1"/>
    <col min="9224" max="9224" width="8.5703125" style="344" customWidth="1"/>
    <col min="9225" max="9225" width="8.28515625" style="344" customWidth="1"/>
    <col min="9226" max="9226" width="8.140625" style="344" customWidth="1"/>
    <col min="9227" max="9227" width="6.42578125" style="344" customWidth="1"/>
    <col min="9228" max="9228" width="8.5703125" style="344" customWidth="1"/>
    <col min="9229" max="9229" width="9.140625" style="344" customWidth="1"/>
    <col min="9230" max="9230" width="7.85546875" style="344" customWidth="1"/>
    <col min="9231" max="9231" width="6.42578125" style="344" customWidth="1"/>
    <col min="9232" max="9232" width="8.140625" style="344" customWidth="1"/>
    <col min="9233" max="9233" width="8.85546875" style="344" customWidth="1"/>
    <col min="9234" max="9234" width="14" style="344" customWidth="1"/>
    <col min="9235" max="9235" width="6.85546875" style="344" customWidth="1"/>
    <col min="9236" max="9236" width="8" style="344" customWidth="1"/>
    <col min="9237" max="9237" width="23.42578125" style="344" customWidth="1"/>
    <col min="9238" max="9238" width="6.140625" style="344" customWidth="1"/>
    <col min="9239" max="9240" width="8.140625" style="344" customWidth="1"/>
    <col min="9241" max="9472" width="9.140625" style="344"/>
    <col min="9473" max="9473" width="3.42578125" style="344" customWidth="1"/>
    <col min="9474" max="9474" width="3.85546875" style="344" customWidth="1"/>
    <col min="9475" max="9475" width="3.42578125" style="344" customWidth="1"/>
    <col min="9476" max="9476" width="18.42578125" style="344" customWidth="1"/>
    <col min="9477" max="9477" width="9.85546875" style="344" customWidth="1"/>
    <col min="9478" max="9478" width="6" style="344" customWidth="1"/>
    <col min="9479" max="9479" width="7.85546875" style="344" customWidth="1"/>
    <col min="9480" max="9480" width="8.5703125" style="344" customWidth="1"/>
    <col min="9481" max="9481" width="8.28515625" style="344" customWidth="1"/>
    <col min="9482" max="9482" width="8.140625" style="344" customWidth="1"/>
    <col min="9483" max="9483" width="6.42578125" style="344" customWidth="1"/>
    <col min="9484" max="9484" width="8.5703125" style="344" customWidth="1"/>
    <col min="9485" max="9485" width="9.140625" style="344" customWidth="1"/>
    <col min="9486" max="9486" width="7.85546875" style="344" customWidth="1"/>
    <col min="9487" max="9487" width="6.42578125" style="344" customWidth="1"/>
    <col min="9488" max="9488" width="8.140625" style="344" customWidth="1"/>
    <col min="9489" max="9489" width="8.85546875" style="344" customWidth="1"/>
    <col min="9490" max="9490" width="14" style="344" customWidth="1"/>
    <col min="9491" max="9491" width="6.85546875" style="344" customWidth="1"/>
    <col min="9492" max="9492" width="8" style="344" customWidth="1"/>
    <col min="9493" max="9493" width="23.42578125" style="344" customWidth="1"/>
    <col min="9494" max="9494" width="6.140625" style="344" customWidth="1"/>
    <col min="9495" max="9496" width="8.140625" style="344" customWidth="1"/>
    <col min="9497" max="9728" width="9.140625" style="344"/>
    <col min="9729" max="9729" width="3.42578125" style="344" customWidth="1"/>
    <col min="9730" max="9730" width="3.85546875" style="344" customWidth="1"/>
    <col min="9731" max="9731" width="3.42578125" style="344" customWidth="1"/>
    <col min="9732" max="9732" width="18.42578125" style="344" customWidth="1"/>
    <col min="9733" max="9733" width="9.85546875" style="344" customWidth="1"/>
    <col min="9734" max="9734" width="6" style="344" customWidth="1"/>
    <col min="9735" max="9735" width="7.85546875" style="344" customWidth="1"/>
    <col min="9736" max="9736" width="8.5703125" style="344" customWidth="1"/>
    <col min="9737" max="9737" width="8.28515625" style="344" customWidth="1"/>
    <col min="9738" max="9738" width="8.140625" style="344" customWidth="1"/>
    <col min="9739" max="9739" width="6.42578125" style="344" customWidth="1"/>
    <col min="9740" max="9740" width="8.5703125" style="344" customWidth="1"/>
    <col min="9741" max="9741" width="9.140625" style="344" customWidth="1"/>
    <col min="9742" max="9742" width="7.85546875" style="344" customWidth="1"/>
    <col min="9743" max="9743" width="6.42578125" style="344" customWidth="1"/>
    <col min="9744" max="9744" width="8.140625" style="344" customWidth="1"/>
    <col min="9745" max="9745" width="8.85546875" style="344" customWidth="1"/>
    <col min="9746" max="9746" width="14" style="344" customWidth="1"/>
    <col min="9747" max="9747" width="6.85546875" style="344" customWidth="1"/>
    <col min="9748" max="9748" width="8" style="344" customWidth="1"/>
    <col min="9749" max="9749" width="23.42578125" style="344" customWidth="1"/>
    <col min="9750" max="9750" width="6.140625" style="344" customWidth="1"/>
    <col min="9751" max="9752" width="8.140625" style="344" customWidth="1"/>
    <col min="9753" max="9984" width="9.140625" style="344"/>
    <col min="9985" max="9985" width="3.42578125" style="344" customWidth="1"/>
    <col min="9986" max="9986" width="3.85546875" style="344" customWidth="1"/>
    <col min="9987" max="9987" width="3.42578125" style="344" customWidth="1"/>
    <col min="9988" max="9988" width="18.42578125" style="344" customWidth="1"/>
    <col min="9989" max="9989" width="9.85546875" style="344" customWidth="1"/>
    <col min="9990" max="9990" width="6" style="344" customWidth="1"/>
    <col min="9991" max="9991" width="7.85546875" style="344" customWidth="1"/>
    <col min="9992" max="9992" width="8.5703125" style="344" customWidth="1"/>
    <col min="9993" max="9993" width="8.28515625" style="344" customWidth="1"/>
    <col min="9994" max="9994" width="8.140625" style="344" customWidth="1"/>
    <col min="9995" max="9995" width="6.42578125" style="344" customWidth="1"/>
    <col min="9996" max="9996" width="8.5703125" style="344" customWidth="1"/>
    <col min="9997" max="9997" width="9.140625" style="344" customWidth="1"/>
    <col min="9998" max="9998" width="7.85546875" style="344" customWidth="1"/>
    <col min="9999" max="9999" width="6.42578125" style="344" customWidth="1"/>
    <col min="10000" max="10000" width="8.140625" style="344" customWidth="1"/>
    <col min="10001" max="10001" width="8.85546875" style="344" customWidth="1"/>
    <col min="10002" max="10002" width="14" style="344" customWidth="1"/>
    <col min="10003" max="10003" width="6.85546875" style="344" customWidth="1"/>
    <col min="10004" max="10004" width="8" style="344" customWidth="1"/>
    <col min="10005" max="10005" width="23.42578125" style="344" customWidth="1"/>
    <col min="10006" max="10006" width="6.140625" style="344" customWidth="1"/>
    <col min="10007" max="10008" width="8.140625" style="344" customWidth="1"/>
    <col min="10009" max="10240" width="9.140625" style="344"/>
    <col min="10241" max="10241" width="3.42578125" style="344" customWidth="1"/>
    <col min="10242" max="10242" width="3.85546875" style="344" customWidth="1"/>
    <col min="10243" max="10243" width="3.42578125" style="344" customWidth="1"/>
    <col min="10244" max="10244" width="18.42578125" style="344" customWidth="1"/>
    <col min="10245" max="10245" width="9.85546875" style="344" customWidth="1"/>
    <col min="10246" max="10246" width="6" style="344" customWidth="1"/>
    <col min="10247" max="10247" width="7.85546875" style="344" customWidth="1"/>
    <col min="10248" max="10248" width="8.5703125" style="344" customWidth="1"/>
    <col min="10249" max="10249" width="8.28515625" style="344" customWidth="1"/>
    <col min="10250" max="10250" width="8.140625" style="344" customWidth="1"/>
    <col min="10251" max="10251" width="6.42578125" style="344" customWidth="1"/>
    <col min="10252" max="10252" width="8.5703125" style="344" customWidth="1"/>
    <col min="10253" max="10253" width="9.140625" style="344" customWidth="1"/>
    <col min="10254" max="10254" width="7.85546875" style="344" customWidth="1"/>
    <col min="10255" max="10255" width="6.42578125" style="344" customWidth="1"/>
    <col min="10256" max="10256" width="8.140625" style="344" customWidth="1"/>
    <col min="10257" max="10257" width="8.85546875" style="344" customWidth="1"/>
    <col min="10258" max="10258" width="14" style="344" customWidth="1"/>
    <col min="10259" max="10259" width="6.85546875" style="344" customWidth="1"/>
    <col min="10260" max="10260" width="8" style="344" customWidth="1"/>
    <col min="10261" max="10261" width="23.42578125" style="344" customWidth="1"/>
    <col min="10262" max="10262" width="6.140625" style="344" customWidth="1"/>
    <col min="10263" max="10264" width="8.140625" style="344" customWidth="1"/>
    <col min="10265" max="10496" width="9.140625" style="344"/>
    <col min="10497" max="10497" width="3.42578125" style="344" customWidth="1"/>
    <col min="10498" max="10498" width="3.85546875" style="344" customWidth="1"/>
    <col min="10499" max="10499" width="3.42578125" style="344" customWidth="1"/>
    <col min="10500" max="10500" width="18.42578125" style="344" customWidth="1"/>
    <col min="10501" max="10501" width="9.85546875" style="344" customWidth="1"/>
    <col min="10502" max="10502" width="6" style="344" customWidth="1"/>
    <col min="10503" max="10503" width="7.85546875" style="344" customWidth="1"/>
    <col min="10504" max="10504" width="8.5703125" style="344" customWidth="1"/>
    <col min="10505" max="10505" width="8.28515625" style="344" customWidth="1"/>
    <col min="10506" max="10506" width="8.140625" style="344" customWidth="1"/>
    <col min="10507" max="10507" width="6.42578125" style="344" customWidth="1"/>
    <col min="10508" max="10508" width="8.5703125" style="344" customWidth="1"/>
    <col min="10509" max="10509" width="9.140625" style="344" customWidth="1"/>
    <col min="10510" max="10510" width="7.85546875" style="344" customWidth="1"/>
    <col min="10511" max="10511" width="6.42578125" style="344" customWidth="1"/>
    <col min="10512" max="10512" width="8.140625" style="344" customWidth="1"/>
    <col min="10513" max="10513" width="8.85546875" style="344" customWidth="1"/>
    <col min="10514" max="10514" width="14" style="344" customWidth="1"/>
    <col min="10515" max="10515" width="6.85546875" style="344" customWidth="1"/>
    <col min="10516" max="10516" width="8" style="344" customWidth="1"/>
    <col min="10517" max="10517" width="23.42578125" style="344" customWidth="1"/>
    <col min="10518" max="10518" width="6.140625" style="344" customWidth="1"/>
    <col min="10519" max="10520" width="8.140625" style="344" customWidth="1"/>
    <col min="10521" max="10752" width="9.140625" style="344"/>
    <col min="10753" max="10753" width="3.42578125" style="344" customWidth="1"/>
    <col min="10754" max="10754" width="3.85546875" style="344" customWidth="1"/>
    <col min="10755" max="10755" width="3.42578125" style="344" customWidth="1"/>
    <col min="10756" max="10756" width="18.42578125" style="344" customWidth="1"/>
    <col min="10757" max="10757" width="9.85546875" style="344" customWidth="1"/>
    <col min="10758" max="10758" width="6" style="344" customWidth="1"/>
    <col min="10759" max="10759" width="7.85546875" style="344" customWidth="1"/>
    <col min="10760" max="10760" width="8.5703125" style="344" customWidth="1"/>
    <col min="10761" max="10761" width="8.28515625" style="344" customWidth="1"/>
    <col min="10762" max="10762" width="8.140625" style="344" customWidth="1"/>
    <col min="10763" max="10763" width="6.42578125" style="344" customWidth="1"/>
    <col min="10764" max="10764" width="8.5703125" style="344" customWidth="1"/>
    <col min="10765" max="10765" width="9.140625" style="344" customWidth="1"/>
    <col min="10766" max="10766" width="7.85546875" style="344" customWidth="1"/>
    <col min="10767" max="10767" width="6.42578125" style="344" customWidth="1"/>
    <col min="10768" max="10768" width="8.140625" style="344" customWidth="1"/>
    <col min="10769" max="10769" width="8.85546875" style="344" customWidth="1"/>
    <col min="10770" max="10770" width="14" style="344" customWidth="1"/>
    <col min="10771" max="10771" width="6.85546875" style="344" customWidth="1"/>
    <col min="10772" max="10772" width="8" style="344" customWidth="1"/>
    <col min="10773" max="10773" width="23.42578125" style="344" customWidth="1"/>
    <col min="10774" max="10774" width="6.140625" style="344" customWidth="1"/>
    <col min="10775" max="10776" width="8.140625" style="344" customWidth="1"/>
    <col min="10777" max="11008" width="9.140625" style="344"/>
    <col min="11009" max="11009" width="3.42578125" style="344" customWidth="1"/>
    <col min="11010" max="11010" width="3.85546875" style="344" customWidth="1"/>
    <col min="11011" max="11011" width="3.42578125" style="344" customWidth="1"/>
    <col min="11012" max="11012" width="18.42578125" style="344" customWidth="1"/>
    <col min="11013" max="11013" width="9.85546875" style="344" customWidth="1"/>
    <col min="11014" max="11014" width="6" style="344" customWidth="1"/>
    <col min="11015" max="11015" width="7.85546875" style="344" customWidth="1"/>
    <col min="11016" max="11016" width="8.5703125" style="344" customWidth="1"/>
    <col min="11017" max="11017" width="8.28515625" style="344" customWidth="1"/>
    <col min="11018" max="11018" width="8.140625" style="344" customWidth="1"/>
    <col min="11019" max="11019" width="6.42578125" style="344" customWidth="1"/>
    <col min="11020" max="11020" width="8.5703125" style="344" customWidth="1"/>
    <col min="11021" max="11021" width="9.140625" style="344" customWidth="1"/>
    <col min="11022" max="11022" width="7.85546875" style="344" customWidth="1"/>
    <col min="11023" max="11023" width="6.42578125" style="344" customWidth="1"/>
    <col min="11024" max="11024" width="8.140625" style="344" customWidth="1"/>
    <col min="11025" max="11025" width="8.85546875" style="344" customWidth="1"/>
    <col min="11026" max="11026" width="14" style="344" customWidth="1"/>
    <col min="11027" max="11027" width="6.85546875" style="344" customWidth="1"/>
    <col min="11028" max="11028" width="8" style="344" customWidth="1"/>
    <col min="11029" max="11029" width="23.42578125" style="344" customWidth="1"/>
    <col min="11030" max="11030" width="6.140625" style="344" customWidth="1"/>
    <col min="11031" max="11032" width="8.140625" style="344" customWidth="1"/>
    <col min="11033" max="11264" width="9.140625" style="344"/>
    <col min="11265" max="11265" width="3.42578125" style="344" customWidth="1"/>
    <col min="11266" max="11266" width="3.85546875" style="344" customWidth="1"/>
    <col min="11267" max="11267" width="3.42578125" style="344" customWidth="1"/>
    <col min="11268" max="11268" width="18.42578125" style="344" customWidth="1"/>
    <col min="11269" max="11269" width="9.85546875" style="344" customWidth="1"/>
    <col min="11270" max="11270" width="6" style="344" customWidth="1"/>
    <col min="11271" max="11271" width="7.85546875" style="344" customWidth="1"/>
    <col min="11272" max="11272" width="8.5703125" style="344" customWidth="1"/>
    <col min="11273" max="11273" width="8.28515625" style="344" customWidth="1"/>
    <col min="11274" max="11274" width="8.140625" style="344" customWidth="1"/>
    <col min="11275" max="11275" width="6.42578125" style="344" customWidth="1"/>
    <col min="11276" max="11276" width="8.5703125" style="344" customWidth="1"/>
    <col min="11277" max="11277" width="9.140625" style="344" customWidth="1"/>
    <col min="11278" max="11278" width="7.85546875" style="344" customWidth="1"/>
    <col min="11279" max="11279" width="6.42578125" style="344" customWidth="1"/>
    <col min="11280" max="11280" width="8.140625" style="344" customWidth="1"/>
    <col min="11281" max="11281" width="8.85546875" style="344" customWidth="1"/>
    <col min="11282" max="11282" width="14" style="344" customWidth="1"/>
    <col min="11283" max="11283" width="6.85546875" style="344" customWidth="1"/>
    <col min="11284" max="11284" width="8" style="344" customWidth="1"/>
    <col min="11285" max="11285" width="23.42578125" style="344" customWidth="1"/>
    <col min="11286" max="11286" width="6.140625" style="344" customWidth="1"/>
    <col min="11287" max="11288" width="8.140625" style="344" customWidth="1"/>
    <col min="11289" max="11520" width="9.140625" style="344"/>
    <col min="11521" max="11521" width="3.42578125" style="344" customWidth="1"/>
    <col min="11522" max="11522" width="3.85546875" style="344" customWidth="1"/>
    <col min="11523" max="11523" width="3.42578125" style="344" customWidth="1"/>
    <col min="11524" max="11524" width="18.42578125" style="344" customWidth="1"/>
    <col min="11525" max="11525" width="9.85546875" style="344" customWidth="1"/>
    <col min="11526" max="11526" width="6" style="344" customWidth="1"/>
    <col min="11527" max="11527" width="7.85546875" style="344" customWidth="1"/>
    <col min="11528" max="11528" width="8.5703125" style="344" customWidth="1"/>
    <col min="11529" max="11529" width="8.28515625" style="344" customWidth="1"/>
    <col min="11530" max="11530" width="8.140625" style="344" customWidth="1"/>
    <col min="11531" max="11531" width="6.42578125" style="344" customWidth="1"/>
    <col min="11532" max="11532" width="8.5703125" style="344" customWidth="1"/>
    <col min="11533" max="11533" width="9.140625" style="344" customWidth="1"/>
    <col min="11534" max="11534" width="7.85546875" style="344" customWidth="1"/>
    <col min="11535" max="11535" width="6.42578125" style="344" customWidth="1"/>
    <col min="11536" max="11536" width="8.140625" style="344" customWidth="1"/>
    <col min="11537" max="11537" width="8.85546875" style="344" customWidth="1"/>
    <col min="11538" max="11538" width="14" style="344" customWidth="1"/>
    <col min="11539" max="11539" width="6.85546875" style="344" customWidth="1"/>
    <col min="11540" max="11540" width="8" style="344" customWidth="1"/>
    <col min="11541" max="11541" width="23.42578125" style="344" customWidth="1"/>
    <col min="11542" max="11542" width="6.140625" style="344" customWidth="1"/>
    <col min="11543" max="11544" width="8.140625" style="344" customWidth="1"/>
    <col min="11545" max="11776" width="9.140625" style="344"/>
    <col min="11777" max="11777" width="3.42578125" style="344" customWidth="1"/>
    <col min="11778" max="11778" width="3.85546875" style="344" customWidth="1"/>
    <col min="11779" max="11779" width="3.42578125" style="344" customWidth="1"/>
    <col min="11780" max="11780" width="18.42578125" style="344" customWidth="1"/>
    <col min="11781" max="11781" width="9.85546875" style="344" customWidth="1"/>
    <col min="11782" max="11782" width="6" style="344" customWidth="1"/>
    <col min="11783" max="11783" width="7.85546875" style="344" customWidth="1"/>
    <col min="11784" max="11784" width="8.5703125" style="344" customWidth="1"/>
    <col min="11785" max="11785" width="8.28515625" style="344" customWidth="1"/>
    <col min="11786" max="11786" width="8.140625" style="344" customWidth="1"/>
    <col min="11787" max="11787" width="6.42578125" style="344" customWidth="1"/>
    <col min="11788" max="11788" width="8.5703125" style="344" customWidth="1"/>
    <col min="11789" max="11789" width="9.140625" style="344" customWidth="1"/>
    <col min="11790" max="11790" width="7.85546875" style="344" customWidth="1"/>
    <col min="11791" max="11791" width="6.42578125" style="344" customWidth="1"/>
    <col min="11792" max="11792" width="8.140625" style="344" customWidth="1"/>
    <col min="11793" max="11793" width="8.85546875" style="344" customWidth="1"/>
    <col min="11794" max="11794" width="14" style="344" customWidth="1"/>
    <col min="11795" max="11795" width="6.85546875" style="344" customWidth="1"/>
    <col min="11796" max="11796" width="8" style="344" customWidth="1"/>
    <col min="11797" max="11797" width="23.42578125" style="344" customWidth="1"/>
    <col min="11798" max="11798" width="6.140625" style="344" customWidth="1"/>
    <col min="11799" max="11800" width="8.140625" style="344" customWidth="1"/>
    <col min="11801" max="12032" width="9.140625" style="344"/>
    <col min="12033" max="12033" width="3.42578125" style="344" customWidth="1"/>
    <col min="12034" max="12034" width="3.85546875" style="344" customWidth="1"/>
    <col min="12035" max="12035" width="3.42578125" style="344" customWidth="1"/>
    <col min="12036" max="12036" width="18.42578125" style="344" customWidth="1"/>
    <col min="12037" max="12037" width="9.85546875" style="344" customWidth="1"/>
    <col min="12038" max="12038" width="6" style="344" customWidth="1"/>
    <col min="12039" max="12039" width="7.85546875" style="344" customWidth="1"/>
    <col min="12040" max="12040" width="8.5703125" style="344" customWidth="1"/>
    <col min="12041" max="12041" width="8.28515625" style="344" customWidth="1"/>
    <col min="12042" max="12042" width="8.140625" style="344" customWidth="1"/>
    <col min="12043" max="12043" width="6.42578125" style="344" customWidth="1"/>
    <col min="12044" max="12044" width="8.5703125" style="344" customWidth="1"/>
    <col min="12045" max="12045" width="9.140625" style="344" customWidth="1"/>
    <col min="12046" max="12046" width="7.85546875" style="344" customWidth="1"/>
    <col min="12047" max="12047" width="6.42578125" style="344" customWidth="1"/>
    <col min="12048" max="12048" width="8.140625" style="344" customWidth="1"/>
    <col min="12049" max="12049" width="8.85546875" style="344" customWidth="1"/>
    <col min="12050" max="12050" width="14" style="344" customWidth="1"/>
    <col min="12051" max="12051" width="6.85546875" style="344" customWidth="1"/>
    <col min="12052" max="12052" width="8" style="344" customWidth="1"/>
    <col min="12053" max="12053" width="23.42578125" style="344" customWidth="1"/>
    <col min="12054" max="12054" width="6.140625" style="344" customWidth="1"/>
    <col min="12055" max="12056" width="8.140625" style="344" customWidth="1"/>
    <col min="12057" max="12288" width="9.140625" style="344"/>
    <col min="12289" max="12289" width="3.42578125" style="344" customWidth="1"/>
    <col min="12290" max="12290" width="3.85546875" style="344" customWidth="1"/>
    <col min="12291" max="12291" width="3.42578125" style="344" customWidth="1"/>
    <col min="12292" max="12292" width="18.42578125" style="344" customWidth="1"/>
    <col min="12293" max="12293" width="9.85546875" style="344" customWidth="1"/>
    <col min="12294" max="12294" width="6" style="344" customWidth="1"/>
    <col min="12295" max="12295" width="7.85546875" style="344" customWidth="1"/>
    <col min="12296" max="12296" width="8.5703125" style="344" customWidth="1"/>
    <col min="12297" max="12297" width="8.28515625" style="344" customWidth="1"/>
    <col min="12298" max="12298" width="8.140625" style="344" customWidth="1"/>
    <col min="12299" max="12299" width="6.42578125" style="344" customWidth="1"/>
    <col min="12300" max="12300" width="8.5703125" style="344" customWidth="1"/>
    <col min="12301" max="12301" width="9.140625" style="344" customWidth="1"/>
    <col min="12302" max="12302" width="7.85546875" style="344" customWidth="1"/>
    <col min="12303" max="12303" width="6.42578125" style="344" customWidth="1"/>
    <col min="12304" max="12304" width="8.140625" style="344" customWidth="1"/>
    <col min="12305" max="12305" width="8.85546875" style="344" customWidth="1"/>
    <col min="12306" max="12306" width="14" style="344" customWidth="1"/>
    <col min="12307" max="12307" width="6.85546875" style="344" customWidth="1"/>
    <col min="12308" max="12308" width="8" style="344" customWidth="1"/>
    <col min="12309" max="12309" width="23.42578125" style="344" customWidth="1"/>
    <col min="12310" max="12310" width="6.140625" style="344" customWidth="1"/>
    <col min="12311" max="12312" width="8.140625" style="344" customWidth="1"/>
    <col min="12313" max="12544" width="9.140625" style="344"/>
    <col min="12545" max="12545" width="3.42578125" style="344" customWidth="1"/>
    <col min="12546" max="12546" width="3.85546875" style="344" customWidth="1"/>
    <col min="12547" max="12547" width="3.42578125" style="344" customWidth="1"/>
    <col min="12548" max="12548" width="18.42578125" style="344" customWidth="1"/>
    <col min="12549" max="12549" width="9.85546875" style="344" customWidth="1"/>
    <col min="12550" max="12550" width="6" style="344" customWidth="1"/>
    <col min="12551" max="12551" width="7.85546875" style="344" customWidth="1"/>
    <col min="12552" max="12552" width="8.5703125" style="344" customWidth="1"/>
    <col min="12553" max="12553" width="8.28515625" style="344" customWidth="1"/>
    <col min="12554" max="12554" width="8.140625" style="344" customWidth="1"/>
    <col min="12555" max="12555" width="6.42578125" style="344" customWidth="1"/>
    <col min="12556" max="12556" width="8.5703125" style="344" customWidth="1"/>
    <col min="12557" max="12557" width="9.140625" style="344" customWidth="1"/>
    <col min="12558" max="12558" width="7.85546875" style="344" customWidth="1"/>
    <col min="12559" max="12559" width="6.42578125" style="344" customWidth="1"/>
    <col min="12560" max="12560" width="8.140625" style="344" customWidth="1"/>
    <col min="12561" max="12561" width="8.85546875" style="344" customWidth="1"/>
    <col min="12562" max="12562" width="14" style="344" customWidth="1"/>
    <col min="12563" max="12563" width="6.85546875" style="344" customWidth="1"/>
    <col min="12564" max="12564" width="8" style="344" customWidth="1"/>
    <col min="12565" max="12565" width="23.42578125" style="344" customWidth="1"/>
    <col min="12566" max="12566" width="6.140625" style="344" customWidth="1"/>
    <col min="12567" max="12568" width="8.140625" style="344" customWidth="1"/>
    <col min="12569" max="12800" width="9.140625" style="344"/>
    <col min="12801" max="12801" width="3.42578125" style="344" customWidth="1"/>
    <col min="12802" max="12802" width="3.85546875" style="344" customWidth="1"/>
    <col min="12803" max="12803" width="3.42578125" style="344" customWidth="1"/>
    <col min="12804" max="12804" width="18.42578125" style="344" customWidth="1"/>
    <col min="12805" max="12805" width="9.85546875" style="344" customWidth="1"/>
    <col min="12806" max="12806" width="6" style="344" customWidth="1"/>
    <col min="12807" max="12807" width="7.85546875" style="344" customWidth="1"/>
    <col min="12808" max="12808" width="8.5703125" style="344" customWidth="1"/>
    <col min="12809" max="12809" width="8.28515625" style="344" customWidth="1"/>
    <col min="12810" max="12810" width="8.140625" style="344" customWidth="1"/>
    <col min="12811" max="12811" width="6.42578125" style="344" customWidth="1"/>
    <col min="12812" max="12812" width="8.5703125" style="344" customWidth="1"/>
    <col min="12813" max="12813" width="9.140625" style="344" customWidth="1"/>
    <col min="12814" max="12814" width="7.85546875" style="344" customWidth="1"/>
    <col min="12815" max="12815" width="6.42578125" style="344" customWidth="1"/>
    <col min="12816" max="12816" width="8.140625" style="344" customWidth="1"/>
    <col min="12817" max="12817" width="8.85546875" style="344" customWidth="1"/>
    <col min="12818" max="12818" width="14" style="344" customWidth="1"/>
    <col min="12819" max="12819" width="6.85546875" style="344" customWidth="1"/>
    <col min="12820" max="12820" width="8" style="344" customWidth="1"/>
    <col min="12821" max="12821" width="23.42578125" style="344" customWidth="1"/>
    <col min="12822" max="12822" width="6.140625" style="344" customWidth="1"/>
    <col min="12823" max="12824" width="8.140625" style="344" customWidth="1"/>
    <col min="12825" max="13056" width="9.140625" style="344"/>
    <col min="13057" max="13057" width="3.42578125" style="344" customWidth="1"/>
    <col min="13058" max="13058" width="3.85546875" style="344" customWidth="1"/>
    <col min="13059" max="13059" width="3.42578125" style="344" customWidth="1"/>
    <col min="13060" max="13060" width="18.42578125" style="344" customWidth="1"/>
    <col min="13061" max="13061" width="9.85546875" style="344" customWidth="1"/>
    <col min="13062" max="13062" width="6" style="344" customWidth="1"/>
    <col min="13063" max="13063" width="7.85546875" style="344" customWidth="1"/>
    <col min="13064" max="13064" width="8.5703125" style="344" customWidth="1"/>
    <col min="13065" max="13065" width="8.28515625" style="344" customWidth="1"/>
    <col min="13066" max="13066" width="8.140625" style="344" customWidth="1"/>
    <col min="13067" max="13067" width="6.42578125" style="344" customWidth="1"/>
    <col min="13068" max="13068" width="8.5703125" style="344" customWidth="1"/>
    <col min="13069" max="13069" width="9.140625" style="344" customWidth="1"/>
    <col min="13070" max="13070" width="7.85546875" style="344" customWidth="1"/>
    <col min="13071" max="13071" width="6.42578125" style="344" customWidth="1"/>
    <col min="13072" max="13072" width="8.140625" style="344" customWidth="1"/>
    <col min="13073" max="13073" width="8.85546875" style="344" customWidth="1"/>
    <col min="13074" max="13074" width="14" style="344" customWidth="1"/>
    <col min="13075" max="13075" width="6.85546875" style="344" customWidth="1"/>
    <col min="13076" max="13076" width="8" style="344" customWidth="1"/>
    <col min="13077" max="13077" width="23.42578125" style="344" customWidth="1"/>
    <col min="13078" max="13078" width="6.140625" style="344" customWidth="1"/>
    <col min="13079" max="13080" width="8.140625" style="344" customWidth="1"/>
    <col min="13081" max="13312" width="9.140625" style="344"/>
    <col min="13313" max="13313" width="3.42578125" style="344" customWidth="1"/>
    <col min="13314" max="13314" width="3.85546875" style="344" customWidth="1"/>
    <col min="13315" max="13315" width="3.42578125" style="344" customWidth="1"/>
    <col min="13316" max="13316" width="18.42578125" style="344" customWidth="1"/>
    <col min="13317" max="13317" width="9.85546875" style="344" customWidth="1"/>
    <col min="13318" max="13318" width="6" style="344" customWidth="1"/>
    <col min="13319" max="13319" width="7.85546875" style="344" customWidth="1"/>
    <col min="13320" max="13320" width="8.5703125" style="344" customWidth="1"/>
    <col min="13321" max="13321" width="8.28515625" style="344" customWidth="1"/>
    <col min="13322" max="13322" width="8.140625" style="344" customWidth="1"/>
    <col min="13323" max="13323" width="6.42578125" style="344" customWidth="1"/>
    <col min="13324" max="13324" width="8.5703125" style="344" customWidth="1"/>
    <col min="13325" max="13325" width="9.140625" style="344" customWidth="1"/>
    <col min="13326" max="13326" width="7.85546875" style="344" customWidth="1"/>
    <col min="13327" max="13327" width="6.42578125" style="344" customWidth="1"/>
    <col min="13328" max="13328" width="8.140625" style="344" customWidth="1"/>
    <col min="13329" max="13329" width="8.85546875" style="344" customWidth="1"/>
    <col min="13330" max="13330" width="14" style="344" customWidth="1"/>
    <col min="13331" max="13331" width="6.85546875" style="344" customWidth="1"/>
    <col min="13332" max="13332" width="8" style="344" customWidth="1"/>
    <col min="13333" max="13333" width="23.42578125" style="344" customWidth="1"/>
    <col min="13334" max="13334" width="6.140625" style="344" customWidth="1"/>
    <col min="13335" max="13336" width="8.140625" style="344" customWidth="1"/>
    <col min="13337" max="13568" width="9.140625" style="344"/>
    <col min="13569" max="13569" width="3.42578125" style="344" customWidth="1"/>
    <col min="13570" max="13570" width="3.85546875" style="344" customWidth="1"/>
    <col min="13571" max="13571" width="3.42578125" style="344" customWidth="1"/>
    <col min="13572" max="13572" width="18.42578125" style="344" customWidth="1"/>
    <col min="13573" max="13573" width="9.85546875" style="344" customWidth="1"/>
    <col min="13574" max="13574" width="6" style="344" customWidth="1"/>
    <col min="13575" max="13575" width="7.85546875" style="344" customWidth="1"/>
    <col min="13576" max="13576" width="8.5703125" style="344" customWidth="1"/>
    <col min="13577" max="13577" width="8.28515625" style="344" customWidth="1"/>
    <col min="13578" max="13578" width="8.140625" style="344" customWidth="1"/>
    <col min="13579" max="13579" width="6.42578125" style="344" customWidth="1"/>
    <col min="13580" max="13580" width="8.5703125" style="344" customWidth="1"/>
    <col min="13581" max="13581" width="9.140625" style="344" customWidth="1"/>
    <col min="13582" max="13582" width="7.85546875" style="344" customWidth="1"/>
    <col min="13583" max="13583" width="6.42578125" style="344" customWidth="1"/>
    <col min="13584" max="13584" width="8.140625" style="344" customWidth="1"/>
    <col min="13585" max="13585" width="8.85546875" style="344" customWidth="1"/>
    <col min="13586" max="13586" width="14" style="344" customWidth="1"/>
    <col min="13587" max="13587" width="6.85546875" style="344" customWidth="1"/>
    <col min="13588" max="13588" width="8" style="344" customWidth="1"/>
    <col min="13589" max="13589" width="23.42578125" style="344" customWidth="1"/>
    <col min="13590" max="13590" width="6.140625" style="344" customWidth="1"/>
    <col min="13591" max="13592" width="8.140625" style="344" customWidth="1"/>
    <col min="13593" max="13824" width="9.140625" style="344"/>
    <col min="13825" max="13825" width="3.42578125" style="344" customWidth="1"/>
    <col min="13826" max="13826" width="3.85546875" style="344" customWidth="1"/>
    <col min="13827" max="13827" width="3.42578125" style="344" customWidth="1"/>
    <col min="13828" max="13828" width="18.42578125" style="344" customWidth="1"/>
    <col min="13829" max="13829" width="9.85546875" style="344" customWidth="1"/>
    <col min="13830" max="13830" width="6" style="344" customWidth="1"/>
    <col min="13831" max="13831" width="7.85546875" style="344" customWidth="1"/>
    <col min="13832" max="13832" width="8.5703125" style="344" customWidth="1"/>
    <col min="13833" max="13833" width="8.28515625" style="344" customWidth="1"/>
    <col min="13834" max="13834" width="8.140625" style="344" customWidth="1"/>
    <col min="13835" max="13835" width="6.42578125" style="344" customWidth="1"/>
    <col min="13836" max="13836" width="8.5703125" style="344" customWidth="1"/>
    <col min="13837" max="13837" width="9.140625" style="344" customWidth="1"/>
    <col min="13838" max="13838" width="7.85546875" style="344" customWidth="1"/>
    <col min="13839" max="13839" width="6.42578125" style="344" customWidth="1"/>
    <col min="13840" max="13840" width="8.140625" style="344" customWidth="1"/>
    <col min="13841" max="13841" width="8.85546875" style="344" customWidth="1"/>
    <col min="13842" max="13842" width="14" style="344" customWidth="1"/>
    <col min="13843" max="13843" width="6.85546875" style="344" customWidth="1"/>
    <col min="13844" max="13844" width="8" style="344" customWidth="1"/>
    <col min="13845" max="13845" width="23.42578125" style="344" customWidth="1"/>
    <col min="13846" max="13846" width="6.140625" style="344" customWidth="1"/>
    <col min="13847" max="13848" width="8.140625" style="344" customWidth="1"/>
    <col min="13849" max="14080" width="9.140625" style="344"/>
    <col min="14081" max="14081" width="3.42578125" style="344" customWidth="1"/>
    <col min="14082" max="14082" width="3.85546875" style="344" customWidth="1"/>
    <col min="14083" max="14083" width="3.42578125" style="344" customWidth="1"/>
    <col min="14084" max="14084" width="18.42578125" style="344" customWidth="1"/>
    <col min="14085" max="14085" width="9.85546875" style="344" customWidth="1"/>
    <col min="14086" max="14086" width="6" style="344" customWidth="1"/>
    <col min="14087" max="14087" width="7.85546875" style="344" customWidth="1"/>
    <col min="14088" max="14088" width="8.5703125" style="344" customWidth="1"/>
    <col min="14089" max="14089" width="8.28515625" style="344" customWidth="1"/>
    <col min="14090" max="14090" width="8.140625" style="344" customWidth="1"/>
    <col min="14091" max="14091" width="6.42578125" style="344" customWidth="1"/>
    <col min="14092" max="14092" width="8.5703125" style="344" customWidth="1"/>
    <col min="14093" max="14093" width="9.140625" style="344" customWidth="1"/>
    <col min="14094" max="14094" width="7.85546875" style="344" customWidth="1"/>
    <col min="14095" max="14095" width="6.42578125" style="344" customWidth="1"/>
    <col min="14096" max="14096" width="8.140625" style="344" customWidth="1"/>
    <col min="14097" max="14097" width="8.85546875" style="344" customWidth="1"/>
    <col min="14098" max="14098" width="14" style="344" customWidth="1"/>
    <col min="14099" max="14099" width="6.85546875" style="344" customWidth="1"/>
    <col min="14100" max="14100" width="8" style="344" customWidth="1"/>
    <col min="14101" max="14101" width="23.42578125" style="344" customWidth="1"/>
    <col min="14102" max="14102" width="6.140625" style="344" customWidth="1"/>
    <col min="14103" max="14104" width="8.140625" style="344" customWidth="1"/>
    <col min="14105" max="14336" width="9.140625" style="344"/>
    <col min="14337" max="14337" width="3.42578125" style="344" customWidth="1"/>
    <col min="14338" max="14338" width="3.85546875" style="344" customWidth="1"/>
    <col min="14339" max="14339" width="3.42578125" style="344" customWidth="1"/>
    <col min="14340" max="14340" width="18.42578125" style="344" customWidth="1"/>
    <col min="14341" max="14341" width="9.85546875" style="344" customWidth="1"/>
    <col min="14342" max="14342" width="6" style="344" customWidth="1"/>
    <col min="14343" max="14343" width="7.85546875" style="344" customWidth="1"/>
    <col min="14344" max="14344" width="8.5703125" style="344" customWidth="1"/>
    <col min="14345" max="14345" width="8.28515625" style="344" customWidth="1"/>
    <col min="14346" max="14346" width="8.140625" style="344" customWidth="1"/>
    <col min="14347" max="14347" width="6.42578125" style="344" customWidth="1"/>
    <col min="14348" max="14348" width="8.5703125" style="344" customWidth="1"/>
    <col min="14349" max="14349" width="9.140625" style="344" customWidth="1"/>
    <col min="14350" max="14350" width="7.85546875" style="344" customWidth="1"/>
    <col min="14351" max="14351" width="6.42578125" style="344" customWidth="1"/>
    <col min="14352" max="14352" width="8.140625" style="344" customWidth="1"/>
    <col min="14353" max="14353" width="8.85546875" style="344" customWidth="1"/>
    <col min="14354" max="14354" width="14" style="344" customWidth="1"/>
    <col min="14355" max="14355" width="6.85546875" style="344" customWidth="1"/>
    <col min="14356" max="14356" width="8" style="344" customWidth="1"/>
    <col min="14357" max="14357" width="23.42578125" style="344" customWidth="1"/>
    <col min="14358" max="14358" width="6.140625" style="344" customWidth="1"/>
    <col min="14359" max="14360" width="8.140625" style="344" customWidth="1"/>
    <col min="14361" max="14592" width="9.140625" style="344"/>
    <col min="14593" max="14593" width="3.42578125" style="344" customWidth="1"/>
    <col min="14594" max="14594" width="3.85546875" style="344" customWidth="1"/>
    <col min="14595" max="14595" width="3.42578125" style="344" customWidth="1"/>
    <col min="14596" max="14596" width="18.42578125" style="344" customWidth="1"/>
    <col min="14597" max="14597" width="9.85546875" style="344" customWidth="1"/>
    <col min="14598" max="14598" width="6" style="344" customWidth="1"/>
    <col min="14599" max="14599" width="7.85546875" style="344" customWidth="1"/>
    <col min="14600" max="14600" width="8.5703125" style="344" customWidth="1"/>
    <col min="14601" max="14601" width="8.28515625" style="344" customWidth="1"/>
    <col min="14602" max="14602" width="8.140625" style="344" customWidth="1"/>
    <col min="14603" max="14603" width="6.42578125" style="344" customWidth="1"/>
    <col min="14604" max="14604" width="8.5703125" style="344" customWidth="1"/>
    <col min="14605" max="14605" width="9.140625" style="344" customWidth="1"/>
    <col min="14606" max="14606" width="7.85546875" style="344" customWidth="1"/>
    <col min="14607" max="14607" width="6.42578125" style="344" customWidth="1"/>
    <col min="14608" max="14608" width="8.140625" style="344" customWidth="1"/>
    <col min="14609" max="14609" width="8.85546875" style="344" customWidth="1"/>
    <col min="14610" max="14610" width="14" style="344" customWidth="1"/>
    <col min="14611" max="14611" width="6.85546875" style="344" customWidth="1"/>
    <col min="14612" max="14612" width="8" style="344" customWidth="1"/>
    <col min="14613" max="14613" width="23.42578125" style="344" customWidth="1"/>
    <col min="14614" max="14614" width="6.140625" style="344" customWidth="1"/>
    <col min="14615" max="14616" width="8.140625" style="344" customWidth="1"/>
    <col min="14617" max="14848" width="9.140625" style="344"/>
    <col min="14849" max="14849" width="3.42578125" style="344" customWidth="1"/>
    <col min="14850" max="14850" width="3.85546875" style="344" customWidth="1"/>
    <col min="14851" max="14851" width="3.42578125" style="344" customWidth="1"/>
    <col min="14852" max="14852" width="18.42578125" style="344" customWidth="1"/>
    <col min="14853" max="14853" width="9.85546875" style="344" customWidth="1"/>
    <col min="14854" max="14854" width="6" style="344" customWidth="1"/>
    <col min="14855" max="14855" width="7.85546875" style="344" customWidth="1"/>
    <col min="14856" max="14856" width="8.5703125" style="344" customWidth="1"/>
    <col min="14857" max="14857" width="8.28515625" style="344" customWidth="1"/>
    <col min="14858" max="14858" width="8.140625" style="344" customWidth="1"/>
    <col min="14859" max="14859" width="6.42578125" style="344" customWidth="1"/>
    <col min="14860" max="14860" width="8.5703125" style="344" customWidth="1"/>
    <col min="14861" max="14861" width="9.140625" style="344" customWidth="1"/>
    <col min="14862" max="14862" width="7.85546875" style="344" customWidth="1"/>
    <col min="14863" max="14863" width="6.42578125" style="344" customWidth="1"/>
    <col min="14864" max="14864" width="8.140625" style="344" customWidth="1"/>
    <col min="14865" max="14865" width="8.85546875" style="344" customWidth="1"/>
    <col min="14866" max="14866" width="14" style="344" customWidth="1"/>
    <col min="14867" max="14867" width="6.85546875" style="344" customWidth="1"/>
    <col min="14868" max="14868" width="8" style="344" customWidth="1"/>
    <col min="14869" max="14869" width="23.42578125" style="344" customWidth="1"/>
    <col min="14870" max="14870" width="6.140625" style="344" customWidth="1"/>
    <col min="14871" max="14872" width="8.140625" style="344" customWidth="1"/>
    <col min="14873" max="15104" width="9.140625" style="344"/>
    <col min="15105" max="15105" width="3.42578125" style="344" customWidth="1"/>
    <col min="15106" max="15106" width="3.85546875" style="344" customWidth="1"/>
    <col min="15107" max="15107" width="3.42578125" style="344" customWidth="1"/>
    <col min="15108" max="15108" width="18.42578125" style="344" customWidth="1"/>
    <col min="15109" max="15109" width="9.85546875" style="344" customWidth="1"/>
    <col min="15110" max="15110" width="6" style="344" customWidth="1"/>
    <col min="15111" max="15111" width="7.85546875" style="344" customWidth="1"/>
    <col min="15112" max="15112" width="8.5703125" style="344" customWidth="1"/>
    <col min="15113" max="15113" width="8.28515625" style="344" customWidth="1"/>
    <col min="15114" max="15114" width="8.140625" style="344" customWidth="1"/>
    <col min="15115" max="15115" width="6.42578125" style="344" customWidth="1"/>
    <col min="15116" max="15116" width="8.5703125" style="344" customWidth="1"/>
    <col min="15117" max="15117" width="9.140625" style="344" customWidth="1"/>
    <col min="15118" max="15118" width="7.85546875" style="344" customWidth="1"/>
    <col min="15119" max="15119" width="6.42578125" style="344" customWidth="1"/>
    <col min="15120" max="15120" width="8.140625" style="344" customWidth="1"/>
    <col min="15121" max="15121" width="8.85546875" style="344" customWidth="1"/>
    <col min="15122" max="15122" width="14" style="344" customWidth="1"/>
    <col min="15123" max="15123" width="6.85546875" style="344" customWidth="1"/>
    <col min="15124" max="15124" width="8" style="344" customWidth="1"/>
    <col min="15125" max="15125" width="23.42578125" style="344" customWidth="1"/>
    <col min="15126" max="15126" width="6.140625" style="344" customWidth="1"/>
    <col min="15127" max="15128" width="8.140625" style="344" customWidth="1"/>
    <col min="15129" max="15360" width="9.140625" style="344"/>
    <col min="15361" max="15361" width="3.42578125" style="344" customWidth="1"/>
    <col min="15362" max="15362" width="3.85546875" style="344" customWidth="1"/>
    <col min="15363" max="15363" width="3.42578125" style="344" customWidth="1"/>
    <col min="15364" max="15364" width="18.42578125" style="344" customWidth="1"/>
    <col min="15365" max="15365" width="9.85546875" style="344" customWidth="1"/>
    <col min="15366" max="15366" width="6" style="344" customWidth="1"/>
    <col min="15367" max="15367" width="7.85546875" style="344" customWidth="1"/>
    <col min="15368" max="15368" width="8.5703125" style="344" customWidth="1"/>
    <col min="15369" max="15369" width="8.28515625" style="344" customWidth="1"/>
    <col min="15370" max="15370" width="8.140625" style="344" customWidth="1"/>
    <col min="15371" max="15371" width="6.42578125" style="344" customWidth="1"/>
    <col min="15372" max="15372" width="8.5703125" style="344" customWidth="1"/>
    <col min="15373" max="15373" width="9.140625" style="344" customWidth="1"/>
    <col min="15374" max="15374" width="7.85546875" style="344" customWidth="1"/>
    <col min="15375" max="15375" width="6.42578125" style="344" customWidth="1"/>
    <col min="15376" max="15376" width="8.140625" style="344" customWidth="1"/>
    <col min="15377" max="15377" width="8.85546875" style="344" customWidth="1"/>
    <col min="15378" max="15378" width="14" style="344" customWidth="1"/>
    <col min="15379" max="15379" width="6.85546875" style="344" customWidth="1"/>
    <col min="15380" max="15380" width="8" style="344" customWidth="1"/>
    <col min="15381" max="15381" width="23.42578125" style="344" customWidth="1"/>
    <col min="15382" max="15382" width="6.140625" style="344" customWidth="1"/>
    <col min="15383" max="15384" width="8.140625" style="344" customWidth="1"/>
    <col min="15385" max="15616" width="9.140625" style="344"/>
    <col min="15617" max="15617" width="3.42578125" style="344" customWidth="1"/>
    <col min="15618" max="15618" width="3.85546875" style="344" customWidth="1"/>
    <col min="15619" max="15619" width="3.42578125" style="344" customWidth="1"/>
    <col min="15620" max="15620" width="18.42578125" style="344" customWidth="1"/>
    <col min="15621" max="15621" width="9.85546875" style="344" customWidth="1"/>
    <col min="15622" max="15622" width="6" style="344" customWidth="1"/>
    <col min="15623" max="15623" width="7.85546875" style="344" customWidth="1"/>
    <col min="15624" max="15624" width="8.5703125" style="344" customWidth="1"/>
    <col min="15625" max="15625" width="8.28515625" style="344" customWidth="1"/>
    <col min="15626" max="15626" width="8.140625" style="344" customWidth="1"/>
    <col min="15627" max="15627" width="6.42578125" style="344" customWidth="1"/>
    <col min="15628" max="15628" width="8.5703125" style="344" customWidth="1"/>
    <col min="15629" max="15629" width="9.140625" style="344" customWidth="1"/>
    <col min="15630" max="15630" width="7.85546875" style="344" customWidth="1"/>
    <col min="15631" max="15631" width="6.42578125" style="344" customWidth="1"/>
    <col min="15632" max="15632" width="8.140625" style="344" customWidth="1"/>
    <col min="15633" max="15633" width="8.85546875" style="344" customWidth="1"/>
    <col min="15634" max="15634" width="14" style="344" customWidth="1"/>
    <col min="15635" max="15635" width="6.85546875" style="344" customWidth="1"/>
    <col min="15636" max="15636" width="8" style="344" customWidth="1"/>
    <col min="15637" max="15637" width="23.42578125" style="344" customWidth="1"/>
    <col min="15638" max="15638" width="6.140625" style="344" customWidth="1"/>
    <col min="15639" max="15640" width="8.140625" style="344" customWidth="1"/>
    <col min="15641" max="15872" width="9.140625" style="344"/>
    <col min="15873" max="15873" width="3.42578125" style="344" customWidth="1"/>
    <col min="15874" max="15874" width="3.85546875" style="344" customWidth="1"/>
    <col min="15875" max="15875" width="3.42578125" style="344" customWidth="1"/>
    <col min="15876" max="15876" width="18.42578125" style="344" customWidth="1"/>
    <col min="15877" max="15877" width="9.85546875" style="344" customWidth="1"/>
    <col min="15878" max="15878" width="6" style="344" customWidth="1"/>
    <col min="15879" max="15879" width="7.85546875" style="344" customWidth="1"/>
    <col min="15880" max="15880" width="8.5703125" style="344" customWidth="1"/>
    <col min="15881" max="15881" width="8.28515625" style="344" customWidth="1"/>
    <col min="15882" max="15882" width="8.140625" style="344" customWidth="1"/>
    <col min="15883" max="15883" width="6.42578125" style="344" customWidth="1"/>
    <col min="15884" max="15884" width="8.5703125" style="344" customWidth="1"/>
    <col min="15885" max="15885" width="9.140625" style="344" customWidth="1"/>
    <col min="15886" max="15886" width="7.85546875" style="344" customWidth="1"/>
    <col min="15887" max="15887" width="6.42578125" style="344" customWidth="1"/>
    <col min="15888" max="15888" width="8.140625" style="344" customWidth="1"/>
    <col min="15889" max="15889" width="8.85546875" style="344" customWidth="1"/>
    <col min="15890" max="15890" width="14" style="344" customWidth="1"/>
    <col min="15891" max="15891" width="6.85546875" style="344" customWidth="1"/>
    <col min="15892" max="15892" width="8" style="344" customWidth="1"/>
    <col min="15893" max="15893" width="23.42578125" style="344" customWidth="1"/>
    <col min="15894" max="15894" width="6.140625" style="344" customWidth="1"/>
    <col min="15895" max="15896" width="8.140625" style="344" customWidth="1"/>
    <col min="15897" max="16128" width="9.140625" style="344"/>
    <col min="16129" max="16129" width="3.42578125" style="344" customWidth="1"/>
    <col min="16130" max="16130" width="3.85546875" style="344" customWidth="1"/>
    <col min="16131" max="16131" width="3.42578125" style="344" customWidth="1"/>
    <col min="16132" max="16132" width="18.42578125" style="344" customWidth="1"/>
    <col min="16133" max="16133" width="9.85546875" style="344" customWidth="1"/>
    <col min="16134" max="16134" width="6" style="344" customWidth="1"/>
    <col min="16135" max="16135" width="7.85546875" style="344" customWidth="1"/>
    <col min="16136" max="16136" width="8.5703125" style="344" customWidth="1"/>
    <col min="16137" max="16137" width="8.28515625" style="344" customWidth="1"/>
    <col min="16138" max="16138" width="8.140625" style="344" customWidth="1"/>
    <col min="16139" max="16139" width="6.42578125" style="344" customWidth="1"/>
    <col min="16140" max="16140" width="8.5703125" style="344" customWidth="1"/>
    <col min="16141" max="16141" width="9.140625" style="344" customWidth="1"/>
    <col min="16142" max="16142" width="7.85546875" style="344" customWidth="1"/>
    <col min="16143" max="16143" width="6.42578125" style="344" customWidth="1"/>
    <col min="16144" max="16144" width="8.140625" style="344" customWidth="1"/>
    <col min="16145" max="16145" width="8.85546875" style="344" customWidth="1"/>
    <col min="16146" max="16146" width="14" style="344" customWidth="1"/>
    <col min="16147" max="16147" width="6.85546875" style="344" customWidth="1"/>
    <col min="16148" max="16148" width="8" style="344" customWidth="1"/>
    <col min="16149" max="16149" width="23.42578125" style="344" customWidth="1"/>
    <col min="16150" max="16150" width="6.140625" style="344" customWidth="1"/>
    <col min="16151" max="16152" width="8.140625" style="344" customWidth="1"/>
    <col min="16153" max="16384" width="9.140625" style="344"/>
  </cols>
  <sheetData>
    <row r="1" spans="1:22" ht="36.75" customHeight="1">
      <c r="Q1" s="345"/>
      <c r="R1" s="1656"/>
      <c r="S1" s="1656"/>
      <c r="T1" s="1656"/>
    </row>
    <row r="2" spans="1:22" ht="12.75" customHeight="1">
      <c r="A2" s="2207"/>
      <c r="B2" s="2207"/>
      <c r="C2" s="2207"/>
      <c r="D2" s="2207"/>
      <c r="E2" s="2207"/>
      <c r="F2" s="2207"/>
      <c r="G2" s="2207"/>
      <c r="H2" s="2207"/>
      <c r="I2" s="2207"/>
      <c r="J2" s="2207"/>
      <c r="K2" s="2207"/>
      <c r="L2" s="2207"/>
      <c r="M2" s="2207"/>
      <c r="N2" s="2207"/>
      <c r="O2" s="2207"/>
      <c r="P2" s="2207"/>
      <c r="Q2" s="2207"/>
      <c r="R2" s="2207"/>
      <c r="S2" s="2207"/>
      <c r="T2" s="2207"/>
    </row>
    <row r="3" spans="1:22" ht="12.75" customHeight="1">
      <c r="A3" s="1500"/>
      <c r="B3" s="1500"/>
      <c r="C3" s="1500"/>
      <c r="D3" s="1500"/>
      <c r="E3" s="1500"/>
      <c r="F3" s="1500"/>
      <c r="G3" s="1500"/>
      <c r="H3" s="1500"/>
      <c r="I3" s="1500"/>
      <c r="J3" s="1500"/>
      <c r="K3" s="1500"/>
      <c r="L3" s="1500"/>
      <c r="M3" s="1500"/>
      <c r="N3" s="1500"/>
      <c r="O3" s="1500"/>
      <c r="P3" s="1500"/>
      <c r="Q3" s="1500"/>
      <c r="R3" s="1500"/>
      <c r="S3" s="1500"/>
      <c r="T3" s="1500"/>
    </row>
    <row r="4" spans="1:22" s="346" customFormat="1" ht="12">
      <c r="A4" s="1822" t="s">
        <v>281</v>
      </c>
      <c r="B4" s="1822"/>
      <c r="C4" s="1822"/>
      <c r="D4" s="1822"/>
      <c r="E4" s="1822"/>
      <c r="F4" s="1822"/>
      <c r="G4" s="1822"/>
      <c r="H4" s="1822"/>
      <c r="I4" s="1822"/>
      <c r="J4" s="1822"/>
      <c r="K4" s="1822"/>
      <c r="L4" s="1822"/>
      <c r="M4" s="1822"/>
      <c r="N4" s="1822"/>
      <c r="O4" s="1822"/>
      <c r="P4" s="1822"/>
      <c r="Q4" s="1822"/>
      <c r="R4" s="1822"/>
      <c r="S4" s="1822"/>
      <c r="T4" s="1822"/>
    </row>
    <row r="5" spans="1:22" s="346" customFormat="1" ht="12">
      <c r="A5" s="1657" t="s">
        <v>653</v>
      </c>
      <c r="B5" s="1657"/>
      <c r="C5" s="1657"/>
      <c r="D5" s="1657"/>
      <c r="E5" s="1657"/>
      <c r="F5" s="1657"/>
      <c r="G5" s="1657"/>
      <c r="H5" s="1657"/>
      <c r="I5" s="1657"/>
      <c r="J5" s="1657"/>
      <c r="K5" s="1657"/>
      <c r="L5" s="1657"/>
      <c r="M5" s="1657"/>
      <c r="N5" s="1657"/>
      <c r="O5" s="1657"/>
      <c r="P5" s="1657"/>
      <c r="Q5" s="1657"/>
      <c r="R5" s="1657"/>
      <c r="S5" s="1657"/>
      <c r="T5" s="1657"/>
    </row>
    <row r="6" spans="1:22" ht="11.25" customHeight="1" thickBot="1">
      <c r="A6" s="1504"/>
      <c r="B6" s="1504"/>
      <c r="C6" s="1504"/>
      <c r="D6" s="1504"/>
      <c r="E6" s="1504"/>
      <c r="F6" s="1504"/>
      <c r="G6" s="1504"/>
      <c r="H6" s="1504"/>
      <c r="I6" s="1504"/>
      <c r="J6" s="1504"/>
      <c r="K6" s="1504"/>
      <c r="L6" s="1504"/>
      <c r="M6" s="1504"/>
      <c r="N6" s="1504"/>
      <c r="O6" s="1504"/>
      <c r="P6" s="1504"/>
      <c r="Q6" s="1504"/>
      <c r="R6" s="1504"/>
      <c r="S6" s="1504"/>
      <c r="T6" s="1504"/>
      <c r="U6" s="839" t="s">
        <v>131</v>
      </c>
    </row>
    <row r="7" spans="1:22" ht="13.5" customHeight="1">
      <c r="A7" s="2208"/>
      <c r="B7" s="2209"/>
      <c r="C7" s="2209"/>
      <c r="D7" s="2209"/>
      <c r="E7" s="2209"/>
      <c r="F7" s="2209"/>
      <c r="G7" s="2209"/>
      <c r="H7" s="2209"/>
      <c r="I7" s="2209"/>
      <c r="J7" s="2209"/>
      <c r="K7" s="2209"/>
      <c r="L7" s="2209"/>
      <c r="M7" s="2209"/>
      <c r="N7" s="2209"/>
      <c r="O7" s="2209"/>
      <c r="P7" s="2209"/>
      <c r="Q7" s="2209"/>
      <c r="R7" s="2209"/>
      <c r="S7" s="2209"/>
      <c r="T7" s="2209"/>
      <c r="U7" s="2210" t="s">
        <v>282</v>
      </c>
    </row>
    <row r="8" spans="1:22" ht="19.5" customHeight="1">
      <c r="A8" s="2040" t="s">
        <v>0</v>
      </c>
      <c r="B8" s="2043" t="s">
        <v>1</v>
      </c>
      <c r="C8" s="2043" t="s">
        <v>2</v>
      </c>
      <c r="D8" s="2215" t="s">
        <v>3</v>
      </c>
      <c r="E8" s="2043" t="s">
        <v>4</v>
      </c>
      <c r="F8" s="2043" t="s">
        <v>5</v>
      </c>
      <c r="G8" s="2078" t="s">
        <v>6</v>
      </c>
      <c r="H8" s="2218" t="s">
        <v>635</v>
      </c>
      <c r="I8" s="2219"/>
      <c r="J8" s="2219"/>
      <c r="K8" s="2220"/>
      <c r="L8" s="2218" t="s">
        <v>636</v>
      </c>
      <c r="M8" s="2219"/>
      <c r="N8" s="2219"/>
      <c r="O8" s="2220"/>
      <c r="P8" s="2221" t="s">
        <v>283</v>
      </c>
      <c r="Q8" s="1666" t="s">
        <v>654</v>
      </c>
      <c r="R8" s="2224" t="s">
        <v>7</v>
      </c>
      <c r="S8" s="2215"/>
      <c r="T8" s="2215"/>
      <c r="U8" s="2211"/>
    </row>
    <row r="9" spans="1:22" ht="12.75" customHeight="1">
      <c r="A9" s="2040"/>
      <c r="B9" s="2043"/>
      <c r="C9" s="2043"/>
      <c r="D9" s="2215"/>
      <c r="E9" s="2043"/>
      <c r="F9" s="2043"/>
      <c r="G9" s="2078"/>
      <c r="H9" s="2040" t="s">
        <v>8</v>
      </c>
      <c r="I9" s="2057" t="s">
        <v>9</v>
      </c>
      <c r="J9" s="2057"/>
      <c r="K9" s="2065" t="s">
        <v>10</v>
      </c>
      <c r="L9" s="2040" t="s">
        <v>8</v>
      </c>
      <c r="M9" s="2057" t="s">
        <v>9</v>
      </c>
      <c r="N9" s="2057"/>
      <c r="O9" s="2065" t="s">
        <v>10</v>
      </c>
      <c r="P9" s="2221"/>
      <c r="Q9" s="1666"/>
      <c r="R9" s="2196" t="s">
        <v>24</v>
      </c>
      <c r="S9" s="841" t="s">
        <v>11</v>
      </c>
      <c r="T9" s="347" t="s">
        <v>170</v>
      </c>
      <c r="U9" s="2211"/>
    </row>
    <row r="10" spans="1:22" ht="95.25" customHeight="1" thickBot="1">
      <c r="A10" s="2213"/>
      <c r="B10" s="2214"/>
      <c r="C10" s="2214"/>
      <c r="D10" s="2216"/>
      <c r="E10" s="2214"/>
      <c r="F10" s="2214"/>
      <c r="G10" s="2217"/>
      <c r="H10" s="2213"/>
      <c r="I10" s="843" t="s">
        <v>8</v>
      </c>
      <c r="J10" s="348" t="s">
        <v>12</v>
      </c>
      <c r="K10" s="2195"/>
      <c r="L10" s="2213"/>
      <c r="M10" s="843" t="s">
        <v>8</v>
      </c>
      <c r="N10" s="348" t="s">
        <v>12</v>
      </c>
      <c r="O10" s="2195"/>
      <c r="P10" s="2222"/>
      <c r="Q10" s="2223"/>
      <c r="R10" s="2197"/>
      <c r="S10" s="349" t="s">
        <v>638</v>
      </c>
      <c r="T10" s="350" t="s">
        <v>638</v>
      </c>
      <c r="U10" s="2212"/>
    </row>
    <row r="11" spans="1:22" ht="16.5" customHeight="1" thickBot="1">
      <c r="A11" s="2198" t="s">
        <v>284</v>
      </c>
      <c r="B11" s="2199"/>
      <c r="C11" s="2199"/>
      <c r="D11" s="2199"/>
      <c r="E11" s="2199"/>
      <c r="F11" s="2199"/>
      <c r="G11" s="2199"/>
      <c r="H11" s="2199"/>
      <c r="I11" s="2199"/>
      <c r="J11" s="2199"/>
      <c r="K11" s="2199"/>
      <c r="L11" s="2199"/>
      <c r="M11" s="2199"/>
      <c r="N11" s="2199"/>
      <c r="O11" s="2199"/>
      <c r="P11" s="2199"/>
      <c r="Q11" s="2199"/>
      <c r="R11" s="2199"/>
      <c r="S11" s="2199"/>
      <c r="T11" s="2199"/>
      <c r="U11" s="2200"/>
    </row>
    <row r="12" spans="1:22" ht="16.5" customHeight="1" thickBot="1">
      <c r="A12" s="1641" t="s">
        <v>285</v>
      </c>
      <c r="B12" s="1642"/>
      <c r="C12" s="1642"/>
      <c r="D12" s="1642"/>
      <c r="E12" s="1642"/>
      <c r="F12" s="1642"/>
      <c r="G12" s="1642"/>
      <c r="H12" s="1642"/>
      <c r="I12" s="1642"/>
      <c r="J12" s="1642"/>
      <c r="K12" s="1642"/>
      <c r="L12" s="1642"/>
      <c r="M12" s="1642"/>
      <c r="N12" s="1642"/>
      <c r="O12" s="1642"/>
      <c r="P12" s="1642"/>
      <c r="Q12" s="1642"/>
      <c r="R12" s="1642"/>
      <c r="S12" s="1642"/>
      <c r="T12" s="1642"/>
      <c r="U12" s="1643"/>
    </row>
    <row r="13" spans="1:22" ht="15.75" customHeight="1" thickBot="1">
      <c r="A13" s="351" t="s">
        <v>17</v>
      </c>
      <c r="B13" s="2201" t="s">
        <v>286</v>
      </c>
      <c r="C13" s="2202"/>
      <c r="D13" s="2202"/>
      <c r="E13" s="2202"/>
      <c r="F13" s="2202"/>
      <c r="G13" s="2202"/>
      <c r="H13" s="2202"/>
      <c r="I13" s="2202"/>
      <c r="J13" s="2202"/>
      <c r="K13" s="2202"/>
      <c r="L13" s="2202"/>
      <c r="M13" s="2202"/>
      <c r="N13" s="2202"/>
      <c r="O13" s="2202"/>
      <c r="P13" s="2202"/>
      <c r="Q13" s="2202"/>
      <c r="R13" s="2202"/>
      <c r="S13" s="2202"/>
      <c r="T13" s="2202"/>
      <c r="U13" s="2203"/>
    </row>
    <row r="14" spans="1:22" ht="16.5" customHeight="1" thickBot="1">
      <c r="A14" s="864" t="s">
        <v>17</v>
      </c>
      <c r="B14" s="352" t="s">
        <v>17</v>
      </c>
      <c r="C14" s="2204" t="s">
        <v>287</v>
      </c>
      <c r="D14" s="2094"/>
      <c r="E14" s="2094"/>
      <c r="F14" s="2094"/>
      <c r="G14" s="2094"/>
      <c r="H14" s="2094"/>
      <c r="I14" s="2094"/>
      <c r="J14" s="2094"/>
      <c r="K14" s="2094"/>
      <c r="L14" s="2094"/>
      <c r="M14" s="2094"/>
      <c r="N14" s="2094"/>
      <c r="O14" s="2094"/>
      <c r="P14" s="2094"/>
      <c r="Q14" s="2094"/>
      <c r="R14" s="2094"/>
      <c r="S14" s="2094"/>
      <c r="T14" s="2094"/>
      <c r="U14" s="2095"/>
    </row>
    <row r="15" spans="1:22" ht="18.75" customHeight="1">
      <c r="A15" s="2181" t="s">
        <v>17</v>
      </c>
      <c r="B15" s="1374" t="s">
        <v>17</v>
      </c>
      <c r="C15" s="1375" t="s">
        <v>17</v>
      </c>
      <c r="D15" s="1605" t="s">
        <v>288</v>
      </c>
      <c r="E15" s="2098" t="s">
        <v>289</v>
      </c>
      <c r="F15" s="2098" t="s">
        <v>290</v>
      </c>
      <c r="G15" s="253" t="s">
        <v>67</v>
      </c>
      <c r="H15" s="824">
        <v>3669</v>
      </c>
      <c r="I15" s="826">
        <v>3669</v>
      </c>
      <c r="J15" s="826">
        <v>45.4</v>
      </c>
      <c r="K15" s="835">
        <v>0</v>
      </c>
      <c r="L15" s="824">
        <v>3642.8</v>
      </c>
      <c r="M15" s="826">
        <v>3642.8</v>
      </c>
      <c r="N15" s="826">
        <v>42.8</v>
      </c>
      <c r="O15" s="848"/>
      <c r="P15" s="353">
        <v>3700</v>
      </c>
      <c r="Q15" s="353">
        <v>3700</v>
      </c>
      <c r="R15" s="2205" t="s">
        <v>291</v>
      </c>
      <c r="S15" s="824">
        <v>1870</v>
      </c>
      <c r="T15" s="848">
        <v>1730</v>
      </c>
      <c r="U15" s="354" t="s">
        <v>655</v>
      </c>
      <c r="V15" s="355"/>
    </row>
    <row r="16" spans="1:22" ht="13.5" customHeight="1" thickBot="1">
      <c r="A16" s="2179"/>
      <c r="B16" s="1358"/>
      <c r="C16" s="1360"/>
      <c r="D16" s="1596"/>
      <c r="E16" s="2099"/>
      <c r="F16" s="2099"/>
      <c r="G16" s="255" t="s">
        <v>13</v>
      </c>
      <c r="H16" s="262">
        <f>SUM(H15)</f>
        <v>3669</v>
      </c>
      <c r="I16" s="356">
        <f t="shared" ref="I16:Q16" si="0">SUM(I15)</f>
        <v>3669</v>
      </c>
      <c r="J16" s="356">
        <f t="shared" si="0"/>
        <v>45.4</v>
      </c>
      <c r="K16" s="357">
        <f t="shared" si="0"/>
        <v>0</v>
      </c>
      <c r="L16" s="358">
        <f t="shared" si="0"/>
        <v>3642.8</v>
      </c>
      <c r="M16" s="356">
        <f t="shared" si="0"/>
        <v>3642.8</v>
      </c>
      <c r="N16" s="356">
        <f t="shared" si="0"/>
        <v>42.8</v>
      </c>
      <c r="O16" s="359">
        <f t="shared" si="0"/>
        <v>0</v>
      </c>
      <c r="P16" s="360">
        <f t="shared" si="0"/>
        <v>3700</v>
      </c>
      <c r="Q16" s="360">
        <f t="shared" si="0"/>
        <v>3700</v>
      </c>
      <c r="R16" s="2206"/>
      <c r="S16" s="358">
        <f>SUM(S15:S15)</f>
        <v>1870</v>
      </c>
      <c r="T16" s="359">
        <f>SUM(T15:T15)</f>
        <v>1730</v>
      </c>
      <c r="U16" s="361"/>
      <c r="V16" s="355"/>
    </row>
    <row r="17" spans="1:24" ht="30" customHeight="1">
      <c r="A17" s="2179" t="s">
        <v>17</v>
      </c>
      <c r="B17" s="1358" t="s">
        <v>17</v>
      </c>
      <c r="C17" s="1360" t="s">
        <v>18</v>
      </c>
      <c r="D17" s="1596" t="s">
        <v>292</v>
      </c>
      <c r="E17" s="2099" t="s">
        <v>293</v>
      </c>
      <c r="F17" s="2099" t="s">
        <v>290</v>
      </c>
      <c r="G17" s="362" t="s">
        <v>67</v>
      </c>
      <c r="H17" s="836">
        <v>8.8000000000000007</v>
      </c>
      <c r="I17" s="837">
        <v>8.8000000000000007</v>
      </c>
      <c r="J17" s="837">
        <v>0</v>
      </c>
      <c r="K17" s="838">
        <v>0</v>
      </c>
      <c r="L17" s="836">
        <v>5.5</v>
      </c>
      <c r="M17" s="837">
        <v>5.5</v>
      </c>
      <c r="N17" s="837">
        <v>0</v>
      </c>
      <c r="O17" s="265">
        <v>0</v>
      </c>
      <c r="P17" s="854">
        <v>9</v>
      </c>
      <c r="Q17" s="854">
        <v>9</v>
      </c>
      <c r="R17" s="2194" t="s">
        <v>294</v>
      </c>
      <c r="S17" s="836">
        <v>32</v>
      </c>
      <c r="T17" s="265">
        <v>25</v>
      </c>
      <c r="U17" s="363" t="s">
        <v>295</v>
      </c>
      <c r="V17" s="355"/>
    </row>
    <row r="18" spans="1:24" ht="25.5" customHeight="1">
      <c r="A18" s="2179"/>
      <c r="B18" s="1358"/>
      <c r="C18" s="1360"/>
      <c r="D18" s="1596"/>
      <c r="E18" s="2099"/>
      <c r="F18" s="2099"/>
      <c r="G18" s="255" t="s">
        <v>13</v>
      </c>
      <c r="H18" s="262">
        <f t="shared" ref="H18:Q18" si="1">SUM(H17:H17)</f>
        <v>8.8000000000000007</v>
      </c>
      <c r="I18" s="356">
        <f t="shared" si="1"/>
        <v>8.8000000000000007</v>
      </c>
      <c r="J18" s="356">
        <f t="shared" si="1"/>
        <v>0</v>
      </c>
      <c r="K18" s="357">
        <f t="shared" si="1"/>
        <v>0</v>
      </c>
      <c r="L18" s="358">
        <f t="shared" si="1"/>
        <v>5.5</v>
      </c>
      <c r="M18" s="356">
        <f t="shared" si="1"/>
        <v>5.5</v>
      </c>
      <c r="N18" s="356">
        <f t="shared" si="1"/>
        <v>0</v>
      </c>
      <c r="O18" s="359">
        <f t="shared" si="1"/>
        <v>0</v>
      </c>
      <c r="P18" s="360">
        <f t="shared" si="1"/>
        <v>9</v>
      </c>
      <c r="Q18" s="360">
        <f t="shared" si="1"/>
        <v>9</v>
      </c>
      <c r="R18" s="2125"/>
      <c r="S18" s="358">
        <f>SUM(S17:S17)</f>
        <v>32</v>
      </c>
      <c r="T18" s="359">
        <f>SUM(T17:T17)</f>
        <v>25</v>
      </c>
      <c r="U18" s="361"/>
      <c r="V18" s="355"/>
    </row>
    <row r="19" spans="1:24" ht="25.5" customHeight="1">
      <c r="A19" s="2179" t="s">
        <v>17</v>
      </c>
      <c r="B19" s="1358" t="s">
        <v>17</v>
      </c>
      <c r="C19" s="1360" t="s">
        <v>19</v>
      </c>
      <c r="D19" s="1596" t="s">
        <v>296</v>
      </c>
      <c r="E19" s="2099" t="s">
        <v>297</v>
      </c>
      <c r="F19" s="2099" t="s">
        <v>290</v>
      </c>
      <c r="G19" s="362" t="s">
        <v>67</v>
      </c>
      <c r="H19" s="836">
        <v>4</v>
      </c>
      <c r="I19" s="837">
        <v>4</v>
      </c>
      <c r="J19" s="837">
        <v>0</v>
      </c>
      <c r="K19" s="838">
        <v>0</v>
      </c>
      <c r="L19" s="836"/>
      <c r="M19" s="837"/>
      <c r="N19" s="837">
        <v>0</v>
      </c>
      <c r="O19" s="265">
        <v>0</v>
      </c>
      <c r="P19" s="854">
        <v>5</v>
      </c>
      <c r="Q19" s="854">
        <v>4</v>
      </c>
      <c r="R19" s="2125" t="s">
        <v>298</v>
      </c>
      <c r="S19" s="836">
        <v>5</v>
      </c>
      <c r="T19" s="265">
        <v>0</v>
      </c>
      <c r="U19" s="363" t="s">
        <v>299</v>
      </c>
      <c r="V19" s="355"/>
    </row>
    <row r="20" spans="1:24" ht="21.75" customHeight="1">
      <c r="A20" s="2179"/>
      <c r="B20" s="1358"/>
      <c r="C20" s="1360"/>
      <c r="D20" s="1596"/>
      <c r="E20" s="2099"/>
      <c r="F20" s="2099"/>
      <c r="G20" s="255" t="s">
        <v>13</v>
      </c>
      <c r="H20" s="262">
        <f>SUM(H19:H19)</f>
        <v>4</v>
      </c>
      <c r="I20" s="356">
        <f t="shared" ref="I20:Q20" si="2">SUM(I19:I19)</f>
        <v>4</v>
      </c>
      <c r="J20" s="356">
        <f t="shared" si="2"/>
        <v>0</v>
      </c>
      <c r="K20" s="357">
        <f t="shared" si="2"/>
        <v>0</v>
      </c>
      <c r="L20" s="358">
        <f t="shared" si="2"/>
        <v>0</v>
      </c>
      <c r="M20" s="356">
        <f t="shared" si="2"/>
        <v>0</v>
      </c>
      <c r="N20" s="356">
        <f t="shared" si="2"/>
        <v>0</v>
      </c>
      <c r="O20" s="359">
        <f t="shared" si="2"/>
        <v>0</v>
      </c>
      <c r="P20" s="360">
        <f t="shared" si="2"/>
        <v>5</v>
      </c>
      <c r="Q20" s="360">
        <f t="shared" si="2"/>
        <v>4</v>
      </c>
      <c r="R20" s="2125"/>
      <c r="S20" s="358">
        <f>SUM(S19:S19)</f>
        <v>5</v>
      </c>
      <c r="T20" s="359">
        <f>SUM(T19:T19)</f>
        <v>0</v>
      </c>
      <c r="U20" s="361"/>
      <c r="V20" s="355"/>
    </row>
    <row r="21" spans="1:24" ht="25.5" customHeight="1">
      <c r="A21" s="2179" t="s">
        <v>17</v>
      </c>
      <c r="B21" s="1358" t="s">
        <v>17</v>
      </c>
      <c r="C21" s="1360" t="s">
        <v>20</v>
      </c>
      <c r="D21" s="1596" t="s">
        <v>300</v>
      </c>
      <c r="E21" s="2099" t="s">
        <v>301</v>
      </c>
      <c r="F21" s="2099" t="s">
        <v>290</v>
      </c>
      <c r="G21" s="362" t="s">
        <v>67</v>
      </c>
      <c r="H21" s="836">
        <v>2302.8000000000002</v>
      </c>
      <c r="I21" s="837">
        <v>2302.8000000000002</v>
      </c>
      <c r="J21" s="837">
        <v>29.7</v>
      </c>
      <c r="K21" s="838">
        <v>0</v>
      </c>
      <c r="L21" s="836">
        <v>2038.6</v>
      </c>
      <c r="M21" s="837">
        <v>2038.6</v>
      </c>
      <c r="N21" s="837">
        <v>26.5</v>
      </c>
      <c r="O21" s="265">
        <v>0</v>
      </c>
      <c r="P21" s="854">
        <v>2500</v>
      </c>
      <c r="Q21" s="854">
        <v>2550</v>
      </c>
      <c r="R21" s="2125" t="s">
        <v>302</v>
      </c>
      <c r="S21" s="836">
        <v>1900</v>
      </c>
      <c r="T21" s="265">
        <v>1824</v>
      </c>
      <c r="U21" s="364" t="s">
        <v>320</v>
      </c>
      <c r="V21" s="355"/>
    </row>
    <row r="22" spans="1:24" ht="15.75" customHeight="1">
      <c r="A22" s="2179"/>
      <c r="B22" s="1358"/>
      <c r="C22" s="1360"/>
      <c r="D22" s="1596"/>
      <c r="E22" s="2099"/>
      <c r="F22" s="2099"/>
      <c r="G22" s="255" t="s">
        <v>13</v>
      </c>
      <c r="H22" s="262">
        <f t="shared" ref="H22:Q22" si="3">SUM(H21:H21)</f>
        <v>2302.8000000000002</v>
      </c>
      <c r="I22" s="356">
        <f t="shared" si="3"/>
        <v>2302.8000000000002</v>
      </c>
      <c r="J22" s="356">
        <f t="shared" si="3"/>
        <v>29.7</v>
      </c>
      <c r="K22" s="357">
        <f t="shared" si="3"/>
        <v>0</v>
      </c>
      <c r="L22" s="358">
        <f t="shared" si="3"/>
        <v>2038.6</v>
      </c>
      <c r="M22" s="356">
        <f t="shared" si="3"/>
        <v>2038.6</v>
      </c>
      <c r="N22" s="356">
        <f t="shared" si="3"/>
        <v>26.5</v>
      </c>
      <c r="O22" s="359">
        <f t="shared" si="3"/>
        <v>0</v>
      </c>
      <c r="P22" s="360">
        <f t="shared" si="3"/>
        <v>2500</v>
      </c>
      <c r="Q22" s="360">
        <f t="shared" si="3"/>
        <v>2550</v>
      </c>
      <c r="R22" s="2125"/>
      <c r="S22" s="358">
        <f>SUM(S21:S21)</f>
        <v>1900</v>
      </c>
      <c r="T22" s="359">
        <f>SUM(T21:T21)</f>
        <v>1824</v>
      </c>
      <c r="U22" s="361"/>
      <c r="V22" s="355"/>
    </row>
    <row r="23" spans="1:24" ht="26.25" customHeight="1">
      <c r="A23" s="2179" t="s">
        <v>17</v>
      </c>
      <c r="B23" s="1358" t="s">
        <v>17</v>
      </c>
      <c r="C23" s="1360" t="s">
        <v>21</v>
      </c>
      <c r="D23" s="1596" t="s">
        <v>303</v>
      </c>
      <c r="E23" s="2085" t="s">
        <v>304</v>
      </c>
      <c r="F23" s="2099" t="s">
        <v>305</v>
      </c>
      <c r="G23" s="362" t="s">
        <v>182</v>
      </c>
      <c r="H23" s="836">
        <v>1050.2</v>
      </c>
      <c r="I23" s="837">
        <v>1050.2</v>
      </c>
      <c r="J23" s="837">
        <v>0</v>
      </c>
      <c r="K23" s="838">
        <v>0</v>
      </c>
      <c r="L23" s="836">
        <v>1043.5</v>
      </c>
      <c r="M23" s="837">
        <v>1043.5</v>
      </c>
      <c r="N23" s="837">
        <v>0</v>
      </c>
      <c r="O23" s="265">
        <v>0</v>
      </c>
      <c r="P23" s="854">
        <v>1217.9000000000001</v>
      </c>
      <c r="Q23" s="854">
        <v>1220</v>
      </c>
      <c r="R23" s="2180" t="s">
        <v>306</v>
      </c>
      <c r="S23" s="858">
        <v>1980</v>
      </c>
      <c r="T23" s="365">
        <v>1780</v>
      </c>
      <c r="U23" s="366" t="s">
        <v>307</v>
      </c>
      <c r="W23" s="367"/>
      <c r="X23" s="367"/>
    </row>
    <row r="24" spans="1:24" ht="24.75" customHeight="1">
      <c r="A24" s="2179"/>
      <c r="B24" s="1358"/>
      <c r="C24" s="1360"/>
      <c r="D24" s="1596"/>
      <c r="E24" s="2085"/>
      <c r="F24" s="2099"/>
      <c r="G24" s="368" t="s">
        <v>13</v>
      </c>
      <c r="H24" s="369">
        <f t="shared" ref="H24:Q24" si="4">SUM(H23:H23)</f>
        <v>1050.2</v>
      </c>
      <c r="I24" s="370">
        <f t="shared" si="4"/>
        <v>1050.2</v>
      </c>
      <c r="J24" s="370">
        <f t="shared" si="4"/>
        <v>0</v>
      </c>
      <c r="K24" s="371">
        <f t="shared" si="4"/>
        <v>0</v>
      </c>
      <c r="L24" s="369">
        <f t="shared" si="4"/>
        <v>1043.5</v>
      </c>
      <c r="M24" s="370">
        <f t="shared" si="4"/>
        <v>1043.5</v>
      </c>
      <c r="N24" s="370">
        <f t="shared" si="4"/>
        <v>0</v>
      </c>
      <c r="O24" s="372">
        <f t="shared" si="4"/>
        <v>0</v>
      </c>
      <c r="P24" s="373">
        <f t="shared" si="4"/>
        <v>1217.9000000000001</v>
      </c>
      <c r="Q24" s="373">
        <f t="shared" si="4"/>
        <v>1220</v>
      </c>
      <c r="R24" s="2180"/>
      <c r="S24" s="262">
        <f>SUM(S23:S23)</f>
        <v>1980</v>
      </c>
      <c r="T24" s="280">
        <f>SUM(T23:T23)</f>
        <v>1780</v>
      </c>
      <c r="U24" s="264"/>
    </row>
    <row r="25" spans="1:24" ht="22.5" hidden="1" customHeight="1" outlineLevel="1">
      <c r="A25" s="2179" t="s">
        <v>17</v>
      </c>
      <c r="B25" s="1358" t="s">
        <v>17</v>
      </c>
      <c r="C25" s="1360" t="s">
        <v>308</v>
      </c>
      <c r="D25" s="1596" t="s">
        <v>303</v>
      </c>
      <c r="E25" s="2085" t="s">
        <v>304</v>
      </c>
      <c r="F25" s="2099" t="s">
        <v>290</v>
      </c>
      <c r="G25" s="362" t="s">
        <v>182</v>
      </c>
      <c r="H25" s="836">
        <v>1556103</v>
      </c>
      <c r="I25" s="837">
        <v>1556103</v>
      </c>
      <c r="J25" s="837">
        <v>39703</v>
      </c>
      <c r="K25" s="374"/>
      <c r="L25" s="836">
        <v>1533458</v>
      </c>
      <c r="M25" s="837">
        <v>1533458</v>
      </c>
      <c r="N25" s="837"/>
      <c r="O25" s="265"/>
      <c r="P25" s="854">
        <v>1400500</v>
      </c>
      <c r="Q25" s="854">
        <v>1390600</v>
      </c>
      <c r="R25" s="2180" t="s">
        <v>306</v>
      </c>
      <c r="S25" s="858">
        <v>2040</v>
      </c>
      <c r="T25" s="863">
        <v>1980</v>
      </c>
      <c r="U25" s="375">
        <f>H25+K25</f>
        <v>1556103</v>
      </c>
    </row>
    <row r="26" spans="1:24" ht="16.5" hidden="1" customHeight="1" outlineLevel="1">
      <c r="A26" s="2179"/>
      <c r="B26" s="1358"/>
      <c r="C26" s="1360"/>
      <c r="D26" s="1596"/>
      <c r="E26" s="2085"/>
      <c r="F26" s="2099"/>
      <c r="G26" s="289" t="s">
        <v>13</v>
      </c>
      <c r="H26" s="376">
        <f t="shared" ref="H26:Q26" si="5">SUM(H25:H25)</f>
        <v>1556103</v>
      </c>
      <c r="I26" s="377">
        <f t="shared" si="5"/>
        <v>1556103</v>
      </c>
      <c r="J26" s="377">
        <f t="shared" si="5"/>
        <v>39703</v>
      </c>
      <c r="K26" s="378">
        <f t="shared" si="5"/>
        <v>0</v>
      </c>
      <c r="L26" s="376">
        <f t="shared" si="5"/>
        <v>1533458</v>
      </c>
      <c r="M26" s="377">
        <f t="shared" si="5"/>
        <v>1533458</v>
      </c>
      <c r="N26" s="377">
        <f t="shared" si="5"/>
        <v>0</v>
      </c>
      <c r="O26" s="379">
        <f t="shared" si="5"/>
        <v>0</v>
      </c>
      <c r="P26" s="380">
        <f t="shared" si="5"/>
        <v>1400500</v>
      </c>
      <c r="Q26" s="380">
        <f t="shared" si="5"/>
        <v>1390600</v>
      </c>
      <c r="R26" s="2180"/>
      <c r="S26" s="262">
        <f>SUM(S25:S25)</f>
        <v>2040</v>
      </c>
      <c r="T26" s="263">
        <f>SUM(T25:T25)</f>
        <v>1980</v>
      </c>
      <c r="U26" s="381"/>
    </row>
    <row r="27" spans="1:24" ht="22.5" hidden="1" customHeight="1" outlineLevel="1">
      <c r="A27" s="2179" t="s">
        <v>17</v>
      </c>
      <c r="B27" s="1358" t="s">
        <v>17</v>
      </c>
      <c r="C27" s="1360" t="s">
        <v>309</v>
      </c>
      <c r="D27" s="1596" t="s">
        <v>303</v>
      </c>
      <c r="E27" s="2085" t="s">
        <v>304</v>
      </c>
      <c r="F27" s="2099" t="s">
        <v>40</v>
      </c>
      <c r="G27" s="362" t="s">
        <v>182</v>
      </c>
      <c r="H27" s="836">
        <v>4536</v>
      </c>
      <c r="I27" s="837">
        <v>3522</v>
      </c>
      <c r="J27" s="837">
        <v>2556</v>
      </c>
      <c r="K27" s="838">
        <v>1014</v>
      </c>
      <c r="L27" s="836"/>
      <c r="M27" s="837"/>
      <c r="N27" s="837"/>
      <c r="O27" s="265"/>
      <c r="P27" s="854">
        <v>5216</v>
      </c>
      <c r="Q27" s="854">
        <v>5738</v>
      </c>
      <c r="R27" s="2180" t="s">
        <v>306</v>
      </c>
      <c r="S27" s="836">
        <v>222</v>
      </c>
      <c r="T27" s="837">
        <v>244</v>
      </c>
      <c r="U27" s="375">
        <f>H27+K27</f>
        <v>5550</v>
      </c>
    </row>
    <row r="28" spans="1:24" ht="16.5" hidden="1" customHeight="1" outlineLevel="1">
      <c r="A28" s="2179"/>
      <c r="B28" s="1358"/>
      <c r="C28" s="1360"/>
      <c r="D28" s="1596"/>
      <c r="E28" s="2085"/>
      <c r="F28" s="2099"/>
      <c r="G28" s="289" t="s">
        <v>13</v>
      </c>
      <c r="H28" s="376">
        <f t="shared" ref="H28:Q28" si="6">SUM(H27:H27)</f>
        <v>4536</v>
      </c>
      <c r="I28" s="377">
        <f t="shared" si="6"/>
        <v>3522</v>
      </c>
      <c r="J28" s="377">
        <f t="shared" si="6"/>
        <v>2556</v>
      </c>
      <c r="K28" s="378">
        <f t="shared" si="6"/>
        <v>1014</v>
      </c>
      <c r="L28" s="376">
        <f t="shared" si="6"/>
        <v>0</v>
      </c>
      <c r="M28" s="377">
        <f t="shared" si="6"/>
        <v>0</v>
      </c>
      <c r="N28" s="377">
        <f t="shared" si="6"/>
        <v>0</v>
      </c>
      <c r="O28" s="379">
        <f t="shared" si="6"/>
        <v>0</v>
      </c>
      <c r="P28" s="380">
        <f t="shared" si="6"/>
        <v>5216</v>
      </c>
      <c r="Q28" s="380">
        <f t="shared" si="6"/>
        <v>5738</v>
      </c>
      <c r="R28" s="2180"/>
      <c r="S28" s="262">
        <f>SUM(S27:S27)</f>
        <v>222</v>
      </c>
      <c r="T28" s="263">
        <f>SUM(T27:T27)</f>
        <v>244</v>
      </c>
      <c r="U28" s="381"/>
    </row>
    <row r="29" spans="1:24" ht="22.5" hidden="1" customHeight="1" outlineLevel="1">
      <c r="A29" s="2179" t="s">
        <v>17</v>
      </c>
      <c r="B29" s="1358" t="s">
        <v>17</v>
      </c>
      <c r="C29" s="1360" t="s">
        <v>310</v>
      </c>
      <c r="D29" s="1596" t="s">
        <v>303</v>
      </c>
      <c r="E29" s="2085" t="s">
        <v>304</v>
      </c>
      <c r="F29" s="2099" t="s">
        <v>41</v>
      </c>
      <c r="G29" s="362" t="s">
        <v>182</v>
      </c>
      <c r="H29" s="836">
        <v>4535</v>
      </c>
      <c r="I29" s="837">
        <v>3956</v>
      </c>
      <c r="J29" s="837">
        <v>2556</v>
      </c>
      <c r="K29" s="838">
        <v>579</v>
      </c>
      <c r="L29" s="836"/>
      <c r="M29" s="837"/>
      <c r="N29" s="837"/>
      <c r="O29" s="265"/>
      <c r="P29" s="854">
        <v>4747</v>
      </c>
      <c r="Q29" s="854">
        <v>5222</v>
      </c>
      <c r="R29" s="2180" t="s">
        <v>306</v>
      </c>
      <c r="S29" s="858">
        <v>167</v>
      </c>
      <c r="T29" s="863">
        <v>184</v>
      </c>
      <c r="U29" s="375">
        <f>H29+K29</f>
        <v>5114</v>
      </c>
    </row>
    <row r="30" spans="1:24" ht="16.5" hidden="1" customHeight="1" outlineLevel="1">
      <c r="A30" s="2179"/>
      <c r="B30" s="1358"/>
      <c r="C30" s="1360"/>
      <c r="D30" s="1596"/>
      <c r="E30" s="2085"/>
      <c r="F30" s="2099"/>
      <c r="G30" s="289" t="s">
        <v>13</v>
      </c>
      <c r="H30" s="376">
        <f t="shared" ref="H30:Q30" si="7">SUM(H29:H29)</f>
        <v>4535</v>
      </c>
      <c r="I30" s="377">
        <f t="shared" si="7"/>
        <v>3956</v>
      </c>
      <c r="J30" s="377">
        <f t="shared" si="7"/>
        <v>2556</v>
      </c>
      <c r="K30" s="378">
        <f t="shared" si="7"/>
        <v>579</v>
      </c>
      <c r="L30" s="376">
        <f t="shared" si="7"/>
        <v>0</v>
      </c>
      <c r="M30" s="377">
        <f t="shared" si="7"/>
        <v>0</v>
      </c>
      <c r="N30" s="377">
        <f t="shared" si="7"/>
        <v>0</v>
      </c>
      <c r="O30" s="379">
        <f t="shared" si="7"/>
        <v>0</v>
      </c>
      <c r="P30" s="380">
        <f t="shared" si="7"/>
        <v>4747</v>
      </c>
      <c r="Q30" s="380">
        <f t="shared" si="7"/>
        <v>5222</v>
      </c>
      <c r="R30" s="2180"/>
      <c r="S30" s="262">
        <f>SUM(S29:S29)</f>
        <v>167</v>
      </c>
      <c r="T30" s="263">
        <f>SUM(T29:T29)</f>
        <v>184</v>
      </c>
      <c r="U30" s="381"/>
    </row>
    <row r="31" spans="1:24" ht="22.5" hidden="1" customHeight="1" outlineLevel="1">
      <c r="A31" s="2179" t="s">
        <v>17</v>
      </c>
      <c r="B31" s="1358" t="s">
        <v>17</v>
      </c>
      <c r="C31" s="1360" t="s">
        <v>311</v>
      </c>
      <c r="D31" s="1596" t="s">
        <v>303</v>
      </c>
      <c r="E31" s="2085" t="s">
        <v>304</v>
      </c>
      <c r="F31" s="2099" t="s">
        <v>84</v>
      </c>
      <c r="G31" s="362" t="s">
        <v>182</v>
      </c>
      <c r="H31" s="836">
        <v>2775</v>
      </c>
      <c r="I31" s="837">
        <v>2775</v>
      </c>
      <c r="J31" s="837">
        <v>1278</v>
      </c>
      <c r="K31" s="374"/>
      <c r="L31" s="836"/>
      <c r="M31" s="837"/>
      <c r="N31" s="837"/>
      <c r="O31" s="265"/>
      <c r="P31" s="854">
        <v>2780</v>
      </c>
      <c r="Q31" s="854">
        <v>2780</v>
      </c>
      <c r="R31" s="2180" t="s">
        <v>306</v>
      </c>
      <c r="S31" s="858">
        <v>65</v>
      </c>
      <c r="T31" s="863">
        <v>70</v>
      </c>
      <c r="U31" s="375">
        <f>H31+K31</f>
        <v>2775</v>
      </c>
    </row>
    <row r="32" spans="1:24" ht="16.5" hidden="1" customHeight="1" outlineLevel="1">
      <c r="A32" s="2179"/>
      <c r="B32" s="1358"/>
      <c r="C32" s="1360"/>
      <c r="D32" s="1596"/>
      <c r="E32" s="2085"/>
      <c r="F32" s="2099"/>
      <c r="G32" s="289" t="s">
        <v>13</v>
      </c>
      <c r="H32" s="376">
        <f t="shared" ref="H32:Q32" si="8">SUM(H31:H31)</f>
        <v>2775</v>
      </c>
      <c r="I32" s="377">
        <f t="shared" si="8"/>
        <v>2775</v>
      </c>
      <c r="J32" s="377">
        <f t="shared" si="8"/>
        <v>1278</v>
      </c>
      <c r="K32" s="378">
        <f t="shared" si="8"/>
        <v>0</v>
      </c>
      <c r="L32" s="376">
        <f t="shared" si="8"/>
        <v>0</v>
      </c>
      <c r="M32" s="377">
        <f t="shared" si="8"/>
        <v>0</v>
      </c>
      <c r="N32" s="377">
        <f t="shared" si="8"/>
        <v>0</v>
      </c>
      <c r="O32" s="379">
        <f t="shared" si="8"/>
        <v>0</v>
      </c>
      <c r="P32" s="380">
        <f t="shared" si="8"/>
        <v>2780</v>
      </c>
      <c r="Q32" s="380">
        <f t="shared" si="8"/>
        <v>2780</v>
      </c>
      <c r="R32" s="2180"/>
      <c r="S32" s="262">
        <f>SUM(S31:S31)</f>
        <v>65</v>
      </c>
      <c r="T32" s="263">
        <f>SUM(T31:T31)</f>
        <v>70</v>
      </c>
      <c r="U32" s="381"/>
    </row>
    <row r="33" spans="1:21" ht="22.5" hidden="1" customHeight="1" outlineLevel="1">
      <c r="A33" s="2179" t="s">
        <v>17</v>
      </c>
      <c r="B33" s="1358" t="s">
        <v>17</v>
      </c>
      <c r="C33" s="1360" t="s">
        <v>312</v>
      </c>
      <c r="D33" s="1596" t="s">
        <v>303</v>
      </c>
      <c r="E33" s="2085" t="s">
        <v>304</v>
      </c>
      <c r="F33" s="2099" t="s">
        <v>85</v>
      </c>
      <c r="G33" s="362" t="s">
        <v>182</v>
      </c>
      <c r="H33" s="836">
        <v>4500</v>
      </c>
      <c r="I33" s="837">
        <v>4500</v>
      </c>
      <c r="J33" s="837">
        <v>2600</v>
      </c>
      <c r="K33" s="374"/>
      <c r="L33" s="836"/>
      <c r="M33" s="837"/>
      <c r="N33" s="837"/>
      <c r="O33" s="265"/>
      <c r="P33" s="854">
        <v>5000</v>
      </c>
      <c r="Q33" s="854">
        <v>5500</v>
      </c>
      <c r="R33" s="2180" t="s">
        <v>306</v>
      </c>
      <c r="S33" s="858">
        <v>115</v>
      </c>
      <c r="T33" s="863">
        <v>126</v>
      </c>
      <c r="U33" s="375">
        <f>H33+K33</f>
        <v>4500</v>
      </c>
    </row>
    <row r="34" spans="1:21" ht="16.5" hidden="1" customHeight="1" outlineLevel="1">
      <c r="A34" s="2179"/>
      <c r="B34" s="1358"/>
      <c r="C34" s="1360"/>
      <c r="D34" s="1596"/>
      <c r="E34" s="2085"/>
      <c r="F34" s="2099"/>
      <c r="G34" s="289" t="s">
        <v>13</v>
      </c>
      <c r="H34" s="376">
        <f t="shared" ref="H34:Q34" si="9">SUM(H33:H33)</f>
        <v>4500</v>
      </c>
      <c r="I34" s="377">
        <f t="shared" si="9"/>
        <v>4500</v>
      </c>
      <c r="J34" s="377">
        <f t="shared" si="9"/>
        <v>2600</v>
      </c>
      <c r="K34" s="378">
        <f t="shared" si="9"/>
        <v>0</v>
      </c>
      <c r="L34" s="376">
        <f t="shared" si="9"/>
        <v>0</v>
      </c>
      <c r="M34" s="377">
        <f t="shared" si="9"/>
        <v>0</v>
      </c>
      <c r="N34" s="377">
        <f t="shared" si="9"/>
        <v>0</v>
      </c>
      <c r="O34" s="379">
        <f t="shared" si="9"/>
        <v>0</v>
      </c>
      <c r="P34" s="380">
        <f t="shared" si="9"/>
        <v>5000</v>
      </c>
      <c r="Q34" s="380">
        <f t="shared" si="9"/>
        <v>5500</v>
      </c>
      <c r="R34" s="2180"/>
      <c r="S34" s="262">
        <f>SUM(S33:S33)</f>
        <v>115</v>
      </c>
      <c r="T34" s="263">
        <f>SUM(T33:T33)</f>
        <v>126</v>
      </c>
      <c r="U34" s="381"/>
    </row>
    <row r="35" spans="1:21" ht="22.5" hidden="1" customHeight="1" outlineLevel="1">
      <c r="A35" s="2179" t="s">
        <v>17</v>
      </c>
      <c r="B35" s="1358" t="s">
        <v>17</v>
      </c>
      <c r="C35" s="1360" t="s">
        <v>313</v>
      </c>
      <c r="D35" s="1596" t="s">
        <v>303</v>
      </c>
      <c r="E35" s="2085" t="s">
        <v>304</v>
      </c>
      <c r="F35" s="2099" t="s">
        <v>104</v>
      </c>
      <c r="G35" s="362" t="s">
        <v>182</v>
      </c>
      <c r="H35" s="382"/>
      <c r="I35" s="383"/>
      <c r="J35" s="837"/>
      <c r="K35" s="374"/>
      <c r="L35" s="836"/>
      <c r="M35" s="837"/>
      <c r="N35" s="837"/>
      <c r="O35" s="265"/>
      <c r="P35" s="854"/>
      <c r="Q35" s="854"/>
      <c r="R35" s="2180" t="s">
        <v>306</v>
      </c>
      <c r="S35" s="858"/>
      <c r="T35" s="863"/>
      <c r="U35" s="375">
        <f>H35+K35</f>
        <v>0</v>
      </c>
    </row>
    <row r="36" spans="1:21" ht="16.5" hidden="1" customHeight="1" outlineLevel="1">
      <c r="A36" s="2179"/>
      <c r="B36" s="1358"/>
      <c r="C36" s="1360"/>
      <c r="D36" s="1596"/>
      <c r="E36" s="2085"/>
      <c r="F36" s="2099"/>
      <c r="G36" s="289" t="s">
        <v>13</v>
      </c>
      <c r="H36" s="376">
        <f t="shared" ref="H36:Q36" si="10">SUM(H35:H35)</f>
        <v>0</v>
      </c>
      <c r="I36" s="377">
        <f t="shared" si="10"/>
        <v>0</v>
      </c>
      <c r="J36" s="377">
        <f t="shared" si="10"/>
        <v>0</v>
      </c>
      <c r="K36" s="378">
        <f t="shared" si="10"/>
        <v>0</v>
      </c>
      <c r="L36" s="376">
        <f t="shared" si="10"/>
        <v>0</v>
      </c>
      <c r="M36" s="377">
        <f t="shared" si="10"/>
        <v>0</v>
      </c>
      <c r="N36" s="377">
        <f t="shared" si="10"/>
        <v>0</v>
      </c>
      <c r="O36" s="379">
        <f t="shared" si="10"/>
        <v>0</v>
      </c>
      <c r="P36" s="380">
        <f t="shared" si="10"/>
        <v>0</v>
      </c>
      <c r="Q36" s="380">
        <f t="shared" si="10"/>
        <v>0</v>
      </c>
      <c r="R36" s="2180"/>
      <c r="S36" s="262">
        <f>SUM(S35:S35)</f>
        <v>0</v>
      </c>
      <c r="T36" s="263">
        <f>SUM(T35:T35)</f>
        <v>0</v>
      </c>
      <c r="U36" s="381"/>
    </row>
    <row r="37" spans="1:21" ht="22.5" hidden="1" customHeight="1" outlineLevel="1">
      <c r="A37" s="2179" t="s">
        <v>17</v>
      </c>
      <c r="B37" s="1358" t="s">
        <v>17</v>
      </c>
      <c r="C37" s="1360" t="s">
        <v>314</v>
      </c>
      <c r="D37" s="1596" t="s">
        <v>303</v>
      </c>
      <c r="E37" s="2085" t="s">
        <v>304</v>
      </c>
      <c r="F37" s="2099" t="s">
        <v>86</v>
      </c>
      <c r="G37" s="362" t="s">
        <v>182</v>
      </c>
      <c r="H37" s="836">
        <v>4500</v>
      </c>
      <c r="I37" s="837">
        <v>3500</v>
      </c>
      <c r="J37" s="837">
        <v>2600</v>
      </c>
      <c r="K37" s="838">
        <v>1000</v>
      </c>
      <c r="L37" s="836"/>
      <c r="M37" s="837"/>
      <c r="N37" s="837"/>
      <c r="O37" s="265"/>
      <c r="P37" s="854">
        <v>5000</v>
      </c>
      <c r="Q37" s="854">
        <v>5500</v>
      </c>
      <c r="R37" s="2180" t="s">
        <v>306</v>
      </c>
      <c r="S37" s="858">
        <v>36</v>
      </c>
      <c r="T37" s="863">
        <v>36</v>
      </c>
      <c r="U37" s="375">
        <f>H37+K37</f>
        <v>5500</v>
      </c>
    </row>
    <row r="38" spans="1:21" ht="16.5" hidden="1" customHeight="1" outlineLevel="1">
      <c r="A38" s="2179"/>
      <c r="B38" s="1358"/>
      <c r="C38" s="1360"/>
      <c r="D38" s="1596"/>
      <c r="E38" s="2085"/>
      <c r="F38" s="2099"/>
      <c r="G38" s="289" t="s">
        <v>13</v>
      </c>
      <c r="H38" s="376">
        <f t="shared" ref="H38:Q38" si="11">SUM(H37:H37)</f>
        <v>4500</v>
      </c>
      <c r="I38" s="377">
        <f t="shared" si="11"/>
        <v>3500</v>
      </c>
      <c r="J38" s="377">
        <f t="shared" si="11"/>
        <v>2600</v>
      </c>
      <c r="K38" s="378">
        <f t="shared" si="11"/>
        <v>1000</v>
      </c>
      <c r="L38" s="376">
        <f t="shared" si="11"/>
        <v>0</v>
      </c>
      <c r="M38" s="377">
        <f t="shared" si="11"/>
        <v>0</v>
      </c>
      <c r="N38" s="377">
        <f t="shared" si="11"/>
        <v>0</v>
      </c>
      <c r="O38" s="379">
        <f t="shared" si="11"/>
        <v>0</v>
      </c>
      <c r="P38" s="380">
        <f t="shared" si="11"/>
        <v>5000</v>
      </c>
      <c r="Q38" s="380">
        <f t="shared" si="11"/>
        <v>5500</v>
      </c>
      <c r="R38" s="2180"/>
      <c r="S38" s="262">
        <f>SUM(S37:S37)</f>
        <v>36</v>
      </c>
      <c r="T38" s="263">
        <f>SUM(T37:T37)</f>
        <v>36</v>
      </c>
      <c r="U38" s="381"/>
    </row>
    <row r="39" spans="1:21" ht="22.5" hidden="1" customHeight="1" outlineLevel="1">
      <c r="A39" s="2179" t="s">
        <v>17</v>
      </c>
      <c r="B39" s="1358" t="s">
        <v>17</v>
      </c>
      <c r="C39" s="1360" t="s">
        <v>315</v>
      </c>
      <c r="D39" s="1596" t="s">
        <v>303</v>
      </c>
      <c r="E39" s="2085" t="s">
        <v>304</v>
      </c>
      <c r="F39" s="2099" t="s">
        <v>87</v>
      </c>
      <c r="G39" s="362" t="s">
        <v>182</v>
      </c>
      <c r="H39" s="836">
        <v>2029</v>
      </c>
      <c r="I39" s="837">
        <v>2029</v>
      </c>
      <c r="J39" s="837">
        <v>639</v>
      </c>
      <c r="K39" s="374"/>
      <c r="L39" s="836"/>
      <c r="M39" s="837"/>
      <c r="N39" s="837"/>
      <c r="O39" s="265"/>
      <c r="P39" s="854">
        <v>2029</v>
      </c>
      <c r="Q39" s="854">
        <v>2029</v>
      </c>
      <c r="R39" s="2180" t="s">
        <v>306</v>
      </c>
      <c r="S39" s="858">
        <v>245</v>
      </c>
      <c r="T39" s="863">
        <v>245</v>
      </c>
      <c r="U39" s="375">
        <f>H39+K39</f>
        <v>2029</v>
      </c>
    </row>
    <row r="40" spans="1:21" ht="16.5" hidden="1" customHeight="1" outlineLevel="1">
      <c r="A40" s="2179"/>
      <c r="B40" s="1358"/>
      <c r="C40" s="1360"/>
      <c r="D40" s="1596"/>
      <c r="E40" s="2085"/>
      <c r="F40" s="2099"/>
      <c r="G40" s="289" t="s">
        <v>13</v>
      </c>
      <c r="H40" s="376">
        <f t="shared" ref="H40:Q40" si="12">SUM(H39:H39)</f>
        <v>2029</v>
      </c>
      <c r="I40" s="377">
        <f t="shared" si="12"/>
        <v>2029</v>
      </c>
      <c r="J40" s="377">
        <f t="shared" si="12"/>
        <v>639</v>
      </c>
      <c r="K40" s="378">
        <f t="shared" si="12"/>
        <v>0</v>
      </c>
      <c r="L40" s="376">
        <f t="shared" si="12"/>
        <v>0</v>
      </c>
      <c r="M40" s="377">
        <f t="shared" si="12"/>
        <v>0</v>
      </c>
      <c r="N40" s="377">
        <f t="shared" si="12"/>
        <v>0</v>
      </c>
      <c r="O40" s="379">
        <f t="shared" si="12"/>
        <v>0</v>
      </c>
      <c r="P40" s="380">
        <f t="shared" si="12"/>
        <v>2029</v>
      </c>
      <c r="Q40" s="380">
        <f t="shared" si="12"/>
        <v>2029</v>
      </c>
      <c r="R40" s="2180"/>
      <c r="S40" s="262">
        <f>SUM(S39:S39)</f>
        <v>245</v>
      </c>
      <c r="T40" s="263">
        <f>SUM(T39:T39)</f>
        <v>245</v>
      </c>
      <c r="U40" s="381"/>
    </row>
    <row r="41" spans="1:21" ht="22.5" hidden="1" customHeight="1" outlineLevel="1">
      <c r="A41" s="2179" t="s">
        <v>17</v>
      </c>
      <c r="B41" s="1358" t="s">
        <v>17</v>
      </c>
      <c r="C41" s="1360" t="s">
        <v>316</v>
      </c>
      <c r="D41" s="1596" t="s">
        <v>303</v>
      </c>
      <c r="E41" s="2085" t="s">
        <v>304</v>
      </c>
      <c r="F41" s="2099" t="s">
        <v>88</v>
      </c>
      <c r="G41" s="362" t="s">
        <v>182</v>
      </c>
      <c r="H41" s="836">
        <v>4449</v>
      </c>
      <c r="I41" s="837">
        <v>3493</v>
      </c>
      <c r="J41" s="837">
        <v>2556</v>
      </c>
      <c r="K41" s="838">
        <v>956</v>
      </c>
      <c r="L41" s="836"/>
      <c r="M41" s="837"/>
      <c r="N41" s="837"/>
      <c r="O41" s="265"/>
      <c r="P41" s="854">
        <v>4192</v>
      </c>
      <c r="Q41" s="854">
        <v>4611</v>
      </c>
      <c r="R41" s="2180" t="s">
        <v>306</v>
      </c>
      <c r="S41" s="858">
        <v>375</v>
      </c>
      <c r="T41" s="863">
        <v>400</v>
      </c>
      <c r="U41" s="375">
        <f>H41+K41</f>
        <v>5405</v>
      </c>
    </row>
    <row r="42" spans="1:21" ht="16.5" hidden="1" customHeight="1" outlineLevel="1">
      <c r="A42" s="2179"/>
      <c r="B42" s="1358"/>
      <c r="C42" s="1360"/>
      <c r="D42" s="1596"/>
      <c r="E42" s="2085"/>
      <c r="F42" s="2099"/>
      <c r="G42" s="289" t="s">
        <v>13</v>
      </c>
      <c r="H42" s="376">
        <f t="shared" ref="H42:Q42" si="13">SUM(H41:H41)</f>
        <v>4449</v>
      </c>
      <c r="I42" s="377">
        <f t="shared" si="13"/>
        <v>3493</v>
      </c>
      <c r="J42" s="377">
        <f t="shared" si="13"/>
        <v>2556</v>
      </c>
      <c r="K42" s="378">
        <f t="shared" si="13"/>
        <v>956</v>
      </c>
      <c r="L42" s="376">
        <f t="shared" si="13"/>
        <v>0</v>
      </c>
      <c r="M42" s="377">
        <f t="shared" si="13"/>
        <v>0</v>
      </c>
      <c r="N42" s="377">
        <f t="shared" si="13"/>
        <v>0</v>
      </c>
      <c r="O42" s="379">
        <f t="shared" si="13"/>
        <v>0</v>
      </c>
      <c r="P42" s="380">
        <f t="shared" si="13"/>
        <v>4192</v>
      </c>
      <c r="Q42" s="380">
        <f t="shared" si="13"/>
        <v>4611</v>
      </c>
      <c r="R42" s="2180"/>
      <c r="S42" s="262">
        <f>SUM(S41:S41)</f>
        <v>375</v>
      </c>
      <c r="T42" s="263">
        <f>SUM(T41:T41)</f>
        <v>400</v>
      </c>
      <c r="U42" s="381"/>
    </row>
    <row r="43" spans="1:21" ht="61.5" customHeight="1" collapsed="1">
      <c r="A43" s="2179" t="s">
        <v>17</v>
      </c>
      <c r="B43" s="1358" t="s">
        <v>17</v>
      </c>
      <c r="C43" s="1360" t="s">
        <v>22</v>
      </c>
      <c r="D43" s="1596" t="s">
        <v>317</v>
      </c>
      <c r="E43" s="2085" t="s">
        <v>318</v>
      </c>
      <c r="F43" s="2099" t="s">
        <v>290</v>
      </c>
      <c r="G43" s="362" t="s">
        <v>182</v>
      </c>
      <c r="H43" s="836">
        <v>309</v>
      </c>
      <c r="I43" s="837">
        <v>309</v>
      </c>
      <c r="J43" s="837">
        <v>0</v>
      </c>
      <c r="K43" s="838">
        <v>0</v>
      </c>
      <c r="L43" s="836">
        <v>260.5</v>
      </c>
      <c r="M43" s="837">
        <v>260.5</v>
      </c>
      <c r="N43" s="837">
        <v>0</v>
      </c>
      <c r="O43" s="265">
        <v>0</v>
      </c>
      <c r="P43" s="854">
        <v>380</v>
      </c>
      <c r="Q43" s="854">
        <v>395</v>
      </c>
      <c r="R43" s="2180" t="s">
        <v>319</v>
      </c>
      <c r="S43" s="858">
        <v>590</v>
      </c>
      <c r="T43" s="365">
        <v>535</v>
      </c>
      <c r="U43" s="384" t="s">
        <v>320</v>
      </c>
    </row>
    <row r="44" spans="1:21" ht="40.5" customHeight="1">
      <c r="A44" s="2179"/>
      <c r="B44" s="1358"/>
      <c r="C44" s="1360"/>
      <c r="D44" s="1596"/>
      <c r="E44" s="2085"/>
      <c r="F44" s="2099"/>
      <c r="G44" s="255" t="s">
        <v>13</v>
      </c>
      <c r="H44" s="262">
        <f t="shared" ref="H44:Q44" si="14">SUM(H43:H43)</f>
        <v>309</v>
      </c>
      <c r="I44" s="263">
        <f t="shared" si="14"/>
        <v>309</v>
      </c>
      <c r="J44" s="263">
        <f t="shared" si="14"/>
        <v>0</v>
      </c>
      <c r="K44" s="264">
        <f t="shared" si="14"/>
        <v>0</v>
      </c>
      <c r="L44" s="262">
        <f t="shared" si="14"/>
        <v>260.5</v>
      </c>
      <c r="M44" s="263">
        <f t="shared" si="14"/>
        <v>260.5</v>
      </c>
      <c r="N44" s="263">
        <f t="shared" si="14"/>
        <v>0</v>
      </c>
      <c r="O44" s="280">
        <f t="shared" si="14"/>
        <v>0</v>
      </c>
      <c r="P44" s="385">
        <f t="shared" si="14"/>
        <v>380</v>
      </c>
      <c r="Q44" s="385">
        <f t="shared" si="14"/>
        <v>395</v>
      </c>
      <c r="R44" s="2180"/>
      <c r="S44" s="262">
        <f>SUM(S43:S43)</f>
        <v>590</v>
      </c>
      <c r="T44" s="280">
        <f>SUM(T43:T43)</f>
        <v>535</v>
      </c>
      <c r="U44" s="264"/>
    </row>
    <row r="45" spans="1:21" ht="21.75" customHeight="1">
      <c r="A45" s="2179" t="s">
        <v>17</v>
      </c>
      <c r="B45" s="1358" t="s">
        <v>17</v>
      </c>
      <c r="C45" s="1360" t="s">
        <v>290</v>
      </c>
      <c r="D45" s="1596" t="s">
        <v>321</v>
      </c>
      <c r="E45" s="2085" t="s">
        <v>322</v>
      </c>
      <c r="F45" s="2099" t="s">
        <v>290</v>
      </c>
      <c r="G45" s="846" t="s">
        <v>323</v>
      </c>
      <c r="H45" s="836">
        <v>145.30000000000001</v>
      </c>
      <c r="I45" s="837">
        <v>145.30000000000001</v>
      </c>
      <c r="J45" s="837">
        <v>0</v>
      </c>
      <c r="K45" s="838">
        <v>0</v>
      </c>
      <c r="L45" s="836">
        <v>102</v>
      </c>
      <c r="M45" s="837">
        <v>102</v>
      </c>
      <c r="N45" s="837">
        <v>0</v>
      </c>
      <c r="O45" s="265">
        <v>0</v>
      </c>
      <c r="P45" s="854">
        <v>150.30000000000001</v>
      </c>
      <c r="Q45" s="854">
        <v>150.30000000000001</v>
      </c>
      <c r="R45" s="2180" t="s">
        <v>324</v>
      </c>
      <c r="S45" s="386">
        <v>368</v>
      </c>
      <c r="T45" s="387">
        <v>312</v>
      </c>
      <c r="U45" s="388" t="s">
        <v>320</v>
      </c>
    </row>
    <row r="46" spans="1:21" ht="15" customHeight="1">
      <c r="A46" s="2179"/>
      <c r="B46" s="1358"/>
      <c r="C46" s="1360"/>
      <c r="D46" s="1596"/>
      <c r="E46" s="2085"/>
      <c r="F46" s="2099"/>
      <c r="G46" s="255" t="s">
        <v>13</v>
      </c>
      <c r="H46" s="262">
        <f t="shared" ref="H46:Q46" si="15">SUM(H45:H45)</f>
        <v>145.30000000000001</v>
      </c>
      <c r="I46" s="263">
        <f t="shared" si="15"/>
        <v>145.30000000000001</v>
      </c>
      <c r="J46" s="263">
        <f t="shared" si="15"/>
        <v>0</v>
      </c>
      <c r="K46" s="264">
        <f t="shared" si="15"/>
        <v>0</v>
      </c>
      <c r="L46" s="262">
        <f t="shared" si="15"/>
        <v>102</v>
      </c>
      <c r="M46" s="263">
        <f t="shared" si="15"/>
        <v>102</v>
      </c>
      <c r="N46" s="263">
        <f t="shared" si="15"/>
        <v>0</v>
      </c>
      <c r="O46" s="280">
        <f t="shared" si="15"/>
        <v>0</v>
      </c>
      <c r="P46" s="385">
        <f t="shared" si="15"/>
        <v>150.30000000000001</v>
      </c>
      <c r="Q46" s="385">
        <f t="shared" si="15"/>
        <v>150.30000000000001</v>
      </c>
      <c r="R46" s="2180"/>
      <c r="S46" s="262">
        <f>SUM(S45:S45)</f>
        <v>368</v>
      </c>
      <c r="T46" s="280">
        <f>SUM(T45:T45)</f>
        <v>312</v>
      </c>
      <c r="U46" s="389"/>
    </row>
    <row r="47" spans="1:21" s="391" customFormat="1" ht="21.75" customHeight="1">
      <c r="A47" s="2179" t="s">
        <v>17</v>
      </c>
      <c r="B47" s="1358" t="s">
        <v>17</v>
      </c>
      <c r="C47" s="1360" t="s">
        <v>325</v>
      </c>
      <c r="D47" s="1596" t="s">
        <v>326</v>
      </c>
      <c r="E47" s="2085" t="s">
        <v>301</v>
      </c>
      <c r="F47" s="2099" t="s">
        <v>290</v>
      </c>
      <c r="G47" s="2191" t="s">
        <v>323</v>
      </c>
      <c r="H47" s="2192">
        <v>184.1</v>
      </c>
      <c r="I47" s="2188">
        <v>184.1</v>
      </c>
      <c r="J47" s="2188">
        <v>0</v>
      </c>
      <c r="K47" s="2193">
        <v>0</v>
      </c>
      <c r="L47" s="2192">
        <v>172.9</v>
      </c>
      <c r="M47" s="2188">
        <v>172.9</v>
      </c>
      <c r="N47" s="2188">
        <v>0</v>
      </c>
      <c r="O47" s="2189">
        <v>0</v>
      </c>
      <c r="P47" s="2190">
        <v>238</v>
      </c>
      <c r="Q47" s="2190">
        <v>239</v>
      </c>
      <c r="R47" s="2125" t="s">
        <v>327</v>
      </c>
      <c r="S47" s="2185">
        <v>720</v>
      </c>
      <c r="T47" s="2186">
        <v>680</v>
      </c>
      <c r="U47" s="390" t="s">
        <v>320</v>
      </c>
    </row>
    <row r="48" spans="1:21" s="391" customFormat="1" ht="12" customHeight="1">
      <c r="A48" s="2179"/>
      <c r="B48" s="1358"/>
      <c r="C48" s="1360"/>
      <c r="D48" s="1596"/>
      <c r="E48" s="2085"/>
      <c r="F48" s="2099"/>
      <c r="G48" s="2191"/>
      <c r="H48" s="2192"/>
      <c r="I48" s="2188"/>
      <c r="J48" s="2188"/>
      <c r="K48" s="2193"/>
      <c r="L48" s="2192"/>
      <c r="M48" s="2188"/>
      <c r="N48" s="2188"/>
      <c r="O48" s="2189"/>
      <c r="P48" s="2190"/>
      <c r="Q48" s="2190"/>
      <c r="R48" s="2125"/>
      <c r="S48" s="2185"/>
      <c r="T48" s="2187"/>
      <c r="U48" s="392"/>
    </row>
    <row r="49" spans="1:24" ht="36.75" customHeight="1">
      <c r="A49" s="2179"/>
      <c r="B49" s="1358"/>
      <c r="C49" s="1360"/>
      <c r="D49" s="1596"/>
      <c r="E49" s="2085"/>
      <c r="F49" s="2099"/>
      <c r="G49" s="255" t="s">
        <v>13</v>
      </c>
      <c r="H49" s="262">
        <f>SUM(H47:H48)</f>
        <v>184.1</v>
      </c>
      <c r="I49" s="263">
        <f t="shared" ref="I49:Q49" si="16">SUM(I47:I48)</f>
        <v>184.1</v>
      </c>
      <c r="J49" s="263">
        <f t="shared" si="16"/>
        <v>0</v>
      </c>
      <c r="K49" s="264">
        <f t="shared" si="16"/>
        <v>0</v>
      </c>
      <c r="L49" s="262">
        <f t="shared" si="16"/>
        <v>172.9</v>
      </c>
      <c r="M49" s="263">
        <f t="shared" si="16"/>
        <v>172.9</v>
      </c>
      <c r="N49" s="263">
        <f t="shared" si="16"/>
        <v>0</v>
      </c>
      <c r="O49" s="280">
        <f t="shared" si="16"/>
        <v>0</v>
      </c>
      <c r="P49" s="385">
        <f t="shared" si="16"/>
        <v>238</v>
      </c>
      <c r="Q49" s="385">
        <f t="shared" si="16"/>
        <v>239</v>
      </c>
      <c r="R49" s="2125"/>
      <c r="S49" s="262">
        <f>SUM(S47)</f>
        <v>720</v>
      </c>
      <c r="T49" s="280">
        <f>SUM(T47)</f>
        <v>680</v>
      </c>
      <c r="U49" s="389"/>
    </row>
    <row r="50" spans="1:24" s="391" customFormat="1" ht="51" customHeight="1">
      <c r="A50" s="2179" t="s">
        <v>17</v>
      </c>
      <c r="B50" s="1358" t="s">
        <v>17</v>
      </c>
      <c r="C50" s="1360" t="s">
        <v>255</v>
      </c>
      <c r="D50" s="1596" t="s">
        <v>328</v>
      </c>
      <c r="E50" s="2085" t="s">
        <v>329</v>
      </c>
      <c r="F50" s="2099" t="s">
        <v>290</v>
      </c>
      <c r="G50" s="362" t="s">
        <v>182</v>
      </c>
      <c r="H50" s="836">
        <v>4</v>
      </c>
      <c r="I50" s="837">
        <v>4</v>
      </c>
      <c r="J50" s="837">
        <v>0</v>
      </c>
      <c r="K50" s="374">
        <v>0</v>
      </c>
      <c r="L50" s="836">
        <v>2.4</v>
      </c>
      <c r="M50" s="837">
        <v>2.4</v>
      </c>
      <c r="N50" s="383">
        <v>0</v>
      </c>
      <c r="O50" s="393">
        <v>0</v>
      </c>
      <c r="P50" s="854">
        <v>12</v>
      </c>
      <c r="Q50" s="854">
        <v>12</v>
      </c>
      <c r="R50" s="2125" t="s">
        <v>330</v>
      </c>
      <c r="S50" s="845">
        <v>15</v>
      </c>
      <c r="T50" s="394">
        <v>14</v>
      </c>
      <c r="U50" s="390" t="s">
        <v>320</v>
      </c>
    </row>
    <row r="51" spans="1:24" ht="31.5" customHeight="1">
      <c r="A51" s="2179"/>
      <c r="B51" s="1358"/>
      <c r="C51" s="1360"/>
      <c r="D51" s="1596"/>
      <c r="E51" s="2085"/>
      <c r="F51" s="2099"/>
      <c r="G51" s="255" t="s">
        <v>13</v>
      </c>
      <c r="H51" s="262">
        <f>SUM(H50)</f>
        <v>4</v>
      </c>
      <c r="I51" s="263">
        <f t="shared" ref="I51:Q51" si="17">SUM(I50)</f>
        <v>4</v>
      </c>
      <c r="J51" s="263">
        <f t="shared" si="17"/>
        <v>0</v>
      </c>
      <c r="K51" s="264">
        <f t="shared" si="17"/>
        <v>0</v>
      </c>
      <c r="L51" s="262">
        <f t="shared" si="17"/>
        <v>2.4</v>
      </c>
      <c r="M51" s="263">
        <f t="shared" si="17"/>
        <v>2.4</v>
      </c>
      <c r="N51" s="263">
        <f t="shared" si="17"/>
        <v>0</v>
      </c>
      <c r="O51" s="280">
        <f t="shared" si="17"/>
        <v>0</v>
      </c>
      <c r="P51" s="385">
        <f t="shared" si="17"/>
        <v>12</v>
      </c>
      <c r="Q51" s="385">
        <f t="shared" si="17"/>
        <v>12</v>
      </c>
      <c r="R51" s="2125"/>
      <c r="S51" s="262">
        <f>S50</f>
        <v>15</v>
      </c>
      <c r="T51" s="280">
        <f>T50</f>
        <v>14</v>
      </c>
      <c r="U51" s="264"/>
    </row>
    <row r="52" spans="1:24" ht="28.5" customHeight="1">
      <c r="A52" s="2179" t="s">
        <v>17</v>
      </c>
      <c r="B52" s="1358" t="s">
        <v>17</v>
      </c>
      <c r="C52" s="1360" t="s">
        <v>31</v>
      </c>
      <c r="D52" s="1596" t="s">
        <v>331</v>
      </c>
      <c r="E52" s="2085" t="s">
        <v>297</v>
      </c>
      <c r="F52" s="2099" t="s">
        <v>290</v>
      </c>
      <c r="G52" s="362" t="s">
        <v>182</v>
      </c>
      <c r="H52" s="836">
        <v>45</v>
      </c>
      <c r="I52" s="837">
        <v>45</v>
      </c>
      <c r="J52" s="377">
        <v>0</v>
      </c>
      <c r="K52" s="378">
        <v>0</v>
      </c>
      <c r="L52" s="836">
        <v>45</v>
      </c>
      <c r="M52" s="837">
        <v>45</v>
      </c>
      <c r="N52" s="377">
        <v>0</v>
      </c>
      <c r="O52" s="379">
        <v>0</v>
      </c>
      <c r="P52" s="854">
        <v>65</v>
      </c>
      <c r="Q52" s="854">
        <v>65</v>
      </c>
      <c r="R52" s="2125" t="s">
        <v>332</v>
      </c>
      <c r="S52" s="836">
        <v>68000</v>
      </c>
      <c r="T52" s="265">
        <v>54280</v>
      </c>
      <c r="U52" s="390" t="s">
        <v>320</v>
      </c>
    </row>
    <row r="53" spans="1:24" ht="15.75" customHeight="1">
      <c r="A53" s="2179"/>
      <c r="B53" s="1358"/>
      <c r="C53" s="1360"/>
      <c r="D53" s="1596"/>
      <c r="E53" s="2085"/>
      <c r="F53" s="2099"/>
      <c r="G53" s="255" t="s">
        <v>13</v>
      </c>
      <c r="H53" s="262">
        <f t="shared" ref="H53:Q53" si="18">SUM(H52:H52)</f>
        <v>45</v>
      </c>
      <c r="I53" s="263">
        <f t="shared" si="18"/>
        <v>45</v>
      </c>
      <c r="J53" s="263">
        <f t="shared" si="18"/>
        <v>0</v>
      </c>
      <c r="K53" s="264">
        <f t="shared" si="18"/>
        <v>0</v>
      </c>
      <c r="L53" s="262">
        <f t="shared" si="18"/>
        <v>45</v>
      </c>
      <c r="M53" s="263">
        <f t="shared" si="18"/>
        <v>45</v>
      </c>
      <c r="N53" s="263">
        <f t="shared" si="18"/>
        <v>0</v>
      </c>
      <c r="O53" s="280">
        <f t="shared" si="18"/>
        <v>0</v>
      </c>
      <c r="P53" s="385">
        <f t="shared" si="18"/>
        <v>65</v>
      </c>
      <c r="Q53" s="385">
        <f t="shared" si="18"/>
        <v>65</v>
      </c>
      <c r="R53" s="2125"/>
      <c r="S53" s="262">
        <f>SUM(S52)</f>
        <v>68000</v>
      </c>
      <c r="T53" s="280">
        <f>SUM(T52)</f>
        <v>54280</v>
      </c>
      <c r="U53" s="264"/>
    </row>
    <row r="54" spans="1:24" s="221" customFormat="1" ht="65.25" customHeight="1">
      <c r="A54" s="2179" t="s">
        <v>17</v>
      </c>
      <c r="B54" s="1358" t="s">
        <v>17</v>
      </c>
      <c r="C54" s="1360" t="s">
        <v>32</v>
      </c>
      <c r="D54" s="1362" t="s">
        <v>333</v>
      </c>
      <c r="E54" s="1364" t="s">
        <v>318</v>
      </c>
      <c r="F54" s="1432">
        <v>7</v>
      </c>
      <c r="G54" s="849" t="s">
        <v>323</v>
      </c>
      <c r="H54" s="836">
        <v>0</v>
      </c>
      <c r="I54" s="837">
        <v>0</v>
      </c>
      <c r="J54" s="837">
        <v>0</v>
      </c>
      <c r="K54" s="838">
        <v>0</v>
      </c>
      <c r="L54" s="836">
        <v>0</v>
      </c>
      <c r="M54" s="837">
        <v>0</v>
      </c>
      <c r="N54" s="837">
        <v>0</v>
      </c>
      <c r="O54" s="265">
        <v>0</v>
      </c>
      <c r="P54" s="854">
        <v>0</v>
      </c>
      <c r="Q54" s="854">
        <v>0</v>
      </c>
      <c r="R54" s="1354" t="s">
        <v>334</v>
      </c>
      <c r="S54" s="836">
        <v>0</v>
      </c>
      <c r="T54" s="265">
        <v>0</v>
      </c>
      <c r="U54" s="395"/>
    </row>
    <row r="55" spans="1:24" s="221" customFormat="1" ht="15.75" customHeight="1">
      <c r="A55" s="2179"/>
      <c r="B55" s="1358"/>
      <c r="C55" s="1360"/>
      <c r="D55" s="1362"/>
      <c r="E55" s="1364"/>
      <c r="F55" s="1432"/>
      <c r="G55" s="396" t="s">
        <v>13</v>
      </c>
      <c r="H55" s="397">
        <f>SUM(H54)</f>
        <v>0</v>
      </c>
      <c r="I55" s="258">
        <f t="shared" ref="I55:Q55" si="19">SUM(I54)</f>
        <v>0</v>
      </c>
      <c r="J55" s="258">
        <f t="shared" si="19"/>
        <v>0</v>
      </c>
      <c r="K55" s="398">
        <f t="shared" si="19"/>
        <v>0</v>
      </c>
      <c r="L55" s="397">
        <f t="shared" si="19"/>
        <v>0</v>
      </c>
      <c r="M55" s="258">
        <f t="shared" si="19"/>
        <v>0</v>
      </c>
      <c r="N55" s="258">
        <f t="shared" si="19"/>
        <v>0</v>
      </c>
      <c r="O55" s="257">
        <f t="shared" si="19"/>
        <v>0</v>
      </c>
      <c r="P55" s="399">
        <f t="shared" si="19"/>
        <v>0</v>
      </c>
      <c r="Q55" s="399">
        <f t="shared" si="19"/>
        <v>0</v>
      </c>
      <c r="R55" s="1354"/>
      <c r="S55" s="262">
        <f>S54</f>
        <v>0</v>
      </c>
      <c r="T55" s="280">
        <f>T54</f>
        <v>0</v>
      </c>
      <c r="U55" s="264"/>
    </row>
    <row r="56" spans="1:24" s="221" customFormat="1" ht="15.75" customHeight="1">
      <c r="A56" s="2089" t="s">
        <v>17</v>
      </c>
      <c r="B56" s="1359" t="s">
        <v>17</v>
      </c>
      <c r="C56" s="1361" t="s">
        <v>335</v>
      </c>
      <c r="D56" s="1597" t="s">
        <v>336</v>
      </c>
      <c r="E56" s="2135" t="s">
        <v>337</v>
      </c>
      <c r="F56" s="1694">
        <v>7</v>
      </c>
      <c r="G56" s="849" t="s">
        <v>184</v>
      </c>
      <c r="H56" s="400">
        <v>0</v>
      </c>
      <c r="I56" s="401">
        <v>0</v>
      </c>
      <c r="J56" s="401">
        <v>0</v>
      </c>
      <c r="K56" s="402"/>
      <c r="L56" s="400">
        <v>0</v>
      </c>
      <c r="M56" s="401">
        <v>0</v>
      </c>
      <c r="N56" s="401">
        <v>0</v>
      </c>
      <c r="O56" s="403">
        <v>0</v>
      </c>
      <c r="P56" s="404">
        <v>0</v>
      </c>
      <c r="Q56" s="404">
        <v>0</v>
      </c>
      <c r="R56" s="2083" t="s">
        <v>338</v>
      </c>
      <c r="S56" s="1535">
        <v>0</v>
      </c>
      <c r="T56" s="2126">
        <v>0</v>
      </c>
      <c r="U56" s="2157"/>
    </row>
    <row r="57" spans="1:24" s="221" customFormat="1" ht="27.75" customHeight="1">
      <c r="A57" s="2090"/>
      <c r="B57" s="1393"/>
      <c r="C57" s="1427"/>
      <c r="D57" s="1622"/>
      <c r="E57" s="2182"/>
      <c r="F57" s="2183"/>
      <c r="G57" s="405" t="s">
        <v>182</v>
      </c>
      <c r="H57" s="400">
        <v>0</v>
      </c>
      <c r="I57" s="401">
        <v>0</v>
      </c>
      <c r="J57" s="401">
        <v>0</v>
      </c>
      <c r="K57" s="406">
        <v>0</v>
      </c>
      <c r="L57" s="400">
        <v>0</v>
      </c>
      <c r="M57" s="401">
        <v>0</v>
      </c>
      <c r="N57" s="401">
        <v>0</v>
      </c>
      <c r="O57" s="403">
        <v>0</v>
      </c>
      <c r="P57" s="404">
        <v>0</v>
      </c>
      <c r="Q57" s="404">
        <v>0</v>
      </c>
      <c r="R57" s="2084"/>
      <c r="S57" s="1536"/>
      <c r="T57" s="2128"/>
      <c r="U57" s="2108"/>
    </row>
    <row r="58" spans="1:24" s="221" customFormat="1" ht="16.5" customHeight="1">
      <c r="A58" s="2181"/>
      <c r="B58" s="1374"/>
      <c r="C58" s="1375"/>
      <c r="D58" s="1605"/>
      <c r="E58" s="2098"/>
      <c r="F58" s="2184"/>
      <c r="G58" s="396" t="s">
        <v>13</v>
      </c>
      <c r="H58" s="397">
        <f>H57</f>
        <v>0</v>
      </c>
      <c r="I58" s="258">
        <f>I57</f>
        <v>0</v>
      </c>
      <c r="J58" s="258">
        <f>J57</f>
        <v>0</v>
      </c>
      <c r="K58" s="398">
        <f>K57</f>
        <v>0</v>
      </c>
      <c r="L58" s="256">
        <f t="shared" ref="L58:Q58" si="20">L56+L57</f>
        <v>0</v>
      </c>
      <c r="M58" s="258">
        <f t="shared" si="20"/>
        <v>0</v>
      </c>
      <c r="N58" s="258">
        <f t="shared" si="20"/>
        <v>0</v>
      </c>
      <c r="O58" s="407">
        <f t="shared" si="20"/>
        <v>0</v>
      </c>
      <c r="P58" s="397">
        <f t="shared" si="20"/>
        <v>0</v>
      </c>
      <c r="Q58" s="397">
        <f t="shared" si="20"/>
        <v>0</v>
      </c>
      <c r="R58" s="2102"/>
      <c r="S58" s="262">
        <f>SUM(S56)</f>
        <v>0</v>
      </c>
      <c r="T58" s="280">
        <f>SUM(T56)</f>
        <v>0</v>
      </c>
      <c r="U58" s="264"/>
    </row>
    <row r="59" spans="1:24" s="221" customFormat="1" ht="27.75" customHeight="1">
      <c r="A59" s="2179" t="s">
        <v>17</v>
      </c>
      <c r="B59" s="1358" t="s">
        <v>17</v>
      </c>
      <c r="C59" s="1360" t="s">
        <v>39</v>
      </c>
      <c r="D59" s="1596" t="s">
        <v>339</v>
      </c>
      <c r="E59" s="2085" t="s">
        <v>301</v>
      </c>
      <c r="F59" s="1432" t="s">
        <v>340</v>
      </c>
      <c r="G59" s="849" t="s">
        <v>182</v>
      </c>
      <c r="H59" s="400">
        <v>0</v>
      </c>
      <c r="I59" s="401">
        <v>0</v>
      </c>
      <c r="J59" s="401">
        <v>0</v>
      </c>
      <c r="K59" s="402">
        <v>0</v>
      </c>
      <c r="L59" s="408">
        <v>0</v>
      </c>
      <c r="M59" s="403">
        <v>0</v>
      </c>
      <c r="N59" s="403">
        <v>0</v>
      </c>
      <c r="O59" s="403">
        <v>0</v>
      </c>
      <c r="P59" s="404">
        <v>0</v>
      </c>
      <c r="Q59" s="404">
        <v>0</v>
      </c>
      <c r="R59" s="1354" t="s">
        <v>341</v>
      </c>
      <c r="S59" s="276">
        <v>8</v>
      </c>
      <c r="T59" s="265">
        <v>10</v>
      </c>
      <c r="U59" s="838"/>
      <c r="V59" s="409"/>
      <c r="W59" s="409"/>
      <c r="X59" s="409"/>
    </row>
    <row r="60" spans="1:24" s="221" customFormat="1" ht="27.75" customHeight="1">
      <c r="A60" s="2089"/>
      <c r="B60" s="1359"/>
      <c r="C60" s="1361"/>
      <c r="D60" s="1597"/>
      <c r="E60" s="2086"/>
      <c r="F60" s="1694"/>
      <c r="G60" s="410" t="s">
        <v>67</v>
      </c>
      <c r="H60" s="411">
        <v>0</v>
      </c>
      <c r="I60" s="412">
        <v>0</v>
      </c>
      <c r="J60" s="412">
        <v>0</v>
      </c>
      <c r="K60" s="413">
        <v>0</v>
      </c>
      <c r="L60" s="414">
        <v>0</v>
      </c>
      <c r="M60" s="415">
        <v>0</v>
      </c>
      <c r="N60" s="415">
        <v>0</v>
      </c>
      <c r="O60" s="415">
        <v>0</v>
      </c>
      <c r="P60" s="416">
        <v>0</v>
      </c>
      <c r="Q60" s="416">
        <v>0</v>
      </c>
      <c r="R60" s="1355"/>
      <c r="S60" s="417"/>
      <c r="T60" s="265"/>
      <c r="U60" s="838"/>
      <c r="V60" s="409"/>
      <c r="W60" s="409"/>
      <c r="X60" s="409"/>
    </row>
    <row r="61" spans="1:24" s="221" customFormat="1" ht="16.5" customHeight="1">
      <c r="A61" s="2089"/>
      <c r="B61" s="1359"/>
      <c r="C61" s="1361"/>
      <c r="D61" s="1597"/>
      <c r="E61" s="2086"/>
      <c r="F61" s="1694"/>
      <c r="G61" s="418" t="s">
        <v>13</v>
      </c>
      <c r="H61" s="419">
        <f>H59+H60</f>
        <v>0</v>
      </c>
      <c r="I61" s="420">
        <f>I59+I60</f>
        <v>0</v>
      </c>
      <c r="J61" s="420">
        <f>J59+J60</f>
        <v>0</v>
      </c>
      <c r="K61" s="421">
        <f t="shared" ref="K61:Q61" si="21">K59</f>
        <v>0</v>
      </c>
      <c r="L61" s="419">
        <f>L59+L60</f>
        <v>0</v>
      </c>
      <c r="M61" s="420">
        <f>M59+M60</f>
        <v>0</v>
      </c>
      <c r="N61" s="420">
        <f>N59+N60</f>
        <v>0</v>
      </c>
      <c r="O61" s="422">
        <f t="shared" si="21"/>
        <v>0</v>
      </c>
      <c r="P61" s="423">
        <f t="shared" si="21"/>
        <v>0</v>
      </c>
      <c r="Q61" s="423">
        <f t="shared" si="21"/>
        <v>0</v>
      </c>
      <c r="R61" s="1355"/>
      <c r="S61" s="424">
        <f>S59</f>
        <v>8</v>
      </c>
      <c r="T61" s="280">
        <f>T59</f>
        <v>10</v>
      </c>
      <c r="U61" s="264"/>
    </row>
    <row r="62" spans="1:24" s="221" customFormat="1" ht="27.75" hidden="1" customHeight="1" outlineLevel="1">
      <c r="A62" s="2179" t="s">
        <v>17</v>
      </c>
      <c r="B62" s="1358" t="s">
        <v>17</v>
      </c>
      <c r="C62" s="1360" t="s">
        <v>342</v>
      </c>
      <c r="D62" s="1596" t="s">
        <v>339</v>
      </c>
      <c r="E62" s="2085" t="s">
        <v>301</v>
      </c>
      <c r="F62" s="1432">
        <v>14</v>
      </c>
      <c r="G62" s="405" t="s">
        <v>182</v>
      </c>
      <c r="H62" s="425">
        <v>10044</v>
      </c>
      <c r="I62" s="426">
        <v>10044</v>
      </c>
      <c r="J62" s="426">
        <v>7668</v>
      </c>
      <c r="K62" s="406"/>
      <c r="L62" s="400">
        <v>8789</v>
      </c>
      <c r="M62" s="401">
        <v>8789</v>
      </c>
      <c r="N62" s="401">
        <v>6710</v>
      </c>
      <c r="O62" s="427"/>
      <c r="P62" s="428">
        <v>11551</v>
      </c>
      <c r="Q62" s="428">
        <v>12706</v>
      </c>
      <c r="R62" s="1354" t="s">
        <v>341</v>
      </c>
      <c r="S62" s="836">
        <v>2</v>
      </c>
      <c r="T62" s="837">
        <v>2</v>
      </c>
      <c r="U62" s="429"/>
    </row>
    <row r="63" spans="1:24" s="221" customFormat="1" ht="16.5" hidden="1" customHeight="1" outlineLevel="1">
      <c r="A63" s="2089"/>
      <c r="B63" s="1359"/>
      <c r="C63" s="1361"/>
      <c r="D63" s="1597"/>
      <c r="E63" s="2086"/>
      <c r="F63" s="1694"/>
      <c r="G63" s="418" t="s">
        <v>13</v>
      </c>
      <c r="H63" s="419">
        <f t="shared" ref="H63:Q63" si="22">H62</f>
        <v>10044</v>
      </c>
      <c r="I63" s="420">
        <f t="shared" si="22"/>
        <v>10044</v>
      </c>
      <c r="J63" s="420">
        <f t="shared" si="22"/>
        <v>7668</v>
      </c>
      <c r="K63" s="421">
        <f t="shared" si="22"/>
        <v>0</v>
      </c>
      <c r="L63" s="419">
        <f t="shared" si="22"/>
        <v>8789</v>
      </c>
      <c r="M63" s="420">
        <f t="shared" si="22"/>
        <v>8789</v>
      </c>
      <c r="N63" s="420">
        <f t="shared" si="22"/>
        <v>6710</v>
      </c>
      <c r="O63" s="422">
        <f t="shared" si="22"/>
        <v>0</v>
      </c>
      <c r="P63" s="423">
        <f t="shared" si="22"/>
        <v>11551</v>
      </c>
      <c r="Q63" s="423">
        <f t="shared" si="22"/>
        <v>12706</v>
      </c>
      <c r="R63" s="1355"/>
      <c r="S63" s="424">
        <f>S62</f>
        <v>2</v>
      </c>
      <c r="T63" s="430">
        <f>T62</f>
        <v>2</v>
      </c>
      <c r="U63" s="429"/>
    </row>
    <row r="64" spans="1:24" s="221" customFormat="1" ht="27.75" hidden="1" customHeight="1" outlineLevel="1">
      <c r="A64" s="2179" t="s">
        <v>17</v>
      </c>
      <c r="B64" s="1358" t="s">
        <v>17</v>
      </c>
      <c r="C64" s="1360" t="s">
        <v>343</v>
      </c>
      <c r="D64" s="1596" t="s">
        <v>339</v>
      </c>
      <c r="E64" s="2085" t="s">
        <v>301</v>
      </c>
      <c r="F64" s="1432">
        <v>15</v>
      </c>
      <c r="G64" s="405" t="s">
        <v>182</v>
      </c>
      <c r="H64" s="425">
        <v>6696</v>
      </c>
      <c r="I64" s="426">
        <v>6696</v>
      </c>
      <c r="J64" s="426">
        <v>5112</v>
      </c>
      <c r="K64" s="406"/>
      <c r="L64" s="400">
        <v>6138</v>
      </c>
      <c r="M64" s="401">
        <v>6138</v>
      </c>
      <c r="N64" s="401">
        <v>4686</v>
      </c>
      <c r="O64" s="427"/>
      <c r="P64" s="428">
        <v>8036</v>
      </c>
      <c r="Q64" s="428">
        <v>8840</v>
      </c>
      <c r="R64" s="1354" t="s">
        <v>341</v>
      </c>
      <c r="S64" s="836">
        <v>1</v>
      </c>
      <c r="T64" s="837">
        <v>1</v>
      </c>
      <c r="U64" s="429"/>
    </row>
    <row r="65" spans="1:24" s="221" customFormat="1" ht="16.5" hidden="1" customHeight="1" outlineLevel="1">
      <c r="A65" s="2089"/>
      <c r="B65" s="1359"/>
      <c r="C65" s="1361"/>
      <c r="D65" s="1597"/>
      <c r="E65" s="2086"/>
      <c r="F65" s="1694"/>
      <c r="G65" s="418" t="s">
        <v>13</v>
      </c>
      <c r="H65" s="419">
        <f t="shared" ref="H65:Q65" si="23">H64</f>
        <v>6696</v>
      </c>
      <c r="I65" s="420">
        <f t="shared" si="23"/>
        <v>6696</v>
      </c>
      <c r="J65" s="420">
        <f t="shared" si="23"/>
        <v>5112</v>
      </c>
      <c r="K65" s="421">
        <f t="shared" si="23"/>
        <v>0</v>
      </c>
      <c r="L65" s="419">
        <f t="shared" si="23"/>
        <v>6138</v>
      </c>
      <c r="M65" s="420">
        <f t="shared" si="23"/>
        <v>6138</v>
      </c>
      <c r="N65" s="420">
        <f t="shared" si="23"/>
        <v>4686</v>
      </c>
      <c r="O65" s="422">
        <f t="shared" si="23"/>
        <v>0</v>
      </c>
      <c r="P65" s="423">
        <f t="shared" si="23"/>
        <v>8036</v>
      </c>
      <c r="Q65" s="423">
        <f t="shared" si="23"/>
        <v>8840</v>
      </c>
      <c r="R65" s="1355"/>
      <c r="S65" s="424">
        <f>S64</f>
        <v>1</v>
      </c>
      <c r="T65" s="430">
        <f>T64</f>
        <v>1</v>
      </c>
      <c r="U65" s="429"/>
    </row>
    <row r="66" spans="1:24" s="221" customFormat="1" ht="27.75" hidden="1" customHeight="1" outlineLevel="1">
      <c r="A66" s="2179" t="s">
        <v>17</v>
      </c>
      <c r="B66" s="1358" t="s">
        <v>17</v>
      </c>
      <c r="C66" s="1360" t="s">
        <v>344</v>
      </c>
      <c r="D66" s="1596" t="s">
        <v>339</v>
      </c>
      <c r="E66" s="2085" t="s">
        <v>301</v>
      </c>
      <c r="F66" s="1432">
        <v>16</v>
      </c>
      <c r="G66" s="405" t="s">
        <v>182</v>
      </c>
      <c r="H66" s="425">
        <v>3348</v>
      </c>
      <c r="I66" s="426">
        <v>3348</v>
      </c>
      <c r="J66" s="426">
        <v>2556</v>
      </c>
      <c r="K66" s="406"/>
      <c r="L66" s="400">
        <v>3348</v>
      </c>
      <c r="M66" s="401">
        <v>3348</v>
      </c>
      <c r="N66" s="401">
        <v>2556</v>
      </c>
      <c r="O66" s="427"/>
      <c r="P66" s="428">
        <v>3350</v>
      </c>
      <c r="Q66" s="428">
        <v>3350</v>
      </c>
      <c r="R66" s="1354" t="s">
        <v>341</v>
      </c>
      <c r="S66" s="836">
        <v>1</v>
      </c>
      <c r="T66" s="837">
        <v>1</v>
      </c>
      <c r="U66" s="429"/>
    </row>
    <row r="67" spans="1:24" s="221" customFormat="1" ht="16.5" hidden="1" customHeight="1" outlineLevel="1">
      <c r="A67" s="2089"/>
      <c r="B67" s="1359"/>
      <c r="C67" s="1361"/>
      <c r="D67" s="1597"/>
      <c r="E67" s="2086"/>
      <c r="F67" s="1694"/>
      <c r="G67" s="418" t="s">
        <v>13</v>
      </c>
      <c r="H67" s="419">
        <f t="shared" ref="H67:Q67" si="24">H66</f>
        <v>3348</v>
      </c>
      <c r="I67" s="420">
        <f t="shared" si="24"/>
        <v>3348</v>
      </c>
      <c r="J67" s="420">
        <f t="shared" si="24"/>
        <v>2556</v>
      </c>
      <c r="K67" s="421">
        <f t="shared" si="24"/>
        <v>0</v>
      </c>
      <c r="L67" s="419">
        <f t="shared" si="24"/>
        <v>3348</v>
      </c>
      <c r="M67" s="420">
        <f t="shared" si="24"/>
        <v>3348</v>
      </c>
      <c r="N67" s="420">
        <f t="shared" si="24"/>
        <v>2556</v>
      </c>
      <c r="O67" s="422">
        <f t="shared" si="24"/>
        <v>0</v>
      </c>
      <c r="P67" s="423">
        <f t="shared" si="24"/>
        <v>3350</v>
      </c>
      <c r="Q67" s="423">
        <f t="shared" si="24"/>
        <v>3350</v>
      </c>
      <c r="R67" s="1355"/>
      <c r="S67" s="424">
        <f>S66</f>
        <v>1</v>
      </c>
      <c r="T67" s="430">
        <f>T66</f>
        <v>1</v>
      </c>
      <c r="U67" s="429"/>
    </row>
    <row r="68" spans="1:24" s="221" customFormat="1" ht="27.75" hidden="1" customHeight="1" outlineLevel="1">
      <c r="A68" s="2179" t="s">
        <v>17</v>
      </c>
      <c r="B68" s="1358" t="s">
        <v>17</v>
      </c>
      <c r="C68" s="1360" t="s">
        <v>345</v>
      </c>
      <c r="D68" s="1596" t="s">
        <v>339</v>
      </c>
      <c r="E68" s="2085" t="s">
        <v>301</v>
      </c>
      <c r="F68" s="1432">
        <v>17</v>
      </c>
      <c r="G68" s="405" t="s">
        <v>182</v>
      </c>
      <c r="H68" s="425">
        <v>6700</v>
      </c>
      <c r="I68" s="426">
        <v>6700</v>
      </c>
      <c r="J68" s="426">
        <v>5100</v>
      </c>
      <c r="K68" s="406"/>
      <c r="L68" s="400">
        <v>6140</v>
      </c>
      <c r="M68" s="401">
        <v>6140</v>
      </c>
      <c r="N68" s="401">
        <v>4688</v>
      </c>
      <c r="O68" s="427"/>
      <c r="P68" s="428">
        <v>7400</v>
      </c>
      <c r="Q68" s="428">
        <v>8100</v>
      </c>
      <c r="R68" s="1354" t="s">
        <v>341</v>
      </c>
      <c r="S68" s="836">
        <v>1</v>
      </c>
      <c r="T68" s="837">
        <v>1</v>
      </c>
      <c r="U68" s="429"/>
    </row>
    <row r="69" spans="1:24" s="221" customFormat="1" ht="16.5" hidden="1" customHeight="1" outlineLevel="1">
      <c r="A69" s="2089"/>
      <c r="B69" s="1359"/>
      <c r="C69" s="1361"/>
      <c r="D69" s="1597"/>
      <c r="E69" s="2086"/>
      <c r="F69" s="1694"/>
      <c r="G69" s="418" t="s">
        <v>13</v>
      </c>
      <c r="H69" s="419">
        <f t="shared" ref="H69:Q69" si="25">H68</f>
        <v>6700</v>
      </c>
      <c r="I69" s="420">
        <f t="shared" si="25"/>
        <v>6700</v>
      </c>
      <c r="J69" s="420">
        <f t="shared" si="25"/>
        <v>5100</v>
      </c>
      <c r="K69" s="421">
        <f t="shared" si="25"/>
        <v>0</v>
      </c>
      <c r="L69" s="419">
        <f t="shared" si="25"/>
        <v>6140</v>
      </c>
      <c r="M69" s="420">
        <f t="shared" si="25"/>
        <v>6140</v>
      </c>
      <c r="N69" s="420">
        <f t="shared" si="25"/>
        <v>4688</v>
      </c>
      <c r="O69" s="422">
        <f t="shared" si="25"/>
        <v>0</v>
      </c>
      <c r="P69" s="423">
        <f t="shared" si="25"/>
        <v>7400</v>
      </c>
      <c r="Q69" s="423">
        <f t="shared" si="25"/>
        <v>8100</v>
      </c>
      <c r="R69" s="1355"/>
      <c r="S69" s="424">
        <f>S68</f>
        <v>1</v>
      </c>
      <c r="T69" s="430">
        <f>T68</f>
        <v>1</v>
      </c>
      <c r="U69" s="429"/>
    </row>
    <row r="70" spans="1:24" s="221" customFormat="1" ht="27.75" hidden="1" customHeight="1" outlineLevel="1">
      <c r="A70" s="2179" t="s">
        <v>17</v>
      </c>
      <c r="B70" s="1358" t="s">
        <v>17</v>
      </c>
      <c r="C70" s="1360" t="s">
        <v>346</v>
      </c>
      <c r="D70" s="1596" t="s">
        <v>339</v>
      </c>
      <c r="E70" s="2085" t="s">
        <v>301</v>
      </c>
      <c r="F70" s="1432">
        <v>18</v>
      </c>
      <c r="G70" s="405" t="s">
        <v>182</v>
      </c>
      <c r="H70" s="425">
        <v>13315</v>
      </c>
      <c r="I70" s="426">
        <v>13315</v>
      </c>
      <c r="J70" s="426">
        <v>10166</v>
      </c>
      <c r="K70" s="406"/>
      <c r="L70" s="400">
        <v>12700</v>
      </c>
      <c r="M70" s="401">
        <v>12700</v>
      </c>
      <c r="N70" s="401">
        <v>10000</v>
      </c>
      <c r="O70" s="427"/>
      <c r="P70" s="428">
        <v>14000</v>
      </c>
      <c r="Q70" s="428">
        <v>14000</v>
      </c>
      <c r="R70" s="1354" t="s">
        <v>341</v>
      </c>
      <c r="S70" s="836">
        <v>2</v>
      </c>
      <c r="T70" s="837">
        <v>2</v>
      </c>
      <c r="U70" s="429"/>
    </row>
    <row r="71" spans="1:24" s="221" customFormat="1" ht="16.5" hidden="1" customHeight="1" outlineLevel="1">
      <c r="A71" s="2089"/>
      <c r="B71" s="1359"/>
      <c r="C71" s="1361"/>
      <c r="D71" s="1597"/>
      <c r="E71" s="2086"/>
      <c r="F71" s="1694"/>
      <c r="G71" s="418" t="s">
        <v>13</v>
      </c>
      <c r="H71" s="419">
        <f t="shared" ref="H71:Q71" si="26">H70</f>
        <v>13315</v>
      </c>
      <c r="I71" s="420">
        <f t="shared" si="26"/>
        <v>13315</v>
      </c>
      <c r="J71" s="420">
        <f t="shared" si="26"/>
        <v>10166</v>
      </c>
      <c r="K71" s="421">
        <f t="shared" si="26"/>
        <v>0</v>
      </c>
      <c r="L71" s="419">
        <f t="shared" si="26"/>
        <v>12700</v>
      </c>
      <c r="M71" s="420">
        <f t="shared" si="26"/>
        <v>12700</v>
      </c>
      <c r="N71" s="420">
        <f t="shared" si="26"/>
        <v>10000</v>
      </c>
      <c r="O71" s="422">
        <f t="shared" si="26"/>
        <v>0</v>
      </c>
      <c r="P71" s="423">
        <f t="shared" si="26"/>
        <v>14000</v>
      </c>
      <c r="Q71" s="423">
        <f t="shared" si="26"/>
        <v>14000</v>
      </c>
      <c r="R71" s="1355"/>
      <c r="S71" s="424">
        <f>S70</f>
        <v>2</v>
      </c>
      <c r="T71" s="430">
        <f>T70</f>
        <v>2</v>
      </c>
      <c r="U71" s="429"/>
    </row>
    <row r="72" spans="1:24" s="221" customFormat="1" ht="27.75" hidden="1" customHeight="1" outlineLevel="1">
      <c r="A72" s="2179" t="s">
        <v>17</v>
      </c>
      <c r="B72" s="1358" t="s">
        <v>17</v>
      </c>
      <c r="C72" s="1360" t="s">
        <v>347</v>
      </c>
      <c r="D72" s="1596" t="s">
        <v>339</v>
      </c>
      <c r="E72" s="2085" t="s">
        <v>301</v>
      </c>
      <c r="F72" s="1432">
        <v>19</v>
      </c>
      <c r="G72" s="405" t="s">
        <v>182</v>
      </c>
      <c r="H72" s="425">
        <v>6700</v>
      </c>
      <c r="I72" s="426">
        <v>6700</v>
      </c>
      <c r="J72" s="426">
        <v>5100</v>
      </c>
      <c r="K72" s="406"/>
      <c r="L72" s="400">
        <v>5580</v>
      </c>
      <c r="M72" s="401">
        <v>5580</v>
      </c>
      <c r="N72" s="401">
        <v>4260</v>
      </c>
      <c r="O72" s="427"/>
      <c r="P72" s="428">
        <v>7400</v>
      </c>
      <c r="Q72" s="428">
        <v>8100</v>
      </c>
      <c r="R72" s="1354" t="s">
        <v>341</v>
      </c>
      <c r="S72" s="836">
        <v>1</v>
      </c>
      <c r="T72" s="837">
        <v>1</v>
      </c>
      <c r="U72" s="429"/>
    </row>
    <row r="73" spans="1:24" s="221" customFormat="1" ht="16.5" hidden="1" customHeight="1" outlineLevel="1">
      <c r="A73" s="2089"/>
      <c r="B73" s="1359"/>
      <c r="C73" s="1361"/>
      <c r="D73" s="1597"/>
      <c r="E73" s="2086"/>
      <c r="F73" s="1694"/>
      <c r="G73" s="418" t="s">
        <v>13</v>
      </c>
      <c r="H73" s="419">
        <f t="shared" ref="H73:Q73" si="27">H72</f>
        <v>6700</v>
      </c>
      <c r="I73" s="420">
        <f t="shared" si="27"/>
        <v>6700</v>
      </c>
      <c r="J73" s="420">
        <f t="shared" si="27"/>
        <v>5100</v>
      </c>
      <c r="K73" s="421">
        <f t="shared" si="27"/>
        <v>0</v>
      </c>
      <c r="L73" s="419">
        <f t="shared" si="27"/>
        <v>5580</v>
      </c>
      <c r="M73" s="420">
        <f t="shared" si="27"/>
        <v>5580</v>
      </c>
      <c r="N73" s="420">
        <f t="shared" si="27"/>
        <v>4260</v>
      </c>
      <c r="O73" s="422">
        <f t="shared" si="27"/>
        <v>0</v>
      </c>
      <c r="P73" s="423">
        <f t="shared" si="27"/>
        <v>7400</v>
      </c>
      <c r="Q73" s="423">
        <f t="shared" si="27"/>
        <v>8100</v>
      </c>
      <c r="R73" s="1355"/>
      <c r="S73" s="424">
        <f>S72</f>
        <v>1</v>
      </c>
      <c r="T73" s="430">
        <f>T72</f>
        <v>1</v>
      </c>
      <c r="U73" s="429"/>
    </row>
    <row r="74" spans="1:24" s="221" customFormat="1" ht="27.75" hidden="1" customHeight="1" outlineLevel="1">
      <c r="A74" s="2179" t="s">
        <v>17</v>
      </c>
      <c r="B74" s="1358" t="s">
        <v>17</v>
      </c>
      <c r="C74" s="1360" t="s">
        <v>348</v>
      </c>
      <c r="D74" s="1596" t="s">
        <v>339</v>
      </c>
      <c r="E74" s="2085" t="s">
        <v>301</v>
      </c>
      <c r="F74" s="1432">
        <v>20</v>
      </c>
      <c r="G74" s="405" t="s">
        <v>182</v>
      </c>
      <c r="H74" s="425">
        <v>6696</v>
      </c>
      <c r="I74" s="426">
        <v>6696</v>
      </c>
      <c r="J74" s="426">
        <v>5112</v>
      </c>
      <c r="K74" s="406"/>
      <c r="L74" s="400">
        <v>6696</v>
      </c>
      <c r="M74" s="401">
        <v>6696</v>
      </c>
      <c r="N74" s="401">
        <v>5112</v>
      </c>
      <c r="O74" s="427"/>
      <c r="P74" s="428">
        <v>6696</v>
      </c>
      <c r="Q74" s="428">
        <v>6696</v>
      </c>
      <c r="R74" s="1354" t="s">
        <v>341</v>
      </c>
      <c r="S74" s="836">
        <v>1</v>
      </c>
      <c r="T74" s="837">
        <v>1</v>
      </c>
      <c r="U74" s="429"/>
    </row>
    <row r="75" spans="1:24" s="221" customFormat="1" ht="16.5" hidden="1" customHeight="1" outlineLevel="1">
      <c r="A75" s="2089"/>
      <c r="B75" s="1359"/>
      <c r="C75" s="1361"/>
      <c r="D75" s="1597"/>
      <c r="E75" s="2086"/>
      <c r="F75" s="1694"/>
      <c r="G75" s="418" t="s">
        <v>13</v>
      </c>
      <c r="H75" s="419">
        <f t="shared" ref="H75:Q75" si="28">H74</f>
        <v>6696</v>
      </c>
      <c r="I75" s="420">
        <f t="shared" si="28"/>
        <v>6696</v>
      </c>
      <c r="J75" s="420">
        <f t="shared" si="28"/>
        <v>5112</v>
      </c>
      <c r="K75" s="421">
        <f t="shared" si="28"/>
        <v>0</v>
      </c>
      <c r="L75" s="419">
        <f t="shared" si="28"/>
        <v>6696</v>
      </c>
      <c r="M75" s="420">
        <f t="shared" si="28"/>
        <v>6696</v>
      </c>
      <c r="N75" s="420">
        <f t="shared" si="28"/>
        <v>5112</v>
      </c>
      <c r="O75" s="422">
        <f t="shared" si="28"/>
        <v>0</v>
      </c>
      <c r="P75" s="423">
        <f t="shared" si="28"/>
        <v>6696</v>
      </c>
      <c r="Q75" s="423">
        <f t="shared" si="28"/>
        <v>6696</v>
      </c>
      <c r="R75" s="1355"/>
      <c r="S75" s="424">
        <f>S74</f>
        <v>1</v>
      </c>
      <c r="T75" s="430">
        <f>T74</f>
        <v>1</v>
      </c>
      <c r="U75" s="429"/>
    </row>
    <row r="76" spans="1:24" s="221" customFormat="1" ht="27.75" hidden="1" customHeight="1" outlineLevel="1">
      <c r="A76" s="2179" t="s">
        <v>17</v>
      </c>
      <c r="B76" s="1358" t="s">
        <v>17</v>
      </c>
      <c r="C76" s="1360" t="s">
        <v>349</v>
      </c>
      <c r="D76" s="1596" t="s">
        <v>339</v>
      </c>
      <c r="E76" s="2085" t="s">
        <v>301</v>
      </c>
      <c r="F76" s="1432">
        <v>21</v>
      </c>
      <c r="G76" s="405" t="s">
        <v>182</v>
      </c>
      <c r="H76" s="425">
        <v>6696</v>
      </c>
      <c r="I76" s="426">
        <v>6696</v>
      </c>
      <c r="J76" s="426">
        <v>5112</v>
      </c>
      <c r="K76" s="406"/>
      <c r="L76" s="400">
        <v>5828</v>
      </c>
      <c r="M76" s="401">
        <v>5828</v>
      </c>
      <c r="N76" s="401">
        <v>4450</v>
      </c>
      <c r="O76" s="427"/>
      <c r="P76" s="428">
        <v>8035</v>
      </c>
      <c r="Q76" s="428">
        <v>8839</v>
      </c>
      <c r="R76" s="1354" t="s">
        <v>341</v>
      </c>
      <c r="S76" s="836">
        <v>1</v>
      </c>
      <c r="T76" s="837">
        <v>1</v>
      </c>
      <c r="U76" s="429"/>
    </row>
    <row r="77" spans="1:24" s="221" customFormat="1" ht="16.5" hidden="1" customHeight="1" outlineLevel="1">
      <c r="A77" s="2089"/>
      <c r="B77" s="1359"/>
      <c r="C77" s="1361"/>
      <c r="D77" s="1597"/>
      <c r="E77" s="2086"/>
      <c r="F77" s="1694"/>
      <c r="G77" s="418" t="s">
        <v>13</v>
      </c>
      <c r="H77" s="419">
        <f t="shared" ref="H77:Q77" si="29">H76</f>
        <v>6696</v>
      </c>
      <c r="I77" s="420">
        <f t="shared" si="29"/>
        <v>6696</v>
      </c>
      <c r="J77" s="420">
        <f t="shared" si="29"/>
        <v>5112</v>
      </c>
      <c r="K77" s="421">
        <f t="shared" si="29"/>
        <v>0</v>
      </c>
      <c r="L77" s="419">
        <f t="shared" si="29"/>
        <v>5828</v>
      </c>
      <c r="M77" s="420">
        <f t="shared" si="29"/>
        <v>5828</v>
      </c>
      <c r="N77" s="420">
        <f t="shared" si="29"/>
        <v>4450</v>
      </c>
      <c r="O77" s="422">
        <f t="shared" si="29"/>
        <v>0</v>
      </c>
      <c r="P77" s="423">
        <f t="shared" si="29"/>
        <v>8035</v>
      </c>
      <c r="Q77" s="423">
        <f t="shared" si="29"/>
        <v>8839</v>
      </c>
      <c r="R77" s="1355"/>
      <c r="S77" s="424">
        <f>S76</f>
        <v>1</v>
      </c>
      <c r="T77" s="430">
        <f>T76</f>
        <v>1</v>
      </c>
      <c r="U77" s="429"/>
    </row>
    <row r="78" spans="1:24" ht="24" customHeight="1" collapsed="1">
      <c r="A78" s="2179" t="s">
        <v>17</v>
      </c>
      <c r="B78" s="2123" t="s">
        <v>17</v>
      </c>
      <c r="C78" s="1415" t="s">
        <v>40</v>
      </c>
      <c r="D78" s="1596" t="s">
        <v>350</v>
      </c>
      <c r="E78" s="2099" t="s">
        <v>304</v>
      </c>
      <c r="F78" s="2099" t="s">
        <v>290</v>
      </c>
      <c r="G78" s="362" t="s">
        <v>182</v>
      </c>
      <c r="H78" s="836">
        <v>4</v>
      </c>
      <c r="I78" s="837">
        <v>4</v>
      </c>
      <c r="J78" s="837">
        <v>0</v>
      </c>
      <c r="K78" s="838">
        <v>0</v>
      </c>
      <c r="L78" s="836">
        <v>4</v>
      </c>
      <c r="M78" s="837">
        <v>4</v>
      </c>
      <c r="N78" s="837">
        <v>0</v>
      </c>
      <c r="O78" s="265">
        <v>0</v>
      </c>
      <c r="P78" s="854">
        <v>7</v>
      </c>
      <c r="Q78" s="854">
        <v>7</v>
      </c>
      <c r="R78" s="2180" t="s">
        <v>351</v>
      </c>
      <c r="S78" s="836">
        <v>23</v>
      </c>
      <c r="T78" s="265">
        <v>23</v>
      </c>
      <c r="U78" s="431"/>
    </row>
    <row r="79" spans="1:24" ht="21" customHeight="1">
      <c r="A79" s="2179"/>
      <c r="B79" s="2123"/>
      <c r="C79" s="1415"/>
      <c r="D79" s="1596"/>
      <c r="E79" s="2099"/>
      <c r="F79" s="2099"/>
      <c r="G79" s="368" t="s">
        <v>13</v>
      </c>
      <c r="H79" s="262">
        <f>SUM(H78)</f>
        <v>4</v>
      </c>
      <c r="I79" s="263">
        <f t="shared" ref="I79:Q79" si="30">SUM(I78:I78)</f>
        <v>4</v>
      </c>
      <c r="J79" s="263">
        <f t="shared" si="30"/>
        <v>0</v>
      </c>
      <c r="K79" s="264">
        <f t="shared" si="30"/>
        <v>0</v>
      </c>
      <c r="L79" s="262">
        <f t="shared" si="30"/>
        <v>4</v>
      </c>
      <c r="M79" s="263">
        <f t="shared" si="30"/>
        <v>4</v>
      </c>
      <c r="N79" s="263">
        <f t="shared" si="30"/>
        <v>0</v>
      </c>
      <c r="O79" s="280">
        <f t="shared" si="30"/>
        <v>0</v>
      </c>
      <c r="P79" s="385">
        <f t="shared" si="30"/>
        <v>7</v>
      </c>
      <c r="Q79" s="385">
        <f t="shared" si="30"/>
        <v>7</v>
      </c>
      <c r="R79" s="2180"/>
      <c r="S79" s="262">
        <f>SUM(S78:S78)</f>
        <v>23</v>
      </c>
      <c r="T79" s="280">
        <f>SUM(T78:T78)</f>
        <v>23</v>
      </c>
      <c r="U79" s="264"/>
    </row>
    <row r="80" spans="1:24" s="221" customFormat="1" ht="39.75" customHeight="1">
      <c r="A80" s="2179" t="s">
        <v>17</v>
      </c>
      <c r="B80" s="1358" t="s">
        <v>17</v>
      </c>
      <c r="C80" s="1360" t="s">
        <v>41</v>
      </c>
      <c r="D80" s="1596"/>
      <c r="E80" s="2099"/>
      <c r="F80" s="1432"/>
      <c r="G80" s="849" t="s">
        <v>67</v>
      </c>
      <c r="H80" s="400"/>
      <c r="I80" s="401"/>
      <c r="J80" s="401">
        <v>0</v>
      </c>
      <c r="K80" s="402">
        <v>0</v>
      </c>
      <c r="L80" s="400"/>
      <c r="M80" s="401"/>
      <c r="N80" s="401">
        <v>0</v>
      </c>
      <c r="O80" s="403">
        <v>0</v>
      </c>
      <c r="P80" s="404">
        <v>0</v>
      </c>
      <c r="Q80" s="404">
        <v>0</v>
      </c>
      <c r="R80" s="1354" t="s">
        <v>351</v>
      </c>
      <c r="S80" s="276">
        <v>0</v>
      </c>
      <c r="T80" s="265">
        <v>0</v>
      </c>
      <c r="U80" s="838"/>
      <c r="V80" s="409"/>
      <c r="W80" s="409"/>
      <c r="X80" s="409"/>
    </row>
    <row r="81" spans="1:23" s="221" customFormat="1" ht="16.5" customHeight="1" thickBot="1">
      <c r="A81" s="2089"/>
      <c r="B81" s="1359"/>
      <c r="C81" s="1361"/>
      <c r="D81" s="1597"/>
      <c r="E81" s="2135"/>
      <c r="F81" s="1694"/>
      <c r="G81" s="418" t="s">
        <v>13</v>
      </c>
      <c r="H81" s="419">
        <f t="shared" ref="H81:Q81" si="31">H80</f>
        <v>0</v>
      </c>
      <c r="I81" s="420">
        <f t="shared" si="31"/>
        <v>0</v>
      </c>
      <c r="J81" s="420">
        <f t="shared" si="31"/>
        <v>0</v>
      </c>
      <c r="K81" s="421">
        <f t="shared" si="31"/>
        <v>0</v>
      </c>
      <c r="L81" s="419">
        <f t="shared" si="31"/>
        <v>0</v>
      </c>
      <c r="M81" s="420">
        <f t="shared" si="31"/>
        <v>0</v>
      </c>
      <c r="N81" s="420">
        <f t="shared" si="31"/>
        <v>0</v>
      </c>
      <c r="O81" s="422">
        <f t="shared" si="31"/>
        <v>0</v>
      </c>
      <c r="P81" s="423">
        <f t="shared" si="31"/>
        <v>0</v>
      </c>
      <c r="Q81" s="423">
        <f t="shared" si="31"/>
        <v>0</v>
      </c>
      <c r="R81" s="1355"/>
      <c r="S81" s="424">
        <f>S80</f>
        <v>0</v>
      </c>
      <c r="T81" s="327">
        <f>T80</f>
        <v>0</v>
      </c>
      <c r="U81" s="264"/>
    </row>
    <row r="82" spans="1:23" ht="15.75" customHeight="1" thickBot="1">
      <c r="A82" s="864" t="s">
        <v>17</v>
      </c>
      <c r="B82" s="829" t="s">
        <v>17</v>
      </c>
      <c r="C82" s="1347" t="s">
        <v>14</v>
      </c>
      <c r="D82" s="1347"/>
      <c r="E82" s="1347"/>
      <c r="F82" s="1347"/>
      <c r="G82" s="1348"/>
      <c r="H82" s="432">
        <f t="shared" ref="H82:Q82" si="32">SUM(H16,H18,H20,H22,H24,H44,H46,H49,H51,H53,H55,H58,H61,H79,H81)</f>
        <v>7726.2000000000007</v>
      </c>
      <c r="I82" s="827">
        <f t="shared" si="32"/>
        <v>7726.2000000000007</v>
      </c>
      <c r="J82" s="827">
        <f t="shared" si="32"/>
        <v>75.099999999999994</v>
      </c>
      <c r="K82" s="433">
        <f t="shared" si="32"/>
        <v>0</v>
      </c>
      <c r="L82" s="432">
        <f t="shared" si="32"/>
        <v>7317.1999999999989</v>
      </c>
      <c r="M82" s="827">
        <f t="shared" si="32"/>
        <v>7317.1999999999989</v>
      </c>
      <c r="N82" s="827">
        <f t="shared" si="32"/>
        <v>69.3</v>
      </c>
      <c r="O82" s="827">
        <f t="shared" si="32"/>
        <v>0</v>
      </c>
      <c r="P82" s="434">
        <f t="shared" si="32"/>
        <v>8284.2000000000007</v>
      </c>
      <c r="Q82" s="435">
        <f t="shared" si="32"/>
        <v>8351.2999999999993</v>
      </c>
      <c r="R82" s="828" t="s">
        <v>23</v>
      </c>
      <c r="S82" s="436" t="s">
        <v>352</v>
      </c>
      <c r="T82" s="437" t="s">
        <v>352</v>
      </c>
      <c r="U82" s="438"/>
    </row>
    <row r="83" spans="1:23" ht="17.25" customHeight="1" thickBot="1">
      <c r="A83" s="864" t="s">
        <v>17</v>
      </c>
      <c r="B83" s="829" t="s">
        <v>18</v>
      </c>
      <c r="C83" s="2093" t="s">
        <v>353</v>
      </c>
      <c r="D83" s="2094"/>
      <c r="E83" s="2094"/>
      <c r="F83" s="2094"/>
      <c r="G83" s="2094"/>
      <c r="H83" s="2094"/>
      <c r="I83" s="2094"/>
      <c r="J83" s="2094"/>
      <c r="K83" s="2094"/>
      <c r="L83" s="2094"/>
      <c r="M83" s="2094"/>
      <c r="N83" s="2094"/>
      <c r="O83" s="2094"/>
      <c r="P83" s="2094"/>
      <c r="Q83" s="2094"/>
      <c r="R83" s="2094"/>
      <c r="S83" s="2094"/>
      <c r="T83" s="2094"/>
      <c r="U83" s="2095"/>
    </row>
    <row r="84" spans="1:23" ht="48" customHeight="1">
      <c r="A84" s="1650" t="s">
        <v>17</v>
      </c>
      <c r="B84" s="1651" t="s">
        <v>18</v>
      </c>
      <c r="C84" s="2174" t="s">
        <v>17</v>
      </c>
      <c r="D84" s="2175" t="s">
        <v>656</v>
      </c>
      <c r="E84" s="2176" t="s">
        <v>329</v>
      </c>
      <c r="F84" s="2177">
        <v>7.4</v>
      </c>
      <c r="G84" s="439" t="s">
        <v>182</v>
      </c>
      <c r="H84" s="862">
        <v>4</v>
      </c>
      <c r="I84" s="860">
        <v>4</v>
      </c>
      <c r="J84" s="860">
        <v>0</v>
      </c>
      <c r="K84" s="861">
        <v>0</v>
      </c>
      <c r="L84" s="862">
        <v>4</v>
      </c>
      <c r="M84" s="860">
        <v>4</v>
      </c>
      <c r="N84" s="860">
        <v>0</v>
      </c>
      <c r="O84" s="861">
        <v>0</v>
      </c>
      <c r="P84" s="440">
        <v>5</v>
      </c>
      <c r="Q84" s="440">
        <v>5</v>
      </c>
      <c r="R84" s="2178" t="s">
        <v>355</v>
      </c>
      <c r="S84" s="862">
        <v>100</v>
      </c>
      <c r="T84" s="330">
        <v>100</v>
      </c>
      <c r="U84" s="441"/>
    </row>
    <row r="85" spans="1:23" ht="51" customHeight="1">
      <c r="A85" s="2097"/>
      <c r="B85" s="1358"/>
      <c r="C85" s="1360"/>
      <c r="D85" s="1362"/>
      <c r="E85" s="1417"/>
      <c r="F85" s="1364"/>
      <c r="G85" s="396" t="s">
        <v>13</v>
      </c>
      <c r="H85" s="397">
        <f>SUM(H84)</f>
        <v>4</v>
      </c>
      <c r="I85" s="258">
        <f t="shared" ref="I85:Q85" si="33">SUM(I84)</f>
        <v>4</v>
      </c>
      <c r="J85" s="258">
        <f t="shared" si="33"/>
        <v>0</v>
      </c>
      <c r="K85" s="398">
        <f t="shared" si="33"/>
        <v>0</v>
      </c>
      <c r="L85" s="397">
        <f t="shared" si="33"/>
        <v>4</v>
      </c>
      <c r="M85" s="258">
        <f t="shared" si="33"/>
        <v>4</v>
      </c>
      <c r="N85" s="258">
        <f t="shared" si="33"/>
        <v>0</v>
      </c>
      <c r="O85" s="398">
        <f t="shared" si="33"/>
        <v>0</v>
      </c>
      <c r="P85" s="399">
        <f t="shared" si="33"/>
        <v>5</v>
      </c>
      <c r="Q85" s="399">
        <f t="shared" si="33"/>
        <v>5</v>
      </c>
      <c r="R85" s="1354"/>
      <c r="S85" s="262">
        <f>S84</f>
        <v>100</v>
      </c>
      <c r="T85" s="280">
        <f>T84</f>
        <v>100</v>
      </c>
      <c r="U85" s="264"/>
    </row>
    <row r="86" spans="1:23" ht="35.25" customHeight="1">
      <c r="A86" s="2097" t="s">
        <v>17</v>
      </c>
      <c r="B86" s="1358" t="s">
        <v>18</v>
      </c>
      <c r="C86" s="1360" t="s">
        <v>18</v>
      </c>
      <c r="D86" s="1596" t="s">
        <v>356</v>
      </c>
      <c r="E86" s="2085" t="s">
        <v>357</v>
      </c>
      <c r="F86" s="1432" t="s">
        <v>358</v>
      </c>
      <c r="G86" s="849" t="s">
        <v>323</v>
      </c>
      <c r="H86" s="400">
        <v>288.89999999999998</v>
      </c>
      <c r="I86" s="401">
        <v>288.89999999999998</v>
      </c>
      <c r="J86" s="401">
        <v>203.6</v>
      </c>
      <c r="K86" s="402">
        <v>0</v>
      </c>
      <c r="L86" s="442">
        <v>287.60000000000002</v>
      </c>
      <c r="M86" s="443">
        <v>287.60000000000002</v>
      </c>
      <c r="N86" s="850">
        <v>203.6</v>
      </c>
      <c r="O86" s="402">
        <v>0</v>
      </c>
      <c r="P86" s="404">
        <v>275</v>
      </c>
      <c r="Q86" s="404">
        <v>275</v>
      </c>
      <c r="R86" s="1354" t="s">
        <v>359</v>
      </c>
      <c r="S86" s="836">
        <v>100</v>
      </c>
      <c r="T86" s="265">
        <v>100</v>
      </c>
      <c r="U86" s="375"/>
      <c r="V86" s="367"/>
      <c r="W86" s="444"/>
    </row>
    <row r="87" spans="1:23" ht="15" customHeight="1">
      <c r="A87" s="2097"/>
      <c r="B87" s="1358"/>
      <c r="C87" s="1360"/>
      <c r="D87" s="1596"/>
      <c r="E87" s="2085"/>
      <c r="F87" s="1432"/>
      <c r="G87" s="396" t="s">
        <v>13</v>
      </c>
      <c r="H87" s="397">
        <f t="shared" ref="H87:Q87" si="34">H86</f>
        <v>288.89999999999998</v>
      </c>
      <c r="I87" s="258">
        <f t="shared" si="34"/>
        <v>288.89999999999998</v>
      </c>
      <c r="J87" s="258">
        <f t="shared" si="34"/>
        <v>203.6</v>
      </c>
      <c r="K87" s="398">
        <f t="shared" si="34"/>
        <v>0</v>
      </c>
      <c r="L87" s="397">
        <f t="shared" si="34"/>
        <v>287.60000000000002</v>
      </c>
      <c r="M87" s="258">
        <f t="shared" si="34"/>
        <v>287.60000000000002</v>
      </c>
      <c r="N87" s="258">
        <f t="shared" si="34"/>
        <v>203.6</v>
      </c>
      <c r="O87" s="398">
        <f t="shared" si="34"/>
        <v>0</v>
      </c>
      <c r="P87" s="399">
        <f t="shared" si="34"/>
        <v>275</v>
      </c>
      <c r="Q87" s="399">
        <f t="shared" si="34"/>
        <v>275</v>
      </c>
      <c r="R87" s="1354"/>
      <c r="S87" s="262">
        <f>S86</f>
        <v>100</v>
      </c>
      <c r="T87" s="280">
        <f>T86</f>
        <v>100</v>
      </c>
      <c r="U87" s="264"/>
    </row>
    <row r="88" spans="1:23" ht="35.25" hidden="1" customHeight="1" outlineLevel="1">
      <c r="A88" s="2097" t="s">
        <v>17</v>
      </c>
      <c r="B88" s="1358" t="s">
        <v>18</v>
      </c>
      <c r="C88" s="1360" t="s">
        <v>222</v>
      </c>
      <c r="D88" s="1596" t="s">
        <v>356</v>
      </c>
      <c r="E88" s="2085" t="s">
        <v>357</v>
      </c>
      <c r="F88" s="1432">
        <v>14</v>
      </c>
      <c r="G88" s="849" t="s">
        <v>323</v>
      </c>
      <c r="H88" s="400">
        <v>7254</v>
      </c>
      <c r="I88" s="401">
        <v>7254</v>
      </c>
      <c r="J88" s="401">
        <v>5538</v>
      </c>
      <c r="K88" s="402"/>
      <c r="L88" s="853">
        <v>13198</v>
      </c>
      <c r="M88" s="850">
        <v>13198</v>
      </c>
      <c r="N88" s="401">
        <v>10076</v>
      </c>
      <c r="O88" s="402"/>
      <c r="P88" s="404">
        <v>9036</v>
      </c>
      <c r="Q88" s="404">
        <v>9940</v>
      </c>
      <c r="R88" s="1354" t="s">
        <v>359</v>
      </c>
      <c r="S88" s="836">
        <v>100</v>
      </c>
      <c r="T88" s="837">
        <v>100</v>
      </c>
      <c r="U88" s="381"/>
    </row>
    <row r="89" spans="1:23" ht="15" hidden="1" customHeight="1" outlineLevel="1">
      <c r="A89" s="2097"/>
      <c r="B89" s="1358"/>
      <c r="C89" s="1360"/>
      <c r="D89" s="1596"/>
      <c r="E89" s="2085"/>
      <c r="F89" s="1432"/>
      <c r="G89" s="396" t="s">
        <v>13</v>
      </c>
      <c r="H89" s="397">
        <f t="shared" ref="H89:Q89" si="35">H88</f>
        <v>7254</v>
      </c>
      <c r="I89" s="258">
        <f t="shared" si="35"/>
        <v>7254</v>
      </c>
      <c r="J89" s="258">
        <f t="shared" si="35"/>
        <v>5538</v>
      </c>
      <c r="K89" s="398">
        <f t="shared" si="35"/>
        <v>0</v>
      </c>
      <c r="L89" s="397">
        <f t="shared" si="35"/>
        <v>13198</v>
      </c>
      <c r="M89" s="258">
        <f t="shared" si="35"/>
        <v>13198</v>
      </c>
      <c r="N89" s="258">
        <f t="shared" si="35"/>
        <v>10076</v>
      </c>
      <c r="O89" s="398">
        <f t="shared" si="35"/>
        <v>0</v>
      </c>
      <c r="P89" s="399">
        <f t="shared" si="35"/>
        <v>9036</v>
      </c>
      <c r="Q89" s="399">
        <f t="shared" si="35"/>
        <v>9940</v>
      </c>
      <c r="R89" s="1354"/>
      <c r="S89" s="262">
        <f>S88</f>
        <v>100</v>
      </c>
      <c r="T89" s="263">
        <f>T88</f>
        <v>100</v>
      </c>
      <c r="U89" s="381"/>
    </row>
    <row r="90" spans="1:23" ht="35.25" hidden="1" customHeight="1" outlineLevel="1">
      <c r="A90" s="2097" t="s">
        <v>17</v>
      </c>
      <c r="B90" s="1358" t="s">
        <v>18</v>
      </c>
      <c r="C90" s="1360" t="s">
        <v>227</v>
      </c>
      <c r="D90" s="1596" t="s">
        <v>356</v>
      </c>
      <c r="E90" s="2085" t="s">
        <v>357</v>
      </c>
      <c r="F90" s="1432">
        <v>15</v>
      </c>
      <c r="G90" s="849" t="s">
        <v>323</v>
      </c>
      <c r="H90" s="400">
        <v>7254</v>
      </c>
      <c r="I90" s="401">
        <v>7254</v>
      </c>
      <c r="J90" s="401">
        <v>5538</v>
      </c>
      <c r="K90" s="402"/>
      <c r="L90" s="853">
        <v>9067</v>
      </c>
      <c r="M90" s="850">
        <v>9067</v>
      </c>
      <c r="N90" s="401">
        <v>6923</v>
      </c>
      <c r="O90" s="402"/>
      <c r="P90" s="404">
        <v>8705</v>
      </c>
      <c r="Q90" s="404">
        <v>9576</v>
      </c>
      <c r="R90" s="1354" t="s">
        <v>359</v>
      </c>
      <c r="S90" s="836">
        <v>100</v>
      </c>
      <c r="T90" s="837">
        <v>100</v>
      </c>
      <c r="U90" s="381"/>
    </row>
    <row r="91" spans="1:23" ht="15" hidden="1" customHeight="1" outlineLevel="1">
      <c r="A91" s="2097"/>
      <c r="B91" s="1358"/>
      <c r="C91" s="1360"/>
      <c r="D91" s="1596"/>
      <c r="E91" s="2085"/>
      <c r="F91" s="1432"/>
      <c r="G91" s="396" t="s">
        <v>13</v>
      </c>
      <c r="H91" s="397">
        <f t="shared" ref="H91:Q91" si="36">H90</f>
        <v>7254</v>
      </c>
      <c r="I91" s="258">
        <f t="shared" si="36"/>
        <v>7254</v>
      </c>
      <c r="J91" s="258">
        <f t="shared" si="36"/>
        <v>5538</v>
      </c>
      <c r="K91" s="398">
        <f t="shared" si="36"/>
        <v>0</v>
      </c>
      <c r="L91" s="397">
        <f t="shared" si="36"/>
        <v>9067</v>
      </c>
      <c r="M91" s="258">
        <f t="shared" si="36"/>
        <v>9067</v>
      </c>
      <c r="N91" s="258">
        <f t="shared" si="36"/>
        <v>6923</v>
      </c>
      <c r="O91" s="398">
        <f t="shared" si="36"/>
        <v>0</v>
      </c>
      <c r="P91" s="399">
        <f t="shared" si="36"/>
        <v>8705</v>
      </c>
      <c r="Q91" s="399">
        <f t="shared" si="36"/>
        <v>9576</v>
      </c>
      <c r="R91" s="1354"/>
      <c r="S91" s="262">
        <f>S90</f>
        <v>100</v>
      </c>
      <c r="T91" s="263">
        <f>T90</f>
        <v>100</v>
      </c>
      <c r="U91" s="381"/>
    </row>
    <row r="92" spans="1:23" ht="35.25" hidden="1" customHeight="1" outlineLevel="1">
      <c r="A92" s="2097" t="s">
        <v>17</v>
      </c>
      <c r="B92" s="1358" t="s">
        <v>18</v>
      </c>
      <c r="C92" s="1360" t="s">
        <v>231</v>
      </c>
      <c r="D92" s="1596" t="s">
        <v>356</v>
      </c>
      <c r="E92" s="2085" t="s">
        <v>357</v>
      </c>
      <c r="F92" s="1432">
        <v>16</v>
      </c>
      <c r="G92" s="849" t="s">
        <v>323</v>
      </c>
      <c r="H92" s="400">
        <v>7254</v>
      </c>
      <c r="I92" s="401">
        <v>7254</v>
      </c>
      <c r="J92" s="401">
        <v>5538</v>
      </c>
      <c r="K92" s="402"/>
      <c r="L92" s="853">
        <v>9067</v>
      </c>
      <c r="M92" s="850">
        <v>9067</v>
      </c>
      <c r="N92" s="401">
        <v>6923</v>
      </c>
      <c r="O92" s="402"/>
      <c r="P92" s="404">
        <v>7260</v>
      </c>
      <c r="Q92" s="404">
        <v>7260</v>
      </c>
      <c r="R92" s="1354" t="s">
        <v>359</v>
      </c>
      <c r="S92" s="836">
        <v>100</v>
      </c>
      <c r="T92" s="837">
        <v>100</v>
      </c>
      <c r="U92" s="381"/>
    </row>
    <row r="93" spans="1:23" ht="15" hidden="1" customHeight="1" outlineLevel="1">
      <c r="A93" s="2097"/>
      <c r="B93" s="1358"/>
      <c r="C93" s="1360"/>
      <c r="D93" s="1596"/>
      <c r="E93" s="2085"/>
      <c r="F93" s="1432"/>
      <c r="G93" s="396" t="s">
        <v>13</v>
      </c>
      <c r="H93" s="397">
        <f t="shared" ref="H93:Q93" si="37">H92</f>
        <v>7254</v>
      </c>
      <c r="I93" s="258">
        <f t="shared" si="37"/>
        <v>7254</v>
      </c>
      <c r="J93" s="258">
        <f t="shared" si="37"/>
        <v>5538</v>
      </c>
      <c r="K93" s="398">
        <f t="shared" si="37"/>
        <v>0</v>
      </c>
      <c r="L93" s="397">
        <f t="shared" si="37"/>
        <v>9067</v>
      </c>
      <c r="M93" s="258">
        <f t="shared" si="37"/>
        <v>9067</v>
      </c>
      <c r="N93" s="258">
        <f t="shared" si="37"/>
        <v>6923</v>
      </c>
      <c r="O93" s="398">
        <f t="shared" si="37"/>
        <v>0</v>
      </c>
      <c r="P93" s="399">
        <f t="shared" si="37"/>
        <v>7260</v>
      </c>
      <c r="Q93" s="399">
        <f t="shared" si="37"/>
        <v>7260</v>
      </c>
      <c r="R93" s="1354"/>
      <c r="S93" s="262">
        <f>S92</f>
        <v>100</v>
      </c>
      <c r="T93" s="263">
        <f>T92</f>
        <v>100</v>
      </c>
      <c r="U93" s="381"/>
    </row>
    <row r="94" spans="1:23" ht="35.25" hidden="1" customHeight="1" outlineLevel="1">
      <c r="A94" s="2097" t="s">
        <v>17</v>
      </c>
      <c r="B94" s="1358" t="s">
        <v>18</v>
      </c>
      <c r="C94" s="1360" t="s">
        <v>234</v>
      </c>
      <c r="D94" s="1596" t="s">
        <v>356</v>
      </c>
      <c r="E94" s="2085" t="s">
        <v>357</v>
      </c>
      <c r="F94" s="1432">
        <v>17</v>
      </c>
      <c r="G94" s="849" t="s">
        <v>323</v>
      </c>
      <c r="H94" s="400">
        <v>9100</v>
      </c>
      <c r="I94" s="401">
        <v>9100</v>
      </c>
      <c r="J94" s="401">
        <v>6900</v>
      </c>
      <c r="K94" s="402"/>
      <c r="L94" s="853">
        <v>9067</v>
      </c>
      <c r="M94" s="850">
        <v>9067</v>
      </c>
      <c r="N94" s="401">
        <v>6923</v>
      </c>
      <c r="O94" s="402"/>
      <c r="P94" s="404">
        <v>10000</v>
      </c>
      <c r="Q94" s="404">
        <v>11000</v>
      </c>
      <c r="R94" s="1354" t="s">
        <v>359</v>
      </c>
      <c r="S94" s="836">
        <v>100</v>
      </c>
      <c r="T94" s="837">
        <v>100</v>
      </c>
      <c r="U94" s="381"/>
    </row>
    <row r="95" spans="1:23" ht="15" hidden="1" customHeight="1" outlineLevel="1">
      <c r="A95" s="2097"/>
      <c r="B95" s="1358"/>
      <c r="C95" s="1360"/>
      <c r="D95" s="1596"/>
      <c r="E95" s="2085"/>
      <c r="F95" s="1432"/>
      <c r="G95" s="396" t="s">
        <v>13</v>
      </c>
      <c r="H95" s="397">
        <f t="shared" ref="H95:Q95" si="38">H94</f>
        <v>9100</v>
      </c>
      <c r="I95" s="258">
        <f t="shared" si="38"/>
        <v>9100</v>
      </c>
      <c r="J95" s="258">
        <f t="shared" si="38"/>
        <v>6900</v>
      </c>
      <c r="K95" s="398">
        <f t="shared" si="38"/>
        <v>0</v>
      </c>
      <c r="L95" s="397">
        <f t="shared" si="38"/>
        <v>9067</v>
      </c>
      <c r="M95" s="258">
        <f t="shared" si="38"/>
        <v>9067</v>
      </c>
      <c r="N95" s="258">
        <f t="shared" si="38"/>
        <v>6923</v>
      </c>
      <c r="O95" s="398">
        <f t="shared" si="38"/>
        <v>0</v>
      </c>
      <c r="P95" s="399">
        <f t="shared" si="38"/>
        <v>10000</v>
      </c>
      <c r="Q95" s="399">
        <f t="shared" si="38"/>
        <v>11000</v>
      </c>
      <c r="R95" s="1354"/>
      <c r="S95" s="262">
        <f>S94</f>
        <v>100</v>
      </c>
      <c r="T95" s="263">
        <f>T94</f>
        <v>100</v>
      </c>
      <c r="U95" s="381"/>
    </row>
    <row r="96" spans="1:23" ht="35.25" hidden="1" customHeight="1" outlineLevel="1">
      <c r="A96" s="2097" t="s">
        <v>17</v>
      </c>
      <c r="B96" s="1358" t="s">
        <v>18</v>
      </c>
      <c r="C96" s="1360" t="s">
        <v>267</v>
      </c>
      <c r="D96" s="1596" t="s">
        <v>356</v>
      </c>
      <c r="E96" s="2085" t="s">
        <v>357</v>
      </c>
      <c r="F96" s="1432">
        <v>18</v>
      </c>
      <c r="G96" s="849" t="s">
        <v>323</v>
      </c>
      <c r="H96" s="400">
        <v>14454</v>
      </c>
      <c r="I96" s="401">
        <v>14454</v>
      </c>
      <c r="J96" s="401">
        <v>11035</v>
      </c>
      <c r="K96" s="402"/>
      <c r="L96" s="853">
        <v>18134</v>
      </c>
      <c r="M96" s="850">
        <v>18134</v>
      </c>
      <c r="N96" s="401">
        <v>13846</v>
      </c>
      <c r="O96" s="402"/>
      <c r="P96" s="404">
        <v>15000</v>
      </c>
      <c r="Q96" s="404">
        <v>15000</v>
      </c>
      <c r="R96" s="1354" t="s">
        <v>359</v>
      </c>
      <c r="S96" s="836">
        <v>100</v>
      </c>
      <c r="T96" s="837">
        <v>100</v>
      </c>
      <c r="U96" s="381"/>
    </row>
    <row r="97" spans="1:23" ht="15" hidden="1" customHeight="1" outlineLevel="1">
      <c r="A97" s="2097"/>
      <c r="B97" s="1358"/>
      <c r="C97" s="1360"/>
      <c r="D97" s="1596"/>
      <c r="E97" s="2085"/>
      <c r="F97" s="1432"/>
      <c r="G97" s="396" t="s">
        <v>13</v>
      </c>
      <c r="H97" s="397">
        <f t="shared" ref="H97:Q97" si="39">H96</f>
        <v>14454</v>
      </c>
      <c r="I97" s="258">
        <f t="shared" si="39"/>
        <v>14454</v>
      </c>
      <c r="J97" s="258">
        <f t="shared" si="39"/>
        <v>11035</v>
      </c>
      <c r="K97" s="398">
        <f t="shared" si="39"/>
        <v>0</v>
      </c>
      <c r="L97" s="397">
        <f t="shared" si="39"/>
        <v>18134</v>
      </c>
      <c r="M97" s="258">
        <f t="shared" si="39"/>
        <v>18134</v>
      </c>
      <c r="N97" s="258">
        <f t="shared" si="39"/>
        <v>13846</v>
      </c>
      <c r="O97" s="398">
        <f t="shared" si="39"/>
        <v>0</v>
      </c>
      <c r="P97" s="399">
        <f t="shared" si="39"/>
        <v>15000</v>
      </c>
      <c r="Q97" s="399">
        <f t="shared" si="39"/>
        <v>15000</v>
      </c>
      <c r="R97" s="1354"/>
      <c r="S97" s="262">
        <f>S96</f>
        <v>100</v>
      </c>
      <c r="T97" s="263">
        <f>T96</f>
        <v>100</v>
      </c>
      <c r="U97" s="381"/>
    </row>
    <row r="98" spans="1:23" ht="35.25" hidden="1" customHeight="1" outlineLevel="1">
      <c r="A98" s="2097" t="s">
        <v>17</v>
      </c>
      <c r="B98" s="1358" t="s">
        <v>18</v>
      </c>
      <c r="C98" s="1360" t="s">
        <v>237</v>
      </c>
      <c r="D98" s="1596" t="s">
        <v>356</v>
      </c>
      <c r="E98" s="2085" t="s">
        <v>357</v>
      </c>
      <c r="F98" s="1432">
        <v>19</v>
      </c>
      <c r="G98" s="849" t="s">
        <v>323</v>
      </c>
      <c r="H98" s="400">
        <v>9100</v>
      </c>
      <c r="I98" s="401">
        <v>9100</v>
      </c>
      <c r="J98" s="401">
        <v>6900</v>
      </c>
      <c r="K98" s="402"/>
      <c r="L98" s="853">
        <v>9067</v>
      </c>
      <c r="M98" s="850">
        <v>9067</v>
      </c>
      <c r="N98" s="401">
        <v>6923</v>
      </c>
      <c r="O98" s="402"/>
      <c r="P98" s="404">
        <v>10000</v>
      </c>
      <c r="Q98" s="404">
        <v>11000</v>
      </c>
      <c r="R98" s="1354" t="s">
        <v>359</v>
      </c>
      <c r="S98" s="836">
        <v>100</v>
      </c>
      <c r="T98" s="837">
        <v>100</v>
      </c>
      <c r="U98" s="381"/>
    </row>
    <row r="99" spans="1:23" ht="15" hidden="1" customHeight="1" outlineLevel="1">
      <c r="A99" s="2097"/>
      <c r="B99" s="1358"/>
      <c r="C99" s="1360"/>
      <c r="D99" s="1596"/>
      <c r="E99" s="2085"/>
      <c r="F99" s="1432"/>
      <c r="G99" s="396" t="s">
        <v>13</v>
      </c>
      <c r="H99" s="397">
        <f t="shared" ref="H99:Q99" si="40">H98</f>
        <v>9100</v>
      </c>
      <c r="I99" s="258">
        <f t="shared" si="40"/>
        <v>9100</v>
      </c>
      <c r="J99" s="258">
        <f t="shared" si="40"/>
        <v>6900</v>
      </c>
      <c r="K99" s="398">
        <f t="shared" si="40"/>
        <v>0</v>
      </c>
      <c r="L99" s="397">
        <f t="shared" si="40"/>
        <v>9067</v>
      </c>
      <c r="M99" s="258">
        <f t="shared" si="40"/>
        <v>9067</v>
      </c>
      <c r="N99" s="258">
        <f t="shared" si="40"/>
        <v>6923</v>
      </c>
      <c r="O99" s="398">
        <f t="shared" si="40"/>
        <v>0</v>
      </c>
      <c r="P99" s="399">
        <f t="shared" si="40"/>
        <v>10000</v>
      </c>
      <c r="Q99" s="399">
        <f t="shared" si="40"/>
        <v>11000</v>
      </c>
      <c r="R99" s="1354"/>
      <c r="S99" s="262">
        <f>S98</f>
        <v>100</v>
      </c>
      <c r="T99" s="263">
        <f>T98</f>
        <v>100</v>
      </c>
      <c r="U99" s="381"/>
    </row>
    <row r="100" spans="1:23" ht="35.25" hidden="1" customHeight="1" outlineLevel="1">
      <c r="A100" s="2097" t="s">
        <v>17</v>
      </c>
      <c r="B100" s="1358" t="s">
        <v>18</v>
      </c>
      <c r="C100" s="1360" t="s">
        <v>239</v>
      </c>
      <c r="D100" s="1596" t="s">
        <v>356</v>
      </c>
      <c r="E100" s="2085" t="s">
        <v>357</v>
      </c>
      <c r="F100" s="1432">
        <v>20</v>
      </c>
      <c r="G100" s="849" t="s">
        <v>323</v>
      </c>
      <c r="H100" s="400">
        <v>7254</v>
      </c>
      <c r="I100" s="401">
        <v>7254</v>
      </c>
      <c r="J100" s="401">
        <v>5538</v>
      </c>
      <c r="K100" s="402"/>
      <c r="L100" s="853">
        <v>9067</v>
      </c>
      <c r="M100" s="850">
        <v>9067</v>
      </c>
      <c r="N100" s="401">
        <v>6923</v>
      </c>
      <c r="O100" s="402"/>
      <c r="P100" s="404">
        <v>7254</v>
      </c>
      <c r="Q100" s="404">
        <v>7254</v>
      </c>
      <c r="R100" s="1354" t="s">
        <v>359</v>
      </c>
      <c r="S100" s="836">
        <v>100</v>
      </c>
      <c r="T100" s="837">
        <v>100</v>
      </c>
      <c r="U100" s="381"/>
    </row>
    <row r="101" spans="1:23" ht="15" hidden="1" customHeight="1" outlineLevel="1">
      <c r="A101" s="2097"/>
      <c r="B101" s="1358"/>
      <c r="C101" s="1360"/>
      <c r="D101" s="1596"/>
      <c r="E101" s="2085"/>
      <c r="F101" s="1432"/>
      <c r="G101" s="396" t="s">
        <v>13</v>
      </c>
      <c r="H101" s="397">
        <f t="shared" ref="H101:Q101" si="41">H100</f>
        <v>7254</v>
      </c>
      <c r="I101" s="258">
        <f t="shared" si="41"/>
        <v>7254</v>
      </c>
      <c r="J101" s="258">
        <f t="shared" si="41"/>
        <v>5538</v>
      </c>
      <c r="K101" s="398">
        <f t="shared" si="41"/>
        <v>0</v>
      </c>
      <c r="L101" s="397">
        <f t="shared" si="41"/>
        <v>9067</v>
      </c>
      <c r="M101" s="258">
        <f t="shared" si="41"/>
        <v>9067</v>
      </c>
      <c r="N101" s="258">
        <f t="shared" si="41"/>
        <v>6923</v>
      </c>
      <c r="O101" s="398">
        <f t="shared" si="41"/>
        <v>0</v>
      </c>
      <c r="P101" s="399">
        <f t="shared" si="41"/>
        <v>7254</v>
      </c>
      <c r="Q101" s="399">
        <f t="shared" si="41"/>
        <v>7254</v>
      </c>
      <c r="R101" s="1354"/>
      <c r="S101" s="262">
        <f>S100</f>
        <v>100</v>
      </c>
      <c r="T101" s="263">
        <f>T100</f>
        <v>100</v>
      </c>
      <c r="U101" s="381"/>
    </row>
    <row r="102" spans="1:23" ht="35.25" hidden="1" customHeight="1" outlineLevel="1">
      <c r="A102" s="2097" t="s">
        <v>17</v>
      </c>
      <c r="B102" s="1358" t="s">
        <v>18</v>
      </c>
      <c r="C102" s="1360" t="s">
        <v>241</v>
      </c>
      <c r="D102" s="1596" t="s">
        <v>356</v>
      </c>
      <c r="E102" s="2085" t="s">
        <v>357</v>
      </c>
      <c r="F102" s="1432">
        <v>21</v>
      </c>
      <c r="G102" s="849" t="s">
        <v>323</v>
      </c>
      <c r="H102" s="400">
        <v>7254</v>
      </c>
      <c r="I102" s="401">
        <v>7254</v>
      </c>
      <c r="J102" s="401">
        <v>5537</v>
      </c>
      <c r="K102" s="402"/>
      <c r="L102" s="853">
        <v>9067</v>
      </c>
      <c r="M102" s="850">
        <v>9067</v>
      </c>
      <c r="N102" s="401">
        <v>6923</v>
      </c>
      <c r="O102" s="402"/>
      <c r="P102" s="404">
        <v>8705</v>
      </c>
      <c r="Q102" s="404">
        <v>9575</v>
      </c>
      <c r="R102" s="1354" t="s">
        <v>359</v>
      </c>
      <c r="S102" s="836">
        <v>100</v>
      </c>
      <c r="T102" s="837">
        <v>100</v>
      </c>
      <c r="U102" s="381"/>
    </row>
    <row r="103" spans="1:23" ht="15" hidden="1" customHeight="1" outlineLevel="1">
      <c r="A103" s="2097"/>
      <c r="B103" s="1358"/>
      <c r="C103" s="1360"/>
      <c r="D103" s="1596"/>
      <c r="E103" s="2085"/>
      <c r="F103" s="1432"/>
      <c r="G103" s="396" t="s">
        <v>13</v>
      </c>
      <c r="H103" s="397">
        <f t="shared" ref="H103:Q103" si="42">H102</f>
        <v>7254</v>
      </c>
      <c r="I103" s="258">
        <f t="shared" si="42"/>
        <v>7254</v>
      </c>
      <c r="J103" s="258">
        <f t="shared" si="42"/>
        <v>5537</v>
      </c>
      <c r="K103" s="398">
        <f t="shared" si="42"/>
        <v>0</v>
      </c>
      <c r="L103" s="397">
        <f t="shared" si="42"/>
        <v>9067</v>
      </c>
      <c r="M103" s="258">
        <f t="shared" si="42"/>
        <v>9067</v>
      </c>
      <c r="N103" s="258">
        <f t="shared" si="42"/>
        <v>6923</v>
      </c>
      <c r="O103" s="398">
        <f t="shared" si="42"/>
        <v>0</v>
      </c>
      <c r="P103" s="399">
        <f t="shared" si="42"/>
        <v>8705</v>
      </c>
      <c r="Q103" s="399">
        <f t="shared" si="42"/>
        <v>9575</v>
      </c>
      <c r="R103" s="1354"/>
      <c r="S103" s="262">
        <f>S102</f>
        <v>100</v>
      </c>
      <c r="T103" s="263">
        <f>T102</f>
        <v>100</v>
      </c>
      <c r="U103" s="381"/>
    </row>
    <row r="104" spans="1:23" ht="22.5" customHeight="1" collapsed="1">
      <c r="A104" s="2109" t="s">
        <v>17</v>
      </c>
      <c r="B104" s="2111" t="s">
        <v>18</v>
      </c>
      <c r="C104" s="2113" t="s">
        <v>19</v>
      </c>
      <c r="D104" s="2173" t="s">
        <v>657</v>
      </c>
      <c r="E104" s="2162" t="s">
        <v>658</v>
      </c>
      <c r="F104" s="2117" t="s">
        <v>659</v>
      </c>
      <c r="G104" s="445" t="s">
        <v>323</v>
      </c>
      <c r="H104" s="836">
        <v>61.1</v>
      </c>
      <c r="I104" s="837">
        <v>61.1</v>
      </c>
      <c r="J104" s="857">
        <v>1.7</v>
      </c>
      <c r="K104" s="838">
        <v>0</v>
      </c>
      <c r="L104" s="446">
        <v>61.1</v>
      </c>
      <c r="M104" s="447">
        <v>61.1</v>
      </c>
      <c r="N104" s="447">
        <v>1.7</v>
      </c>
      <c r="O104" s="448">
        <v>0</v>
      </c>
      <c r="P104" s="449">
        <v>65</v>
      </c>
      <c r="Q104" s="449">
        <v>65</v>
      </c>
      <c r="R104" s="2154" t="s">
        <v>362</v>
      </c>
      <c r="S104" s="836">
        <v>100</v>
      </c>
      <c r="T104" s="265">
        <v>100</v>
      </c>
      <c r="U104" s="450"/>
      <c r="V104" s="444"/>
      <c r="W104" s="444"/>
    </row>
    <row r="105" spans="1:23" ht="21.75" customHeight="1">
      <c r="A105" s="2109"/>
      <c r="B105" s="2111"/>
      <c r="C105" s="2113"/>
      <c r="D105" s="2173"/>
      <c r="E105" s="2162"/>
      <c r="F105" s="2117"/>
      <c r="G105" s="396" t="s">
        <v>13</v>
      </c>
      <c r="H105" s="451">
        <f>SUM(H104:H104)</f>
        <v>61.1</v>
      </c>
      <c r="I105" s="452">
        <f t="shared" ref="I105:Q105" si="43">SUM(I104:I104)</f>
        <v>61.1</v>
      </c>
      <c r="J105" s="452">
        <f t="shared" si="43"/>
        <v>1.7</v>
      </c>
      <c r="K105" s="453">
        <f t="shared" si="43"/>
        <v>0</v>
      </c>
      <c r="L105" s="451">
        <f t="shared" si="43"/>
        <v>61.1</v>
      </c>
      <c r="M105" s="452">
        <f t="shared" si="43"/>
        <v>61.1</v>
      </c>
      <c r="N105" s="452">
        <f t="shared" si="43"/>
        <v>1.7</v>
      </c>
      <c r="O105" s="453">
        <f t="shared" si="43"/>
        <v>0</v>
      </c>
      <c r="P105" s="454">
        <f t="shared" si="43"/>
        <v>65</v>
      </c>
      <c r="Q105" s="454">
        <f t="shared" si="43"/>
        <v>65</v>
      </c>
      <c r="R105" s="2154"/>
      <c r="S105" s="262">
        <f>SUM(S104:S104)</f>
        <v>100</v>
      </c>
      <c r="T105" s="280">
        <f>SUM(T104:T104)</f>
        <v>100</v>
      </c>
      <c r="U105" s="264"/>
    </row>
    <row r="106" spans="1:23" ht="22.5" hidden="1" customHeight="1" outlineLevel="1">
      <c r="A106" s="2109" t="s">
        <v>17</v>
      </c>
      <c r="B106" s="2111" t="s">
        <v>18</v>
      </c>
      <c r="C106" s="2113" t="s">
        <v>363</v>
      </c>
      <c r="D106" s="2173" t="s">
        <v>360</v>
      </c>
      <c r="E106" s="2162" t="s">
        <v>361</v>
      </c>
      <c r="F106" s="2117" t="s">
        <v>200</v>
      </c>
      <c r="G106" s="445" t="s">
        <v>323</v>
      </c>
      <c r="H106" s="836">
        <v>436100</v>
      </c>
      <c r="I106" s="837">
        <v>413000</v>
      </c>
      <c r="J106" s="837">
        <v>389900</v>
      </c>
      <c r="K106" s="838">
        <v>23100</v>
      </c>
      <c r="L106" s="856"/>
      <c r="M106" s="857"/>
      <c r="N106" s="857"/>
      <c r="O106" s="448"/>
      <c r="P106" s="449">
        <v>516200</v>
      </c>
      <c r="Q106" s="449">
        <v>507600</v>
      </c>
      <c r="R106" s="2154" t="s">
        <v>362</v>
      </c>
      <c r="S106" s="836">
        <v>480</v>
      </c>
      <c r="T106" s="837">
        <v>600</v>
      </c>
      <c r="U106" s="375"/>
      <c r="V106" s="367"/>
      <c r="W106" s="367"/>
    </row>
    <row r="107" spans="1:23" ht="15" hidden="1" customHeight="1" outlineLevel="1">
      <c r="A107" s="2109"/>
      <c r="B107" s="2111"/>
      <c r="C107" s="2113"/>
      <c r="D107" s="2173"/>
      <c r="E107" s="2162"/>
      <c r="F107" s="2117"/>
      <c r="G107" s="396" t="s">
        <v>13</v>
      </c>
      <c r="H107" s="451">
        <f>SUM(H106:H106)</f>
        <v>436100</v>
      </c>
      <c r="I107" s="452">
        <f t="shared" ref="I107:Q107" si="44">SUM(I106:I106)</f>
        <v>413000</v>
      </c>
      <c r="J107" s="452">
        <f t="shared" si="44"/>
        <v>389900</v>
      </c>
      <c r="K107" s="453">
        <f t="shared" si="44"/>
        <v>23100</v>
      </c>
      <c r="L107" s="451">
        <f t="shared" si="44"/>
        <v>0</v>
      </c>
      <c r="M107" s="452">
        <f t="shared" si="44"/>
        <v>0</v>
      </c>
      <c r="N107" s="452">
        <f t="shared" si="44"/>
        <v>0</v>
      </c>
      <c r="O107" s="453">
        <f t="shared" si="44"/>
        <v>0</v>
      </c>
      <c r="P107" s="454">
        <f t="shared" si="44"/>
        <v>516200</v>
      </c>
      <c r="Q107" s="454">
        <f t="shared" si="44"/>
        <v>507600</v>
      </c>
      <c r="R107" s="2154"/>
      <c r="S107" s="262">
        <f>SUM(S106:S106)</f>
        <v>480</v>
      </c>
      <c r="T107" s="263">
        <f>SUM(T106:T106)</f>
        <v>600</v>
      </c>
      <c r="U107" s="381"/>
    </row>
    <row r="108" spans="1:23" ht="22.5" hidden="1" customHeight="1" outlineLevel="1">
      <c r="A108" s="2109" t="s">
        <v>17</v>
      </c>
      <c r="B108" s="2111" t="s">
        <v>18</v>
      </c>
      <c r="C108" s="2113" t="s">
        <v>364</v>
      </c>
      <c r="D108" s="2173" t="s">
        <v>360</v>
      </c>
      <c r="E108" s="2162" t="s">
        <v>361</v>
      </c>
      <c r="F108" s="2117" t="s">
        <v>40</v>
      </c>
      <c r="G108" s="445" t="s">
        <v>323</v>
      </c>
      <c r="H108" s="836">
        <v>26674</v>
      </c>
      <c r="I108" s="837">
        <v>26674</v>
      </c>
      <c r="J108" s="857"/>
      <c r="K108" s="374"/>
      <c r="L108" s="856">
        <v>30112</v>
      </c>
      <c r="M108" s="857">
        <v>30112</v>
      </c>
      <c r="N108" s="857"/>
      <c r="O108" s="448"/>
      <c r="P108" s="449">
        <v>26674</v>
      </c>
      <c r="Q108" s="449">
        <v>29341</v>
      </c>
      <c r="R108" s="2154" t="s">
        <v>362</v>
      </c>
      <c r="S108" s="836">
        <v>80</v>
      </c>
      <c r="T108" s="837">
        <v>85</v>
      </c>
      <c r="U108" s="381"/>
    </row>
    <row r="109" spans="1:23" ht="15" hidden="1" customHeight="1" outlineLevel="1">
      <c r="A109" s="2109"/>
      <c r="B109" s="2111"/>
      <c r="C109" s="2113"/>
      <c r="D109" s="2173"/>
      <c r="E109" s="2162"/>
      <c r="F109" s="2117"/>
      <c r="G109" s="396" t="s">
        <v>13</v>
      </c>
      <c r="H109" s="451">
        <f>SUM(H108:H108)</f>
        <v>26674</v>
      </c>
      <c r="I109" s="452">
        <f t="shared" ref="I109:Q109" si="45">SUM(I108:I108)</f>
        <v>26674</v>
      </c>
      <c r="J109" s="452">
        <f t="shared" si="45"/>
        <v>0</v>
      </c>
      <c r="K109" s="453">
        <f t="shared" si="45"/>
        <v>0</v>
      </c>
      <c r="L109" s="451">
        <f t="shared" si="45"/>
        <v>30112</v>
      </c>
      <c r="M109" s="452">
        <f t="shared" si="45"/>
        <v>30112</v>
      </c>
      <c r="N109" s="452">
        <f t="shared" si="45"/>
        <v>0</v>
      </c>
      <c r="O109" s="453">
        <f t="shared" si="45"/>
        <v>0</v>
      </c>
      <c r="P109" s="454">
        <f t="shared" si="45"/>
        <v>26674</v>
      </c>
      <c r="Q109" s="454">
        <f t="shared" si="45"/>
        <v>29341</v>
      </c>
      <c r="R109" s="2154"/>
      <c r="S109" s="262">
        <f>SUM(S108:S108)</f>
        <v>80</v>
      </c>
      <c r="T109" s="263">
        <f>SUM(T108:T108)</f>
        <v>85</v>
      </c>
      <c r="U109" s="381"/>
    </row>
    <row r="110" spans="1:23" ht="22.5" hidden="1" customHeight="1" outlineLevel="1">
      <c r="A110" s="2109" t="s">
        <v>17</v>
      </c>
      <c r="B110" s="2111" t="s">
        <v>18</v>
      </c>
      <c r="C110" s="2113" t="s">
        <v>365</v>
      </c>
      <c r="D110" s="2173" t="s">
        <v>360</v>
      </c>
      <c r="E110" s="2162" t="s">
        <v>361</v>
      </c>
      <c r="F110" s="2117" t="s">
        <v>41</v>
      </c>
      <c r="G110" s="445" t="s">
        <v>323</v>
      </c>
      <c r="H110" s="836">
        <v>27079</v>
      </c>
      <c r="I110" s="837">
        <v>27079</v>
      </c>
      <c r="J110" s="857"/>
      <c r="K110" s="374"/>
      <c r="L110" s="856">
        <v>18971</v>
      </c>
      <c r="M110" s="857">
        <v>18971</v>
      </c>
      <c r="N110" s="857"/>
      <c r="O110" s="448"/>
      <c r="P110" s="449">
        <v>29800</v>
      </c>
      <c r="Q110" s="449">
        <v>29800</v>
      </c>
      <c r="R110" s="2154" t="s">
        <v>362</v>
      </c>
      <c r="S110" s="836">
        <v>63</v>
      </c>
      <c r="T110" s="837">
        <v>70</v>
      </c>
      <c r="U110" s="381"/>
    </row>
    <row r="111" spans="1:23" ht="15" hidden="1" customHeight="1" outlineLevel="1">
      <c r="A111" s="2109"/>
      <c r="B111" s="2111"/>
      <c r="C111" s="2113"/>
      <c r="D111" s="2173"/>
      <c r="E111" s="2162"/>
      <c r="F111" s="2117"/>
      <c r="G111" s="396" t="s">
        <v>13</v>
      </c>
      <c r="H111" s="451">
        <f>SUM(H110:H110)</f>
        <v>27079</v>
      </c>
      <c r="I111" s="452">
        <f t="shared" ref="I111:Q111" si="46">SUM(I110:I110)</f>
        <v>27079</v>
      </c>
      <c r="J111" s="452">
        <f t="shared" si="46"/>
        <v>0</v>
      </c>
      <c r="K111" s="453">
        <f t="shared" si="46"/>
        <v>0</v>
      </c>
      <c r="L111" s="451">
        <f t="shared" si="46"/>
        <v>18971</v>
      </c>
      <c r="M111" s="452">
        <f t="shared" si="46"/>
        <v>18971</v>
      </c>
      <c r="N111" s="452">
        <f t="shared" si="46"/>
        <v>0</v>
      </c>
      <c r="O111" s="453">
        <f t="shared" si="46"/>
        <v>0</v>
      </c>
      <c r="P111" s="454">
        <f t="shared" si="46"/>
        <v>29800</v>
      </c>
      <c r="Q111" s="454">
        <f t="shared" si="46"/>
        <v>29800</v>
      </c>
      <c r="R111" s="2154"/>
      <c r="S111" s="262">
        <f>SUM(S110:S110)</f>
        <v>63</v>
      </c>
      <c r="T111" s="263">
        <f>SUM(T110:T110)</f>
        <v>70</v>
      </c>
      <c r="U111" s="381"/>
    </row>
    <row r="112" spans="1:23" ht="22.5" hidden="1" customHeight="1" outlineLevel="1">
      <c r="A112" s="2109" t="s">
        <v>17</v>
      </c>
      <c r="B112" s="2111" t="s">
        <v>18</v>
      </c>
      <c r="C112" s="2113" t="s">
        <v>366</v>
      </c>
      <c r="D112" s="2173" t="s">
        <v>360</v>
      </c>
      <c r="E112" s="2162" t="s">
        <v>361</v>
      </c>
      <c r="F112" s="2117" t="s">
        <v>84</v>
      </c>
      <c r="G112" s="445" t="s">
        <v>323</v>
      </c>
      <c r="H112" s="836">
        <v>9500</v>
      </c>
      <c r="I112" s="837">
        <v>9500</v>
      </c>
      <c r="J112" s="857"/>
      <c r="K112" s="374"/>
      <c r="L112" s="856">
        <v>8733</v>
      </c>
      <c r="M112" s="857">
        <v>8733</v>
      </c>
      <c r="N112" s="857"/>
      <c r="O112" s="448"/>
      <c r="P112" s="449">
        <v>9500</v>
      </c>
      <c r="Q112" s="449">
        <v>9500</v>
      </c>
      <c r="R112" s="2154" t="s">
        <v>362</v>
      </c>
      <c r="S112" s="836">
        <v>21</v>
      </c>
      <c r="T112" s="837">
        <v>21</v>
      </c>
      <c r="U112" s="381"/>
    </row>
    <row r="113" spans="1:21" ht="15" hidden="1" customHeight="1" outlineLevel="1">
      <c r="A113" s="2109"/>
      <c r="B113" s="2111"/>
      <c r="C113" s="2113"/>
      <c r="D113" s="2173"/>
      <c r="E113" s="2162"/>
      <c r="F113" s="2117"/>
      <c r="G113" s="396" t="s">
        <v>13</v>
      </c>
      <c r="H113" s="451">
        <f>SUM(H112:H112)</f>
        <v>9500</v>
      </c>
      <c r="I113" s="452">
        <f t="shared" ref="I113:Q113" si="47">SUM(I112:I112)</f>
        <v>9500</v>
      </c>
      <c r="J113" s="452">
        <f t="shared" si="47"/>
        <v>0</v>
      </c>
      <c r="K113" s="453">
        <f t="shared" si="47"/>
        <v>0</v>
      </c>
      <c r="L113" s="451">
        <f t="shared" si="47"/>
        <v>8733</v>
      </c>
      <c r="M113" s="452">
        <f t="shared" si="47"/>
        <v>8733</v>
      </c>
      <c r="N113" s="452">
        <f t="shared" si="47"/>
        <v>0</v>
      </c>
      <c r="O113" s="453">
        <f t="shared" si="47"/>
        <v>0</v>
      </c>
      <c r="P113" s="454">
        <f t="shared" si="47"/>
        <v>9500</v>
      </c>
      <c r="Q113" s="454">
        <f t="shared" si="47"/>
        <v>9500</v>
      </c>
      <c r="R113" s="2154"/>
      <c r="S113" s="262">
        <f>SUM(S112:S112)</f>
        <v>21</v>
      </c>
      <c r="T113" s="263">
        <f>SUM(T112:T112)</f>
        <v>21</v>
      </c>
      <c r="U113" s="381"/>
    </row>
    <row r="114" spans="1:21" ht="22.5" hidden="1" customHeight="1" outlineLevel="1">
      <c r="A114" s="2109" t="s">
        <v>17</v>
      </c>
      <c r="B114" s="2111" t="s">
        <v>18</v>
      </c>
      <c r="C114" s="2113" t="s">
        <v>367</v>
      </c>
      <c r="D114" s="2173" t="s">
        <v>360</v>
      </c>
      <c r="E114" s="2162" t="s">
        <v>361</v>
      </c>
      <c r="F114" s="2117" t="s">
        <v>85</v>
      </c>
      <c r="G114" s="445" t="s">
        <v>323</v>
      </c>
      <c r="H114" s="836">
        <v>14000</v>
      </c>
      <c r="I114" s="837">
        <v>14000</v>
      </c>
      <c r="J114" s="857"/>
      <c r="K114" s="374"/>
      <c r="L114" s="856">
        <v>20175</v>
      </c>
      <c r="M114" s="857">
        <v>20175</v>
      </c>
      <c r="N114" s="857"/>
      <c r="O114" s="448"/>
      <c r="P114" s="449">
        <v>14000</v>
      </c>
      <c r="Q114" s="449">
        <v>14000</v>
      </c>
      <c r="R114" s="2154" t="s">
        <v>362</v>
      </c>
      <c r="S114" s="836">
        <v>35</v>
      </c>
      <c r="T114" s="837">
        <v>35</v>
      </c>
      <c r="U114" s="381"/>
    </row>
    <row r="115" spans="1:21" ht="15" hidden="1" customHeight="1" outlineLevel="1">
      <c r="A115" s="2109"/>
      <c r="B115" s="2111"/>
      <c r="C115" s="2113"/>
      <c r="D115" s="2173"/>
      <c r="E115" s="2162"/>
      <c r="F115" s="2117"/>
      <c r="G115" s="396" t="s">
        <v>13</v>
      </c>
      <c r="H115" s="451">
        <f>SUM(H114:H114)</f>
        <v>14000</v>
      </c>
      <c r="I115" s="452">
        <f t="shared" ref="I115:Q115" si="48">SUM(I114:I114)</f>
        <v>14000</v>
      </c>
      <c r="J115" s="452">
        <f t="shared" si="48"/>
        <v>0</v>
      </c>
      <c r="K115" s="453">
        <f t="shared" si="48"/>
        <v>0</v>
      </c>
      <c r="L115" s="451">
        <f t="shared" si="48"/>
        <v>20175</v>
      </c>
      <c r="M115" s="452">
        <f t="shared" si="48"/>
        <v>20175</v>
      </c>
      <c r="N115" s="452">
        <f t="shared" si="48"/>
        <v>0</v>
      </c>
      <c r="O115" s="453">
        <f t="shared" si="48"/>
        <v>0</v>
      </c>
      <c r="P115" s="454">
        <f t="shared" si="48"/>
        <v>14000</v>
      </c>
      <c r="Q115" s="454">
        <f t="shared" si="48"/>
        <v>14000</v>
      </c>
      <c r="R115" s="2154"/>
      <c r="S115" s="262">
        <f>SUM(S114:S114)</f>
        <v>35</v>
      </c>
      <c r="T115" s="263">
        <f>SUM(T114:T114)</f>
        <v>35</v>
      </c>
      <c r="U115" s="381"/>
    </row>
    <row r="116" spans="1:21" ht="22.5" hidden="1" customHeight="1" outlineLevel="1">
      <c r="A116" s="2109" t="s">
        <v>17</v>
      </c>
      <c r="B116" s="2111" t="s">
        <v>18</v>
      </c>
      <c r="C116" s="2113" t="s">
        <v>368</v>
      </c>
      <c r="D116" s="2173" t="s">
        <v>360</v>
      </c>
      <c r="E116" s="2162" t="s">
        <v>361</v>
      </c>
      <c r="F116" s="2117" t="s">
        <v>104</v>
      </c>
      <c r="G116" s="445" t="s">
        <v>323</v>
      </c>
      <c r="H116" s="382"/>
      <c r="I116" s="383"/>
      <c r="J116" s="857"/>
      <c r="K116" s="374"/>
      <c r="L116" s="856">
        <v>21078</v>
      </c>
      <c r="M116" s="857">
        <v>21078</v>
      </c>
      <c r="N116" s="857"/>
      <c r="O116" s="448"/>
      <c r="P116" s="449"/>
      <c r="Q116" s="449"/>
      <c r="R116" s="2154" t="s">
        <v>362</v>
      </c>
      <c r="S116" s="836"/>
      <c r="T116" s="837"/>
      <c r="U116" s="381"/>
    </row>
    <row r="117" spans="1:21" ht="15" hidden="1" customHeight="1" outlineLevel="1">
      <c r="A117" s="2109"/>
      <c r="B117" s="2111"/>
      <c r="C117" s="2113"/>
      <c r="D117" s="2173"/>
      <c r="E117" s="2162"/>
      <c r="F117" s="2117"/>
      <c r="G117" s="396" t="s">
        <v>13</v>
      </c>
      <c r="H117" s="451">
        <f>SUM(H116:H116)</f>
        <v>0</v>
      </c>
      <c r="I117" s="452">
        <f t="shared" ref="I117:Q117" si="49">SUM(I116:I116)</f>
        <v>0</v>
      </c>
      <c r="J117" s="452">
        <f t="shared" si="49"/>
        <v>0</v>
      </c>
      <c r="K117" s="453">
        <f t="shared" si="49"/>
        <v>0</v>
      </c>
      <c r="L117" s="451">
        <f t="shared" si="49"/>
        <v>21078</v>
      </c>
      <c r="M117" s="452">
        <f t="shared" si="49"/>
        <v>21078</v>
      </c>
      <c r="N117" s="452">
        <f t="shared" si="49"/>
        <v>0</v>
      </c>
      <c r="O117" s="453">
        <f t="shared" si="49"/>
        <v>0</v>
      </c>
      <c r="P117" s="454">
        <f t="shared" si="49"/>
        <v>0</v>
      </c>
      <c r="Q117" s="454">
        <f t="shared" si="49"/>
        <v>0</v>
      </c>
      <c r="R117" s="2154"/>
      <c r="S117" s="262">
        <f>SUM(S116:S116)</f>
        <v>0</v>
      </c>
      <c r="T117" s="263">
        <f>SUM(T116:T116)</f>
        <v>0</v>
      </c>
      <c r="U117" s="381"/>
    </row>
    <row r="118" spans="1:21" ht="22.5" hidden="1" customHeight="1" outlineLevel="1">
      <c r="A118" s="2109" t="s">
        <v>17</v>
      </c>
      <c r="B118" s="2111" t="s">
        <v>18</v>
      </c>
      <c r="C118" s="2113" t="s">
        <v>369</v>
      </c>
      <c r="D118" s="2173" t="s">
        <v>360</v>
      </c>
      <c r="E118" s="2162" t="s">
        <v>361</v>
      </c>
      <c r="F118" s="2117" t="s">
        <v>86</v>
      </c>
      <c r="G118" s="445" t="s">
        <v>323</v>
      </c>
      <c r="H118" s="836">
        <v>9600</v>
      </c>
      <c r="I118" s="837">
        <v>9600</v>
      </c>
      <c r="J118" s="857"/>
      <c r="K118" s="374"/>
      <c r="L118" s="856">
        <v>9636</v>
      </c>
      <c r="M118" s="857">
        <v>9636</v>
      </c>
      <c r="N118" s="857"/>
      <c r="O118" s="448"/>
      <c r="P118" s="449">
        <v>9600</v>
      </c>
      <c r="Q118" s="449">
        <v>9600</v>
      </c>
      <c r="R118" s="2154" t="s">
        <v>362</v>
      </c>
      <c r="S118" s="836">
        <v>19</v>
      </c>
      <c r="T118" s="837">
        <v>19</v>
      </c>
      <c r="U118" s="381"/>
    </row>
    <row r="119" spans="1:21" ht="15" hidden="1" customHeight="1" outlineLevel="1">
      <c r="A119" s="2109"/>
      <c r="B119" s="2111"/>
      <c r="C119" s="2113"/>
      <c r="D119" s="2173"/>
      <c r="E119" s="2162"/>
      <c r="F119" s="2117"/>
      <c r="G119" s="396" t="s">
        <v>13</v>
      </c>
      <c r="H119" s="451">
        <f>SUM(H118:H118)</f>
        <v>9600</v>
      </c>
      <c r="I119" s="452">
        <f t="shared" ref="I119:Q119" si="50">SUM(I118:I118)</f>
        <v>9600</v>
      </c>
      <c r="J119" s="452">
        <f t="shared" si="50"/>
        <v>0</v>
      </c>
      <c r="K119" s="453">
        <f t="shared" si="50"/>
        <v>0</v>
      </c>
      <c r="L119" s="451">
        <f t="shared" si="50"/>
        <v>9636</v>
      </c>
      <c r="M119" s="452">
        <f t="shared" si="50"/>
        <v>9636</v>
      </c>
      <c r="N119" s="452">
        <f t="shared" si="50"/>
        <v>0</v>
      </c>
      <c r="O119" s="453">
        <f t="shared" si="50"/>
        <v>0</v>
      </c>
      <c r="P119" s="454">
        <f t="shared" si="50"/>
        <v>9600</v>
      </c>
      <c r="Q119" s="454">
        <f t="shared" si="50"/>
        <v>9600</v>
      </c>
      <c r="R119" s="2154"/>
      <c r="S119" s="262">
        <f>SUM(S118:S118)</f>
        <v>19</v>
      </c>
      <c r="T119" s="263">
        <f>SUM(T118:T118)</f>
        <v>19</v>
      </c>
      <c r="U119" s="381"/>
    </row>
    <row r="120" spans="1:21" ht="22.5" hidden="1" customHeight="1" outlineLevel="1">
      <c r="A120" s="2109" t="s">
        <v>17</v>
      </c>
      <c r="B120" s="2111" t="s">
        <v>18</v>
      </c>
      <c r="C120" s="2113" t="s">
        <v>370</v>
      </c>
      <c r="D120" s="2173" t="s">
        <v>360</v>
      </c>
      <c r="E120" s="2162" t="s">
        <v>361</v>
      </c>
      <c r="F120" s="2117" t="s">
        <v>87</v>
      </c>
      <c r="G120" s="445" t="s">
        <v>323</v>
      </c>
      <c r="H120" s="836">
        <v>18854</v>
      </c>
      <c r="I120" s="837">
        <v>18854</v>
      </c>
      <c r="J120" s="857"/>
      <c r="K120" s="374"/>
      <c r="L120" s="856">
        <v>23788</v>
      </c>
      <c r="M120" s="857">
        <v>23788</v>
      </c>
      <c r="N120" s="857"/>
      <c r="O120" s="448"/>
      <c r="P120" s="449">
        <v>18854</v>
      </c>
      <c r="Q120" s="449">
        <v>18854</v>
      </c>
      <c r="R120" s="2154" t="s">
        <v>362</v>
      </c>
      <c r="S120" s="836">
        <v>43</v>
      </c>
      <c r="T120" s="837">
        <v>43</v>
      </c>
      <c r="U120" s="381"/>
    </row>
    <row r="121" spans="1:21" ht="15" hidden="1" customHeight="1" outlineLevel="1">
      <c r="A121" s="2109"/>
      <c r="B121" s="2111"/>
      <c r="C121" s="2113"/>
      <c r="D121" s="2173"/>
      <c r="E121" s="2162"/>
      <c r="F121" s="2117"/>
      <c r="G121" s="396" t="s">
        <v>13</v>
      </c>
      <c r="H121" s="451">
        <f>SUM(H120:H120)</f>
        <v>18854</v>
      </c>
      <c r="I121" s="452">
        <f t="shared" ref="I121:Q121" si="51">SUM(I120:I120)</f>
        <v>18854</v>
      </c>
      <c r="J121" s="452">
        <f t="shared" si="51"/>
        <v>0</v>
      </c>
      <c r="K121" s="453">
        <f t="shared" si="51"/>
        <v>0</v>
      </c>
      <c r="L121" s="451">
        <f t="shared" si="51"/>
        <v>23788</v>
      </c>
      <c r="M121" s="452">
        <f t="shared" si="51"/>
        <v>23788</v>
      </c>
      <c r="N121" s="452">
        <f t="shared" si="51"/>
        <v>0</v>
      </c>
      <c r="O121" s="453">
        <f t="shared" si="51"/>
        <v>0</v>
      </c>
      <c r="P121" s="454">
        <f t="shared" si="51"/>
        <v>18854</v>
      </c>
      <c r="Q121" s="454">
        <f t="shared" si="51"/>
        <v>18854</v>
      </c>
      <c r="R121" s="2154"/>
      <c r="S121" s="262">
        <f>SUM(S120:S120)</f>
        <v>43</v>
      </c>
      <c r="T121" s="263">
        <f>SUM(T120:T120)</f>
        <v>43</v>
      </c>
      <c r="U121" s="381"/>
    </row>
    <row r="122" spans="1:21" ht="22.5" hidden="1" customHeight="1" outlineLevel="1">
      <c r="A122" s="2109" t="s">
        <v>17</v>
      </c>
      <c r="B122" s="2111" t="s">
        <v>18</v>
      </c>
      <c r="C122" s="2113" t="s">
        <v>371</v>
      </c>
      <c r="D122" s="2173" t="s">
        <v>360</v>
      </c>
      <c r="E122" s="2162" t="s">
        <v>361</v>
      </c>
      <c r="F122" s="2117" t="s">
        <v>88</v>
      </c>
      <c r="G122" s="445" t="s">
        <v>323</v>
      </c>
      <c r="H122" s="836">
        <v>10397</v>
      </c>
      <c r="I122" s="837">
        <v>10397</v>
      </c>
      <c r="J122" s="857"/>
      <c r="K122" s="374"/>
      <c r="L122" s="856">
        <v>12045</v>
      </c>
      <c r="M122" s="857">
        <v>12045</v>
      </c>
      <c r="N122" s="857"/>
      <c r="O122" s="448"/>
      <c r="P122" s="449">
        <v>12476</v>
      </c>
      <c r="Q122" s="449">
        <v>13723</v>
      </c>
      <c r="R122" s="2154" t="s">
        <v>362</v>
      </c>
      <c r="S122" s="836">
        <v>40</v>
      </c>
      <c r="T122" s="837">
        <v>50</v>
      </c>
      <c r="U122" s="381"/>
    </row>
    <row r="123" spans="1:21" ht="15" hidden="1" customHeight="1" outlineLevel="1">
      <c r="A123" s="2109"/>
      <c r="B123" s="2111"/>
      <c r="C123" s="2113"/>
      <c r="D123" s="2173"/>
      <c r="E123" s="2162"/>
      <c r="F123" s="2117"/>
      <c r="G123" s="396" t="s">
        <v>13</v>
      </c>
      <c r="H123" s="451">
        <f>SUM(H122:H122)</f>
        <v>10397</v>
      </c>
      <c r="I123" s="452">
        <f t="shared" ref="I123:Q123" si="52">SUM(I122:I122)</f>
        <v>10397</v>
      </c>
      <c r="J123" s="452">
        <f t="shared" si="52"/>
        <v>0</v>
      </c>
      <c r="K123" s="453">
        <f t="shared" si="52"/>
        <v>0</v>
      </c>
      <c r="L123" s="451">
        <f t="shared" si="52"/>
        <v>12045</v>
      </c>
      <c r="M123" s="452">
        <f t="shared" si="52"/>
        <v>12045</v>
      </c>
      <c r="N123" s="452">
        <f t="shared" si="52"/>
        <v>0</v>
      </c>
      <c r="O123" s="453">
        <f t="shared" si="52"/>
        <v>0</v>
      </c>
      <c r="P123" s="454">
        <f t="shared" si="52"/>
        <v>12476</v>
      </c>
      <c r="Q123" s="454">
        <f t="shared" si="52"/>
        <v>13723</v>
      </c>
      <c r="R123" s="2154"/>
      <c r="S123" s="262">
        <f>SUM(S122:S122)</f>
        <v>40</v>
      </c>
      <c r="T123" s="263">
        <f>SUM(T122:T122)</f>
        <v>50</v>
      </c>
      <c r="U123" s="381"/>
    </row>
    <row r="124" spans="1:21" ht="14.25" customHeight="1" collapsed="1">
      <c r="A124" s="2109" t="s">
        <v>17</v>
      </c>
      <c r="B124" s="2111" t="s">
        <v>18</v>
      </c>
      <c r="C124" s="2113" t="s">
        <v>20</v>
      </c>
      <c r="D124" s="2168" t="s">
        <v>372</v>
      </c>
      <c r="E124" s="2171" t="s">
        <v>373</v>
      </c>
      <c r="F124" s="2172">
        <v>11</v>
      </c>
      <c r="G124" s="455" t="s">
        <v>184</v>
      </c>
      <c r="H124" s="836">
        <v>31</v>
      </c>
      <c r="I124" s="837">
        <v>31</v>
      </c>
      <c r="J124" s="837">
        <v>0</v>
      </c>
      <c r="K124" s="838">
        <v>0</v>
      </c>
      <c r="L124" s="836">
        <v>30.2</v>
      </c>
      <c r="M124" s="837">
        <v>30.2</v>
      </c>
      <c r="N124" s="837">
        <v>0</v>
      </c>
      <c r="O124" s="838">
        <v>0</v>
      </c>
      <c r="P124" s="854">
        <v>40</v>
      </c>
      <c r="Q124" s="854">
        <v>40</v>
      </c>
      <c r="R124" s="2154" t="s">
        <v>374</v>
      </c>
      <c r="S124" s="1627">
        <v>10</v>
      </c>
      <c r="T124" s="2126">
        <v>10</v>
      </c>
      <c r="U124" s="2157"/>
    </row>
    <row r="125" spans="1:21" ht="13.5" customHeight="1">
      <c r="A125" s="2109"/>
      <c r="B125" s="2111"/>
      <c r="C125" s="2113"/>
      <c r="D125" s="2169"/>
      <c r="E125" s="2171"/>
      <c r="F125" s="2172"/>
      <c r="G125" s="455" t="s">
        <v>182</v>
      </c>
      <c r="H125" s="400">
        <v>41.8</v>
      </c>
      <c r="I125" s="401">
        <v>10</v>
      </c>
      <c r="J125" s="401">
        <v>0</v>
      </c>
      <c r="K125" s="402">
        <v>31.8</v>
      </c>
      <c r="L125" s="400">
        <v>33</v>
      </c>
      <c r="M125" s="401">
        <v>0</v>
      </c>
      <c r="N125" s="401">
        <v>0</v>
      </c>
      <c r="O125" s="402">
        <v>33</v>
      </c>
      <c r="P125" s="404">
        <v>45</v>
      </c>
      <c r="Q125" s="404">
        <v>50</v>
      </c>
      <c r="R125" s="2154"/>
      <c r="S125" s="1627"/>
      <c r="T125" s="2127"/>
      <c r="U125" s="2158"/>
    </row>
    <row r="126" spans="1:21" ht="13.5" customHeight="1">
      <c r="A126" s="2109"/>
      <c r="B126" s="2111"/>
      <c r="C126" s="2113"/>
      <c r="D126" s="2169"/>
      <c r="E126" s="2171"/>
      <c r="F126" s="2172"/>
      <c r="G126" s="455" t="s">
        <v>375</v>
      </c>
      <c r="H126" s="400">
        <v>0</v>
      </c>
      <c r="I126" s="401">
        <v>0</v>
      </c>
      <c r="J126" s="401">
        <v>0</v>
      </c>
      <c r="K126" s="402">
        <v>0</v>
      </c>
      <c r="L126" s="400">
        <v>0</v>
      </c>
      <c r="M126" s="401">
        <v>0</v>
      </c>
      <c r="N126" s="401">
        <v>0</v>
      </c>
      <c r="O126" s="402">
        <v>0</v>
      </c>
      <c r="P126" s="404">
        <v>0</v>
      </c>
      <c r="Q126" s="404">
        <v>0</v>
      </c>
      <c r="R126" s="2154"/>
      <c r="S126" s="1627"/>
      <c r="T126" s="2128"/>
      <c r="U126" s="2108"/>
    </row>
    <row r="127" spans="1:21" ht="18" customHeight="1">
      <c r="A127" s="2109"/>
      <c r="B127" s="2111"/>
      <c r="C127" s="2113"/>
      <c r="D127" s="2170"/>
      <c r="E127" s="2171"/>
      <c r="F127" s="2172"/>
      <c r="G127" s="396" t="s">
        <v>13</v>
      </c>
      <c r="H127" s="456">
        <f>SUM(H124:H126)</f>
        <v>72.8</v>
      </c>
      <c r="I127" s="457">
        <f t="shared" ref="I127:Q127" si="53">SUM(I124:I126)</f>
        <v>41</v>
      </c>
      <c r="J127" s="457">
        <f t="shared" si="53"/>
        <v>0</v>
      </c>
      <c r="K127" s="458">
        <f t="shared" si="53"/>
        <v>31.8</v>
      </c>
      <c r="L127" s="456">
        <f t="shared" si="53"/>
        <v>63.2</v>
      </c>
      <c r="M127" s="457">
        <f t="shared" si="53"/>
        <v>30.2</v>
      </c>
      <c r="N127" s="457">
        <f t="shared" si="53"/>
        <v>0</v>
      </c>
      <c r="O127" s="458">
        <f t="shared" si="53"/>
        <v>33</v>
      </c>
      <c r="P127" s="459">
        <f t="shared" si="53"/>
        <v>85</v>
      </c>
      <c r="Q127" s="459">
        <f t="shared" si="53"/>
        <v>90</v>
      </c>
      <c r="R127" s="2154"/>
      <c r="S127" s="262">
        <f>SUM(S124)</f>
        <v>10</v>
      </c>
      <c r="T127" s="280">
        <f>SUM(T124)</f>
        <v>10</v>
      </c>
      <c r="U127" s="264"/>
    </row>
    <row r="128" spans="1:21" s="391" customFormat="1" ht="15" customHeight="1">
      <c r="A128" s="2159" t="s">
        <v>17</v>
      </c>
      <c r="B128" s="2160" t="s">
        <v>18</v>
      </c>
      <c r="C128" s="2161" t="s">
        <v>21</v>
      </c>
      <c r="D128" s="2115" t="s">
        <v>376</v>
      </c>
      <c r="E128" s="2162" t="s">
        <v>377</v>
      </c>
      <c r="F128" s="2163" t="s">
        <v>200</v>
      </c>
      <c r="G128" s="2164" t="s">
        <v>323</v>
      </c>
      <c r="H128" s="2156">
        <v>0</v>
      </c>
      <c r="I128" s="2151">
        <v>0</v>
      </c>
      <c r="J128" s="2151">
        <v>0</v>
      </c>
      <c r="K128" s="2152">
        <v>0</v>
      </c>
      <c r="L128" s="2156">
        <v>0</v>
      </c>
      <c r="M128" s="2151">
        <v>0</v>
      </c>
      <c r="N128" s="2151">
        <v>0</v>
      </c>
      <c r="O128" s="2152">
        <v>0</v>
      </c>
      <c r="P128" s="2153">
        <v>0</v>
      </c>
      <c r="Q128" s="2153">
        <v>0</v>
      </c>
      <c r="R128" s="2154" t="s">
        <v>378</v>
      </c>
      <c r="S128" s="1627">
        <v>7</v>
      </c>
      <c r="T128" s="2126">
        <v>7</v>
      </c>
      <c r="U128" s="2165"/>
    </row>
    <row r="129" spans="1:26" ht="0.75" hidden="1" customHeight="1">
      <c r="A129" s="2159"/>
      <c r="B129" s="2160"/>
      <c r="C129" s="2161"/>
      <c r="D129" s="2115"/>
      <c r="E129" s="2162"/>
      <c r="F129" s="2163"/>
      <c r="G129" s="2164"/>
      <c r="H129" s="2156"/>
      <c r="I129" s="2151"/>
      <c r="J129" s="2151"/>
      <c r="K129" s="2152"/>
      <c r="L129" s="2156"/>
      <c r="M129" s="2151"/>
      <c r="N129" s="2151"/>
      <c r="O129" s="2152"/>
      <c r="P129" s="2153"/>
      <c r="Q129" s="2153"/>
      <c r="R129" s="2154"/>
      <c r="S129" s="1627"/>
      <c r="T129" s="2127"/>
      <c r="U129" s="2166"/>
    </row>
    <row r="130" spans="1:26" ht="15.75" customHeight="1">
      <c r="A130" s="2159"/>
      <c r="B130" s="2160"/>
      <c r="C130" s="2161"/>
      <c r="D130" s="2115"/>
      <c r="E130" s="2162"/>
      <c r="F130" s="2163"/>
      <c r="G130" s="849" t="s">
        <v>182</v>
      </c>
      <c r="H130" s="853">
        <v>9</v>
      </c>
      <c r="I130" s="850">
        <v>9</v>
      </c>
      <c r="J130" s="850">
        <v>7.2</v>
      </c>
      <c r="K130" s="851">
        <v>0</v>
      </c>
      <c r="L130" s="853">
        <v>9</v>
      </c>
      <c r="M130" s="850">
        <v>9</v>
      </c>
      <c r="N130" s="850">
        <v>7.2</v>
      </c>
      <c r="O130" s="851">
        <v>0</v>
      </c>
      <c r="P130" s="852">
        <v>6.4</v>
      </c>
      <c r="Q130" s="852">
        <v>0</v>
      </c>
      <c r="R130" s="2154"/>
      <c r="S130" s="1627"/>
      <c r="T130" s="2128"/>
      <c r="U130" s="2167"/>
    </row>
    <row r="131" spans="1:26" s="345" customFormat="1" ht="13.5" customHeight="1">
      <c r="A131" s="2137"/>
      <c r="B131" s="2139"/>
      <c r="C131" s="2141"/>
      <c r="D131" s="2116"/>
      <c r="E131" s="2145"/>
      <c r="F131" s="2147"/>
      <c r="G131" s="460" t="s">
        <v>13</v>
      </c>
      <c r="H131" s="461">
        <f>SUM(H128:H130)</f>
        <v>9</v>
      </c>
      <c r="I131" s="462">
        <f>+I130</f>
        <v>9</v>
      </c>
      <c r="J131" s="462">
        <f t="shared" ref="J131:Q131" si="54">SUM(J128:J130)</f>
        <v>7.2</v>
      </c>
      <c r="K131" s="463">
        <f t="shared" si="54"/>
        <v>0</v>
      </c>
      <c r="L131" s="461">
        <f t="shared" si="54"/>
        <v>9</v>
      </c>
      <c r="M131" s="462">
        <f t="shared" si="54"/>
        <v>9</v>
      </c>
      <c r="N131" s="462">
        <f t="shared" si="54"/>
        <v>7.2</v>
      </c>
      <c r="O131" s="463">
        <f t="shared" si="54"/>
        <v>0</v>
      </c>
      <c r="P131" s="464">
        <f t="shared" si="54"/>
        <v>6.4</v>
      </c>
      <c r="Q131" s="464">
        <f t="shared" si="54"/>
        <v>0</v>
      </c>
      <c r="R131" s="2155"/>
      <c r="S131" s="465">
        <f>+S128</f>
        <v>7</v>
      </c>
      <c r="T131" s="466">
        <v>0</v>
      </c>
      <c r="U131" s="467"/>
      <c r="V131" s="468"/>
      <c r="W131" s="468"/>
      <c r="X131" s="468"/>
      <c r="Y131" s="468"/>
      <c r="Z131" s="468"/>
    </row>
    <row r="132" spans="1:26" s="345" customFormat="1" ht="22.5" customHeight="1">
      <c r="A132" s="2137" t="s">
        <v>17</v>
      </c>
      <c r="B132" s="2139" t="s">
        <v>18</v>
      </c>
      <c r="C132" s="2141" t="s">
        <v>22</v>
      </c>
      <c r="D132" s="2143" t="s">
        <v>660</v>
      </c>
      <c r="E132" s="2145" t="s">
        <v>329</v>
      </c>
      <c r="F132" s="2147" t="s">
        <v>661</v>
      </c>
      <c r="G132" s="905" t="s">
        <v>182</v>
      </c>
      <c r="H132" s="906">
        <v>5</v>
      </c>
      <c r="I132" s="906">
        <v>5</v>
      </c>
      <c r="J132" s="907">
        <v>0</v>
      </c>
      <c r="K132" s="908">
        <v>0</v>
      </c>
      <c r="L132" s="909">
        <v>0</v>
      </c>
      <c r="M132" s="907">
        <v>0</v>
      </c>
      <c r="N132" s="907">
        <v>0</v>
      </c>
      <c r="O132" s="908">
        <v>0</v>
      </c>
      <c r="P132" s="910">
        <v>5</v>
      </c>
      <c r="Q132" s="911">
        <v>5</v>
      </c>
      <c r="R132" s="2149"/>
      <c r="S132" s="634"/>
      <c r="T132" s="912"/>
      <c r="U132" s="913"/>
      <c r="V132" s="468"/>
      <c r="W132" s="468"/>
      <c r="X132" s="468"/>
      <c r="Y132" s="468"/>
      <c r="Z132" s="468"/>
    </row>
    <row r="133" spans="1:26" s="345" customFormat="1" ht="39" customHeight="1">
      <c r="A133" s="2138"/>
      <c r="B133" s="2140"/>
      <c r="C133" s="2142"/>
      <c r="D133" s="2144"/>
      <c r="E133" s="2146"/>
      <c r="F133" s="2148"/>
      <c r="G133" s="460" t="s">
        <v>13</v>
      </c>
      <c r="H133" s="461">
        <f t="shared" ref="H133:Q133" si="55">+H132</f>
        <v>5</v>
      </c>
      <c r="I133" s="462">
        <f t="shared" si="55"/>
        <v>5</v>
      </c>
      <c r="J133" s="462">
        <f t="shared" si="55"/>
        <v>0</v>
      </c>
      <c r="K133" s="463">
        <f t="shared" si="55"/>
        <v>0</v>
      </c>
      <c r="L133" s="461">
        <f t="shared" si="55"/>
        <v>0</v>
      </c>
      <c r="M133" s="462">
        <f t="shared" si="55"/>
        <v>0</v>
      </c>
      <c r="N133" s="462">
        <f t="shared" si="55"/>
        <v>0</v>
      </c>
      <c r="O133" s="463">
        <f t="shared" si="55"/>
        <v>0</v>
      </c>
      <c r="P133" s="464">
        <f t="shared" si="55"/>
        <v>5</v>
      </c>
      <c r="Q133" s="914">
        <f t="shared" si="55"/>
        <v>5</v>
      </c>
      <c r="R133" s="2150"/>
      <c r="S133" s="915">
        <f>+S132</f>
        <v>0</v>
      </c>
      <c r="T133" s="466">
        <f>+T132</f>
        <v>0</v>
      </c>
      <c r="U133" s="467"/>
      <c r="V133" s="468"/>
      <c r="W133" s="468"/>
      <c r="X133" s="468"/>
      <c r="Y133" s="468"/>
      <c r="Z133" s="468"/>
    </row>
    <row r="134" spans="1:26" s="345" customFormat="1" ht="23.25" customHeight="1">
      <c r="A134" s="2097" t="s">
        <v>17</v>
      </c>
      <c r="B134" s="1358" t="s">
        <v>18</v>
      </c>
      <c r="C134" s="2141" t="s">
        <v>290</v>
      </c>
      <c r="D134" s="2116" t="s">
        <v>379</v>
      </c>
      <c r="E134" s="2145" t="s">
        <v>377</v>
      </c>
      <c r="F134" s="2147" t="s">
        <v>17</v>
      </c>
      <c r="G134" s="849" t="s">
        <v>323</v>
      </c>
      <c r="H134" s="853">
        <v>1</v>
      </c>
      <c r="I134" s="850">
        <v>1</v>
      </c>
      <c r="J134" s="850">
        <v>0</v>
      </c>
      <c r="K134" s="851">
        <v>0</v>
      </c>
      <c r="L134" s="853">
        <v>0.2</v>
      </c>
      <c r="M134" s="850">
        <v>0.2</v>
      </c>
      <c r="N134" s="850">
        <v>0</v>
      </c>
      <c r="O134" s="851">
        <v>0</v>
      </c>
      <c r="P134" s="852">
        <v>2.1</v>
      </c>
      <c r="Q134" s="852">
        <v>3.6</v>
      </c>
      <c r="R134" s="1354" t="s">
        <v>359</v>
      </c>
      <c r="S134" s="837">
        <v>36</v>
      </c>
      <c r="T134" s="837">
        <v>36</v>
      </c>
      <c r="U134" s="378"/>
      <c r="V134" s="468"/>
      <c r="W134" s="468"/>
      <c r="X134" s="468"/>
      <c r="Y134" s="468"/>
      <c r="Z134" s="468"/>
    </row>
    <row r="135" spans="1:26" s="345" customFormat="1" ht="22.5" customHeight="1" thickBot="1">
      <c r="A135" s="2097"/>
      <c r="B135" s="1358"/>
      <c r="C135" s="2225"/>
      <c r="D135" s="2226"/>
      <c r="E135" s="2227"/>
      <c r="F135" s="2228"/>
      <c r="G135" s="460" t="s">
        <v>13</v>
      </c>
      <c r="H135" s="461">
        <f>SUM(H134)</f>
        <v>1</v>
      </c>
      <c r="I135" s="462">
        <f>+I134</f>
        <v>1</v>
      </c>
      <c r="J135" s="462">
        <f>SUM(J134)</f>
        <v>0</v>
      </c>
      <c r="K135" s="463">
        <v>0</v>
      </c>
      <c r="L135" s="461">
        <f t="shared" ref="L135:Q135" si="56">SUM(L134)</f>
        <v>0.2</v>
      </c>
      <c r="M135" s="462">
        <f t="shared" si="56"/>
        <v>0.2</v>
      </c>
      <c r="N135" s="462">
        <f t="shared" si="56"/>
        <v>0</v>
      </c>
      <c r="O135" s="463">
        <f t="shared" si="56"/>
        <v>0</v>
      </c>
      <c r="P135" s="464">
        <f t="shared" si="56"/>
        <v>2.1</v>
      </c>
      <c r="Q135" s="464">
        <f t="shared" si="56"/>
        <v>3.6</v>
      </c>
      <c r="R135" s="1354"/>
      <c r="S135" s="469">
        <f>SUM(S134)</f>
        <v>36</v>
      </c>
      <c r="T135" s="469">
        <f>SUM(T134)</f>
        <v>36</v>
      </c>
      <c r="U135" s="470"/>
      <c r="V135" s="468"/>
      <c r="W135" s="468"/>
      <c r="X135" s="468"/>
      <c r="Y135" s="468"/>
      <c r="Z135" s="468"/>
    </row>
    <row r="136" spans="1:26" ht="16.5" customHeight="1" thickBot="1">
      <c r="A136" s="471" t="s">
        <v>17</v>
      </c>
      <c r="B136" s="829" t="s">
        <v>18</v>
      </c>
      <c r="C136" s="1347" t="s">
        <v>14</v>
      </c>
      <c r="D136" s="1347"/>
      <c r="E136" s="1347"/>
      <c r="F136" s="1347"/>
      <c r="G136" s="1348"/>
      <c r="H136" s="435">
        <f>SUM(H85,H87,H105,H127,H131,H135,H133)</f>
        <v>441.8</v>
      </c>
      <c r="I136" s="472">
        <f>SUM(I85,I87,I105,I127,I131,I135,I133)</f>
        <v>410</v>
      </c>
      <c r="J136" s="472">
        <f>SUM(J85,J87,J105,J127,J131)</f>
        <v>212.49999999999997</v>
      </c>
      <c r="K136" s="433">
        <f>SUM(K85,K87,K105,K127,K131)</f>
        <v>31.8</v>
      </c>
      <c r="L136" s="435">
        <f>SUM(L85,L87,L105,L127,L131,L135)</f>
        <v>425.1</v>
      </c>
      <c r="M136" s="472">
        <f>SUM(M85,M87,M105,M127,M131,M135)</f>
        <v>392.1</v>
      </c>
      <c r="N136" s="472">
        <f>SUM(N85,N87,N105,N127,N131)</f>
        <v>212.49999999999997</v>
      </c>
      <c r="O136" s="433">
        <f>SUM(O85,O87,O105,O127,O131)</f>
        <v>33</v>
      </c>
      <c r="P136" s="434">
        <f>SUM(P85,P87,P105,P127,P131,P135,P133)</f>
        <v>443.5</v>
      </c>
      <c r="Q136" s="434">
        <f>SUM(Q85,Q87,Q105,Q127,Q131,Q135,Q133)</f>
        <v>443.6</v>
      </c>
      <c r="R136" s="828" t="s">
        <v>23</v>
      </c>
      <c r="S136" s="473" t="s">
        <v>352</v>
      </c>
      <c r="T136" s="474" t="s">
        <v>352</v>
      </c>
      <c r="U136" s="433" t="s">
        <v>23</v>
      </c>
    </row>
    <row r="137" spans="1:26" ht="14.25" customHeight="1" thickBot="1">
      <c r="A137" s="475" t="s">
        <v>17</v>
      </c>
      <c r="B137" s="352" t="s">
        <v>19</v>
      </c>
      <c r="C137" s="2229" t="s">
        <v>380</v>
      </c>
      <c r="D137" s="2230"/>
      <c r="E137" s="2230"/>
      <c r="F137" s="2230"/>
      <c r="G137" s="2230"/>
      <c r="H137" s="2230"/>
      <c r="I137" s="2230"/>
      <c r="J137" s="2230"/>
      <c r="K137" s="2230"/>
      <c r="L137" s="2230"/>
      <c r="M137" s="2230"/>
      <c r="N137" s="2230"/>
      <c r="O137" s="2230"/>
      <c r="P137" s="2230"/>
      <c r="Q137" s="2230"/>
      <c r="R137" s="2230"/>
      <c r="S137" s="2230"/>
      <c r="T137" s="2230"/>
      <c r="U137" s="2231"/>
    </row>
    <row r="138" spans="1:26" s="391" customFormat="1" ht="42" customHeight="1" thickBot="1">
      <c r="A138" s="2096" t="s">
        <v>17</v>
      </c>
      <c r="B138" s="1374" t="s">
        <v>19</v>
      </c>
      <c r="C138" s="1375" t="s">
        <v>17</v>
      </c>
      <c r="D138" s="1605" t="s">
        <v>381</v>
      </c>
      <c r="E138" s="2134" t="s">
        <v>382</v>
      </c>
      <c r="F138" s="2098" t="s">
        <v>290</v>
      </c>
      <c r="G138" s="253" t="s">
        <v>323</v>
      </c>
      <c r="H138" s="824">
        <v>196</v>
      </c>
      <c r="I138" s="826">
        <v>196</v>
      </c>
      <c r="J138" s="826">
        <v>0</v>
      </c>
      <c r="K138" s="835">
        <v>0</v>
      </c>
      <c r="L138" s="824">
        <v>195</v>
      </c>
      <c r="M138" s="826">
        <v>195</v>
      </c>
      <c r="N138" s="826">
        <v>0</v>
      </c>
      <c r="O138" s="835">
        <v>0</v>
      </c>
      <c r="P138" s="353">
        <v>200</v>
      </c>
      <c r="Q138" s="353">
        <v>200</v>
      </c>
      <c r="R138" s="2232" t="s">
        <v>383</v>
      </c>
      <c r="S138" s="476">
        <v>126</v>
      </c>
      <c r="T138" s="308">
        <v>126</v>
      </c>
      <c r="U138" s="477"/>
    </row>
    <row r="139" spans="1:26" ht="25.5" customHeight="1">
      <c r="A139" s="2097"/>
      <c r="B139" s="1358"/>
      <c r="C139" s="1360"/>
      <c r="D139" s="1596"/>
      <c r="E139" s="2085"/>
      <c r="F139" s="2099"/>
      <c r="G139" s="255" t="s">
        <v>13</v>
      </c>
      <c r="H139" s="262">
        <f>SUM(H138:H138)</f>
        <v>196</v>
      </c>
      <c r="I139" s="263">
        <f t="shared" ref="I139:Q139" si="57">SUM(I138:I138)</f>
        <v>196</v>
      </c>
      <c r="J139" s="263">
        <f t="shared" si="57"/>
        <v>0</v>
      </c>
      <c r="K139" s="264">
        <f t="shared" si="57"/>
        <v>0</v>
      </c>
      <c r="L139" s="262">
        <f t="shared" si="57"/>
        <v>195</v>
      </c>
      <c r="M139" s="263">
        <f t="shared" si="57"/>
        <v>195</v>
      </c>
      <c r="N139" s="263">
        <f t="shared" si="57"/>
        <v>0</v>
      </c>
      <c r="O139" s="264">
        <f t="shared" si="57"/>
        <v>0</v>
      </c>
      <c r="P139" s="385">
        <f t="shared" si="57"/>
        <v>200</v>
      </c>
      <c r="Q139" s="385">
        <f t="shared" si="57"/>
        <v>200</v>
      </c>
      <c r="R139" s="2233"/>
      <c r="S139" s="478">
        <f>SUM(S138:S138)</f>
        <v>126</v>
      </c>
      <c r="T139" s="280">
        <f>SUM(T138:T138)</f>
        <v>126</v>
      </c>
      <c r="U139" s="264"/>
    </row>
    <row r="140" spans="1:26" ht="13.5" customHeight="1">
      <c r="A140" s="2097" t="s">
        <v>17</v>
      </c>
      <c r="B140" s="1358" t="s">
        <v>19</v>
      </c>
      <c r="C140" s="1360" t="s">
        <v>18</v>
      </c>
      <c r="D140" s="1596" t="s">
        <v>384</v>
      </c>
      <c r="E140" s="2085" t="s">
        <v>382</v>
      </c>
      <c r="F140" s="2099" t="s">
        <v>290</v>
      </c>
      <c r="G140" s="2136" t="s">
        <v>182</v>
      </c>
      <c r="H140" s="1627">
        <v>260</v>
      </c>
      <c r="I140" s="1628">
        <v>260</v>
      </c>
      <c r="J140" s="1628">
        <v>0</v>
      </c>
      <c r="K140" s="1620">
        <v>0</v>
      </c>
      <c r="L140" s="1627">
        <v>238.4</v>
      </c>
      <c r="M140" s="1628">
        <v>238.4</v>
      </c>
      <c r="N140" s="1628">
        <v>0</v>
      </c>
      <c r="O140" s="1620">
        <v>0</v>
      </c>
      <c r="P140" s="2234">
        <v>260</v>
      </c>
      <c r="Q140" s="2234">
        <v>260</v>
      </c>
      <c r="R140" s="2180" t="s">
        <v>383</v>
      </c>
      <c r="S140" s="2185">
        <v>65</v>
      </c>
      <c r="T140" s="2186">
        <v>65</v>
      </c>
      <c r="U140" s="2157"/>
    </row>
    <row r="141" spans="1:26" ht="31.5" customHeight="1">
      <c r="A141" s="2097"/>
      <c r="B141" s="1358"/>
      <c r="C141" s="1360"/>
      <c r="D141" s="1596"/>
      <c r="E141" s="2085"/>
      <c r="F141" s="2099"/>
      <c r="G141" s="2136"/>
      <c r="H141" s="1627"/>
      <c r="I141" s="1628"/>
      <c r="J141" s="1628"/>
      <c r="K141" s="1620"/>
      <c r="L141" s="1627"/>
      <c r="M141" s="1628"/>
      <c r="N141" s="1628"/>
      <c r="O141" s="1620"/>
      <c r="P141" s="2234"/>
      <c r="Q141" s="2234"/>
      <c r="R141" s="2180"/>
      <c r="S141" s="2185"/>
      <c r="T141" s="2187"/>
      <c r="U141" s="2108"/>
    </row>
    <row r="142" spans="1:26" ht="25.5" customHeight="1">
      <c r="A142" s="2097"/>
      <c r="B142" s="1358"/>
      <c r="C142" s="1360"/>
      <c r="D142" s="1596"/>
      <c r="E142" s="2085"/>
      <c r="F142" s="2099"/>
      <c r="G142" s="255" t="s">
        <v>13</v>
      </c>
      <c r="H142" s="262">
        <f>SUM(H140:H141)</f>
        <v>260</v>
      </c>
      <c r="I142" s="263">
        <f t="shared" ref="I142:Q142" si="58">SUM(I140:I141)</f>
        <v>260</v>
      </c>
      <c r="J142" s="263">
        <f t="shared" si="58"/>
        <v>0</v>
      </c>
      <c r="K142" s="264">
        <f t="shared" si="58"/>
        <v>0</v>
      </c>
      <c r="L142" s="262">
        <f t="shared" si="58"/>
        <v>238.4</v>
      </c>
      <c r="M142" s="263">
        <f t="shared" si="58"/>
        <v>238.4</v>
      </c>
      <c r="N142" s="263">
        <f t="shared" si="58"/>
        <v>0</v>
      </c>
      <c r="O142" s="264">
        <f t="shared" si="58"/>
        <v>0</v>
      </c>
      <c r="P142" s="385">
        <f t="shared" si="58"/>
        <v>260</v>
      </c>
      <c r="Q142" s="385">
        <f t="shared" si="58"/>
        <v>260</v>
      </c>
      <c r="R142" s="2180"/>
      <c r="S142" s="262">
        <f>SUM(S140:S141)</f>
        <v>65</v>
      </c>
      <c r="T142" s="280">
        <f>SUM(T140:T141)</f>
        <v>65</v>
      </c>
      <c r="U142" s="264"/>
    </row>
    <row r="143" spans="1:26" ht="17.25" customHeight="1">
      <c r="A143" s="2097" t="s">
        <v>17</v>
      </c>
      <c r="B143" s="1358" t="s">
        <v>19</v>
      </c>
      <c r="C143" s="1360" t="s">
        <v>19</v>
      </c>
      <c r="D143" s="1596" t="s">
        <v>385</v>
      </c>
      <c r="E143" s="2085" t="s">
        <v>386</v>
      </c>
      <c r="F143" s="2099" t="s">
        <v>290</v>
      </c>
      <c r="G143" s="2136" t="s">
        <v>67</v>
      </c>
      <c r="H143" s="1627">
        <v>4.3</v>
      </c>
      <c r="I143" s="1628">
        <v>4.3</v>
      </c>
      <c r="J143" s="1628">
        <v>0</v>
      </c>
      <c r="K143" s="1620">
        <v>0</v>
      </c>
      <c r="L143" s="1627">
        <v>4.3</v>
      </c>
      <c r="M143" s="1628">
        <v>4.3</v>
      </c>
      <c r="N143" s="1628">
        <v>0</v>
      </c>
      <c r="O143" s="1620">
        <v>0</v>
      </c>
      <c r="P143" s="2234">
        <v>7.2</v>
      </c>
      <c r="Q143" s="2234">
        <v>7.2</v>
      </c>
      <c r="R143" s="2125" t="s">
        <v>387</v>
      </c>
      <c r="S143" s="1627">
        <v>2</v>
      </c>
      <c r="T143" s="2126">
        <v>2</v>
      </c>
      <c r="U143" s="2129"/>
      <c r="V143" s="355"/>
      <c r="W143" s="355"/>
      <c r="X143" s="355"/>
    </row>
    <row r="144" spans="1:26" ht="25.5" hidden="1" customHeight="1">
      <c r="A144" s="2097"/>
      <c r="B144" s="1358"/>
      <c r="C144" s="1360"/>
      <c r="D144" s="1596"/>
      <c r="E144" s="2085"/>
      <c r="F144" s="2099"/>
      <c r="G144" s="2136"/>
      <c r="H144" s="1627"/>
      <c r="I144" s="1628"/>
      <c r="J144" s="1628"/>
      <c r="K144" s="1620"/>
      <c r="L144" s="1627"/>
      <c r="M144" s="1628"/>
      <c r="N144" s="1628"/>
      <c r="O144" s="1620"/>
      <c r="P144" s="2234"/>
      <c r="Q144" s="2234"/>
      <c r="R144" s="2125"/>
      <c r="S144" s="1627"/>
      <c r="T144" s="2127"/>
      <c r="U144" s="2130"/>
      <c r="V144" s="355"/>
      <c r="W144" s="355"/>
      <c r="X144" s="355"/>
    </row>
    <row r="145" spans="1:24" ht="19.5" customHeight="1">
      <c r="A145" s="2097"/>
      <c r="B145" s="1358"/>
      <c r="C145" s="1360"/>
      <c r="D145" s="1596"/>
      <c r="E145" s="2085"/>
      <c r="F145" s="2099"/>
      <c r="G145" s="855" t="s">
        <v>182</v>
      </c>
      <c r="H145" s="836">
        <v>7.4</v>
      </c>
      <c r="I145" s="837">
        <v>7.4</v>
      </c>
      <c r="J145" s="837">
        <v>0</v>
      </c>
      <c r="K145" s="838"/>
      <c r="L145" s="836">
        <v>2.8</v>
      </c>
      <c r="M145" s="837">
        <v>2.8</v>
      </c>
      <c r="N145" s="837">
        <v>0</v>
      </c>
      <c r="O145" s="838"/>
      <c r="P145" s="854">
        <v>5</v>
      </c>
      <c r="Q145" s="854">
        <v>7</v>
      </c>
      <c r="R145" s="2125"/>
      <c r="S145" s="1627"/>
      <c r="T145" s="2128"/>
      <c r="U145" s="2131"/>
      <c r="V145" s="355"/>
      <c r="W145" s="355"/>
      <c r="X145" s="355"/>
    </row>
    <row r="146" spans="1:24" ht="20.25" customHeight="1">
      <c r="A146" s="2097"/>
      <c r="B146" s="1358"/>
      <c r="C146" s="1360"/>
      <c r="D146" s="1596"/>
      <c r="E146" s="2085"/>
      <c r="F146" s="2099"/>
      <c r="G146" s="479" t="s">
        <v>13</v>
      </c>
      <c r="H146" s="358">
        <f>SUM(H143:H145)</f>
        <v>11.7</v>
      </c>
      <c r="I146" s="356">
        <f t="shared" ref="I146:Q146" si="59">SUM(I143:I145)</f>
        <v>11.7</v>
      </c>
      <c r="J146" s="356">
        <f t="shared" si="59"/>
        <v>0</v>
      </c>
      <c r="K146" s="357">
        <f t="shared" si="59"/>
        <v>0</v>
      </c>
      <c r="L146" s="358">
        <f t="shared" si="59"/>
        <v>7.1</v>
      </c>
      <c r="M146" s="356">
        <f t="shared" si="59"/>
        <v>7.1</v>
      </c>
      <c r="N146" s="356">
        <f t="shared" si="59"/>
        <v>0</v>
      </c>
      <c r="O146" s="357">
        <f t="shared" si="59"/>
        <v>0</v>
      </c>
      <c r="P146" s="360">
        <f t="shared" si="59"/>
        <v>12.2</v>
      </c>
      <c r="Q146" s="360">
        <f t="shared" si="59"/>
        <v>14.2</v>
      </c>
      <c r="R146" s="2125"/>
      <c r="S146" s="358">
        <f>SUM(S143:S144)</f>
        <v>2</v>
      </c>
      <c r="T146" s="359">
        <f>SUM(T143:T144)</f>
        <v>2</v>
      </c>
      <c r="U146" s="357"/>
      <c r="V146" s="355"/>
      <c r="W146" s="355"/>
      <c r="X146" s="355"/>
    </row>
    <row r="147" spans="1:24" ht="15.75" customHeight="1">
      <c r="A147" s="2097" t="s">
        <v>17</v>
      </c>
      <c r="B147" s="1358" t="s">
        <v>19</v>
      </c>
      <c r="C147" s="1360" t="s">
        <v>20</v>
      </c>
      <c r="D147" s="1596" t="s">
        <v>388</v>
      </c>
      <c r="E147" s="2085" t="s">
        <v>389</v>
      </c>
      <c r="F147" s="2099" t="s">
        <v>290</v>
      </c>
      <c r="G147" s="855" t="s">
        <v>67</v>
      </c>
      <c r="H147" s="836">
        <v>33.799999999999997</v>
      </c>
      <c r="I147" s="837">
        <v>33.799999999999997</v>
      </c>
      <c r="J147" s="837"/>
      <c r="K147" s="838">
        <v>0</v>
      </c>
      <c r="L147" s="836">
        <v>33.799999999999997</v>
      </c>
      <c r="M147" s="837">
        <v>33.799999999999997</v>
      </c>
      <c r="N147" s="837"/>
      <c r="O147" s="838">
        <v>0</v>
      </c>
      <c r="P147" s="854">
        <v>33.6</v>
      </c>
      <c r="Q147" s="854">
        <v>33.6</v>
      </c>
      <c r="R147" s="2125" t="s">
        <v>390</v>
      </c>
      <c r="S147" s="1535">
        <v>330</v>
      </c>
      <c r="T147" s="2126">
        <v>330</v>
      </c>
      <c r="U147" s="2132"/>
      <c r="V147" s="355"/>
      <c r="W147" s="355"/>
      <c r="X147" s="355"/>
    </row>
    <row r="148" spans="1:24" ht="21.75" customHeight="1">
      <c r="A148" s="2097"/>
      <c r="B148" s="1358"/>
      <c r="C148" s="1360"/>
      <c r="D148" s="1596"/>
      <c r="E148" s="2085"/>
      <c r="F148" s="2099"/>
      <c r="G148" s="855" t="s">
        <v>182</v>
      </c>
      <c r="H148" s="836">
        <v>6</v>
      </c>
      <c r="I148" s="837">
        <v>6</v>
      </c>
      <c r="J148" s="837">
        <v>0</v>
      </c>
      <c r="K148" s="838">
        <v>0</v>
      </c>
      <c r="L148" s="836">
        <v>6</v>
      </c>
      <c r="M148" s="837">
        <v>6</v>
      </c>
      <c r="N148" s="837">
        <v>0</v>
      </c>
      <c r="O148" s="838">
        <v>0</v>
      </c>
      <c r="P148" s="854">
        <v>6</v>
      </c>
      <c r="Q148" s="854">
        <v>6</v>
      </c>
      <c r="R148" s="2125"/>
      <c r="S148" s="1536"/>
      <c r="T148" s="2128"/>
      <c r="U148" s="2133"/>
      <c r="V148" s="355"/>
      <c r="W148" s="355"/>
      <c r="X148" s="355"/>
    </row>
    <row r="149" spans="1:24" ht="21.75" customHeight="1">
      <c r="A149" s="2097"/>
      <c r="B149" s="1358"/>
      <c r="C149" s="1360"/>
      <c r="D149" s="1596"/>
      <c r="E149" s="2085"/>
      <c r="F149" s="2099"/>
      <c r="G149" s="479" t="s">
        <v>13</v>
      </c>
      <c r="H149" s="358">
        <f t="shared" ref="H149:Q149" si="60">SUM(H147:H148)</f>
        <v>39.799999999999997</v>
      </c>
      <c r="I149" s="356">
        <f t="shared" si="60"/>
        <v>39.799999999999997</v>
      </c>
      <c r="J149" s="356">
        <f t="shared" si="60"/>
        <v>0</v>
      </c>
      <c r="K149" s="357">
        <f t="shared" si="60"/>
        <v>0</v>
      </c>
      <c r="L149" s="358">
        <f t="shared" si="60"/>
        <v>39.799999999999997</v>
      </c>
      <c r="M149" s="356">
        <f t="shared" si="60"/>
        <v>39.799999999999997</v>
      </c>
      <c r="N149" s="356">
        <f t="shared" si="60"/>
        <v>0</v>
      </c>
      <c r="O149" s="357">
        <f t="shared" si="60"/>
        <v>0</v>
      </c>
      <c r="P149" s="360">
        <f t="shared" si="60"/>
        <v>39.6</v>
      </c>
      <c r="Q149" s="360">
        <f t="shared" si="60"/>
        <v>39.6</v>
      </c>
      <c r="R149" s="2125"/>
      <c r="S149" s="358">
        <f>SUM(S147:S147)</f>
        <v>330</v>
      </c>
      <c r="T149" s="359">
        <f>SUM(T147:T147)</f>
        <v>330</v>
      </c>
      <c r="U149" s="357"/>
      <c r="V149" s="355"/>
      <c r="W149" s="355"/>
      <c r="X149" s="355"/>
    </row>
    <row r="150" spans="1:24" ht="21.75" customHeight="1">
      <c r="A150" s="1357" t="s">
        <v>17</v>
      </c>
      <c r="B150" s="1359" t="s">
        <v>19</v>
      </c>
      <c r="C150" s="1361" t="s">
        <v>21</v>
      </c>
      <c r="D150" s="1553" t="s">
        <v>391</v>
      </c>
      <c r="E150" s="2086"/>
      <c r="F150" s="2135" t="s">
        <v>290</v>
      </c>
      <c r="G150" s="289" t="s">
        <v>183</v>
      </c>
      <c r="H150" s="376"/>
      <c r="I150" s="377"/>
      <c r="J150" s="377"/>
      <c r="K150" s="378"/>
      <c r="L150" s="376"/>
      <c r="M150" s="377"/>
      <c r="N150" s="377"/>
      <c r="O150" s="378"/>
      <c r="P150" s="380"/>
      <c r="Q150" s="380"/>
      <c r="R150" s="844"/>
      <c r="S150" s="376"/>
      <c r="T150" s="379"/>
      <c r="U150" s="378"/>
      <c r="V150" s="355"/>
      <c r="W150" s="355"/>
      <c r="X150" s="355"/>
    </row>
    <row r="151" spans="1:24" ht="21.75" customHeight="1">
      <c r="A151" s="2096"/>
      <c r="B151" s="1374"/>
      <c r="C151" s="1375"/>
      <c r="D151" s="1554"/>
      <c r="E151" s="2134"/>
      <c r="F151" s="2098"/>
      <c r="G151" s="479" t="s">
        <v>392</v>
      </c>
      <c r="H151" s="358">
        <f t="shared" ref="H151:Q151" si="61">+H150</f>
        <v>0</v>
      </c>
      <c r="I151" s="356">
        <f t="shared" si="61"/>
        <v>0</v>
      </c>
      <c r="J151" s="356">
        <f t="shared" si="61"/>
        <v>0</v>
      </c>
      <c r="K151" s="357">
        <f t="shared" si="61"/>
        <v>0</v>
      </c>
      <c r="L151" s="358">
        <f t="shared" si="61"/>
        <v>0</v>
      </c>
      <c r="M151" s="356">
        <f t="shared" si="61"/>
        <v>0</v>
      </c>
      <c r="N151" s="356">
        <f t="shared" si="61"/>
        <v>0</v>
      </c>
      <c r="O151" s="357">
        <f t="shared" si="61"/>
        <v>0</v>
      </c>
      <c r="P151" s="360">
        <f t="shared" si="61"/>
        <v>0</v>
      </c>
      <c r="Q151" s="360">
        <f t="shared" si="61"/>
        <v>0</v>
      </c>
      <c r="R151" s="844"/>
      <c r="S151" s="358">
        <f>+S150</f>
        <v>0</v>
      </c>
      <c r="T151" s="359">
        <f>+T150</f>
        <v>0</v>
      </c>
      <c r="U151" s="357"/>
      <c r="V151" s="355"/>
      <c r="W151" s="355"/>
      <c r="X151" s="355"/>
    </row>
    <row r="152" spans="1:24" ht="21.75" customHeight="1">
      <c r="A152" s="1357" t="s">
        <v>17</v>
      </c>
      <c r="B152" s="1359" t="s">
        <v>19</v>
      </c>
      <c r="C152" s="1361" t="s">
        <v>22</v>
      </c>
      <c r="D152" s="1553" t="s">
        <v>393</v>
      </c>
      <c r="E152" s="2086"/>
      <c r="F152" s="2135"/>
      <c r="G152" s="289" t="s">
        <v>182</v>
      </c>
      <c r="H152" s="376">
        <v>9</v>
      </c>
      <c r="I152" s="377">
        <v>9</v>
      </c>
      <c r="J152" s="377"/>
      <c r="K152" s="378"/>
      <c r="L152" s="376">
        <v>4.9000000000000004</v>
      </c>
      <c r="M152" s="377">
        <v>4.9000000000000004</v>
      </c>
      <c r="N152" s="377"/>
      <c r="O152" s="378"/>
      <c r="P152" s="380">
        <v>5.9</v>
      </c>
      <c r="Q152" s="380">
        <v>5.9</v>
      </c>
      <c r="R152" s="844"/>
      <c r="S152" s="376">
        <v>15</v>
      </c>
      <c r="T152" s="379">
        <v>15</v>
      </c>
      <c r="U152" s="378"/>
      <c r="V152" s="355"/>
      <c r="W152" s="355"/>
      <c r="X152" s="355"/>
    </row>
    <row r="153" spans="1:24" ht="21.75" customHeight="1">
      <c r="A153" s="2096"/>
      <c r="B153" s="1374"/>
      <c r="C153" s="1375"/>
      <c r="D153" s="1554"/>
      <c r="E153" s="2134"/>
      <c r="F153" s="2098"/>
      <c r="G153" s="479" t="s">
        <v>13</v>
      </c>
      <c r="H153" s="358">
        <f t="shared" ref="H153:Q153" si="62">+H152</f>
        <v>9</v>
      </c>
      <c r="I153" s="356">
        <f t="shared" si="62"/>
        <v>9</v>
      </c>
      <c r="J153" s="356">
        <f t="shared" si="62"/>
        <v>0</v>
      </c>
      <c r="K153" s="357">
        <f t="shared" si="62"/>
        <v>0</v>
      </c>
      <c r="L153" s="358">
        <f t="shared" si="62"/>
        <v>4.9000000000000004</v>
      </c>
      <c r="M153" s="356">
        <f t="shared" si="62"/>
        <v>4.9000000000000004</v>
      </c>
      <c r="N153" s="356">
        <f t="shared" si="62"/>
        <v>0</v>
      </c>
      <c r="O153" s="357">
        <f t="shared" si="62"/>
        <v>0</v>
      </c>
      <c r="P153" s="360">
        <f t="shared" si="62"/>
        <v>5.9</v>
      </c>
      <c r="Q153" s="360">
        <f t="shared" si="62"/>
        <v>5.9</v>
      </c>
      <c r="R153" s="844"/>
      <c r="S153" s="358"/>
      <c r="T153" s="359"/>
      <c r="U153" s="357"/>
      <c r="V153" s="355"/>
      <c r="W153" s="355"/>
      <c r="X153" s="355"/>
    </row>
    <row r="154" spans="1:24" ht="21.75" customHeight="1">
      <c r="A154" s="2097" t="s">
        <v>17</v>
      </c>
      <c r="B154" s="2123" t="s">
        <v>19</v>
      </c>
      <c r="C154" s="1424" t="s">
        <v>290</v>
      </c>
      <c r="D154" s="2116" t="s">
        <v>394</v>
      </c>
      <c r="E154" s="2099"/>
      <c r="F154" s="2117" t="s">
        <v>290</v>
      </c>
      <c r="G154" s="855" t="s">
        <v>183</v>
      </c>
      <c r="H154" s="856">
        <v>0</v>
      </c>
      <c r="I154" s="857">
        <v>0</v>
      </c>
      <c r="J154" s="857">
        <v>0</v>
      </c>
      <c r="K154" s="448">
        <v>0</v>
      </c>
      <c r="L154" s="856">
        <v>0</v>
      </c>
      <c r="M154" s="857">
        <v>0</v>
      </c>
      <c r="N154" s="857">
        <v>0</v>
      </c>
      <c r="O154" s="448"/>
      <c r="P154" s="449">
        <v>0</v>
      </c>
      <c r="Q154" s="449">
        <v>0</v>
      </c>
      <c r="R154" s="2125" t="s">
        <v>395</v>
      </c>
      <c r="S154" s="836">
        <v>0</v>
      </c>
      <c r="T154" s="265">
        <v>0</v>
      </c>
      <c r="U154" s="381"/>
    </row>
    <row r="155" spans="1:24" ht="22.5" customHeight="1">
      <c r="A155" s="2097"/>
      <c r="B155" s="2123"/>
      <c r="C155" s="1424"/>
      <c r="D155" s="2235"/>
      <c r="E155" s="2099"/>
      <c r="F155" s="2117"/>
      <c r="G155" s="368" t="s">
        <v>13</v>
      </c>
      <c r="H155" s="480">
        <f>SUM(H154)</f>
        <v>0</v>
      </c>
      <c r="I155" s="481">
        <f t="shared" ref="I155:Q155" si="63">SUM(I154)</f>
        <v>0</v>
      </c>
      <c r="J155" s="481">
        <f t="shared" si="63"/>
        <v>0</v>
      </c>
      <c r="K155" s="482">
        <f t="shared" si="63"/>
        <v>0</v>
      </c>
      <c r="L155" s="480">
        <f t="shared" si="63"/>
        <v>0</v>
      </c>
      <c r="M155" s="481">
        <f t="shared" si="63"/>
        <v>0</v>
      </c>
      <c r="N155" s="481">
        <f t="shared" si="63"/>
        <v>0</v>
      </c>
      <c r="O155" s="482">
        <f t="shared" si="63"/>
        <v>0</v>
      </c>
      <c r="P155" s="483">
        <f t="shared" si="63"/>
        <v>0</v>
      </c>
      <c r="Q155" s="483">
        <f t="shared" si="63"/>
        <v>0</v>
      </c>
      <c r="R155" s="2125"/>
      <c r="S155" s="369">
        <f>S154</f>
        <v>0</v>
      </c>
      <c r="T155" s="372">
        <f>T154</f>
        <v>0</v>
      </c>
      <c r="U155" s="264"/>
    </row>
    <row r="156" spans="1:24" ht="21.75" hidden="1" customHeight="1" outlineLevel="1">
      <c r="A156" s="2097" t="s">
        <v>17</v>
      </c>
      <c r="B156" s="2123" t="s">
        <v>19</v>
      </c>
      <c r="C156" s="1424" t="s">
        <v>308</v>
      </c>
      <c r="D156" s="2124" t="s">
        <v>396</v>
      </c>
      <c r="E156" s="2099" t="s">
        <v>397</v>
      </c>
      <c r="F156" s="2117" t="s">
        <v>398</v>
      </c>
      <c r="G156" s="855" t="s">
        <v>67</v>
      </c>
      <c r="H156" s="856"/>
      <c r="I156" s="857"/>
      <c r="J156" s="857"/>
      <c r="K156" s="448"/>
      <c r="L156" s="856"/>
      <c r="M156" s="857"/>
      <c r="N156" s="857"/>
      <c r="O156" s="448"/>
      <c r="P156" s="449"/>
      <c r="Q156" s="856"/>
      <c r="R156" s="2125" t="s">
        <v>395</v>
      </c>
      <c r="S156" s="836"/>
      <c r="T156" s="837"/>
      <c r="U156" s="381"/>
    </row>
    <row r="157" spans="1:24" ht="22.5" hidden="1" customHeight="1" outlineLevel="1">
      <c r="A157" s="2097"/>
      <c r="B157" s="2123"/>
      <c r="C157" s="1424"/>
      <c r="D157" s="2124"/>
      <c r="E157" s="2099"/>
      <c r="F157" s="2117"/>
      <c r="G157" s="368" t="s">
        <v>13</v>
      </c>
      <c r="H157" s="480">
        <f>SUM(H156)</f>
        <v>0</v>
      </c>
      <c r="I157" s="481">
        <f t="shared" ref="I157:Q157" si="64">SUM(I156)</f>
        <v>0</v>
      </c>
      <c r="J157" s="481">
        <f t="shared" si="64"/>
        <v>0</v>
      </c>
      <c r="K157" s="482">
        <f t="shared" si="64"/>
        <v>0</v>
      </c>
      <c r="L157" s="480">
        <f t="shared" si="64"/>
        <v>0</v>
      </c>
      <c r="M157" s="481">
        <f t="shared" si="64"/>
        <v>0</v>
      </c>
      <c r="N157" s="481">
        <f t="shared" si="64"/>
        <v>0</v>
      </c>
      <c r="O157" s="482">
        <f t="shared" si="64"/>
        <v>0</v>
      </c>
      <c r="P157" s="483">
        <f t="shared" si="64"/>
        <v>0</v>
      </c>
      <c r="Q157" s="480">
        <f t="shared" si="64"/>
        <v>0</v>
      </c>
      <c r="R157" s="2125"/>
      <c r="S157" s="369">
        <f>S156</f>
        <v>0</v>
      </c>
      <c r="T157" s="370">
        <f>T156</f>
        <v>0</v>
      </c>
      <c r="U157" s="381"/>
    </row>
    <row r="158" spans="1:24" ht="21.75" hidden="1" customHeight="1" outlineLevel="1">
      <c r="A158" s="2097" t="s">
        <v>17</v>
      </c>
      <c r="B158" s="2123" t="s">
        <v>19</v>
      </c>
      <c r="C158" s="1424" t="s">
        <v>309</v>
      </c>
      <c r="D158" s="2124" t="s">
        <v>396</v>
      </c>
      <c r="E158" s="2099" t="s">
        <v>397</v>
      </c>
      <c r="F158" s="2117" t="s">
        <v>399</v>
      </c>
      <c r="G158" s="855" t="s">
        <v>67</v>
      </c>
      <c r="H158" s="856"/>
      <c r="I158" s="857"/>
      <c r="J158" s="857"/>
      <c r="K158" s="448"/>
      <c r="L158" s="856"/>
      <c r="M158" s="857"/>
      <c r="N158" s="857"/>
      <c r="O158" s="448"/>
      <c r="P158" s="449"/>
      <c r="Q158" s="856"/>
      <c r="R158" s="2125" t="s">
        <v>395</v>
      </c>
      <c r="S158" s="836"/>
      <c r="T158" s="837"/>
      <c r="U158" s="381"/>
    </row>
    <row r="159" spans="1:24" ht="22.5" hidden="1" customHeight="1" outlineLevel="1">
      <c r="A159" s="2097"/>
      <c r="B159" s="2123"/>
      <c r="C159" s="1424"/>
      <c r="D159" s="2124"/>
      <c r="E159" s="2099"/>
      <c r="F159" s="2117"/>
      <c r="G159" s="368" t="s">
        <v>13</v>
      </c>
      <c r="H159" s="480">
        <f>SUM(H158)</f>
        <v>0</v>
      </c>
      <c r="I159" s="481">
        <f t="shared" ref="I159:Q159" si="65">SUM(I158)</f>
        <v>0</v>
      </c>
      <c r="J159" s="481">
        <f t="shared" si="65"/>
        <v>0</v>
      </c>
      <c r="K159" s="482">
        <f t="shared" si="65"/>
        <v>0</v>
      </c>
      <c r="L159" s="480">
        <f t="shared" si="65"/>
        <v>0</v>
      </c>
      <c r="M159" s="481">
        <f t="shared" si="65"/>
        <v>0</v>
      </c>
      <c r="N159" s="481">
        <f t="shared" si="65"/>
        <v>0</v>
      </c>
      <c r="O159" s="482">
        <f t="shared" si="65"/>
        <v>0</v>
      </c>
      <c r="P159" s="483">
        <f t="shared" si="65"/>
        <v>0</v>
      </c>
      <c r="Q159" s="480">
        <f t="shared" si="65"/>
        <v>0</v>
      </c>
      <c r="R159" s="2125"/>
      <c r="S159" s="369">
        <f>S158</f>
        <v>0</v>
      </c>
      <c r="T159" s="370">
        <f>T158</f>
        <v>0</v>
      </c>
      <c r="U159" s="381"/>
    </row>
    <row r="160" spans="1:24" ht="21.75" hidden="1" customHeight="1" outlineLevel="1">
      <c r="A160" s="2097" t="s">
        <v>17</v>
      </c>
      <c r="B160" s="2123" t="s">
        <v>19</v>
      </c>
      <c r="C160" s="1424" t="s">
        <v>310</v>
      </c>
      <c r="D160" s="2124" t="s">
        <v>396</v>
      </c>
      <c r="E160" s="2099" t="s">
        <v>397</v>
      </c>
      <c r="F160" s="2117" t="s">
        <v>400</v>
      </c>
      <c r="G160" s="855" t="s">
        <v>67</v>
      </c>
      <c r="H160" s="856"/>
      <c r="I160" s="857"/>
      <c r="J160" s="857"/>
      <c r="K160" s="448"/>
      <c r="L160" s="856"/>
      <c r="M160" s="857"/>
      <c r="N160" s="857"/>
      <c r="O160" s="448"/>
      <c r="P160" s="449"/>
      <c r="Q160" s="856"/>
      <c r="R160" s="2125" t="s">
        <v>395</v>
      </c>
      <c r="S160" s="836"/>
      <c r="T160" s="837"/>
      <c r="U160" s="381"/>
    </row>
    <row r="161" spans="1:26" ht="22.5" hidden="1" customHeight="1" outlineLevel="1">
      <c r="A161" s="2097"/>
      <c r="B161" s="2123"/>
      <c r="C161" s="1424"/>
      <c r="D161" s="2124"/>
      <c r="E161" s="2099"/>
      <c r="F161" s="2117"/>
      <c r="G161" s="368" t="s">
        <v>13</v>
      </c>
      <c r="H161" s="480">
        <f>SUM(H160)</f>
        <v>0</v>
      </c>
      <c r="I161" s="481">
        <f t="shared" ref="I161:Q161" si="66">SUM(I160)</f>
        <v>0</v>
      </c>
      <c r="J161" s="481">
        <f t="shared" si="66"/>
        <v>0</v>
      </c>
      <c r="K161" s="482">
        <f t="shared" si="66"/>
        <v>0</v>
      </c>
      <c r="L161" s="480">
        <f t="shared" si="66"/>
        <v>0</v>
      </c>
      <c r="M161" s="484">
        <f t="shared" si="66"/>
        <v>0</v>
      </c>
      <c r="N161" s="481">
        <f t="shared" si="66"/>
        <v>0</v>
      </c>
      <c r="O161" s="482">
        <f t="shared" si="66"/>
        <v>0</v>
      </c>
      <c r="P161" s="483">
        <f t="shared" si="66"/>
        <v>0</v>
      </c>
      <c r="Q161" s="480">
        <f t="shared" si="66"/>
        <v>0</v>
      </c>
      <c r="R161" s="2125"/>
      <c r="S161" s="369">
        <f>S160</f>
        <v>0</v>
      </c>
      <c r="T161" s="370">
        <f>T160</f>
        <v>0</v>
      </c>
      <c r="U161" s="381"/>
    </row>
    <row r="162" spans="1:26" s="345" customFormat="1" collapsed="1">
      <c r="A162" s="2109" t="s">
        <v>17</v>
      </c>
      <c r="B162" s="2111" t="s">
        <v>19</v>
      </c>
      <c r="C162" s="2113" t="s">
        <v>325</v>
      </c>
      <c r="D162" s="2115" t="s">
        <v>401</v>
      </c>
      <c r="E162" s="2117" t="s">
        <v>402</v>
      </c>
      <c r="F162" s="2117" t="s">
        <v>403</v>
      </c>
      <c r="G162" s="846" t="s">
        <v>184</v>
      </c>
      <c r="H162" s="485">
        <v>55.1</v>
      </c>
      <c r="I162" s="485">
        <v>55.1</v>
      </c>
      <c r="J162" s="485">
        <v>8.1</v>
      </c>
      <c r="K162" s="485">
        <v>0</v>
      </c>
      <c r="L162" s="446">
        <v>52.8</v>
      </c>
      <c r="M162" s="447">
        <v>52.8</v>
      </c>
      <c r="N162" s="447">
        <v>8.1</v>
      </c>
      <c r="O162" s="448">
        <v>0</v>
      </c>
      <c r="P162" s="485">
        <v>72</v>
      </c>
      <c r="Q162" s="486">
        <v>80</v>
      </c>
      <c r="R162" s="2119" t="s">
        <v>404</v>
      </c>
      <c r="S162" s="2121">
        <v>1450</v>
      </c>
      <c r="T162" s="2236">
        <v>1450</v>
      </c>
      <c r="U162" s="1839"/>
      <c r="V162" s="468"/>
      <c r="W162" s="487"/>
      <c r="X162" s="487"/>
      <c r="Y162" s="468"/>
      <c r="Z162" s="468"/>
    </row>
    <row r="163" spans="1:26" s="345" customFormat="1">
      <c r="A163" s="2109"/>
      <c r="B163" s="2111"/>
      <c r="C163" s="2113"/>
      <c r="D163" s="2115"/>
      <c r="E163" s="2117"/>
      <c r="F163" s="2117"/>
      <c r="G163" s="362" t="s">
        <v>183</v>
      </c>
      <c r="H163" s="485">
        <v>266.39999999999998</v>
      </c>
      <c r="I163" s="485">
        <v>261.10000000000002</v>
      </c>
      <c r="J163" s="485">
        <v>74.8</v>
      </c>
      <c r="K163" s="485">
        <v>5.3</v>
      </c>
      <c r="L163" s="446">
        <v>264.39999999999998</v>
      </c>
      <c r="M163" s="447">
        <v>259.10000000000002</v>
      </c>
      <c r="N163" s="447">
        <v>74.8</v>
      </c>
      <c r="O163" s="448">
        <v>5.3</v>
      </c>
      <c r="P163" s="485">
        <v>239</v>
      </c>
      <c r="Q163" s="486">
        <v>239</v>
      </c>
      <c r="R163" s="2119"/>
      <c r="S163" s="2121"/>
      <c r="T163" s="2237"/>
      <c r="U163" s="2239"/>
      <c r="V163" s="468"/>
      <c r="W163" s="487"/>
      <c r="X163" s="487"/>
      <c r="Y163" s="468"/>
      <c r="Z163" s="468"/>
    </row>
    <row r="164" spans="1:26" ht="14.25" customHeight="1">
      <c r="A164" s="2109"/>
      <c r="B164" s="2111"/>
      <c r="C164" s="2113"/>
      <c r="D164" s="2115"/>
      <c r="E164" s="2117"/>
      <c r="F164" s="2117"/>
      <c r="G164" s="362" t="s">
        <v>67</v>
      </c>
      <c r="H164" s="856">
        <v>20</v>
      </c>
      <c r="I164" s="856">
        <v>20</v>
      </c>
      <c r="J164" s="856">
        <v>15.3</v>
      </c>
      <c r="K164" s="856"/>
      <c r="L164" s="446">
        <v>20</v>
      </c>
      <c r="M164" s="488">
        <v>20</v>
      </c>
      <c r="N164" s="489">
        <v>15.3</v>
      </c>
      <c r="O164" s="490"/>
      <c r="P164" s="485">
        <v>0</v>
      </c>
      <c r="Q164" s="486">
        <v>0</v>
      </c>
      <c r="R164" s="2119"/>
      <c r="S164" s="2121"/>
      <c r="T164" s="2237"/>
      <c r="U164" s="2239"/>
      <c r="V164" s="244"/>
      <c r="W164" s="491"/>
      <c r="X164" s="491"/>
      <c r="Y164" s="244"/>
    </row>
    <row r="165" spans="1:26" s="355" customFormat="1" ht="11.25" customHeight="1">
      <c r="A165" s="2109"/>
      <c r="B165" s="2111"/>
      <c r="C165" s="2113"/>
      <c r="D165" s="2115"/>
      <c r="E165" s="2117"/>
      <c r="F165" s="2117"/>
      <c r="G165" s="846" t="s">
        <v>182</v>
      </c>
      <c r="H165" s="856">
        <v>594.29999999999995</v>
      </c>
      <c r="I165" s="856">
        <v>594.29999999999995</v>
      </c>
      <c r="J165" s="856">
        <v>477.5</v>
      </c>
      <c r="K165" s="856"/>
      <c r="L165" s="446">
        <v>585.9</v>
      </c>
      <c r="M165" s="447">
        <v>585.9</v>
      </c>
      <c r="N165" s="447">
        <v>477.5</v>
      </c>
      <c r="O165" s="448"/>
      <c r="P165" s="856">
        <v>520</v>
      </c>
      <c r="Q165" s="486">
        <v>680</v>
      </c>
      <c r="R165" s="2119"/>
      <c r="S165" s="2121"/>
      <c r="T165" s="2238"/>
      <c r="U165" s="2240"/>
      <c r="V165" s="492"/>
      <c r="W165" s="493"/>
      <c r="X165" s="493"/>
      <c r="Y165" s="492"/>
    </row>
    <row r="166" spans="1:26" ht="12" thickBot="1">
      <c r="A166" s="2110"/>
      <c r="B166" s="2112"/>
      <c r="C166" s="2114"/>
      <c r="D166" s="2116"/>
      <c r="E166" s="2118"/>
      <c r="F166" s="2118"/>
      <c r="G166" s="494" t="s">
        <v>13</v>
      </c>
      <c r="H166" s="495">
        <f>SUM(H162:H165)</f>
        <v>935.8</v>
      </c>
      <c r="I166" s="496">
        <f>SUM(I162:I165)</f>
        <v>930.5</v>
      </c>
      <c r="J166" s="496">
        <f t="shared" ref="J166:Q166" si="67">SUM(J162:J165)</f>
        <v>575.70000000000005</v>
      </c>
      <c r="K166" s="497">
        <f t="shared" si="67"/>
        <v>5.3</v>
      </c>
      <c r="L166" s="495">
        <f t="shared" si="67"/>
        <v>923.09999999999991</v>
      </c>
      <c r="M166" s="496">
        <f t="shared" si="67"/>
        <v>917.8</v>
      </c>
      <c r="N166" s="496">
        <f t="shared" si="67"/>
        <v>575.70000000000005</v>
      </c>
      <c r="O166" s="497">
        <f t="shared" si="67"/>
        <v>5.3</v>
      </c>
      <c r="P166" s="498">
        <f t="shared" si="67"/>
        <v>831</v>
      </c>
      <c r="Q166" s="454">
        <f t="shared" si="67"/>
        <v>999</v>
      </c>
      <c r="R166" s="2120"/>
      <c r="S166" s="495">
        <f>SUM(S162)</f>
        <v>1450</v>
      </c>
      <c r="T166" s="499">
        <f>SUM(T162)</f>
        <v>1450</v>
      </c>
      <c r="U166" s="264"/>
      <c r="V166" s="491"/>
      <c r="W166" s="491"/>
      <c r="X166" s="491"/>
      <c r="Y166" s="244"/>
    </row>
    <row r="167" spans="1:26" s="345" customFormat="1" ht="12" hidden="1" customHeight="1" outlineLevel="1">
      <c r="A167" s="2109" t="s">
        <v>17</v>
      </c>
      <c r="B167" s="2111" t="s">
        <v>19</v>
      </c>
      <c r="C167" s="2113" t="s">
        <v>405</v>
      </c>
      <c r="D167" s="2115" t="s">
        <v>401</v>
      </c>
      <c r="E167" s="2117" t="s">
        <v>397</v>
      </c>
      <c r="F167" s="2117" t="s">
        <v>398</v>
      </c>
      <c r="G167" s="846" t="s">
        <v>184</v>
      </c>
      <c r="H167" s="856">
        <v>11382</v>
      </c>
      <c r="I167" s="857">
        <v>11382</v>
      </c>
      <c r="J167" s="857"/>
      <c r="K167" s="448"/>
      <c r="L167" s="856">
        <v>11382</v>
      </c>
      <c r="M167" s="857">
        <v>11382</v>
      </c>
      <c r="N167" s="857"/>
      <c r="O167" s="448"/>
      <c r="P167" s="449">
        <v>11382</v>
      </c>
      <c r="Q167" s="449">
        <v>11382</v>
      </c>
      <c r="R167" s="2119" t="s">
        <v>404</v>
      </c>
      <c r="S167" s="2121">
        <v>1200</v>
      </c>
      <c r="T167" s="2122">
        <v>1300</v>
      </c>
      <c r="U167" s="500"/>
      <c r="V167" s="468"/>
      <c r="W167" s="468"/>
      <c r="X167" s="468"/>
      <c r="Y167" s="468"/>
      <c r="Z167" s="468"/>
    </row>
    <row r="168" spans="1:26" s="345" customFormat="1" ht="12" hidden="1" customHeight="1" outlineLevel="1">
      <c r="A168" s="2109"/>
      <c r="B168" s="2111"/>
      <c r="C168" s="2113"/>
      <c r="D168" s="2115"/>
      <c r="E168" s="2117"/>
      <c r="F168" s="2117"/>
      <c r="G168" s="362" t="s">
        <v>183</v>
      </c>
      <c r="H168" s="856"/>
      <c r="I168" s="857"/>
      <c r="J168" s="857"/>
      <c r="K168" s="448"/>
      <c r="L168" s="856"/>
      <c r="M168" s="857"/>
      <c r="N168" s="857"/>
      <c r="O168" s="448"/>
      <c r="P168" s="449"/>
      <c r="Q168" s="449"/>
      <c r="R168" s="2119"/>
      <c r="S168" s="2121"/>
      <c r="T168" s="2122"/>
      <c r="U168" s="500"/>
      <c r="V168" s="468"/>
      <c r="W168" s="468"/>
      <c r="X168" s="468"/>
      <c r="Y168" s="468"/>
      <c r="Z168" s="468"/>
    </row>
    <row r="169" spans="1:26" ht="14.25" hidden="1" customHeight="1" outlineLevel="1" thickBot="1">
      <c r="A169" s="2109"/>
      <c r="B169" s="2111"/>
      <c r="C169" s="2113"/>
      <c r="D169" s="2115"/>
      <c r="E169" s="2117"/>
      <c r="F169" s="2117"/>
      <c r="G169" s="362" t="s">
        <v>67</v>
      </c>
      <c r="H169" s="856"/>
      <c r="I169" s="857"/>
      <c r="J169" s="857"/>
      <c r="K169" s="448"/>
      <c r="L169" s="856"/>
      <c r="M169" s="857"/>
      <c r="N169" s="857"/>
      <c r="O169" s="448"/>
      <c r="P169" s="449"/>
      <c r="Q169" s="449"/>
      <c r="R169" s="2119"/>
      <c r="S169" s="2121"/>
      <c r="T169" s="2122"/>
      <c r="U169" s="381"/>
      <c r="V169" s="244"/>
      <c r="W169" s="244"/>
      <c r="X169" s="244"/>
      <c r="Y169" s="244"/>
    </row>
    <row r="170" spans="1:26" s="355" customFormat="1" ht="11.25" hidden="1" customHeight="1" outlineLevel="1">
      <c r="A170" s="2109"/>
      <c r="B170" s="2111"/>
      <c r="C170" s="2113"/>
      <c r="D170" s="2115"/>
      <c r="E170" s="2117"/>
      <c r="F170" s="2117"/>
      <c r="G170" s="846" t="s">
        <v>182</v>
      </c>
      <c r="H170" s="836">
        <v>179593</v>
      </c>
      <c r="I170" s="837">
        <v>176697</v>
      </c>
      <c r="J170" s="837">
        <v>123842</v>
      </c>
      <c r="K170" s="838">
        <v>2896</v>
      </c>
      <c r="L170" s="856">
        <v>153196</v>
      </c>
      <c r="M170" s="857">
        <v>153196</v>
      </c>
      <c r="N170" s="857">
        <v>109327</v>
      </c>
      <c r="O170" s="448"/>
      <c r="P170" s="449">
        <v>179593</v>
      </c>
      <c r="Q170" s="449">
        <v>179593</v>
      </c>
      <c r="R170" s="2119"/>
      <c r="S170" s="2121"/>
      <c r="T170" s="2122"/>
      <c r="U170" s="501">
        <f>I170+K170</f>
        <v>179593</v>
      </c>
      <c r="V170" s="492"/>
      <c r="W170" s="492"/>
      <c r="X170" s="492"/>
      <c r="Y170" s="492"/>
    </row>
    <row r="171" spans="1:26" ht="12" hidden="1" outlineLevel="1" thickBot="1">
      <c r="A171" s="2110"/>
      <c r="B171" s="2112"/>
      <c r="C171" s="2114"/>
      <c r="D171" s="2116"/>
      <c r="E171" s="2118"/>
      <c r="F171" s="2118"/>
      <c r="G171" s="494" t="s">
        <v>13</v>
      </c>
      <c r="H171" s="495">
        <f>SUM(H167:H170)</f>
        <v>190975</v>
      </c>
      <c r="I171" s="496">
        <f t="shared" ref="I171:Q171" si="68">SUM(I167:I170)</f>
        <v>188079</v>
      </c>
      <c r="J171" s="496">
        <f t="shared" si="68"/>
        <v>123842</v>
      </c>
      <c r="K171" s="497">
        <f t="shared" si="68"/>
        <v>2896</v>
      </c>
      <c r="L171" s="495">
        <f t="shared" si="68"/>
        <v>164578</v>
      </c>
      <c r="M171" s="496">
        <f t="shared" si="68"/>
        <v>164578</v>
      </c>
      <c r="N171" s="496">
        <f t="shared" si="68"/>
        <v>109327</v>
      </c>
      <c r="O171" s="497">
        <f t="shared" si="68"/>
        <v>0</v>
      </c>
      <c r="P171" s="498">
        <f t="shared" si="68"/>
        <v>190975</v>
      </c>
      <c r="Q171" s="498">
        <f t="shared" si="68"/>
        <v>190975</v>
      </c>
      <c r="R171" s="2120"/>
      <c r="S171" s="495">
        <f>SUM(S167)</f>
        <v>1200</v>
      </c>
      <c r="T171" s="496">
        <f>SUM(T167)</f>
        <v>1300</v>
      </c>
      <c r="U171" s="381"/>
      <c r="V171" s="244"/>
      <c r="W171" s="244"/>
      <c r="X171" s="244"/>
      <c r="Y171" s="244"/>
    </row>
    <row r="172" spans="1:26" s="345" customFormat="1" ht="16.5" hidden="1" customHeight="1" outlineLevel="1">
      <c r="A172" s="2109" t="s">
        <v>17</v>
      </c>
      <c r="B172" s="2111" t="s">
        <v>19</v>
      </c>
      <c r="C172" s="2113" t="s">
        <v>406</v>
      </c>
      <c r="D172" s="2115" t="s">
        <v>401</v>
      </c>
      <c r="E172" s="2117" t="s">
        <v>397</v>
      </c>
      <c r="F172" s="2117" t="s">
        <v>399</v>
      </c>
      <c r="G172" s="846" t="s">
        <v>184</v>
      </c>
      <c r="H172" s="856">
        <v>27196</v>
      </c>
      <c r="I172" s="857">
        <v>27196</v>
      </c>
      <c r="J172" s="857"/>
      <c r="K172" s="448"/>
      <c r="L172" s="856">
        <v>27196</v>
      </c>
      <c r="M172" s="857">
        <v>27196</v>
      </c>
      <c r="N172" s="857"/>
      <c r="O172" s="448"/>
      <c r="P172" s="449">
        <v>27300</v>
      </c>
      <c r="Q172" s="449">
        <v>27500</v>
      </c>
      <c r="R172" s="2119" t="s">
        <v>404</v>
      </c>
      <c r="S172" s="2121">
        <v>90</v>
      </c>
      <c r="T172" s="2122">
        <v>90</v>
      </c>
      <c r="U172" s="502"/>
      <c r="V172" s="468"/>
      <c r="W172" s="468"/>
      <c r="X172" s="468"/>
      <c r="Y172" s="468"/>
      <c r="Z172" s="468"/>
    </row>
    <row r="173" spans="1:26" s="345" customFormat="1" ht="12" hidden="1" customHeight="1" outlineLevel="1">
      <c r="A173" s="2109"/>
      <c r="B173" s="2111"/>
      <c r="C173" s="2113"/>
      <c r="D173" s="2115"/>
      <c r="E173" s="2117"/>
      <c r="F173" s="2117"/>
      <c r="G173" s="362" t="s">
        <v>183</v>
      </c>
      <c r="H173" s="856">
        <v>180521</v>
      </c>
      <c r="I173" s="857">
        <v>179073</v>
      </c>
      <c r="J173" s="857">
        <v>42740</v>
      </c>
      <c r="K173" s="448">
        <v>1448</v>
      </c>
      <c r="L173" s="856">
        <v>180521</v>
      </c>
      <c r="M173" s="857">
        <v>180521</v>
      </c>
      <c r="N173" s="857">
        <v>18263</v>
      </c>
      <c r="O173" s="448"/>
      <c r="P173" s="449">
        <v>184200</v>
      </c>
      <c r="Q173" s="449">
        <v>186500</v>
      </c>
      <c r="R173" s="2119"/>
      <c r="S173" s="2121"/>
      <c r="T173" s="2122"/>
      <c r="U173" s="500"/>
      <c r="V173" s="468"/>
      <c r="W173" s="468"/>
      <c r="X173" s="468"/>
      <c r="Y173" s="468"/>
      <c r="Z173" s="468"/>
    </row>
    <row r="174" spans="1:26" ht="14.25" hidden="1" customHeight="1" outlineLevel="1" thickBot="1">
      <c r="A174" s="2109"/>
      <c r="B174" s="2111"/>
      <c r="C174" s="2113"/>
      <c r="D174" s="2115"/>
      <c r="E174" s="2117"/>
      <c r="F174" s="2117"/>
      <c r="G174" s="362" t="s">
        <v>67</v>
      </c>
      <c r="H174" s="856"/>
      <c r="I174" s="857"/>
      <c r="J174" s="857"/>
      <c r="K174" s="448"/>
      <c r="L174" s="856"/>
      <c r="M174" s="857"/>
      <c r="N174" s="857"/>
      <c r="O174" s="448"/>
      <c r="P174" s="449"/>
      <c r="Q174" s="449"/>
      <c r="R174" s="2119"/>
      <c r="S174" s="2121"/>
      <c r="T174" s="2122"/>
      <c r="U174" s="381"/>
      <c r="V174" s="244"/>
      <c r="W174" s="244"/>
      <c r="X174" s="244"/>
      <c r="Y174" s="244"/>
    </row>
    <row r="175" spans="1:26" s="355" customFormat="1" ht="11.25" hidden="1" customHeight="1" outlineLevel="1">
      <c r="A175" s="2109"/>
      <c r="B175" s="2111"/>
      <c r="C175" s="2113"/>
      <c r="D175" s="2115"/>
      <c r="E175" s="2117"/>
      <c r="F175" s="2117"/>
      <c r="G175" s="846" t="s">
        <v>182</v>
      </c>
      <c r="H175" s="856">
        <v>190068</v>
      </c>
      <c r="I175" s="857">
        <v>190068</v>
      </c>
      <c r="J175" s="857">
        <v>174321</v>
      </c>
      <c r="K175" s="448"/>
      <c r="L175" s="856">
        <v>167615</v>
      </c>
      <c r="M175" s="857">
        <v>167615</v>
      </c>
      <c r="N175" s="857">
        <v>167615</v>
      </c>
      <c r="O175" s="448"/>
      <c r="P175" s="449">
        <v>193500</v>
      </c>
      <c r="Q175" s="449">
        <v>196000</v>
      </c>
      <c r="R175" s="2119"/>
      <c r="S175" s="2121"/>
      <c r="T175" s="2122"/>
      <c r="U175" s="501">
        <f>I176+K176</f>
        <v>397785</v>
      </c>
      <c r="V175" s="492"/>
      <c r="W175" s="492"/>
      <c r="X175" s="492"/>
      <c r="Y175" s="492"/>
    </row>
    <row r="176" spans="1:26" ht="12" hidden="1" outlineLevel="1" thickBot="1">
      <c r="A176" s="2110"/>
      <c r="B176" s="2112"/>
      <c r="C176" s="2114"/>
      <c r="D176" s="2116"/>
      <c r="E176" s="2118"/>
      <c r="F176" s="2118"/>
      <c r="G176" s="494" t="s">
        <v>13</v>
      </c>
      <c r="H176" s="495">
        <f>SUM(H172:H175)</f>
        <v>397785</v>
      </c>
      <c r="I176" s="496">
        <f t="shared" ref="I176:Q176" si="69">SUM(I172:I175)</f>
        <v>396337</v>
      </c>
      <c r="J176" s="496">
        <f t="shared" si="69"/>
        <v>217061</v>
      </c>
      <c r="K176" s="497">
        <f t="shared" si="69"/>
        <v>1448</v>
      </c>
      <c r="L176" s="495">
        <f t="shared" si="69"/>
        <v>375332</v>
      </c>
      <c r="M176" s="496">
        <f t="shared" si="69"/>
        <v>375332</v>
      </c>
      <c r="N176" s="496">
        <f t="shared" si="69"/>
        <v>185878</v>
      </c>
      <c r="O176" s="497">
        <f t="shared" si="69"/>
        <v>0</v>
      </c>
      <c r="P176" s="498">
        <f t="shared" si="69"/>
        <v>405000</v>
      </c>
      <c r="Q176" s="498">
        <f t="shared" si="69"/>
        <v>410000</v>
      </c>
      <c r="R176" s="2120"/>
      <c r="S176" s="495">
        <f>SUM(S172)</f>
        <v>90</v>
      </c>
      <c r="T176" s="496">
        <f>SUM(T172)</f>
        <v>90</v>
      </c>
      <c r="U176" s="381"/>
      <c r="V176" s="244"/>
      <c r="W176" s="244"/>
      <c r="X176" s="244"/>
      <c r="Y176" s="244"/>
    </row>
    <row r="177" spans="1:26" s="345" customFormat="1" ht="12" hidden="1" customHeight="1" outlineLevel="1">
      <c r="A177" s="2109" t="s">
        <v>17</v>
      </c>
      <c r="B177" s="2111" t="s">
        <v>19</v>
      </c>
      <c r="C177" s="2113" t="s">
        <v>407</v>
      </c>
      <c r="D177" s="2115" t="s">
        <v>401</v>
      </c>
      <c r="E177" s="2117" t="s">
        <v>397</v>
      </c>
      <c r="F177" s="2117" t="s">
        <v>400</v>
      </c>
      <c r="G177" s="846" t="s">
        <v>184</v>
      </c>
      <c r="H177" s="856"/>
      <c r="I177" s="857"/>
      <c r="J177" s="857"/>
      <c r="K177" s="448"/>
      <c r="L177" s="856"/>
      <c r="M177" s="857"/>
      <c r="N177" s="857"/>
      <c r="O177" s="448"/>
      <c r="P177" s="449"/>
      <c r="Q177" s="449"/>
      <c r="R177" s="2119" t="s">
        <v>404</v>
      </c>
      <c r="S177" s="2121">
        <v>24</v>
      </c>
      <c r="T177" s="2122">
        <v>25</v>
      </c>
      <c r="U177" s="500"/>
      <c r="V177" s="468"/>
      <c r="W177" s="468"/>
      <c r="X177" s="468"/>
      <c r="Y177" s="468"/>
      <c r="Z177" s="468"/>
    </row>
    <row r="178" spans="1:26" s="345" customFormat="1" ht="12" hidden="1" customHeight="1" outlineLevel="1">
      <c r="A178" s="2109"/>
      <c r="B178" s="2111"/>
      <c r="C178" s="2113"/>
      <c r="D178" s="2115"/>
      <c r="E178" s="2117"/>
      <c r="F178" s="2117"/>
      <c r="G178" s="362" t="s">
        <v>183</v>
      </c>
      <c r="H178" s="856">
        <v>20.3</v>
      </c>
      <c r="I178" s="857">
        <v>20.3</v>
      </c>
      <c r="J178" s="857"/>
      <c r="K178" s="448"/>
      <c r="L178" s="856">
        <v>20267</v>
      </c>
      <c r="M178" s="857">
        <v>19067</v>
      </c>
      <c r="N178" s="857"/>
      <c r="O178" s="448">
        <v>1200</v>
      </c>
      <c r="P178" s="449">
        <v>23.2</v>
      </c>
      <c r="Q178" s="449">
        <v>24</v>
      </c>
      <c r="R178" s="2119"/>
      <c r="S178" s="2121"/>
      <c r="T178" s="2122"/>
      <c r="U178" s="500"/>
      <c r="V178" s="468"/>
      <c r="W178" s="468"/>
      <c r="X178" s="468"/>
      <c r="Y178" s="468"/>
      <c r="Z178" s="468"/>
    </row>
    <row r="179" spans="1:26" ht="14.25" hidden="1" customHeight="1" outlineLevel="1" thickBot="1">
      <c r="A179" s="2109"/>
      <c r="B179" s="2111"/>
      <c r="C179" s="2113"/>
      <c r="D179" s="2115"/>
      <c r="E179" s="2117"/>
      <c r="F179" s="2117"/>
      <c r="G179" s="362" t="s">
        <v>67</v>
      </c>
      <c r="H179" s="856">
        <v>33.200000000000003</v>
      </c>
      <c r="I179" s="857">
        <v>33.200000000000003</v>
      </c>
      <c r="J179" s="857"/>
      <c r="K179" s="448"/>
      <c r="L179" s="856"/>
      <c r="M179" s="857"/>
      <c r="N179" s="857"/>
      <c r="O179" s="448"/>
      <c r="P179" s="449">
        <v>34</v>
      </c>
      <c r="Q179" s="449">
        <v>34.5</v>
      </c>
      <c r="R179" s="2119"/>
      <c r="S179" s="2121"/>
      <c r="T179" s="2122"/>
      <c r="U179" s="381"/>
      <c r="V179" s="244"/>
      <c r="W179" s="244"/>
      <c r="X179" s="244"/>
      <c r="Y179" s="244"/>
    </row>
    <row r="180" spans="1:26" s="355" customFormat="1" ht="11.25" hidden="1" customHeight="1" outlineLevel="1" thickBot="1">
      <c r="A180" s="2109"/>
      <c r="B180" s="2111"/>
      <c r="C180" s="2113"/>
      <c r="D180" s="2115"/>
      <c r="E180" s="2117"/>
      <c r="F180" s="2117"/>
      <c r="G180" s="846" t="s">
        <v>182</v>
      </c>
      <c r="H180" s="856">
        <v>130.9</v>
      </c>
      <c r="I180" s="857">
        <v>129.69999999999999</v>
      </c>
      <c r="J180" s="857">
        <v>99.1</v>
      </c>
      <c r="K180" s="448">
        <v>1.2</v>
      </c>
      <c r="L180" s="856">
        <v>89336</v>
      </c>
      <c r="M180" s="857">
        <v>89336</v>
      </c>
      <c r="N180" s="857">
        <v>68454</v>
      </c>
      <c r="O180" s="448"/>
      <c r="P180" s="449">
        <v>145.30000000000001</v>
      </c>
      <c r="Q180" s="449">
        <v>155.30000000000001</v>
      </c>
      <c r="R180" s="2119"/>
      <c r="S180" s="2121"/>
      <c r="T180" s="2122"/>
      <c r="U180" s="501">
        <f>I180+K180</f>
        <v>130.89999999999998</v>
      </c>
      <c r="V180" s="492"/>
      <c r="W180" s="492"/>
      <c r="X180" s="492"/>
      <c r="Y180" s="492"/>
    </row>
    <row r="181" spans="1:26" ht="12" hidden="1" outlineLevel="1" thickBot="1">
      <c r="A181" s="2110"/>
      <c r="B181" s="2112"/>
      <c r="C181" s="2114"/>
      <c r="D181" s="2116"/>
      <c r="E181" s="2118"/>
      <c r="F181" s="2118"/>
      <c r="G181" s="494" t="s">
        <v>13</v>
      </c>
      <c r="H181" s="495">
        <f>SUM(H177:H180)</f>
        <v>184.4</v>
      </c>
      <c r="I181" s="496">
        <f t="shared" ref="I181:Q181" si="70">SUM(I177:I180)</f>
        <v>183.2</v>
      </c>
      <c r="J181" s="496">
        <f t="shared" si="70"/>
        <v>99.1</v>
      </c>
      <c r="K181" s="497">
        <f t="shared" si="70"/>
        <v>1.2</v>
      </c>
      <c r="L181" s="495">
        <f t="shared" si="70"/>
        <v>109603</v>
      </c>
      <c r="M181" s="496">
        <f t="shared" si="70"/>
        <v>108403</v>
      </c>
      <c r="N181" s="496">
        <f t="shared" si="70"/>
        <v>68454</v>
      </c>
      <c r="O181" s="497">
        <f t="shared" si="70"/>
        <v>1200</v>
      </c>
      <c r="P181" s="498">
        <f t="shared" si="70"/>
        <v>202.5</v>
      </c>
      <c r="Q181" s="498">
        <f t="shared" si="70"/>
        <v>213.8</v>
      </c>
      <c r="R181" s="2120"/>
      <c r="S181" s="495">
        <f>SUM(S177)</f>
        <v>24</v>
      </c>
      <c r="T181" s="496">
        <f>SUM(T177)</f>
        <v>25</v>
      </c>
      <c r="U181" s="450">
        <f>I181+K181</f>
        <v>184.39999999999998</v>
      </c>
      <c r="V181" s="244"/>
      <c r="W181" s="244"/>
      <c r="X181" s="244"/>
      <c r="Y181" s="244"/>
    </row>
    <row r="182" spans="1:26" ht="17.25" customHeight="1" collapsed="1" thickBot="1">
      <c r="A182" s="471" t="s">
        <v>17</v>
      </c>
      <c r="B182" s="829" t="s">
        <v>19</v>
      </c>
      <c r="C182" s="1347" t="s">
        <v>14</v>
      </c>
      <c r="D182" s="1347"/>
      <c r="E182" s="1347"/>
      <c r="F182" s="1347"/>
      <c r="G182" s="1348"/>
      <c r="H182" s="435">
        <f>SUM(H139,H142,H146,H149,H155,H166)+H151+H153</f>
        <v>1452.3</v>
      </c>
      <c r="I182" s="472">
        <f>SUM(I139,I142,I146,I149,I155,I166)+I151+I153</f>
        <v>1447</v>
      </c>
      <c r="J182" s="472">
        <f>SUM(J139,J142,J146,J149,J155,J166)+J151+J153</f>
        <v>575.70000000000005</v>
      </c>
      <c r="K182" s="433">
        <f>SUM(K139,K142,K146,K149,K155,K166)+K153+K151</f>
        <v>5.3</v>
      </c>
      <c r="L182" s="435">
        <f t="shared" ref="L182:Q182" si="71">SUM(L139,L142,L146,L149,L155,L166)+L151+L153</f>
        <v>1408.3</v>
      </c>
      <c r="M182" s="472">
        <f t="shared" si="71"/>
        <v>1403</v>
      </c>
      <c r="N182" s="472">
        <f t="shared" si="71"/>
        <v>575.70000000000005</v>
      </c>
      <c r="O182" s="433">
        <f t="shared" si="71"/>
        <v>5.3</v>
      </c>
      <c r="P182" s="434">
        <f t="shared" si="71"/>
        <v>1348.7</v>
      </c>
      <c r="Q182" s="434">
        <f t="shared" si="71"/>
        <v>1518.7</v>
      </c>
      <c r="R182" s="828" t="s">
        <v>23</v>
      </c>
      <c r="S182" s="473" t="s">
        <v>352</v>
      </c>
      <c r="T182" s="474" t="s">
        <v>352</v>
      </c>
      <c r="U182" s="474"/>
      <c r="V182" s="244"/>
      <c r="W182" s="244"/>
      <c r="X182" s="244"/>
      <c r="Y182" s="244"/>
    </row>
    <row r="183" spans="1:26" ht="15" customHeight="1" thickBot="1">
      <c r="A183" s="503" t="s">
        <v>17</v>
      </c>
      <c r="B183" s="504" t="s">
        <v>20</v>
      </c>
      <c r="C183" s="2093" t="s">
        <v>408</v>
      </c>
      <c r="D183" s="2094"/>
      <c r="E183" s="2094"/>
      <c r="F183" s="2094"/>
      <c r="G183" s="2094"/>
      <c r="H183" s="2094"/>
      <c r="I183" s="2094"/>
      <c r="J183" s="2094"/>
      <c r="K183" s="2094"/>
      <c r="L183" s="2094"/>
      <c r="M183" s="2094"/>
      <c r="N183" s="2094"/>
      <c r="O183" s="2094"/>
      <c r="P183" s="2094"/>
      <c r="Q183" s="2094"/>
      <c r="R183" s="2094"/>
      <c r="S183" s="2094"/>
      <c r="T183" s="2094"/>
      <c r="U183" s="2095"/>
      <c r="V183" s="244"/>
      <c r="W183" s="244"/>
      <c r="X183" s="244"/>
      <c r="Y183" s="244"/>
    </row>
    <row r="184" spans="1:26" ht="15.75" customHeight="1">
      <c r="A184" s="2096" t="s">
        <v>17</v>
      </c>
      <c r="B184" s="1374" t="s">
        <v>20</v>
      </c>
      <c r="C184" s="1375" t="s">
        <v>17</v>
      </c>
      <c r="D184" s="1605" t="s">
        <v>409</v>
      </c>
      <c r="E184" s="2098" t="s">
        <v>410</v>
      </c>
      <c r="F184" s="2100" t="s">
        <v>411</v>
      </c>
      <c r="G184" s="253" t="s">
        <v>184</v>
      </c>
      <c r="H184" s="862">
        <v>6</v>
      </c>
      <c r="I184" s="860">
        <v>6</v>
      </c>
      <c r="J184" s="860">
        <v>2.8</v>
      </c>
      <c r="K184" s="861"/>
      <c r="L184" s="505">
        <v>3.7</v>
      </c>
      <c r="M184" s="860">
        <v>3.7</v>
      </c>
      <c r="N184" s="860">
        <v>2.2999999999999998</v>
      </c>
      <c r="O184" s="330"/>
      <c r="P184" s="440">
        <v>5</v>
      </c>
      <c r="Q184" s="506">
        <v>6</v>
      </c>
      <c r="R184" s="2101" t="s">
        <v>412</v>
      </c>
      <c r="S184" s="2103">
        <v>5.3</v>
      </c>
      <c r="T184" s="2105">
        <v>5.3</v>
      </c>
      <c r="U184" s="2107"/>
    </row>
    <row r="185" spans="1:26" ht="15" customHeight="1">
      <c r="A185" s="2097"/>
      <c r="B185" s="1358"/>
      <c r="C185" s="1360"/>
      <c r="D185" s="1596"/>
      <c r="E185" s="2099"/>
      <c r="F185" s="2087"/>
      <c r="G185" s="846" t="s">
        <v>323</v>
      </c>
      <c r="H185" s="836">
        <v>31.2</v>
      </c>
      <c r="I185" s="837">
        <v>31.2</v>
      </c>
      <c r="J185" s="837">
        <v>22</v>
      </c>
      <c r="K185" s="838"/>
      <c r="L185" s="507">
        <v>31.2</v>
      </c>
      <c r="M185" s="837">
        <v>31.2</v>
      </c>
      <c r="N185" s="837">
        <v>22</v>
      </c>
      <c r="O185" s="265"/>
      <c r="P185" s="854">
        <v>34</v>
      </c>
      <c r="Q185" s="320">
        <v>35</v>
      </c>
      <c r="R185" s="2084"/>
      <c r="S185" s="2104"/>
      <c r="T185" s="2106"/>
      <c r="U185" s="2108"/>
    </row>
    <row r="186" spans="1:26" ht="14.25" customHeight="1">
      <c r="A186" s="2097"/>
      <c r="B186" s="1358"/>
      <c r="C186" s="1360"/>
      <c r="D186" s="1596"/>
      <c r="E186" s="2099"/>
      <c r="F186" s="2087"/>
      <c r="G186" s="255" t="s">
        <v>13</v>
      </c>
      <c r="H186" s="262">
        <f t="shared" ref="H186:Q186" si="72">SUM(H184:H185)</f>
        <v>37.200000000000003</v>
      </c>
      <c r="I186" s="263">
        <f t="shared" si="72"/>
        <v>37.200000000000003</v>
      </c>
      <c r="J186" s="263">
        <f t="shared" si="72"/>
        <v>24.8</v>
      </c>
      <c r="K186" s="264">
        <f t="shared" si="72"/>
        <v>0</v>
      </c>
      <c r="L186" s="508">
        <f t="shared" si="72"/>
        <v>34.9</v>
      </c>
      <c r="M186" s="263">
        <f t="shared" si="72"/>
        <v>34.9</v>
      </c>
      <c r="N186" s="263">
        <f t="shared" si="72"/>
        <v>24.3</v>
      </c>
      <c r="O186" s="280">
        <f t="shared" si="72"/>
        <v>0</v>
      </c>
      <c r="P186" s="385">
        <f t="shared" si="72"/>
        <v>39</v>
      </c>
      <c r="Q186" s="509">
        <f t="shared" si="72"/>
        <v>41</v>
      </c>
      <c r="R186" s="2102"/>
      <c r="S186" s="262">
        <f>S184</f>
        <v>5.3</v>
      </c>
      <c r="T186" s="280">
        <f>T184</f>
        <v>5.3</v>
      </c>
      <c r="U186" s="264"/>
    </row>
    <row r="187" spans="1:26" ht="4.5" hidden="1" customHeight="1">
      <c r="A187" s="2097" t="s">
        <v>17</v>
      </c>
      <c r="B187" s="1358" t="s">
        <v>20</v>
      </c>
      <c r="C187" s="1360" t="s">
        <v>18</v>
      </c>
      <c r="D187" s="1596" t="s">
        <v>413</v>
      </c>
      <c r="E187" s="2085" t="s">
        <v>414</v>
      </c>
      <c r="F187" s="2087" t="s">
        <v>192</v>
      </c>
      <c r="G187" s="846"/>
      <c r="H187" s="836"/>
      <c r="I187" s="837"/>
      <c r="J187" s="837"/>
      <c r="K187" s="838"/>
      <c r="L187" s="507"/>
      <c r="M187" s="837"/>
      <c r="N187" s="837"/>
      <c r="O187" s="265"/>
      <c r="P187" s="854"/>
      <c r="Q187" s="320"/>
      <c r="R187" s="2248" t="s">
        <v>415</v>
      </c>
      <c r="S187" s="2104">
        <v>3</v>
      </c>
      <c r="T187" s="2249">
        <v>3</v>
      </c>
      <c r="U187" s="2157"/>
    </row>
    <row r="188" spans="1:26" ht="17.25" customHeight="1">
      <c r="A188" s="2097"/>
      <c r="B188" s="1358"/>
      <c r="C188" s="1360"/>
      <c r="D188" s="1596"/>
      <c r="E188" s="2085"/>
      <c r="F188" s="2087"/>
      <c r="G188" s="846" t="s">
        <v>182</v>
      </c>
      <c r="H188" s="836">
        <v>115.7</v>
      </c>
      <c r="I188" s="837">
        <v>64.900000000000006</v>
      </c>
      <c r="J188" s="837"/>
      <c r="K188" s="838">
        <v>50.8</v>
      </c>
      <c r="L188" s="507">
        <v>93.8</v>
      </c>
      <c r="M188" s="837">
        <v>43</v>
      </c>
      <c r="N188" s="837"/>
      <c r="O188" s="265">
        <v>50.8</v>
      </c>
      <c r="P188" s="854">
        <v>120</v>
      </c>
      <c r="Q188" s="320">
        <v>120</v>
      </c>
      <c r="R188" s="2248"/>
      <c r="S188" s="2104"/>
      <c r="T188" s="2250"/>
      <c r="U188" s="2158"/>
    </row>
    <row r="189" spans="1:26" ht="17.25" customHeight="1">
      <c r="A189" s="2097"/>
      <c r="B189" s="1358"/>
      <c r="C189" s="1360"/>
      <c r="D189" s="1596"/>
      <c r="E189" s="2085"/>
      <c r="F189" s="2087"/>
      <c r="G189" s="846" t="s">
        <v>375</v>
      </c>
      <c r="H189" s="836">
        <v>54.1</v>
      </c>
      <c r="I189" s="837">
        <v>18.3</v>
      </c>
      <c r="J189" s="837"/>
      <c r="K189" s="838">
        <v>35.799999999999997</v>
      </c>
      <c r="L189" s="507">
        <v>54.1</v>
      </c>
      <c r="M189" s="837">
        <v>18.3</v>
      </c>
      <c r="N189" s="837"/>
      <c r="O189" s="265">
        <v>35.799999999999997</v>
      </c>
      <c r="P189" s="854">
        <v>55</v>
      </c>
      <c r="Q189" s="320">
        <v>56</v>
      </c>
      <c r="R189" s="2248"/>
      <c r="S189" s="2104"/>
      <c r="T189" s="2106"/>
      <c r="U189" s="2108"/>
    </row>
    <row r="190" spans="1:26" ht="21.75" customHeight="1">
      <c r="A190" s="2097"/>
      <c r="B190" s="1358"/>
      <c r="C190" s="1360"/>
      <c r="D190" s="1596"/>
      <c r="E190" s="2085"/>
      <c r="F190" s="2087"/>
      <c r="G190" s="255" t="s">
        <v>13</v>
      </c>
      <c r="H190" s="262">
        <f t="shared" ref="H190:Q190" si="73">SUM(H187:H189)</f>
        <v>169.8</v>
      </c>
      <c r="I190" s="263">
        <f t="shared" si="73"/>
        <v>83.2</v>
      </c>
      <c r="J190" s="263">
        <f t="shared" si="73"/>
        <v>0</v>
      </c>
      <c r="K190" s="264">
        <f t="shared" si="73"/>
        <v>86.6</v>
      </c>
      <c r="L190" s="508">
        <f t="shared" si="73"/>
        <v>147.9</v>
      </c>
      <c r="M190" s="263">
        <f t="shared" si="73"/>
        <v>61.3</v>
      </c>
      <c r="N190" s="263">
        <f t="shared" si="73"/>
        <v>0</v>
      </c>
      <c r="O190" s="280">
        <f t="shared" si="73"/>
        <v>86.6</v>
      </c>
      <c r="P190" s="385">
        <f t="shared" si="73"/>
        <v>175</v>
      </c>
      <c r="Q190" s="509">
        <f t="shared" si="73"/>
        <v>176</v>
      </c>
      <c r="R190" s="2248"/>
      <c r="S190" s="262">
        <f>SUM(S187)</f>
        <v>3</v>
      </c>
      <c r="T190" s="280">
        <f>SUM(T187)</f>
        <v>3</v>
      </c>
      <c r="U190" s="264"/>
    </row>
    <row r="191" spans="1:26" ht="17.25" customHeight="1">
      <c r="A191" s="2097" t="s">
        <v>17</v>
      </c>
      <c r="B191" s="1358" t="s">
        <v>20</v>
      </c>
      <c r="C191" s="1360" t="s">
        <v>19</v>
      </c>
      <c r="D191" s="1596" t="s">
        <v>416</v>
      </c>
      <c r="E191" s="2085" t="s">
        <v>417</v>
      </c>
      <c r="F191" s="2087" t="s">
        <v>202</v>
      </c>
      <c r="G191" s="855" t="s">
        <v>182</v>
      </c>
      <c r="H191" s="836">
        <v>0</v>
      </c>
      <c r="I191" s="837">
        <v>0</v>
      </c>
      <c r="J191" s="837">
        <v>0</v>
      </c>
      <c r="K191" s="838">
        <v>0</v>
      </c>
      <c r="L191" s="507">
        <v>0</v>
      </c>
      <c r="M191" s="837">
        <v>0</v>
      </c>
      <c r="N191" s="837">
        <v>0</v>
      </c>
      <c r="O191" s="265">
        <v>0</v>
      </c>
      <c r="P191" s="854">
        <v>0</v>
      </c>
      <c r="Q191" s="320">
        <v>0</v>
      </c>
      <c r="R191" s="2251" t="s">
        <v>418</v>
      </c>
      <c r="S191" s="836">
        <v>0</v>
      </c>
      <c r="T191" s="265">
        <v>0</v>
      </c>
      <c r="U191" s="838"/>
    </row>
    <row r="192" spans="1:26" ht="30" customHeight="1">
      <c r="A192" s="1357"/>
      <c r="B192" s="1359"/>
      <c r="C192" s="1361"/>
      <c r="D192" s="1597"/>
      <c r="E192" s="2086"/>
      <c r="F192" s="2088"/>
      <c r="G192" s="510" t="s">
        <v>13</v>
      </c>
      <c r="H192" s="511">
        <f>+H191</f>
        <v>0</v>
      </c>
      <c r="I192" s="512">
        <f t="shared" ref="I192:Q192" si="74">+I191</f>
        <v>0</v>
      </c>
      <c r="J192" s="512">
        <f t="shared" si="74"/>
        <v>0</v>
      </c>
      <c r="K192" s="513">
        <f t="shared" si="74"/>
        <v>0</v>
      </c>
      <c r="L192" s="514">
        <f t="shared" si="74"/>
        <v>0</v>
      </c>
      <c r="M192" s="512">
        <f t="shared" si="74"/>
        <v>0</v>
      </c>
      <c r="N192" s="512">
        <f t="shared" si="74"/>
        <v>0</v>
      </c>
      <c r="O192" s="515">
        <f t="shared" si="74"/>
        <v>0</v>
      </c>
      <c r="P192" s="516">
        <f t="shared" si="74"/>
        <v>0</v>
      </c>
      <c r="Q192" s="517">
        <f t="shared" si="74"/>
        <v>0</v>
      </c>
      <c r="R192" s="2083"/>
      <c r="S192" s="511">
        <f>+S191</f>
        <v>0</v>
      </c>
      <c r="T192" s="515">
        <f>+T191</f>
        <v>0</v>
      </c>
      <c r="U192" s="513"/>
    </row>
    <row r="193" spans="1:21" ht="18.75" customHeight="1">
      <c r="A193" s="2089" t="s">
        <v>17</v>
      </c>
      <c r="B193" s="1359" t="s">
        <v>20</v>
      </c>
      <c r="C193" s="1361" t="s">
        <v>20</v>
      </c>
      <c r="D193" s="1597" t="s">
        <v>419</v>
      </c>
      <c r="E193" s="2086" t="s">
        <v>410</v>
      </c>
      <c r="F193" s="2088" t="s">
        <v>411</v>
      </c>
      <c r="G193" s="855" t="s">
        <v>323</v>
      </c>
      <c r="H193" s="836">
        <v>53.6</v>
      </c>
      <c r="I193" s="837">
        <v>53.6</v>
      </c>
      <c r="J193" s="837">
        <v>37</v>
      </c>
      <c r="K193" s="838">
        <v>0</v>
      </c>
      <c r="L193" s="507">
        <v>53.6</v>
      </c>
      <c r="M193" s="837">
        <v>53.6</v>
      </c>
      <c r="N193" s="837">
        <v>37</v>
      </c>
      <c r="O193" s="265">
        <v>0</v>
      </c>
      <c r="P193" s="854">
        <v>51.4</v>
      </c>
      <c r="Q193" s="320">
        <v>50</v>
      </c>
      <c r="R193" s="2251" t="s">
        <v>420</v>
      </c>
      <c r="S193" s="859">
        <v>0</v>
      </c>
      <c r="T193" s="840">
        <v>0</v>
      </c>
      <c r="U193" s="838"/>
    </row>
    <row r="194" spans="1:21" ht="18.75" customHeight="1">
      <c r="A194" s="2090"/>
      <c r="B194" s="1393"/>
      <c r="C194" s="1427"/>
      <c r="D194" s="1622"/>
      <c r="E194" s="2091"/>
      <c r="F194" s="2092"/>
      <c r="G194" s="916" t="s">
        <v>182</v>
      </c>
      <c r="H194" s="823">
        <v>7.2</v>
      </c>
      <c r="I194" s="825">
        <v>7.2</v>
      </c>
      <c r="J194" s="825">
        <v>5.5</v>
      </c>
      <c r="K194" s="834">
        <v>0</v>
      </c>
      <c r="L194" s="917">
        <v>7.2</v>
      </c>
      <c r="M194" s="825">
        <v>7.2</v>
      </c>
      <c r="N194" s="825">
        <v>5.5</v>
      </c>
      <c r="O194" s="847">
        <v>0</v>
      </c>
      <c r="P194" s="918">
        <v>7.5</v>
      </c>
      <c r="Q194" s="919">
        <v>7.5</v>
      </c>
      <c r="R194" s="2083"/>
      <c r="S194" s="920"/>
      <c r="T194" s="842"/>
      <c r="U194" s="834"/>
    </row>
    <row r="195" spans="1:21" ht="15.75" customHeight="1">
      <c r="A195" s="2090"/>
      <c r="B195" s="1393"/>
      <c r="C195" s="1427"/>
      <c r="D195" s="1622"/>
      <c r="E195" s="2091"/>
      <c r="F195" s="2092"/>
      <c r="G195" s="321" t="s">
        <v>13</v>
      </c>
      <c r="H195" s="424">
        <f>+H193+H194</f>
        <v>60.800000000000004</v>
      </c>
      <c r="I195" s="430">
        <f>+I193+I194</f>
        <v>60.800000000000004</v>
      </c>
      <c r="J195" s="430">
        <f>+J193+J194</f>
        <v>42.5</v>
      </c>
      <c r="K195" s="467">
        <f>SUM(K192:K193)</f>
        <v>0</v>
      </c>
      <c r="L195" s="518">
        <f t="shared" ref="L195:Q195" si="75">+L193+L194</f>
        <v>60.800000000000004</v>
      </c>
      <c r="M195" s="430">
        <f t="shared" si="75"/>
        <v>60.800000000000004</v>
      </c>
      <c r="N195" s="430">
        <f t="shared" si="75"/>
        <v>42.5</v>
      </c>
      <c r="O195" s="519">
        <f t="shared" si="75"/>
        <v>0</v>
      </c>
      <c r="P195" s="520">
        <f t="shared" si="75"/>
        <v>58.9</v>
      </c>
      <c r="Q195" s="521">
        <f t="shared" si="75"/>
        <v>57.5</v>
      </c>
      <c r="R195" s="2083"/>
      <c r="S195" s="39">
        <f>SUM(S193)</f>
        <v>0</v>
      </c>
      <c r="T195" s="40">
        <f>SUM(T192:T193)</f>
        <v>0</v>
      </c>
      <c r="U195" s="467"/>
    </row>
    <row r="196" spans="1:21" ht="15.75" customHeight="1">
      <c r="A196" s="2089" t="s">
        <v>17</v>
      </c>
      <c r="B196" s="1359" t="s">
        <v>20</v>
      </c>
      <c r="C196" s="1361" t="s">
        <v>21</v>
      </c>
      <c r="D196" s="1597" t="s">
        <v>421</v>
      </c>
      <c r="E196" s="2086" t="s">
        <v>422</v>
      </c>
      <c r="F196" s="2088" t="s">
        <v>202</v>
      </c>
      <c r="G196" s="855" t="s">
        <v>182</v>
      </c>
      <c r="H196" s="836">
        <v>59</v>
      </c>
      <c r="I196" s="837">
        <v>59</v>
      </c>
      <c r="J196" s="837">
        <v>0</v>
      </c>
      <c r="K196" s="838">
        <v>0</v>
      </c>
      <c r="L196" s="507">
        <v>59</v>
      </c>
      <c r="M196" s="837">
        <v>59</v>
      </c>
      <c r="N196" s="837">
        <v>0</v>
      </c>
      <c r="O196" s="265">
        <v>0</v>
      </c>
      <c r="P196" s="854">
        <v>60</v>
      </c>
      <c r="Q196" s="320">
        <v>60</v>
      </c>
      <c r="R196" s="2083" t="s">
        <v>423</v>
      </c>
      <c r="S196" s="836">
        <v>100</v>
      </c>
      <c r="T196" s="837">
        <v>100</v>
      </c>
      <c r="U196" s="378"/>
    </row>
    <row r="197" spans="1:21" ht="22.5" customHeight="1" thickBot="1">
      <c r="A197" s="2090"/>
      <c r="B197" s="1393"/>
      <c r="C197" s="1427"/>
      <c r="D197" s="1622"/>
      <c r="E197" s="2091"/>
      <c r="F197" s="2092"/>
      <c r="G197" s="321" t="s">
        <v>13</v>
      </c>
      <c r="H197" s="424">
        <f t="shared" ref="H197:Q197" si="76">SUM(H196)</f>
        <v>59</v>
      </c>
      <c r="I197" s="430">
        <f t="shared" si="76"/>
        <v>59</v>
      </c>
      <c r="J197" s="430">
        <f t="shared" si="76"/>
        <v>0</v>
      </c>
      <c r="K197" s="467">
        <f t="shared" si="76"/>
        <v>0</v>
      </c>
      <c r="L197" s="518">
        <f t="shared" si="76"/>
        <v>59</v>
      </c>
      <c r="M197" s="430">
        <f t="shared" si="76"/>
        <v>59</v>
      </c>
      <c r="N197" s="430">
        <f t="shared" si="76"/>
        <v>0</v>
      </c>
      <c r="O197" s="519">
        <f t="shared" si="76"/>
        <v>0</v>
      </c>
      <c r="P197" s="520">
        <f t="shared" si="76"/>
        <v>60</v>
      </c>
      <c r="Q197" s="521">
        <f t="shared" si="76"/>
        <v>60</v>
      </c>
      <c r="R197" s="2084"/>
      <c r="S197" s="424">
        <f>SUM(S196)</f>
        <v>100</v>
      </c>
      <c r="T197" s="430">
        <f>SUM(T196)</f>
        <v>100</v>
      </c>
      <c r="U197" s="467"/>
    </row>
    <row r="198" spans="1:21" ht="18" customHeight="1" thickBot="1">
      <c r="A198" s="471" t="s">
        <v>17</v>
      </c>
      <c r="B198" s="829" t="s">
        <v>20</v>
      </c>
      <c r="C198" s="2241" t="s">
        <v>14</v>
      </c>
      <c r="D198" s="2241"/>
      <c r="E198" s="2241"/>
      <c r="F198" s="2241"/>
      <c r="G198" s="2242"/>
      <c r="H198" s="435">
        <f>SUM(H186,H190,H192,H195)</f>
        <v>267.8</v>
      </c>
      <c r="I198" s="472">
        <f>SUM(I186,I190,I192,I195)</f>
        <v>181.20000000000002</v>
      </c>
      <c r="J198" s="472">
        <f>SUM(J186,J190,J192,J195)</f>
        <v>67.3</v>
      </c>
      <c r="K198" s="433">
        <f>SUM(K186,K190,K192,K195)</f>
        <v>86.6</v>
      </c>
      <c r="L198" s="522">
        <f>SUM(L186,L190,L192,L195,L197)</f>
        <v>302.60000000000002</v>
      </c>
      <c r="M198" s="472">
        <f>SUM(M186,M190,M192,M195,M197)</f>
        <v>216</v>
      </c>
      <c r="N198" s="472">
        <f>SUM(N186,N190,N192,N195,N197)</f>
        <v>66.8</v>
      </c>
      <c r="O198" s="827">
        <f>SUM(O186,O190,O192)</f>
        <v>86.6</v>
      </c>
      <c r="P198" s="434">
        <f>SUM(P186,P190,P192)</f>
        <v>214</v>
      </c>
      <c r="Q198" s="828">
        <f>SUM(Q186,Q190,Q192)</f>
        <v>217</v>
      </c>
      <c r="R198" s="434" t="s">
        <v>23</v>
      </c>
      <c r="S198" s="473" t="s">
        <v>352</v>
      </c>
      <c r="T198" s="474" t="s">
        <v>352</v>
      </c>
      <c r="U198" s="523"/>
    </row>
    <row r="199" spans="1:21" ht="16.5" customHeight="1" thickBot="1">
      <c r="A199" s="503" t="s">
        <v>17</v>
      </c>
      <c r="B199" s="2243" t="s">
        <v>15</v>
      </c>
      <c r="C199" s="2243"/>
      <c r="D199" s="2243"/>
      <c r="E199" s="2243"/>
      <c r="F199" s="2243"/>
      <c r="G199" s="2244"/>
      <c r="H199" s="332">
        <f t="shared" ref="H199:Q199" si="77">SUM(H82,H136,H182,H198)</f>
        <v>9888.1</v>
      </c>
      <c r="I199" s="830">
        <f t="shared" si="77"/>
        <v>9764.4000000000015</v>
      </c>
      <c r="J199" s="830">
        <f t="shared" si="77"/>
        <v>930.59999999999991</v>
      </c>
      <c r="K199" s="333">
        <f t="shared" si="77"/>
        <v>123.69999999999999</v>
      </c>
      <c r="L199" s="332">
        <f t="shared" si="77"/>
        <v>9453.1999999999989</v>
      </c>
      <c r="M199" s="830">
        <f t="shared" si="77"/>
        <v>9328.2999999999993</v>
      </c>
      <c r="N199" s="830">
        <f t="shared" si="77"/>
        <v>924.3</v>
      </c>
      <c r="O199" s="333">
        <f t="shared" si="77"/>
        <v>124.89999999999999</v>
      </c>
      <c r="P199" s="331">
        <f t="shared" si="77"/>
        <v>10290.400000000001</v>
      </c>
      <c r="Q199" s="524">
        <f t="shared" si="77"/>
        <v>10530.6</v>
      </c>
      <c r="R199" s="525" t="s">
        <v>23</v>
      </c>
      <c r="S199" s="332" t="s">
        <v>23</v>
      </c>
      <c r="T199" s="831" t="s">
        <v>23</v>
      </c>
      <c r="U199" s="333"/>
    </row>
    <row r="200" spans="1:21" ht="18" customHeight="1" thickBot="1">
      <c r="A200" s="2245" t="s">
        <v>16</v>
      </c>
      <c r="B200" s="2246"/>
      <c r="C200" s="2246"/>
      <c r="D200" s="2246"/>
      <c r="E200" s="2246"/>
      <c r="F200" s="2246"/>
      <c r="G200" s="2247"/>
      <c r="H200" s="832">
        <f>SUM(H199)</f>
        <v>9888.1</v>
      </c>
      <c r="I200" s="833">
        <f t="shared" ref="I200:Q200" si="78">SUM(I199)</f>
        <v>9764.4000000000015</v>
      </c>
      <c r="J200" s="833">
        <f t="shared" si="78"/>
        <v>930.59999999999991</v>
      </c>
      <c r="K200" s="335">
        <f t="shared" si="78"/>
        <v>123.69999999999999</v>
      </c>
      <c r="L200" s="832">
        <f t="shared" si="78"/>
        <v>9453.1999999999989</v>
      </c>
      <c r="M200" s="833">
        <f t="shared" si="78"/>
        <v>9328.2999999999993</v>
      </c>
      <c r="N200" s="833">
        <f t="shared" si="78"/>
        <v>924.3</v>
      </c>
      <c r="O200" s="335">
        <f t="shared" si="78"/>
        <v>124.89999999999999</v>
      </c>
      <c r="P200" s="334">
        <f t="shared" si="78"/>
        <v>10290.400000000001</v>
      </c>
      <c r="Q200" s="526">
        <f t="shared" si="78"/>
        <v>10530.6</v>
      </c>
      <c r="R200" s="527" t="s">
        <v>23</v>
      </c>
      <c r="S200" s="832" t="s">
        <v>23</v>
      </c>
      <c r="T200" s="528" t="s">
        <v>23</v>
      </c>
      <c r="U200" s="529"/>
    </row>
    <row r="201" spans="1:21" ht="11.25" customHeight="1">
      <c r="T201" s="530"/>
    </row>
    <row r="202" spans="1:21" ht="12.75" customHeight="1"/>
    <row r="204" spans="1:21">
      <c r="D204" s="367"/>
    </row>
    <row r="205" spans="1:21" ht="15.75" customHeight="1">
      <c r="A205" s="337" t="s">
        <v>424</v>
      </c>
      <c r="B205" s="337"/>
      <c r="C205" s="337"/>
      <c r="D205" s="337"/>
      <c r="E205" s="337"/>
      <c r="F205" s="337"/>
    </row>
    <row r="206" spans="1:21">
      <c r="D206" s="367"/>
    </row>
    <row r="209" spans="1:16">
      <c r="K209" s="531"/>
      <c r="L209" s="531"/>
      <c r="M209" s="531"/>
      <c r="N209" s="531"/>
      <c r="O209" s="531"/>
      <c r="P209" s="355"/>
    </row>
    <row r="210" spans="1:16">
      <c r="K210" s="531"/>
      <c r="L210" s="531"/>
      <c r="M210" s="531"/>
      <c r="N210" s="531"/>
      <c r="O210" s="531"/>
      <c r="P210" s="355"/>
    </row>
    <row r="211" spans="1:16" ht="15.75">
      <c r="A211" s="337"/>
      <c r="B211" s="337"/>
      <c r="C211" s="337"/>
      <c r="D211" s="337"/>
      <c r="E211" s="337"/>
      <c r="F211" s="337"/>
      <c r="G211" s="337"/>
      <c r="H211" s="337"/>
      <c r="I211" s="337"/>
      <c r="J211" s="337"/>
      <c r="K211" s="337"/>
      <c r="L211" s="337"/>
      <c r="M211" s="337"/>
      <c r="N211" s="337"/>
      <c r="O211" s="531"/>
      <c r="P211" s="355"/>
    </row>
    <row r="212" spans="1:16">
      <c r="K212" s="355"/>
      <c r="L212" s="531"/>
      <c r="M212" s="531"/>
      <c r="N212" s="531"/>
      <c r="O212" s="531"/>
      <c r="P212" s="355"/>
    </row>
    <row r="213" spans="1:16">
      <c r="K213" s="355"/>
      <c r="L213" s="531"/>
      <c r="M213" s="531"/>
      <c r="N213" s="531"/>
      <c r="O213" s="531"/>
      <c r="P213" s="355"/>
    </row>
    <row r="214" spans="1:16">
      <c r="K214" s="355"/>
      <c r="L214" s="531"/>
      <c r="M214" s="531"/>
      <c r="N214" s="531"/>
      <c r="O214" s="531"/>
      <c r="P214" s="355"/>
    </row>
    <row r="215" spans="1:16">
      <c r="K215" s="355"/>
      <c r="L215" s="355"/>
      <c r="M215" s="355"/>
      <c r="N215" s="355"/>
      <c r="O215" s="355"/>
      <c r="P215" s="355"/>
    </row>
    <row r="242" spans="1:1">
      <c r="A242" s="344"/>
    </row>
    <row r="243" spans="1:1">
      <c r="A243" s="344"/>
    </row>
    <row r="244" spans="1:1">
      <c r="A244" s="344"/>
    </row>
    <row r="245" spans="1:1">
      <c r="A245" s="344"/>
    </row>
    <row r="246" spans="1:1">
      <c r="A246" s="344"/>
    </row>
    <row r="247" spans="1:1">
      <c r="A247" s="344"/>
    </row>
    <row r="248" spans="1:1">
      <c r="A248" s="344"/>
    </row>
    <row r="249" spans="1:1">
      <c r="A249" s="344"/>
    </row>
    <row r="250" spans="1:1">
      <c r="A250" s="344"/>
    </row>
    <row r="251" spans="1:1">
      <c r="A251" s="344"/>
    </row>
    <row r="252" spans="1:1">
      <c r="A252" s="344"/>
    </row>
    <row r="253" spans="1:1">
      <c r="A253" s="344"/>
    </row>
    <row r="254" spans="1:1">
      <c r="A254" s="344"/>
    </row>
    <row r="255" spans="1:1">
      <c r="A255" s="344"/>
    </row>
    <row r="256" spans="1:1">
      <c r="A256" s="344"/>
    </row>
    <row r="257" spans="1:1">
      <c r="A257" s="344"/>
    </row>
    <row r="258" spans="1:1">
      <c r="A258" s="344"/>
    </row>
    <row r="259" spans="1:1">
      <c r="A259" s="344"/>
    </row>
    <row r="260" spans="1:1">
      <c r="A260" s="344"/>
    </row>
    <row r="261" spans="1:1">
      <c r="A261" s="344"/>
    </row>
    <row r="262" spans="1:1">
      <c r="A262" s="344"/>
    </row>
    <row r="263" spans="1:1">
      <c r="A263" s="344"/>
    </row>
    <row r="264" spans="1:1">
      <c r="A264" s="344"/>
    </row>
    <row r="265" spans="1:1">
      <c r="A265" s="344"/>
    </row>
    <row r="266" spans="1:1">
      <c r="A266" s="344"/>
    </row>
    <row r="267" spans="1:1">
      <c r="A267" s="344"/>
    </row>
    <row r="268" spans="1:1">
      <c r="A268" s="344"/>
    </row>
    <row r="269" spans="1:1">
      <c r="A269" s="344"/>
    </row>
    <row r="270" spans="1:1">
      <c r="A270" s="344"/>
    </row>
    <row r="271" spans="1:1">
      <c r="A271" s="344"/>
    </row>
    <row r="272" spans="1:1">
      <c r="A272" s="344"/>
    </row>
    <row r="273" spans="1:1">
      <c r="A273" s="344"/>
    </row>
  </sheetData>
  <mergeCells count="642">
    <mergeCell ref="C198:G198"/>
    <mergeCell ref="B199:G199"/>
    <mergeCell ref="A200:G200"/>
    <mergeCell ref="R187:R190"/>
    <mergeCell ref="S187:S189"/>
    <mergeCell ref="T187:T189"/>
    <mergeCell ref="U187:U189"/>
    <mergeCell ref="A193:A195"/>
    <mergeCell ref="B193:B195"/>
    <mergeCell ref="C193:C195"/>
    <mergeCell ref="D193:D195"/>
    <mergeCell ref="E193:E195"/>
    <mergeCell ref="F193:F195"/>
    <mergeCell ref="R193:R195"/>
    <mergeCell ref="A187:A190"/>
    <mergeCell ref="B187:B190"/>
    <mergeCell ref="C187:C190"/>
    <mergeCell ref="D187:D190"/>
    <mergeCell ref="E187:E190"/>
    <mergeCell ref="F187:F190"/>
    <mergeCell ref="R191:R192"/>
    <mergeCell ref="A191:A192"/>
    <mergeCell ref="B191:B192"/>
    <mergeCell ref="C191:C192"/>
    <mergeCell ref="T162:T165"/>
    <mergeCell ref="U162:U165"/>
    <mergeCell ref="A167:A171"/>
    <mergeCell ref="B167:B171"/>
    <mergeCell ref="C167:C171"/>
    <mergeCell ref="D167:D171"/>
    <mergeCell ref="E167:E171"/>
    <mergeCell ref="F167:F171"/>
    <mergeCell ref="R167:R171"/>
    <mergeCell ref="S167:S170"/>
    <mergeCell ref="T167:T170"/>
    <mergeCell ref="A162:A166"/>
    <mergeCell ref="B162:B166"/>
    <mergeCell ref="C162:C166"/>
    <mergeCell ref="D162:D166"/>
    <mergeCell ref="E162:E166"/>
    <mergeCell ref="A152:A153"/>
    <mergeCell ref="B152:B153"/>
    <mergeCell ref="C152:C153"/>
    <mergeCell ref="D152:D153"/>
    <mergeCell ref="E152:E153"/>
    <mergeCell ref="F152:F153"/>
    <mergeCell ref="F162:F166"/>
    <mergeCell ref="R162:R166"/>
    <mergeCell ref="S162:S165"/>
    <mergeCell ref="A160:A161"/>
    <mergeCell ref="B160:B161"/>
    <mergeCell ref="C160:C161"/>
    <mergeCell ref="D160:D161"/>
    <mergeCell ref="E160:E161"/>
    <mergeCell ref="F160:F161"/>
    <mergeCell ref="R160:R161"/>
    <mergeCell ref="A154:A155"/>
    <mergeCell ref="B154:B155"/>
    <mergeCell ref="C154:C155"/>
    <mergeCell ref="D154:D155"/>
    <mergeCell ref="E154:E155"/>
    <mergeCell ref="F154:F155"/>
    <mergeCell ref="R154:R155"/>
    <mergeCell ref="R156:R157"/>
    <mergeCell ref="O140:O141"/>
    <mergeCell ref="P140:P141"/>
    <mergeCell ref="Q140:Q141"/>
    <mergeCell ref="R140:R142"/>
    <mergeCell ref="S140:S141"/>
    <mergeCell ref="T140:T141"/>
    <mergeCell ref="U140:U141"/>
    <mergeCell ref="A143:A146"/>
    <mergeCell ref="B143:B146"/>
    <mergeCell ref="C143:C146"/>
    <mergeCell ref="D143:D146"/>
    <mergeCell ref="E143:E146"/>
    <mergeCell ref="F143:F146"/>
    <mergeCell ref="G143:G144"/>
    <mergeCell ref="H143:H144"/>
    <mergeCell ref="I143:I144"/>
    <mergeCell ref="J143:J144"/>
    <mergeCell ref="K143:K144"/>
    <mergeCell ref="L143:L144"/>
    <mergeCell ref="M143:M144"/>
    <mergeCell ref="N143:N144"/>
    <mergeCell ref="O143:O144"/>
    <mergeCell ref="P143:P144"/>
    <mergeCell ref="Q143:Q144"/>
    <mergeCell ref="C134:C135"/>
    <mergeCell ref="D134:D135"/>
    <mergeCell ref="E134:E135"/>
    <mergeCell ref="F134:F135"/>
    <mergeCell ref="R134:R135"/>
    <mergeCell ref="C136:G136"/>
    <mergeCell ref="C137:U137"/>
    <mergeCell ref="A138:A139"/>
    <mergeCell ref="B138:B139"/>
    <mergeCell ref="C138:C139"/>
    <mergeCell ref="D138:D139"/>
    <mergeCell ref="E138:E139"/>
    <mergeCell ref="F138:F139"/>
    <mergeCell ref="R138:R139"/>
    <mergeCell ref="A134:A135"/>
    <mergeCell ref="B134:B135"/>
    <mergeCell ref="R1:T1"/>
    <mergeCell ref="A2:T2"/>
    <mergeCell ref="A3:T3"/>
    <mergeCell ref="A4:T4"/>
    <mergeCell ref="A5:T5"/>
    <mergeCell ref="A6:T6"/>
    <mergeCell ref="A7:T7"/>
    <mergeCell ref="U7:U10"/>
    <mergeCell ref="A8:A10"/>
    <mergeCell ref="B8:B10"/>
    <mergeCell ref="C8:C10"/>
    <mergeCell ref="D8:D10"/>
    <mergeCell ref="E8:E10"/>
    <mergeCell ref="F8:F10"/>
    <mergeCell ref="G8:G10"/>
    <mergeCell ref="H8:K8"/>
    <mergeCell ref="L8:O8"/>
    <mergeCell ref="P8:P10"/>
    <mergeCell ref="Q8:Q10"/>
    <mergeCell ref="R8:T8"/>
    <mergeCell ref="H9:H10"/>
    <mergeCell ref="I9:J9"/>
    <mergeCell ref="K9:K10"/>
    <mergeCell ref="L9:L10"/>
    <mergeCell ref="M9:N9"/>
    <mergeCell ref="O9:O10"/>
    <mergeCell ref="R9:R10"/>
    <mergeCell ref="A11:U11"/>
    <mergeCell ref="A12:U12"/>
    <mergeCell ref="B13:U13"/>
    <mergeCell ref="C14:U14"/>
    <mergeCell ref="A15:A16"/>
    <mergeCell ref="B15:B16"/>
    <mergeCell ref="C15:C16"/>
    <mergeCell ref="D15:D16"/>
    <mergeCell ref="E15:E16"/>
    <mergeCell ref="F15:F16"/>
    <mergeCell ref="R15:R16"/>
    <mergeCell ref="A17:A18"/>
    <mergeCell ref="B17:B18"/>
    <mergeCell ref="C17:C18"/>
    <mergeCell ref="D17:D18"/>
    <mergeCell ref="E17:E18"/>
    <mergeCell ref="F17:F18"/>
    <mergeCell ref="R17:R18"/>
    <mergeCell ref="R19:R20"/>
    <mergeCell ref="A21:A22"/>
    <mergeCell ref="B21:B22"/>
    <mergeCell ref="C21:C22"/>
    <mergeCell ref="D21:D22"/>
    <mergeCell ref="E21:E22"/>
    <mergeCell ref="F21:F22"/>
    <mergeCell ref="R21:R22"/>
    <mergeCell ref="A19:A20"/>
    <mergeCell ref="B19:B20"/>
    <mergeCell ref="C19:C20"/>
    <mergeCell ref="D19:D20"/>
    <mergeCell ref="E19:E20"/>
    <mergeCell ref="F19:F20"/>
    <mergeCell ref="R23:R24"/>
    <mergeCell ref="A25:A26"/>
    <mergeCell ref="B25:B26"/>
    <mergeCell ref="C25:C26"/>
    <mergeCell ref="D25:D26"/>
    <mergeCell ref="E25:E26"/>
    <mergeCell ref="F25:F26"/>
    <mergeCell ref="R25:R26"/>
    <mergeCell ref="A23:A24"/>
    <mergeCell ref="B23:B24"/>
    <mergeCell ref="C23:C24"/>
    <mergeCell ref="D23:D24"/>
    <mergeCell ref="E23:E24"/>
    <mergeCell ref="F23:F24"/>
    <mergeCell ref="R27:R28"/>
    <mergeCell ref="A29:A30"/>
    <mergeCell ref="B29:B30"/>
    <mergeCell ref="C29:C30"/>
    <mergeCell ref="D29:D30"/>
    <mergeCell ref="E29:E30"/>
    <mergeCell ref="F29:F30"/>
    <mergeCell ref="R29:R30"/>
    <mergeCell ref="A27:A28"/>
    <mergeCell ref="B27:B28"/>
    <mergeCell ref="C27:C28"/>
    <mergeCell ref="D27:D28"/>
    <mergeCell ref="E27:E28"/>
    <mergeCell ref="F27:F28"/>
    <mergeCell ref="R31:R32"/>
    <mergeCell ref="A33:A34"/>
    <mergeCell ref="B33:B34"/>
    <mergeCell ref="C33:C34"/>
    <mergeCell ref="D33:D34"/>
    <mergeCell ref="E33:E34"/>
    <mergeCell ref="F33:F34"/>
    <mergeCell ref="R33:R34"/>
    <mergeCell ref="A31:A32"/>
    <mergeCell ref="B31:B32"/>
    <mergeCell ref="C31:C32"/>
    <mergeCell ref="D31:D32"/>
    <mergeCell ref="E31:E32"/>
    <mergeCell ref="F31:F32"/>
    <mergeCell ref="R35:R36"/>
    <mergeCell ref="A37:A38"/>
    <mergeCell ref="B37:B38"/>
    <mergeCell ref="C37:C38"/>
    <mergeCell ref="D37:D38"/>
    <mergeCell ref="E37:E38"/>
    <mergeCell ref="F37:F38"/>
    <mergeCell ref="R37:R38"/>
    <mergeCell ref="A35:A36"/>
    <mergeCell ref="B35:B36"/>
    <mergeCell ref="C35:C36"/>
    <mergeCell ref="D35:D36"/>
    <mergeCell ref="E35:E36"/>
    <mergeCell ref="F35:F36"/>
    <mergeCell ref="R39:R40"/>
    <mergeCell ref="A41:A42"/>
    <mergeCell ref="B41:B42"/>
    <mergeCell ref="C41:C42"/>
    <mergeCell ref="D41:D42"/>
    <mergeCell ref="E41:E42"/>
    <mergeCell ref="F41:F42"/>
    <mergeCell ref="R41:R42"/>
    <mergeCell ref="A39:A40"/>
    <mergeCell ref="B39:B40"/>
    <mergeCell ref="C39:C40"/>
    <mergeCell ref="D39:D40"/>
    <mergeCell ref="E39:E40"/>
    <mergeCell ref="F39:F40"/>
    <mergeCell ref="D47:D49"/>
    <mergeCell ref="E47:E49"/>
    <mergeCell ref="F47:F49"/>
    <mergeCell ref="R43:R44"/>
    <mergeCell ref="A45:A46"/>
    <mergeCell ref="B45:B46"/>
    <mergeCell ref="C45:C46"/>
    <mergeCell ref="D45:D46"/>
    <mergeCell ref="E45:E46"/>
    <mergeCell ref="F45:F46"/>
    <mergeCell ref="R45:R46"/>
    <mergeCell ref="A43:A44"/>
    <mergeCell ref="B43:B44"/>
    <mergeCell ref="C43:C44"/>
    <mergeCell ref="D43:D44"/>
    <mergeCell ref="E43:E44"/>
    <mergeCell ref="F43:F44"/>
    <mergeCell ref="S47:S48"/>
    <mergeCell ref="T47:T48"/>
    <mergeCell ref="A50:A51"/>
    <mergeCell ref="B50:B51"/>
    <mergeCell ref="C50:C51"/>
    <mergeCell ref="D50:D51"/>
    <mergeCell ref="E50:E51"/>
    <mergeCell ref="F50:F51"/>
    <mergeCell ref="R50:R51"/>
    <mergeCell ref="M47:M48"/>
    <mergeCell ref="N47:N48"/>
    <mergeCell ref="O47:O48"/>
    <mergeCell ref="P47:P48"/>
    <mergeCell ref="Q47:Q48"/>
    <mergeCell ref="R47:R49"/>
    <mergeCell ref="G47:G48"/>
    <mergeCell ref="H47:H48"/>
    <mergeCell ref="I47:I48"/>
    <mergeCell ref="J47:J48"/>
    <mergeCell ref="K47:K48"/>
    <mergeCell ref="L47:L48"/>
    <mergeCell ref="A47:A49"/>
    <mergeCell ref="B47:B49"/>
    <mergeCell ref="C47:C49"/>
    <mergeCell ref="R52:R53"/>
    <mergeCell ref="A54:A55"/>
    <mergeCell ref="B54:B55"/>
    <mergeCell ref="C54:C55"/>
    <mergeCell ref="D54:D55"/>
    <mergeCell ref="E54:E55"/>
    <mergeCell ref="F54:F55"/>
    <mergeCell ref="R54:R55"/>
    <mergeCell ref="A52:A53"/>
    <mergeCell ref="B52:B53"/>
    <mergeCell ref="C52:C53"/>
    <mergeCell ref="D52:D53"/>
    <mergeCell ref="E52:E53"/>
    <mergeCell ref="F52:F53"/>
    <mergeCell ref="S56:S57"/>
    <mergeCell ref="T56:T57"/>
    <mergeCell ref="U56:U57"/>
    <mergeCell ref="A59:A61"/>
    <mergeCell ref="B59:B61"/>
    <mergeCell ref="C59:C61"/>
    <mergeCell ref="D59:D61"/>
    <mergeCell ref="E59:E61"/>
    <mergeCell ref="F59:F61"/>
    <mergeCell ref="A56:A58"/>
    <mergeCell ref="B56:B58"/>
    <mergeCell ref="C56:C58"/>
    <mergeCell ref="D56:D58"/>
    <mergeCell ref="E56:E58"/>
    <mergeCell ref="F56:F58"/>
    <mergeCell ref="R59:R61"/>
    <mergeCell ref="A62:A63"/>
    <mergeCell ref="B62:B63"/>
    <mergeCell ref="C62:C63"/>
    <mergeCell ref="D62:D63"/>
    <mergeCell ref="E62:E63"/>
    <mergeCell ref="F62:F63"/>
    <mergeCell ref="R62:R63"/>
    <mergeCell ref="R56:R58"/>
    <mergeCell ref="R64:R65"/>
    <mergeCell ref="A66:A67"/>
    <mergeCell ref="B66:B67"/>
    <mergeCell ref="C66:C67"/>
    <mergeCell ref="D66:D67"/>
    <mergeCell ref="E66:E67"/>
    <mergeCell ref="F66:F67"/>
    <mergeCell ref="R66:R67"/>
    <mergeCell ref="A64:A65"/>
    <mergeCell ref="B64:B65"/>
    <mergeCell ref="C64:C65"/>
    <mergeCell ref="D64:D65"/>
    <mergeCell ref="E64:E65"/>
    <mergeCell ref="F64:F65"/>
    <mergeCell ref="R68:R69"/>
    <mergeCell ref="A70:A71"/>
    <mergeCell ref="B70:B71"/>
    <mergeCell ref="C70:C71"/>
    <mergeCell ref="D70:D71"/>
    <mergeCell ref="E70:E71"/>
    <mergeCell ref="F70:F71"/>
    <mergeCell ref="R70:R71"/>
    <mergeCell ref="A68:A69"/>
    <mergeCell ref="B68:B69"/>
    <mergeCell ref="C68:C69"/>
    <mergeCell ref="D68:D69"/>
    <mergeCell ref="E68:E69"/>
    <mergeCell ref="F68:F69"/>
    <mergeCell ref="R72:R73"/>
    <mergeCell ref="A74:A75"/>
    <mergeCell ref="B74:B75"/>
    <mergeCell ref="C74:C75"/>
    <mergeCell ref="D74:D75"/>
    <mergeCell ref="E74:E75"/>
    <mergeCell ref="F74:F75"/>
    <mergeCell ref="R74:R75"/>
    <mergeCell ref="A72:A73"/>
    <mergeCell ref="B72:B73"/>
    <mergeCell ref="C72:C73"/>
    <mergeCell ref="D72:D73"/>
    <mergeCell ref="E72:E73"/>
    <mergeCell ref="F72:F73"/>
    <mergeCell ref="R76:R77"/>
    <mergeCell ref="A78:A79"/>
    <mergeCell ref="B78:B79"/>
    <mergeCell ref="C78:C79"/>
    <mergeCell ref="D78:D79"/>
    <mergeCell ref="E78:E79"/>
    <mergeCell ref="F78:F79"/>
    <mergeCell ref="R78:R79"/>
    <mergeCell ref="A76:A77"/>
    <mergeCell ref="B76:B77"/>
    <mergeCell ref="C76:C77"/>
    <mergeCell ref="D76:D77"/>
    <mergeCell ref="E76:E77"/>
    <mergeCell ref="F76:F77"/>
    <mergeCell ref="R80:R81"/>
    <mergeCell ref="C82:G82"/>
    <mergeCell ref="C83:U83"/>
    <mergeCell ref="A84:A85"/>
    <mergeCell ref="B84:B85"/>
    <mergeCell ref="C84:C85"/>
    <mergeCell ref="D84:D85"/>
    <mergeCell ref="E84:E85"/>
    <mergeCell ref="F84:F85"/>
    <mergeCell ref="R84:R85"/>
    <mergeCell ref="A80:A81"/>
    <mergeCell ref="B80:B81"/>
    <mergeCell ref="C80:C81"/>
    <mergeCell ref="D80:D81"/>
    <mergeCell ref="E80:E81"/>
    <mergeCell ref="F80:F81"/>
    <mergeCell ref="R86:R87"/>
    <mergeCell ref="A88:A89"/>
    <mergeCell ref="B88:B89"/>
    <mergeCell ref="C88:C89"/>
    <mergeCell ref="D88:D89"/>
    <mergeCell ref="E88:E89"/>
    <mergeCell ref="F88:F89"/>
    <mergeCell ref="R88:R89"/>
    <mergeCell ref="A86:A87"/>
    <mergeCell ref="B86:B87"/>
    <mergeCell ref="C86:C87"/>
    <mergeCell ref="D86:D87"/>
    <mergeCell ref="E86:E87"/>
    <mergeCell ref="F86:F87"/>
    <mergeCell ref="R90:R91"/>
    <mergeCell ref="A92:A93"/>
    <mergeCell ref="B92:B93"/>
    <mergeCell ref="C92:C93"/>
    <mergeCell ref="D92:D93"/>
    <mergeCell ref="E92:E93"/>
    <mergeCell ref="F92:F93"/>
    <mergeCell ref="R92:R93"/>
    <mergeCell ref="A90:A91"/>
    <mergeCell ref="B90:B91"/>
    <mergeCell ref="C90:C91"/>
    <mergeCell ref="D90:D91"/>
    <mergeCell ref="E90:E91"/>
    <mergeCell ref="F90:F91"/>
    <mergeCell ref="R94:R95"/>
    <mergeCell ref="A96:A97"/>
    <mergeCell ref="B96:B97"/>
    <mergeCell ref="C96:C97"/>
    <mergeCell ref="D96:D97"/>
    <mergeCell ref="E96:E97"/>
    <mergeCell ref="F96:F97"/>
    <mergeCell ref="R96:R97"/>
    <mergeCell ref="A94:A95"/>
    <mergeCell ref="B94:B95"/>
    <mergeCell ref="C94:C95"/>
    <mergeCell ref="D94:D95"/>
    <mergeCell ref="E94:E95"/>
    <mergeCell ref="F94:F95"/>
    <mergeCell ref="R98:R99"/>
    <mergeCell ref="A100:A101"/>
    <mergeCell ref="B100:B101"/>
    <mergeCell ref="C100:C101"/>
    <mergeCell ref="D100:D101"/>
    <mergeCell ref="E100:E101"/>
    <mergeCell ref="F100:F101"/>
    <mergeCell ref="R100:R101"/>
    <mergeCell ref="A98:A99"/>
    <mergeCell ref="B98:B99"/>
    <mergeCell ref="C98:C99"/>
    <mergeCell ref="D98:D99"/>
    <mergeCell ref="E98:E99"/>
    <mergeCell ref="F98:F99"/>
    <mergeCell ref="R102:R103"/>
    <mergeCell ref="A104:A105"/>
    <mergeCell ref="B104:B105"/>
    <mergeCell ref="C104:C105"/>
    <mergeCell ref="D104:D105"/>
    <mergeCell ref="E104:E105"/>
    <mergeCell ref="F104:F105"/>
    <mergeCell ref="R104:R105"/>
    <mergeCell ref="A102:A103"/>
    <mergeCell ref="B102:B103"/>
    <mergeCell ref="C102:C103"/>
    <mergeCell ref="D102:D103"/>
    <mergeCell ref="E102:E103"/>
    <mergeCell ref="F102:F103"/>
    <mergeCell ref="R106:R107"/>
    <mergeCell ref="A108:A109"/>
    <mergeCell ref="B108:B109"/>
    <mergeCell ref="C108:C109"/>
    <mergeCell ref="D108:D109"/>
    <mergeCell ref="E108:E109"/>
    <mergeCell ref="F108:F109"/>
    <mergeCell ref="R108:R109"/>
    <mergeCell ref="A106:A107"/>
    <mergeCell ref="B106:B107"/>
    <mergeCell ref="C106:C107"/>
    <mergeCell ref="D106:D107"/>
    <mergeCell ref="E106:E107"/>
    <mergeCell ref="F106:F107"/>
    <mergeCell ref="R110:R111"/>
    <mergeCell ref="A112:A113"/>
    <mergeCell ref="B112:B113"/>
    <mergeCell ref="C112:C113"/>
    <mergeCell ref="D112:D113"/>
    <mergeCell ref="E112:E113"/>
    <mergeCell ref="F112:F113"/>
    <mergeCell ref="R112:R113"/>
    <mergeCell ref="A110:A111"/>
    <mergeCell ref="B110:B111"/>
    <mergeCell ref="C110:C111"/>
    <mergeCell ref="D110:D111"/>
    <mergeCell ref="E110:E111"/>
    <mergeCell ref="F110:F111"/>
    <mergeCell ref="R114:R115"/>
    <mergeCell ref="A116:A117"/>
    <mergeCell ref="B116:B117"/>
    <mergeCell ref="C116:C117"/>
    <mergeCell ref="D116:D117"/>
    <mergeCell ref="E116:E117"/>
    <mergeCell ref="F116:F117"/>
    <mergeCell ref="R116:R117"/>
    <mergeCell ref="A114:A115"/>
    <mergeCell ref="B114:B115"/>
    <mergeCell ref="C114:C115"/>
    <mergeCell ref="D114:D115"/>
    <mergeCell ref="E114:E115"/>
    <mergeCell ref="F114:F115"/>
    <mergeCell ref="R118:R119"/>
    <mergeCell ref="A120:A121"/>
    <mergeCell ref="B120:B121"/>
    <mergeCell ref="C120:C121"/>
    <mergeCell ref="D120:D121"/>
    <mergeCell ref="E120:E121"/>
    <mergeCell ref="F120:F121"/>
    <mergeCell ref="R120:R121"/>
    <mergeCell ref="A118:A119"/>
    <mergeCell ref="B118:B119"/>
    <mergeCell ref="C118:C119"/>
    <mergeCell ref="D118:D119"/>
    <mergeCell ref="E118:E119"/>
    <mergeCell ref="F118:F119"/>
    <mergeCell ref="R122:R123"/>
    <mergeCell ref="A124:A127"/>
    <mergeCell ref="B124:B127"/>
    <mergeCell ref="C124:C127"/>
    <mergeCell ref="D124:D127"/>
    <mergeCell ref="E124:E127"/>
    <mergeCell ref="F124:F127"/>
    <mergeCell ref="R124:R127"/>
    <mergeCell ref="A122:A123"/>
    <mergeCell ref="B122:B123"/>
    <mergeCell ref="C122:C123"/>
    <mergeCell ref="D122:D123"/>
    <mergeCell ref="E122:E123"/>
    <mergeCell ref="F122:F123"/>
    <mergeCell ref="S124:S126"/>
    <mergeCell ref="T124:T126"/>
    <mergeCell ref="U124:U126"/>
    <mergeCell ref="A128:A131"/>
    <mergeCell ref="B128:B131"/>
    <mergeCell ref="C128:C131"/>
    <mergeCell ref="D128:D131"/>
    <mergeCell ref="E128:E131"/>
    <mergeCell ref="F128:F131"/>
    <mergeCell ref="G128:G129"/>
    <mergeCell ref="T128:T130"/>
    <mergeCell ref="U128:U130"/>
    <mergeCell ref="S128:S130"/>
    <mergeCell ref="A132:A133"/>
    <mergeCell ref="B132:B133"/>
    <mergeCell ref="C132:C133"/>
    <mergeCell ref="D132:D133"/>
    <mergeCell ref="E132:E133"/>
    <mergeCell ref="F132:F133"/>
    <mergeCell ref="R132:R133"/>
    <mergeCell ref="N128:N129"/>
    <mergeCell ref="O128:O129"/>
    <mergeCell ref="P128:P129"/>
    <mergeCell ref="Q128:Q129"/>
    <mergeCell ref="R128:R131"/>
    <mergeCell ref="H128:H129"/>
    <mergeCell ref="I128:I129"/>
    <mergeCell ref="J128:J129"/>
    <mergeCell ref="K128:K129"/>
    <mergeCell ref="L128:L129"/>
    <mergeCell ref="M128:M129"/>
    <mergeCell ref="J140:J141"/>
    <mergeCell ref="K140:K141"/>
    <mergeCell ref="L140:L141"/>
    <mergeCell ref="M140:M141"/>
    <mergeCell ref="N140:N141"/>
    <mergeCell ref="A150:A151"/>
    <mergeCell ref="B150:B151"/>
    <mergeCell ref="C150:C151"/>
    <mergeCell ref="D150:D151"/>
    <mergeCell ref="E150:E151"/>
    <mergeCell ref="F150:F151"/>
    <mergeCell ref="A140:A142"/>
    <mergeCell ref="B140:B142"/>
    <mergeCell ref="C140:C142"/>
    <mergeCell ref="D140:D142"/>
    <mergeCell ref="E140:E142"/>
    <mergeCell ref="F140:F142"/>
    <mergeCell ref="G140:G141"/>
    <mergeCell ref="H140:H141"/>
    <mergeCell ref="I140:I141"/>
    <mergeCell ref="R143:R146"/>
    <mergeCell ref="S143:S145"/>
    <mergeCell ref="T143:T145"/>
    <mergeCell ref="U143:U145"/>
    <mergeCell ref="A147:A149"/>
    <mergeCell ref="B147:B149"/>
    <mergeCell ref="C147:C149"/>
    <mergeCell ref="D147:D149"/>
    <mergeCell ref="E147:E149"/>
    <mergeCell ref="F147:F149"/>
    <mergeCell ref="R147:R149"/>
    <mergeCell ref="S147:S148"/>
    <mergeCell ref="T147:T148"/>
    <mergeCell ref="U147:U148"/>
    <mergeCell ref="A158:A159"/>
    <mergeCell ref="B158:B159"/>
    <mergeCell ref="C158:C159"/>
    <mergeCell ref="D158:D159"/>
    <mergeCell ref="E158:E159"/>
    <mergeCell ref="F158:F159"/>
    <mergeCell ref="R158:R159"/>
    <mergeCell ref="A156:A157"/>
    <mergeCell ref="B156:B157"/>
    <mergeCell ref="C156:C157"/>
    <mergeCell ref="D156:D157"/>
    <mergeCell ref="E156:E157"/>
    <mergeCell ref="F156:F157"/>
    <mergeCell ref="A172:A176"/>
    <mergeCell ref="B172:B176"/>
    <mergeCell ref="C172:C176"/>
    <mergeCell ref="D172:D176"/>
    <mergeCell ref="E172:E176"/>
    <mergeCell ref="F172:F176"/>
    <mergeCell ref="R172:R176"/>
    <mergeCell ref="S172:S175"/>
    <mergeCell ref="T172:T175"/>
    <mergeCell ref="A177:A181"/>
    <mergeCell ref="B177:B181"/>
    <mergeCell ref="C177:C181"/>
    <mergeCell ref="D177:D181"/>
    <mergeCell ref="E177:E181"/>
    <mergeCell ref="F177:F181"/>
    <mergeCell ref="R177:R181"/>
    <mergeCell ref="S177:S180"/>
    <mergeCell ref="T177:T180"/>
    <mergeCell ref="C182:G182"/>
    <mergeCell ref="C183:U183"/>
    <mergeCell ref="A184:A186"/>
    <mergeCell ref="B184:B186"/>
    <mergeCell ref="C184:C186"/>
    <mergeCell ref="D184:D186"/>
    <mergeCell ref="E184:E186"/>
    <mergeCell ref="F184:F186"/>
    <mergeCell ref="R184:R186"/>
    <mergeCell ref="S184:S185"/>
    <mergeCell ref="T184:T185"/>
    <mergeCell ref="U184:U185"/>
    <mergeCell ref="R196:R197"/>
    <mergeCell ref="D191:D192"/>
    <mergeCell ref="E191:E192"/>
    <mergeCell ref="F191:F192"/>
    <mergeCell ref="A196:A197"/>
    <mergeCell ref="B196:B197"/>
    <mergeCell ref="C196:C197"/>
    <mergeCell ref="D196:D197"/>
    <mergeCell ref="E196:E197"/>
    <mergeCell ref="F196:F197"/>
  </mergeCells>
  <conditionalFormatting sqref="S186:T186 S139:T139 S142:T142 S53:T53 R8:T8 S51:T51 S49:T49 S46:T46 S16:T16 S18:T18 S20:T20 S22:T22 S24:T24 S44:T44 S105:T105 S146:T146 U191 H16:Q16 H18:Q18 H20:Q20 H22:Q22 H24:Q24 H44:Q44 H46:Q46 H49:Q49 H51:Q51 H53:Q53 H105:Q105 H139:Q139 H142:Q142 H146:Q146 H149:Q155 H186:Q186 H190:Q197 S149:T155 S190:T197 A199:T200 U131:U135">
    <cfRule type="cellIs" dxfId="83" priority="83" stopIfTrue="1" operator="equal">
      <formula>0</formula>
    </cfRule>
  </conditionalFormatting>
  <conditionalFormatting sqref="S140:T140 P143:P145 J140:K140 N52:Q52 J52:K52 S48 O47 S50:T50 K47:N48 J50:O50 N140:P140 S47:T47">
    <cfRule type="cellIs" dxfId="82" priority="82" stopIfTrue="1" operator="equal">
      <formula>0</formula>
    </cfRule>
  </conditionalFormatting>
  <conditionalFormatting sqref="S163 S166:T166 H166:Q166 S162:T162">
    <cfRule type="cellIs" dxfId="81" priority="81" stopIfTrue="1" operator="equal">
      <formula>0</formula>
    </cfRule>
  </conditionalFormatting>
  <conditionalFormatting sqref="K148 O148:Q148">
    <cfRule type="cellIs" dxfId="80" priority="80" stopIfTrue="1" operator="equal">
      <formula>0</formula>
    </cfRule>
  </conditionalFormatting>
  <conditionalFormatting sqref="L140:M140">
    <cfRule type="cellIs" dxfId="79" priority="79" stopIfTrue="1" operator="equal">
      <formula>0</formula>
    </cfRule>
  </conditionalFormatting>
  <conditionalFormatting sqref="L148:N148">
    <cfRule type="cellIs" dxfId="78" priority="78" stopIfTrue="1" operator="equal">
      <formula>0</formula>
    </cfRule>
  </conditionalFormatting>
  <conditionalFormatting sqref="H47:J48">
    <cfRule type="cellIs" dxfId="77" priority="77" stopIfTrue="1" operator="equal">
      <formula>0</formula>
    </cfRule>
  </conditionalFormatting>
  <conditionalFormatting sqref="H50:I50">
    <cfRule type="cellIs" dxfId="76" priority="76" stopIfTrue="1" operator="equal">
      <formula>0</formula>
    </cfRule>
  </conditionalFormatting>
  <conditionalFormatting sqref="H140:I140">
    <cfRule type="cellIs" dxfId="75" priority="75" stopIfTrue="1" operator="equal">
      <formula>0</formula>
    </cfRule>
  </conditionalFormatting>
  <conditionalFormatting sqref="H148:J148">
    <cfRule type="cellIs" dxfId="74" priority="74" stopIfTrue="1" operator="equal">
      <formula>0</formula>
    </cfRule>
  </conditionalFormatting>
  <conditionalFormatting sqref="H162:Q162">
    <cfRule type="cellIs" dxfId="73" priority="73" stopIfTrue="1" operator="equal">
      <formula>0</formula>
    </cfRule>
  </conditionalFormatting>
  <conditionalFormatting sqref="H163:Q163">
    <cfRule type="cellIs" dxfId="72" priority="72" stopIfTrue="1" operator="equal">
      <formula>0</formula>
    </cfRule>
  </conditionalFormatting>
  <conditionalFormatting sqref="H164:Q164">
    <cfRule type="cellIs" dxfId="71" priority="71" stopIfTrue="1" operator="equal">
      <formula>0</formula>
    </cfRule>
  </conditionalFormatting>
  <conditionalFormatting sqref="H165:Q165">
    <cfRule type="cellIs" dxfId="70" priority="70" stopIfTrue="1" operator="equal">
      <formula>0</formula>
    </cfRule>
  </conditionalFormatting>
  <conditionalFormatting sqref="S147:T147">
    <cfRule type="cellIs" dxfId="69" priority="69" stopIfTrue="1" operator="equal">
      <formula>0</formula>
    </cfRule>
  </conditionalFormatting>
  <conditionalFormatting sqref="S156:T157 H156:Q157">
    <cfRule type="cellIs" dxfId="68" priority="68" stopIfTrue="1" operator="equal">
      <formula>0</formula>
    </cfRule>
  </conditionalFormatting>
  <conditionalFormatting sqref="S158:T159 H158:Q159">
    <cfRule type="cellIs" dxfId="67" priority="67" stopIfTrue="1" operator="equal">
      <formula>0</formula>
    </cfRule>
  </conditionalFormatting>
  <conditionalFormatting sqref="S160:T161 H160:Q161">
    <cfRule type="cellIs" dxfId="66" priority="66" stopIfTrue="1" operator="equal">
      <formula>0</formula>
    </cfRule>
  </conditionalFormatting>
  <conditionalFormatting sqref="S167:T168 S171:T171 L167:Q170 H171:Q171">
    <cfRule type="cellIs" dxfId="65" priority="65" stopIfTrue="1" operator="equal">
      <formula>0</formula>
    </cfRule>
  </conditionalFormatting>
  <conditionalFormatting sqref="H167:K167">
    <cfRule type="cellIs" dxfId="64" priority="64" stopIfTrue="1" operator="equal">
      <formula>0</formula>
    </cfRule>
  </conditionalFormatting>
  <conditionalFormatting sqref="H168:K168">
    <cfRule type="cellIs" dxfId="63" priority="63" stopIfTrue="1" operator="equal">
      <formula>0</formula>
    </cfRule>
  </conditionalFormatting>
  <conditionalFormatting sqref="H169:K169">
    <cfRule type="cellIs" dxfId="62" priority="62" stopIfTrue="1" operator="equal">
      <formula>0</formula>
    </cfRule>
  </conditionalFormatting>
  <conditionalFormatting sqref="H170:K170">
    <cfRule type="cellIs" dxfId="61" priority="61" stopIfTrue="1" operator="equal">
      <formula>0</formula>
    </cfRule>
  </conditionalFormatting>
  <conditionalFormatting sqref="S177:T178 S181:T181 L177:Q180 H181:Q181">
    <cfRule type="cellIs" dxfId="60" priority="60" stopIfTrue="1" operator="equal">
      <formula>0</formula>
    </cfRule>
  </conditionalFormatting>
  <conditionalFormatting sqref="H177:K177">
    <cfRule type="cellIs" dxfId="59" priority="59" stopIfTrue="1" operator="equal">
      <formula>0</formula>
    </cfRule>
  </conditionalFormatting>
  <conditionalFormatting sqref="H178:K178">
    <cfRule type="cellIs" dxfId="58" priority="58" stopIfTrue="1" operator="equal">
      <formula>0</formula>
    </cfRule>
  </conditionalFormatting>
  <conditionalFormatting sqref="H179:K179">
    <cfRule type="cellIs" dxfId="57" priority="57" stopIfTrue="1" operator="equal">
      <formula>0</formula>
    </cfRule>
  </conditionalFormatting>
  <conditionalFormatting sqref="H180:K180">
    <cfRule type="cellIs" dxfId="56" priority="56" stopIfTrue="1" operator="equal">
      <formula>0</formula>
    </cfRule>
  </conditionalFormatting>
  <conditionalFormatting sqref="S172:T173 S176:T176 L172:Q175 H176:Q176">
    <cfRule type="cellIs" dxfId="55" priority="55" stopIfTrue="1" operator="equal">
      <formula>0</formula>
    </cfRule>
  </conditionalFormatting>
  <conditionalFormatting sqref="H172:K172">
    <cfRule type="cellIs" dxfId="54" priority="54" stopIfTrue="1" operator="equal">
      <formula>0</formula>
    </cfRule>
  </conditionalFormatting>
  <conditionalFormatting sqref="H173:K173">
    <cfRule type="cellIs" dxfId="53" priority="53" stopIfTrue="1" operator="equal">
      <formula>0</formula>
    </cfRule>
  </conditionalFormatting>
  <conditionalFormatting sqref="H174:K174">
    <cfRule type="cellIs" dxfId="52" priority="52" stopIfTrue="1" operator="equal">
      <formula>0</formula>
    </cfRule>
  </conditionalFormatting>
  <conditionalFormatting sqref="H175:K175">
    <cfRule type="cellIs" dxfId="51" priority="51" stopIfTrue="1" operator="equal">
      <formula>0</formula>
    </cfRule>
  </conditionalFormatting>
  <conditionalFormatting sqref="S26:T26 H26:Q26">
    <cfRule type="cellIs" dxfId="50" priority="50" stopIfTrue="1" operator="equal">
      <formula>0</formula>
    </cfRule>
  </conditionalFormatting>
  <conditionalFormatting sqref="S28:T28 H28:Q28">
    <cfRule type="cellIs" dxfId="49" priority="49" stopIfTrue="1" operator="equal">
      <formula>0</formula>
    </cfRule>
  </conditionalFormatting>
  <conditionalFormatting sqref="S30:T30 H30:Q30">
    <cfRule type="cellIs" dxfId="48" priority="48" stopIfTrue="1" operator="equal">
      <formula>0</formula>
    </cfRule>
  </conditionalFormatting>
  <conditionalFormatting sqref="S32:T32 H32:Q32">
    <cfRule type="cellIs" dxfId="47" priority="47" stopIfTrue="1" operator="equal">
      <formula>0</formula>
    </cfRule>
  </conditionalFormatting>
  <conditionalFormatting sqref="S34:T34 H34:Q34">
    <cfRule type="cellIs" dxfId="46" priority="46" stopIfTrue="1" operator="equal">
      <formula>0</formula>
    </cfRule>
  </conditionalFormatting>
  <conditionalFormatting sqref="S36:T36 H36:Q36">
    <cfRule type="cellIs" dxfId="45" priority="45" stopIfTrue="1" operator="equal">
      <formula>0</formula>
    </cfRule>
  </conditionalFormatting>
  <conditionalFormatting sqref="S38:T38 H38:Q38">
    <cfRule type="cellIs" dxfId="44" priority="44" stopIfTrue="1" operator="equal">
      <formula>0</formula>
    </cfRule>
  </conditionalFormatting>
  <conditionalFormatting sqref="S40:T40 H40:Q40">
    <cfRule type="cellIs" dxfId="43" priority="43" stopIfTrue="1" operator="equal">
      <formula>0</formula>
    </cfRule>
  </conditionalFormatting>
  <conditionalFormatting sqref="S42:T42 H42:Q42">
    <cfRule type="cellIs" dxfId="42" priority="42" stopIfTrue="1" operator="equal">
      <formula>0</formula>
    </cfRule>
  </conditionalFormatting>
  <conditionalFormatting sqref="S107:T107 H107:Q107">
    <cfRule type="cellIs" dxfId="41" priority="41" stopIfTrue="1" operator="equal">
      <formula>0</formula>
    </cfRule>
  </conditionalFormatting>
  <conditionalFormatting sqref="S109:T109 H109:Q109">
    <cfRule type="cellIs" dxfId="40" priority="40" stopIfTrue="1" operator="equal">
      <formula>0</formula>
    </cfRule>
  </conditionalFormatting>
  <conditionalFormatting sqref="S111:T111 H111:Q111">
    <cfRule type="cellIs" dxfId="39" priority="39" stopIfTrue="1" operator="equal">
      <formula>0</formula>
    </cfRule>
  </conditionalFormatting>
  <conditionalFormatting sqref="S113:T113 H113:Q113">
    <cfRule type="cellIs" dxfId="38" priority="38" stopIfTrue="1" operator="equal">
      <formula>0</formula>
    </cfRule>
  </conditionalFormatting>
  <conditionalFormatting sqref="S115:T115 H115:Q115">
    <cfRule type="cellIs" dxfId="37" priority="37" stopIfTrue="1" operator="equal">
      <formula>0</formula>
    </cfRule>
  </conditionalFormatting>
  <conditionalFormatting sqref="S117:T117 H117:Q117">
    <cfRule type="cellIs" dxfId="36" priority="36" stopIfTrue="1" operator="equal">
      <formula>0</formula>
    </cfRule>
  </conditionalFormatting>
  <conditionalFormatting sqref="S119:T119 H119:Q119">
    <cfRule type="cellIs" dxfId="35" priority="35" stopIfTrue="1" operator="equal">
      <formula>0</formula>
    </cfRule>
  </conditionalFormatting>
  <conditionalFormatting sqref="S121:T121 H121:Q121">
    <cfRule type="cellIs" dxfId="34" priority="34" stopIfTrue="1" operator="equal">
      <formula>0</formula>
    </cfRule>
  </conditionalFormatting>
  <conditionalFormatting sqref="S123:T123 H123:Q123">
    <cfRule type="cellIs" dxfId="33" priority="33" stopIfTrue="1" operator="equal">
      <formula>0</formula>
    </cfRule>
  </conditionalFormatting>
  <conditionalFormatting sqref="H78:Q79 S78:T79">
    <cfRule type="cellIs" dxfId="32" priority="32" stopIfTrue="1" operator="equal">
      <formula>0</formula>
    </cfRule>
  </conditionalFormatting>
  <conditionalFormatting sqref="U16">
    <cfRule type="cellIs" dxfId="31" priority="31" stopIfTrue="1" operator="equal">
      <formula>0</formula>
    </cfRule>
  </conditionalFormatting>
  <conditionalFormatting sqref="U18">
    <cfRule type="cellIs" dxfId="30" priority="30" stopIfTrue="1" operator="equal">
      <formula>0</formula>
    </cfRule>
  </conditionalFormatting>
  <conditionalFormatting sqref="U20">
    <cfRule type="cellIs" dxfId="29" priority="29" stopIfTrue="1" operator="equal">
      <formula>0</formula>
    </cfRule>
  </conditionalFormatting>
  <conditionalFormatting sqref="U22">
    <cfRule type="cellIs" dxfId="28" priority="28" stopIfTrue="1" operator="equal">
      <formula>0</formula>
    </cfRule>
  </conditionalFormatting>
  <conditionalFormatting sqref="U24">
    <cfRule type="cellIs" dxfId="27" priority="27" stopIfTrue="1" operator="equal">
      <formula>0</formula>
    </cfRule>
  </conditionalFormatting>
  <conditionalFormatting sqref="U199">
    <cfRule type="cellIs" dxfId="26" priority="12" stopIfTrue="1" operator="equal">
      <formula>0</formula>
    </cfRule>
  </conditionalFormatting>
  <conditionalFormatting sqref="U44">
    <cfRule type="cellIs" dxfId="25" priority="26" stopIfTrue="1" operator="equal">
      <formula>0</formula>
    </cfRule>
  </conditionalFormatting>
  <conditionalFormatting sqref="U46">
    <cfRule type="cellIs" dxfId="24" priority="25" stopIfTrue="1" operator="equal">
      <formula>0</formula>
    </cfRule>
  </conditionalFormatting>
  <conditionalFormatting sqref="U49">
    <cfRule type="cellIs" dxfId="23" priority="24" stopIfTrue="1" operator="equal">
      <formula>0</formula>
    </cfRule>
  </conditionalFormatting>
  <conditionalFormatting sqref="U51">
    <cfRule type="cellIs" dxfId="22" priority="23" stopIfTrue="1" operator="equal">
      <formula>0</formula>
    </cfRule>
  </conditionalFormatting>
  <conditionalFormatting sqref="U200">
    <cfRule type="cellIs" dxfId="21" priority="11" stopIfTrue="1" operator="equal">
      <formula>0</formula>
    </cfRule>
  </conditionalFormatting>
  <conditionalFormatting sqref="U53">
    <cfRule type="cellIs" dxfId="20" priority="22" stopIfTrue="1" operator="equal">
      <formula>0</formula>
    </cfRule>
  </conditionalFormatting>
  <conditionalFormatting sqref="U55">
    <cfRule type="cellIs" dxfId="19" priority="21" stopIfTrue="1" operator="equal">
      <formula>0</formula>
    </cfRule>
  </conditionalFormatting>
  <conditionalFormatting sqref="U58">
    <cfRule type="cellIs" dxfId="18" priority="20" stopIfTrue="1" operator="equal">
      <formula>0</formula>
    </cfRule>
  </conditionalFormatting>
  <conditionalFormatting sqref="U61">
    <cfRule type="cellIs" dxfId="17" priority="19" stopIfTrue="1" operator="equal">
      <formula>0</formula>
    </cfRule>
  </conditionalFormatting>
  <conditionalFormatting sqref="U79">
    <cfRule type="cellIs" dxfId="16" priority="18" stopIfTrue="1" operator="equal">
      <formula>0</formula>
    </cfRule>
  </conditionalFormatting>
  <conditionalFormatting sqref="U81">
    <cfRule type="cellIs" dxfId="15" priority="17" stopIfTrue="1" operator="equal">
      <formula>0</formula>
    </cfRule>
  </conditionalFormatting>
  <conditionalFormatting sqref="U85">
    <cfRule type="cellIs" dxfId="14" priority="16" stopIfTrue="1" operator="equal">
      <formula>0</formula>
    </cfRule>
  </conditionalFormatting>
  <conditionalFormatting sqref="U87">
    <cfRule type="cellIs" dxfId="13" priority="15" stopIfTrue="1" operator="equal">
      <formula>0</formula>
    </cfRule>
  </conditionalFormatting>
  <conditionalFormatting sqref="U192:U197">
    <cfRule type="cellIs" dxfId="12" priority="2" stopIfTrue="1" operator="equal">
      <formula>0</formula>
    </cfRule>
  </conditionalFormatting>
  <conditionalFormatting sqref="U105">
    <cfRule type="cellIs" dxfId="11" priority="14" stopIfTrue="1" operator="equal">
      <formula>0</formula>
    </cfRule>
  </conditionalFormatting>
  <conditionalFormatting sqref="U127">
    <cfRule type="cellIs" dxfId="10" priority="13" stopIfTrue="1" operator="equal">
      <formula>0</formula>
    </cfRule>
  </conditionalFormatting>
  <conditionalFormatting sqref="U166">
    <cfRule type="cellIs" dxfId="9" priority="5" stopIfTrue="1" operator="equal">
      <formula>0</formula>
    </cfRule>
  </conditionalFormatting>
  <conditionalFormatting sqref="U139">
    <cfRule type="cellIs" dxfId="8" priority="10" stopIfTrue="1" operator="equal">
      <formula>0</formula>
    </cfRule>
  </conditionalFormatting>
  <conditionalFormatting sqref="U142">
    <cfRule type="cellIs" dxfId="7" priority="9" stopIfTrue="1" operator="equal">
      <formula>0</formula>
    </cfRule>
  </conditionalFormatting>
  <conditionalFormatting sqref="U146">
    <cfRule type="cellIs" dxfId="6" priority="8" stopIfTrue="1" operator="equal">
      <formula>0</formula>
    </cfRule>
  </conditionalFormatting>
  <conditionalFormatting sqref="U149:U153">
    <cfRule type="cellIs" dxfId="5" priority="7" stopIfTrue="1" operator="equal">
      <formula>0</formula>
    </cfRule>
  </conditionalFormatting>
  <conditionalFormatting sqref="U155">
    <cfRule type="cellIs" dxfId="4" priority="6" stopIfTrue="1" operator="equal">
      <formula>0</formula>
    </cfRule>
  </conditionalFormatting>
  <conditionalFormatting sqref="U186">
    <cfRule type="cellIs" dxfId="3" priority="4" stopIfTrue="1" operator="equal">
      <formula>0</formula>
    </cfRule>
  </conditionalFormatting>
  <conditionalFormatting sqref="U190">
    <cfRule type="cellIs" dxfId="2" priority="3" stopIfTrue="1" operator="equal">
      <formula>0</formula>
    </cfRule>
  </conditionalFormatting>
  <conditionalFormatting sqref="S52:T52">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65" firstPageNumber="19" orientation="landscape" useFirstPageNumber="1" r:id="rId1"/>
  <headerFooter>
    <oddHeader>&amp;C&amp;P</oddHeader>
    <oddFooter xml:space="preserve">&amp;C
</oddFooter>
  </headerFooter>
  <rowBreaks count="3" manualBreakCount="3">
    <brk id="49" max="22" man="1"/>
    <brk id="127" max="22" man="1"/>
    <brk id="180" max="16383" man="1"/>
  </rowBreaks>
</worksheet>
</file>

<file path=xl/worksheets/sheet6.xml><?xml version="1.0" encoding="utf-8"?>
<worksheet xmlns="http://schemas.openxmlformats.org/spreadsheetml/2006/main" xmlns:r="http://schemas.openxmlformats.org/officeDocument/2006/relationships">
  <dimension ref="A1:AD136"/>
  <sheetViews>
    <sheetView tabSelected="1" zoomScaleNormal="100" workbookViewId="0">
      <selection activeCell="AJ94" sqref="AJ94"/>
    </sheetView>
  </sheetViews>
  <sheetFormatPr defaultRowHeight="11.25" outlineLevelRow="1"/>
  <cols>
    <col min="1" max="1" width="3.5703125" style="344" customWidth="1"/>
    <col min="2" max="2" width="3.7109375" style="344" customWidth="1"/>
    <col min="3" max="3" width="4.28515625" style="344" customWidth="1"/>
    <col min="4" max="4" width="17.85546875" style="344" customWidth="1"/>
    <col min="5" max="5" width="9.5703125" style="344" customWidth="1"/>
    <col min="6" max="6" width="5.42578125" style="344" customWidth="1"/>
    <col min="7" max="7" width="10.5703125" style="221" customWidth="1"/>
    <col min="8" max="8" width="9.42578125" style="344" customWidth="1"/>
    <col min="9" max="9" width="9.28515625" style="344" customWidth="1"/>
    <col min="10" max="10" width="7.7109375" style="344" customWidth="1"/>
    <col min="11" max="11" width="6.140625" style="344" customWidth="1"/>
    <col min="12" max="12" width="10" style="344" customWidth="1"/>
    <col min="13" max="13" width="8.85546875" style="344" customWidth="1"/>
    <col min="14" max="14" width="7.42578125" style="344" customWidth="1"/>
    <col min="15" max="15" width="7.85546875" style="344" customWidth="1"/>
    <col min="16" max="16" width="13.28515625" style="344" customWidth="1"/>
    <col min="17" max="17" width="10" style="344" customWidth="1"/>
    <col min="18" max="18" width="17.42578125" style="344" customWidth="1"/>
    <col min="19" max="20" width="6.5703125" style="344" customWidth="1"/>
    <col min="21" max="21" width="18.42578125" style="344" customWidth="1"/>
    <col min="22" max="22" width="9.140625" style="344"/>
    <col min="23" max="29" width="9.140625" style="344" hidden="1" customWidth="1"/>
    <col min="30" max="30" width="0" style="344" hidden="1" customWidth="1"/>
    <col min="31" max="256" width="9.140625" style="344"/>
    <col min="257" max="257" width="3.5703125" style="344" customWidth="1"/>
    <col min="258" max="258" width="3.7109375" style="344" customWidth="1"/>
    <col min="259" max="259" width="4.28515625" style="344" customWidth="1"/>
    <col min="260" max="260" width="17.85546875" style="344" customWidth="1"/>
    <col min="261" max="261" width="9.5703125" style="344" customWidth="1"/>
    <col min="262" max="262" width="5.42578125" style="344" customWidth="1"/>
    <col min="263" max="263" width="10.5703125" style="344" customWidth="1"/>
    <col min="264" max="264" width="9.42578125" style="344" customWidth="1"/>
    <col min="265" max="265" width="9.28515625" style="344" customWidth="1"/>
    <col min="266" max="266" width="7.7109375" style="344" customWidth="1"/>
    <col min="267" max="267" width="6.140625" style="344" customWidth="1"/>
    <col min="268" max="268" width="10" style="344" customWidth="1"/>
    <col min="269" max="269" width="8.85546875" style="344" customWidth="1"/>
    <col min="270" max="270" width="7.42578125" style="344" customWidth="1"/>
    <col min="271" max="271" width="7.85546875" style="344" customWidth="1"/>
    <col min="272" max="272" width="13.28515625" style="344" customWidth="1"/>
    <col min="273" max="273" width="10" style="344" customWidth="1"/>
    <col min="274" max="274" width="17.42578125" style="344" customWidth="1"/>
    <col min="275" max="276" width="6.5703125" style="344" customWidth="1"/>
    <col min="277" max="277" width="18.42578125" style="344" customWidth="1"/>
    <col min="278" max="278" width="9.140625" style="344"/>
    <col min="279" max="286" width="0" style="344" hidden="1" customWidth="1"/>
    <col min="287" max="512" width="9.140625" style="344"/>
    <col min="513" max="513" width="3.5703125" style="344" customWidth="1"/>
    <col min="514" max="514" width="3.7109375" style="344" customWidth="1"/>
    <col min="515" max="515" width="4.28515625" style="344" customWidth="1"/>
    <col min="516" max="516" width="17.85546875" style="344" customWidth="1"/>
    <col min="517" max="517" width="9.5703125" style="344" customWidth="1"/>
    <col min="518" max="518" width="5.42578125" style="344" customWidth="1"/>
    <col min="519" max="519" width="10.5703125" style="344" customWidth="1"/>
    <col min="520" max="520" width="9.42578125" style="344" customWidth="1"/>
    <col min="521" max="521" width="9.28515625" style="344" customWidth="1"/>
    <col min="522" max="522" width="7.7109375" style="344" customWidth="1"/>
    <col min="523" max="523" width="6.140625" style="344" customWidth="1"/>
    <col min="524" max="524" width="10" style="344" customWidth="1"/>
    <col min="525" max="525" width="8.85546875" style="344" customWidth="1"/>
    <col min="526" max="526" width="7.42578125" style="344" customWidth="1"/>
    <col min="527" max="527" width="7.85546875" style="344" customWidth="1"/>
    <col min="528" max="528" width="13.28515625" style="344" customWidth="1"/>
    <col min="529" max="529" width="10" style="344" customWidth="1"/>
    <col min="530" max="530" width="17.42578125" style="344" customWidth="1"/>
    <col min="531" max="532" width="6.5703125" style="344" customWidth="1"/>
    <col min="533" max="533" width="18.42578125" style="344" customWidth="1"/>
    <col min="534" max="534" width="9.140625" style="344"/>
    <col min="535" max="542" width="0" style="344" hidden="1" customWidth="1"/>
    <col min="543" max="768" width="9.140625" style="344"/>
    <col min="769" max="769" width="3.5703125" style="344" customWidth="1"/>
    <col min="770" max="770" width="3.7109375" style="344" customWidth="1"/>
    <col min="771" max="771" width="4.28515625" style="344" customWidth="1"/>
    <col min="772" max="772" width="17.85546875" style="344" customWidth="1"/>
    <col min="773" max="773" width="9.5703125" style="344" customWidth="1"/>
    <col min="774" max="774" width="5.42578125" style="344" customWidth="1"/>
    <col min="775" max="775" width="10.5703125" style="344" customWidth="1"/>
    <col min="776" max="776" width="9.42578125" style="344" customWidth="1"/>
    <col min="777" max="777" width="9.28515625" style="344" customWidth="1"/>
    <col min="778" max="778" width="7.7109375" style="344" customWidth="1"/>
    <col min="779" max="779" width="6.140625" style="344" customWidth="1"/>
    <col min="780" max="780" width="10" style="344" customWidth="1"/>
    <col min="781" max="781" width="8.85546875" style="344" customWidth="1"/>
    <col min="782" max="782" width="7.42578125" style="344" customWidth="1"/>
    <col min="783" max="783" width="7.85546875" style="344" customWidth="1"/>
    <col min="784" max="784" width="13.28515625" style="344" customWidth="1"/>
    <col min="785" max="785" width="10" style="344" customWidth="1"/>
    <col min="786" max="786" width="17.42578125" style="344" customWidth="1"/>
    <col min="787" max="788" width="6.5703125" style="344" customWidth="1"/>
    <col min="789" max="789" width="18.42578125" style="344" customWidth="1"/>
    <col min="790" max="790" width="9.140625" style="344"/>
    <col min="791" max="798" width="0" style="344" hidden="1" customWidth="1"/>
    <col min="799" max="1024" width="9.140625" style="344"/>
    <col min="1025" max="1025" width="3.5703125" style="344" customWidth="1"/>
    <col min="1026" max="1026" width="3.7109375" style="344" customWidth="1"/>
    <col min="1027" max="1027" width="4.28515625" style="344" customWidth="1"/>
    <col min="1028" max="1028" width="17.85546875" style="344" customWidth="1"/>
    <col min="1029" max="1029" width="9.5703125" style="344" customWidth="1"/>
    <col min="1030" max="1030" width="5.42578125" style="344" customWidth="1"/>
    <col min="1031" max="1031" width="10.5703125" style="344" customWidth="1"/>
    <col min="1032" max="1032" width="9.42578125" style="344" customWidth="1"/>
    <col min="1033" max="1033" width="9.28515625" style="344" customWidth="1"/>
    <col min="1034" max="1034" width="7.7109375" style="344" customWidth="1"/>
    <col min="1035" max="1035" width="6.140625" style="344" customWidth="1"/>
    <col min="1036" max="1036" width="10" style="344" customWidth="1"/>
    <col min="1037" max="1037" width="8.85546875" style="344" customWidth="1"/>
    <col min="1038" max="1038" width="7.42578125" style="344" customWidth="1"/>
    <col min="1039" max="1039" width="7.85546875" style="344" customWidth="1"/>
    <col min="1040" max="1040" width="13.28515625" style="344" customWidth="1"/>
    <col min="1041" max="1041" width="10" style="344" customWidth="1"/>
    <col min="1042" max="1042" width="17.42578125" style="344" customWidth="1"/>
    <col min="1043" max="1044" width="6.5703125" style="344" customWidth="1"/>
    <col min="1045" max="1045" width="18.42578125" style="344" customWidth="1"/>
    <col min="1046" max="1046" width="9.140625" style="344"/>
    <col min="1047" max="1054" width="0" style="344" hidden="1" customWidth="1"/>
    <col min="1055" max="1280" width="9.140625" style="344"/>
    <col min="1281" max="1281" width="3.5703125" style="344" customWidth="1"/>
    <col min="1282" max="1282" width="3.7109375" style="344" customWidth="1"/>
    <col min="1283" max="1283" width="4.28515625" style="344" customWidth="1"/>
    <col min="1284" max="1284" width="17.85546875" style="344" customWidth="1"/>
    <col min="1285" max="1285" width="9.5703125" style="344" customWidth="1"/>
    <col min="1286" max="1286" width="5.42578125" style="344" customWidth="1"/>
    <col min="1287" max="1287" width="10.5703125" style="344" customWidth="1"/>
    <col min="1288" max="1288" width="9.42578125" style="344" customWidth="1"/>
    <col min="1289" max="1289" width="9.28515625" style="344" customWidth="1"/>
    <col min="1290" max="1290" width="7.7109375" style="344" customWidth="1"/>
    <col min="1291" max="1291" width="6.140625" style="344" customWidth="1"/>
    <col min="1292" max="1292" width="10" style="344" customWidth="1"/>
    <col min="1293" max="1293" width="8.85546875" style="344" customWidth="1"/>
    <col min="1294" max="1294" width="7.42578125" style="344" customWidth="1"/>
    <col min="1295" max="1295" width="7.85546875" style="344" customWidth="1"/>
    <col min="1296" max="1296" width="13.28515625" style="344" customWidth="1"/>
    <col min="1297" max="1297" width="10" style="344" customWidth="1"/>
    <col min="1298" max="1298" width="17.42578125" style="344" customWidth="1"/>
    <col min="1299" max="1300" width="6.5703125" style="344" customWidth="1"/>
    <col min="1301" max="1301" width="18.42578125" style="344" customWidth="1"/>
    <col min="1302" max="1302" width="9.140625" style="344"/>
    <col min="1303" max="1310" width="0" style="344" hidden="1" customWidth="1"/>
    <col min="1311" max="1536" width="9.140625" style="344"/>
    <col min="1537" max="1537" width="3.5703125" style="344" customWidth="1"/>
    <col min="1538" max="1538" width="3.7109375" style="344" customWidth="1"/>
    <col min="1539" max="1539" width="4.28515625" style="344" customWidth="1"/>
    <col min="1540" max="1540" width="17.85546875" style="344" customWidth="1"/>
    <col min="1541" max="1541" width="9.5703125" style="344" customWidth="1"/>
    <col min="1542" max="1542" width="5.42578125" style="344" customWidth="1"/>
    <col min="1543" max="1543" width="10.5703125" style="344" customWidth="1"/>
    <col min="1544" max="1544" width="9.42578125" style="344" customWidth="1"/>
    <col min="1545" max="1545" width="9.28515625" style="344" customWidth="1"/>
    <col min="1546" max="1546" width="7.7109375" style="344" customWidth="1"/>
    <col min="1547" max="1547" width="6.140625" style="344" customWidth="1"/>
    <col min="1548" max="1548" width="10" style="344" customWidth="1"/>
    <col min="1549" max="1549" width="8.85546875" style="344" customWidth="1"/>
    <col min="1550" max="1550" width="7.42578125" style="344" customWidth="1"/>
    <col min="1551" max="1551" width="7.85546875" style="344" customWidth="1"/>
    <col min="1552" max="1552" width="13.28515625" style="344" customWidth="1"/>
    <col min="1553" max="1553" width="10" style="344" customWidth="1"/>
    <col min="1554" max="1554" width="17.42578125" style="344" customWidth="1"/>
    <col min="1555" max="1556" width="6.5703125" style="344" customWidth="1"/>
    <col min="1557" max="1557" width="18.42578125" style="344" customWidth="1"/>
    <col min="1558" max="1558" width="9.140625" style="344"/>
    <col min="1559" max="1566" width="0" style="344" hidden="1" customWidth="1"/>
    <col min="1567" max="1792" width="9.140625" style="344"/>
    <col min="1793" max="1793" width="3.5703125" style="344" customWidth="1"/>
    <col min="1794" max="1794" width="3.7109375" style="344" customWidth="1"/>
    <col min="1795" max="1795" width="4.28515625" style="344" customWidth="1"/>
    <col min="1796" max="1796" width="17.85546875" style="344" customWidth="1"/>
    <col min="1797" max="1797" width="9.5703125" style="344" customWidth="1"/>
    <col min="1798" max="1798" width="5.42578125" style="344" customWidth="1"/>
    <col min="1799" max="1799" width="10.5703125" style="344" customWidth="1"/>
    <col min="1800" max="1800" width="9.42578125" style="344" customWidth="1"/>
    <col min="1801" max="1801" width="9.28515625" style="344" customWidth="1"/>
    <col min="1802" max="1802" width="7.7109375" style="344" customWidth="1"/>
    <col min="1803" max="1803" width="6.140625" style="344" customWidth="1"/>
    <col min="1804" max="1804" width="10" style="344" customWidth="1"/>
    <col min="1805" max="1805" width="8.85546875" style="344" customWidth="1"/>
    <col min="1806" max="1806" width="7.42578125" style="344" customWidth="1"/>
    <col min="1807" max="1807" width="7.85546875" style="344" customWidth="1"/>
    <col min="1808" max="1808" width="13.28515625" style="344" customWidth="1"/>
    <col min="1809" max="1809" width="10" style="344" customWidth="1"/>
    <col min="1810" max="1810" width="17.42578125" style="344" customWidth="1"/>
    <col min="1811" max="1812" width="6.5703125" style="344" customWidth="1"/>
    <col min="1813" max="1813" width="18.42578125" style="344" customWidth="1"/>
    <col min="1814" max="1814" width="9.140625" style="344"/>
    <col min="1815" max="1822" width="0" style="344" hidden="1" customWidth="1"/>
    <col min="1823" max="2048" width="9.140625" style="344"/>
    <col min="2049" max="2049" width="3.5703125" style="344" customWidth="1"/>
    <col min="2050" max="2050" width="3.7109375" style="344" customWidth="1"/>
    <col min="2051" max="2051" width="4.28515625" style="344" customWidth="1"/>
    <col min="2052" max="2052" width="17.85546875" style="344" customWidth="1"/>
    <col min="2053" max="2053" width="9.5703125" style="344" customWidth="1"/>
    <col min="2054" max="2054" width="5.42578125" style="344" customWidth="1"/>
    <col min="2055" max="2055" width="10.5703125" style="344" customWidth="1"/>
    <col min="2056" max="2056" width="9.42578125" style="344" customWidth="1"/>
    <col min="2057" max="2057" width="9.28515625" style="344" customWidth="1"/>
    <col min="2058" max="2058" width="7.7109375" style="344" customWidth="1"/>
    <col min="2059" max="2059" width="6.140625" style="344" customWidth="1"/>
    <col min="2060" max="2060" width="10" style="344" customWidth="1"/>
    <col min="2061" max="2061" width="8.85546875" style="344" customWidth="1"/>
    <col min="2062" max="2062" width="7.42578125" style="344" customWidth="1"/>
    <col min="2063" max="2063" width="7.85546875" style="344" customWidth="1"/>
    <col min="2064" max="2064" width="13.28515625" style="344" customWidth="1"/>
    <col min="2065" max="2065" width="10" style="344" customWidth="1"/>
    <col min="2066" max="2066" width="17.42578125" style="344" customWidth="1"/>
    <col min="2067" max="2068" width="6.5703125" style="344" customWidth="1"/>
    <col min="2069" max="2069" width="18.42578125" style="344" customWidth="1"/>
    <col min="2070" max="2070" width="9.140625" style="344"/>
    <col min="2071" max="2078" width="0" style="344" hidden="1" customWidth="1"/>
    <col min="2079" max="2304" width="9.140625" style="344"/>
    <col min="2305" max="2305" width="3.5703125" style="344" customWidth="1"/>
    <col min="2306" max="2306" width="3.7109375" style="344" customWidth="1"/>
    <col min="2307" max="2307" width="4.28515625" style="344" customWidth="1"/>
    <col min="2308" max="2308" width="17.85546875" style="344" customWidth="1"/>
    <col min="2309" max="2309" width="9.5703125" style="344" customWidth="1"/>
    <col min="2310" max="2310" width="5.42578125" style="344" customWidth="1"/>
    <col min="2311" max="2311" width="10.5703125" style="344" customWidth="1"/>
    <col min="2312" max="2312" width="9.42578125" style="344" customWidth="1"/>
    <col min="2313" max="2313" width="9.28515625" style="344" customWidth="1"/>
    <col min="2314" max="2314" width="7.7109375" style="344" customWidth="1"/>
    <col min="2315" max="2315" width="6.140625" style="344" customWidth="1"/>
    <col min="2316" max="2316" width="10" style="344" customWidth="1"/>
    <col min="2317" max="2317" width="8.85546875" style="344" customWidth="1"/>
    <col min="2318" max="2318" width="7.42578125" style="344" customWidth="1"/>
    <col min="2319" max="2319" width="7.85546875" style="344" customWidth="1"/>
    <col min="2320" max="2320" width="13.28515625" style="344" customWidth="1"/>
    <col min="2321" max="2321" width="10" style="344" customWidth="1"/>
    <col min="2322" max="2322" width="17.42578125" style="344" customWidth="1"/>
    <col min="2323" max="2324" width="6.5703125" style="344" customWidth="1"/>
    <col min="2325" max="2325" width="18.42578125" style="344" customWidth="1"/>
    <col min="2326" max="2326" width="9.140625" style="344"/>
    <col min="2327" max="2334" width="0" style="344" hidden="1" customWidth="1"/>
    <col min="2335" max="2560" width="9.140625" style="344"/>
    <col min="2561" max="2561" width="3.5703125" style="344" customWidth="1"/>
    <col min="2562" max="2562" width="3.7109375" style="344" customWidth="1"/>
    <col min="2563" max="2563" width="4.28515625" style="344" customWidth="1"/>
    <col min="2564" max="2564" width="17.85546875" style="344" customWidth="1"/>
    <col min="2565" max="2565" width="9.5703125" style="344" customWidth="1"/>
    <col min="2566" max="2566" width="5.42578125" style="344" customWidth="1"/>
    <col min="2567" max="2567" width="10.5703125" style="344" customWidth="1"/>
    <col min="2568" max="2568" width="9.42578125" style="344" customWidth="1"/>
    <col min="2569" max="2569" width="9.28515625" style="344" customWidth="1"/>
    <col min="2570" max="2570" width="7.7109375" style="344" customWidth="1"/>
    <col min="2571" max="2571" width="6.140625" style="344" customWidth="1"/>
    <col min="2572" max="2572" width="10" style="344" customWidth="1"/>
    <col min="2573" max="2573" width="8.85546875" style="344" customWidth="1"/>
    <col min="2574" max="2574" width="7.42578125" style="344" customWidth="1"/>
    <col min="2575" max="2575" width="7.85546875" style="344" customWidth="1"/>
    <col min="2576" max="2576" width="13.28515625" style="344" customWidth="1"/>
    <col min="2577" max="2577" width="10" style="344" customWidth="1"/>
    <col min="2578" max="2578" width="17.42578125" style="344" customWidth="1"/>
    <col min="2579" max="2580" width="6.5703125" style="344" customWidth="1"/>
    <col min="2581" max="2581" width="18.42578125" style="344" customWidth="1"/>
    <col min="2582" max="2582" width="9.140625" style="344"/>
    <col min="2583" max="2590" width="0" style="344" hidden="1" customWidth="1"/>
    <col min="2591" max="2816" width="9.140625" style="344"/>
    <col min="2817" max="2817" width="3.5703125" style="344" customWidth="1"/>
    <col min="2818" max="2818" width="3.7109375" style="344" customWidth="1"/>
    <col min="2819" max="2819" width="4.28515625" style="344" customWidth="1"/>
    <col min="2820" max="2820" width="17.85546875" style="344" customWidth="1"/>
    <col min="2821" max="2821" width="9.5703125" style="344" customWidth="1"/>
    <col min="2822" max="2822" width="5.42578125" style="344" customWidth="1"/>
    <col min="2823" max="2823" width="10.5703125" style="344" customWidth="1"/>
    <col min="2824" max="2824" width="9.42578125" style="344" customWidth="1"/>
    <col min="2825" max="2825" width="9.28515625" style="344" customWidth="1"/>
    <col min="2826" max="2826" width="7.7109375" style="344" customWidth="1"/>
    <col min="2827" max="2827" width="6.140625" style="344" customWidth="1"/>
    <col min="2828" max="2828" width="10" style="344" customWidth="1"/>
    <col min="2829" max="2829" width="8.85546875" style="344" customWidth="1"/>
    <col min="2830" max="2830" width="7.42578125" style="344" customWidth="1"/>
    <col min="2831" max="2831" width="7.85546875" style="344" customWidth="1"/>
    <col min="2832" max="2832" width="13.28515625" style="344" customWidth="1"/>
    <col min="2833" max="2833" width="10" style="344" customWidth="1"/>
    <col min="2834" max="2834" width="17.42578125" style="344" customWidth="1"/>
    <col min="2835" max="2836" width="6.5703125" style="344" customWidth="1"/>
    <col min="2837" max="2837" width="18.42578125" style="344" customWidth="1"/>
    <col min="2838" max="2838" width="9.140625" style="344"/>
    <col min="2839" max="2846" width="0" style="344" hidden="1" customWidth="1"/>
    <col min="2847" max="3072" width="9.140625" style="344"/>
    <col min="3073" max="3073" width="3.5703125" style="344" customWidth="1"/>
    <col min="3074" max="3074" width="3.7109375" style="344" customWidth="1"/>
    <col min="3075" max="3075" width="4.28515625" style="344" customWidth="1"/>
    <col min="3076" max="3076" width="17.85546875" style="344" customWidth="1"/>
    <col min="3077" max="3077" width="9.5703125" style="344" customWidth="1"/>
    <col min="3078" max="3078" width="5.42578125" style="344" customWidth="1"/>
    <col min="3079" max="3079" width="10.5703125" style="344" customWidth="1"/>
    <col min="3080" max="3080" width="9.42578125" style="344" customWidth="1"/>
    <col min="3081" max="3081" width="9.28515625" style="344" customWidth="1"/>
    <col min="3082" max="3082" width="7.7109375" style="344" customWidth="1"/>
    <col min="3083" max="3083" width="6.140625" style="344" customWidth="1"/>
    <col min="3084" max="3084" width="10" style="344" customWidth="1"/>
    <col min="3085" max="3085" width="8.85546875" style="344" customWidth="1"/>
    <col min="3086" max="3086" width="7.42578125" style="344" customWidth="1"/>
    <col min="3087" max="3087" width="7.85546875" style="344" customWidth="1"/>
    <col min="3088" max="3088" width="13.28515625" style="344" customWidth="1"/>
    <col min="3089" max="3089" width="10" style="344" customWidth="1"/>
    <col min="3090" max="3090" width="17.42578125" style="344" customWidth="1"/>
    <col min="3091" max="3092" width="6.5703125" style="344" customWidth="1"/>
    <col min="3093" max="3093" width="18.42578125" style="344" customWidth="1"/>
    <col min="3094" max="3094" width="9.140625" style="344"/>
    <col min="3095" max="3102" width="0" style="344" hidden="1" customWidth="1"/>
    <col min="3103" max="3328" width="9.140625" style="344"/>
    <col min="3329" max="3329" width="3.5703125" style="344" customWidth="1"/>
    <col min="3330" max="3330" width="3.7109375" style="344" customWidth="1"/>
    <col min="3331" max="3331" width="4.28515625" style="344" customWidth="1"/>
    <col min="3332" max="3332" width="17.85546875" style="344" customWidth="1"/>
    <col min="3333" max="3333" width="9.5703125" style="344" customWidth="1"/>
    <col min="3334" max="3334" width="5.42578125" style="344" customWidth="1"/>
    <col min="3335" max="3335" width="10.5703125" style="344" customWidth="1"/>
    <col min="3336" max="3336" width="9.42578125" style="344" customWidth="1"/>
    <col min="3337" max="3337" width="9.28515625" style="344" customWidth="1"/>
    <col min="3338" max="3338" width="7.7109375" style="344" customWidth="1"/>
    <col min="3339" max="3339" width="6.140625" style="344" customWidth="1"/>
    <col min="3340" max="3340" width="10" style="344" customWidth="1"/>
    <col min="3341" max="3341" width="8.85546875" style="344" customWidth="1"/>
    <col min="3342" max="3342" width="7.42578125" style="344" customWidth="1"/>
    <col min="3343" max="3343" width="7.85546875" style="344" customWidth="1"/>
    <col min="3344" max="3344" width="13.28515625" style="344" customWidth="1"/>
    <col min="3345" max="3345" width="10" style="344" customWidth="1"/>
    <col min="3346" max="3346" width="17.42578125" style="344" customWidth="1"/>
    <col min="3347" max="3348" width="6.5703125" style="344" customWidth="1"/>
    <col min="3349" max="3349" width="18.42578125" style="344" customWidth="1"/>
    <col min="3350" max="3350" width="9.140625" style="344"/>
    <col min="3351" max="3358" width="0" style="344" hidden="1" customWidth="1"/>
    <col min="3359" max="3584" width="9.140625" style="344"/>
    <col min="3585" max="3585" width="3.5703125" style="344" customWidth="1"/>
    <col min="3586" max="3586" width="3.7109375" style="344" customWidth="1"/>
    <col min="3587" max="3587" width="4.28515625" style="344" customWidth="1"/>
    <col min="3588" max="3588" width="17.85546875" style="344" customWidth="1"/>
    <col min="3589" max="3589" width="9.5703125" style="344" customWidth="1"/>
    <col min="3590" max="3590" width="5.42578125" style="344" customWidth="1"/>
    <col min="3591" max="3591" width="10.5703125" style="344" customWidth="1"/>
    <col min="3592" max="3592" width="9.42578125" style="344" customWidth="1"/>
    <col min="3593" max="3593" width="9.28515625" style="344" customWidth="1"/>
    <col min="3594" max="3594" width="7.7109375" style="344" customWidth="1"/>
    <col min="3595" max="3595" width="6.140625" style="344" customWidth="1"/>
    <col min="3596" max="3596" width="10" style="344" customWidth="1"/>
    <col min="3597" max="3597" width="8.85546875" style="344" customWidth="1"/>
    <col min="3598" max="3598" width="7.42578125" style="344" customWidth="1"/>
    <col min="3599" max="3599" width="7.85546875" style="344" customWidth="1"/>
    <col min="3600" max="3600" width="13.28515625" style="344" customWidth="1"/>
    <col min="3601" max="3601" width="10" style="344" customWidth="1"/>
    <col min="3602" max="3602" width="17.42578125" style="344" customWidth="1"/>
    <col min="3603" max="3604" width="6.5703125" style="344" customWidth="1"/>
    <col min="3605" max="3605" width="18.42578125" style="344" customWidth="1"/>
    <col min="3606" max="3606" width="9.140625" style="344"/>
    <col min="3607" max="3614" width="0" style="344" hidden="1" customWidth="1"/>
    <col min="3615" max="3840" width="9.140625" style="344"/>
    <col min="3841" max="3841" width="3.5703125" style="344" customWidth="1"/>
    <col min="3842" max="3842" width="3.7109375" style="344" customWidth="1"/>
    <col min="3843" max="3843" width="4.28515625" style="344" customWidth="1"/>
    <col min="3844" max="3844" width="17.85546875" style="344" customWidth="1"/>
    <col min="3845" max="3845" width="9.5703125" style="344" customWidth="1"/>
    <col min="3846" max="3846" width="5.42578125" style="344" customWidth="1"/>
    <col min="3847" max="3847" width="10.5703125" style="344" customWidth="1"/>
    <col min="3848" max="3848" width="9.42578125" style="344" customWidth="1"/>
    <col min="3849" max="3849" width="9.28515625" style="344" customWidth="1"/>
    <col min="3850" max="3850" width="7.7109375" style="344" customWidth="1"/>
    <col min="3851" max="3851" width="6.140625" style="344" customWidth="1"/>
    <col min="3852" max="3852" width="10" style="344" customWidth="1"/>
    <col min="3853" max="3853" width="8.85546875" style="344" customWidth="1"/>
    <col min="3854" max="3854" width="7.42578125" style="344" customWidth="1"/>
    <col min="3855" max="3855" width="7.85546875" style="344" customWidth="1"/>
    <col min="3856" max="3856" width="13.28515625" style="344" customWidth="1"/>
    <col min="3857" max="3857" width="10" style="344" customWidth="1"/>
    <col min="3858" max="3858" width="17.42578125" style="344" customWidth="1"/>
    <col min="3859" max="3860" width="6.5703125" style="344" customWidth="1"/>
    <col min="3861" max="3861" width="18.42578125" style="344" customWidth="1"/>
    <col min="3862" max="3862" width="9.140625" style="344"/>
    <col min="3863" max="3870" width="0" style="344" hidden="1" customWidth="1"/>
    <col min="3871" max="4096" width="9.140625" style="344"/>
    <col min="4097" max="4097" width="3.5703125" style="344" customWidth="1"/>
    <col min="4098" max="4098" width="3.7109375" style="344" customWidth="1"/>
    <col min="4099" max="4099" width="4.28515625" style="344" customWidth="1"/>
    <col min="4100" max="4100" width="17.85546875" style="344" customWidth="1"/>
    <col min="4101" max="4101" width="9.5703125" style="344" customWidth="1"/>
    <col min="4102" max="4102" width="5.42578125" style="344" customWidth="1"/>
    <col min="4103" max="4103" width="10.5703125" style="344" customWidth="1"/>
    <col min="4104" max="4104" width="9.42578125" style="344" customWidth="1"/>
    <col min="4105" max="4105" width="9.28515625" style="344" customWidth="1"/>
    <col min="4106" max="4106" width="7.7109375" style="344" customWidth="1"/>
    <col min="4107" max="4107" width="6.140625" style="344" customWidth="1"/>
    <col min="4108" max="4108" width="10" style="344" customWidth="1"/>
    <col min="4109" max="4109" width="8.85546875" style="344" customWidth="1"/>
    <col min="4110" max="4110" width="7.42578125" style="344" customWidth="1"/>
    <col min="4111" max="4111" width="7.85546875" style="344" customWidth="1"/>
    <col min="4112" max="4112" width="13.28515625" style="344" customWidth="1"/>
    <col min="4113" max="4113" width="10" style="344" customWidth="1"/>
    <col min="4114" max="4114" width="17.42578125" style="344" customWidth="1"/>
    <col min="4115" max="4116" width="6.5703125" style="344" customWidth="1"/>
    <col min="4117" max="4117" width="18.42578125" style="344" customWidth="1"/>
    <col min="4118" max="4118" width="9.140625" style="344"/>
    <col min="4119" max="4126" width="0" style="344" hidden="1" customWidth="1"/>
    <col min="4127" max="4352" width="9.140625" style="344"/>
    <col min="4353" max="4353" width="3.5703125" style="344" customWidth="1"/>
    <col min="4354" max="4354" width="3.7109375" style="344" customWidth="1"/>
    <col min="4355" max="4355" width="4.28515625" style="344" customWidth="1"/>
    <col min="4356" max="4356" width="17.85546875" style="344" customWidth="1"/>
    <col min="4357" max="4357" width="9.5703125" style="344" customWidth="1"/>
    <col min="4358" max="4358" width="5.42578125" style="344" customWidth="1"/>
    <col min="4359" max="4359" width="10.5703125" style="344" customWidth="1"/>
    <col min="4360" max="4360" width="9.42578125" style="344" customWidth="1"/>
    <col min="4361" max="4361" width="9.28515625" style="344" customWidth="1"/>
    <col min="4362" max="4362" width="7.7109375" style="344" customWidth="1"/>
    <col min="4363" max="4363" width="6.140625" style="344" customWidth="1"/>
    <col min="4364" max="4364" width="10" style="344" customWidth="1"/>
    <col min="4365" max="4365" width="8.85546875" style="344" customWidth="1"/>
    <col min="4366" max="4366" width="7.42578125" style="344" customWidth="1"/>
    <col min="4367" max="4367" width="7.85546875" style="344" customWidth="1"/>
    <col min="4368" max="4368" width="13.28515625" style="344" customWidth="1"/>
    <col min="4369" max="4369" width="10" style="344" customWidth="1"/>
    <col min="4370" max="4370" width="17.42578125" style="344" customWidth="1"/>
    <col min="4371" max="4372" width="6.5703125" style="344" customWidth="1"/>
    <col min="4373" max="4373" width="18.42578125" style="344" customWidth="1"/>
    <col min="4374" max="4374" width="9.140625" style="344"/>
    <col min="4375" max="4382" width="0" style="344" hidden="1" customWidth="1"/>
    <col min="4383" max="4608" width="9.140625" style="344"/>
    <col min="4609" max="4609" width="3.5703125" style="344" customWidth="1"/>
    <col min="4610" max="4610" width="3.7109375" style="344" customWidth="1"/>
    <col min="4611" max="4611" width="4.28515625" style="344" customWidth="1"/>
    <col min="4612" max="4612" width="17.85546875" style="344" customWidth="1"/>
    <col min="4613" max="4613" width="9.5703125" style="344" customWidth="1"/>
    <col min="4614" max="4614" width="5.42578125" style="344" customWidth="1"/>
    <col min="4615" max="4615" width="10.5703125" style="344" customWidth="1"/>
    <col min="4616" max="4616" width="9.42578125" style="344" customWidth="1"/>
    <col min="4617" max="4617" width="9.28515625" style="344" customWidth="1"/>
    <col min="4618" max="4618" width="7.7109375" style="344" customWidth="1"/>
    <col min="4619" max="4619" width="6.140625" style="344" customWidth="1"/>
    <col min="4620" max="4620" width="10" style="344" customWidth="1"/>
    <col min="4621" max="4621" width="8.85546875" style="344" customWidth="1"/>
    <col min="4622" max="4622" width="7.42578125" style="344" customWidth="1"/>
    <col min="4623" max="4623" width="7.85546875" style="344" customWidth="1"/>
    <col min="4624" max="4624" width="13.28515625" style="344" customWidth="1"/>
    <col min="4625" max="4625" width="10" style="344" customWidth="1"/>
    <col min="4626" max="4626" width="17.42578125" style="344" customWidth="1"/>
    <col min="4627" max="4628" width="6.5703125" style="344" customWidth="1"/>
    <col min="4629" max="4629" width="18.42578125" style="344" customWidth="1"/>
    <col min="4630" max="4630" width="9.140625" style="344"/>
    <col min="4631" max="4638" width="0" style="344" hidden="1" customWidth="1"/>
    <col min="4639" max="4864" width="9.140625" style="344"/>
    <col min="4865" max="4865" width="3.5703125" style="344" customWidth="1"/>
    <col min="4866" max="4866" width="3.7109375" style="344" customWidth="1"/>
    <col min="4867" max="4867" width="4.28515625" style="344" customWidth="1"/>
    <col min="4868" max="4868" width="17.85546875" style="344" customWidth="1"/>
    <col min="4869" max="4869" width="9.5703125" style="344" customWidth="1"/>
    <col min="4870" max="4870" width="5.42578125" style="344" customWidth="1"/>
    <col min="4871" max="4871" width="10.5703125" style="344" customWidth="1"/>
    <col min="4872" max="4872" width="9.42578125" style="344" customWidth="1"/>
    <col min="4873" max="4873" width="9.28515625" style="344" customWidth="1"/>
    <col min="4874" max="4874" width="7.7109375" style="344" customWidth="1"/>
    <col min="4875" max="4875" width="6.140625" style="344" customWidth="1"/>
    <col min="4876" max="4876" width="10" style="344" customWidth="1"/>
    <col min="4877" max="4877" width="8.85546875" style="344" customWidth="1"/>
    <col min="4878" max="4878" width="7.42578125" style="344" customWidth="1"/>
    <col min="4879" max="4879" width="7.85546875" style="344" customWidth="1"/>
    <col min="4880" max="4880" width="13.28515625" style="344" customWidth="1"/>
    <col min="4881" max="4881" width="10" style="344" customWidth="1"/>
    <col min="4882" max="4882" width="17.42578125" style="344" customWidth="1"/>
    <col min="4883" max="4884" width="6.5703125" style="344" customWidth="1"/>
    <col min="4885" max="4885" width="18.42578125" style="344" customWidth="1"/>
    <col min="4886" max="4886" width="9.140625" style="344"/>
    <col min="4887" max="4894" width="0" style="344" hidden="1" customWidth="1"/>
    <col min="4895" max="5120" width="9.140625" style="344"/>
    <col min="5121" max="5121" width="3.5703125" style="344" customWidth="1"/>
    <col min="5122" max="5122" width="3.7109375" style="344" customWidth="1"/>
    <col min="5123" max="5123" width="4.28515625" style="344" customWidth="1"/>
    <col min="5124" max="5124" width="17.85546875" style="344" customWidth="1"/>
    <col min="5125" max="5125" width="9.5703125" style="344" customWidth="1"/>
    <col min="5126" max="5126" width="5.42578125" style="344" customWidth="1"/>
    <col min="5127" max="5127" width="10.5703125" style="344" customWidth="1"/>
    <col min="5128" max="5128" width="9.42578125" style="344" customWidth="1"/>
    <col min="5129" max="5129" width="9.28515625" style="344" customWidth="1"/>
    <col min="5130" max="5130" width="7.7109375" style="344" customWidth="1"/>
    <col min="5131" max="5131" width="6.140625" style="344" customWidth="1"/>
    <col min="5132" max="5132" width="10" style="344" customWidth="1"/>
    <col min="5133" max="5133" width="8.85546875" style="344" customWidth="1"/>
    <col min="5134" max="5134" width="7.42578125" style="344" customWidth="1"/>
    <col min="5135" max="5135" width="7.85546875" style="344" customWidth="1"/>
    <col min="5136" max="5136" width="13.28515625" style="344" customWidth="1"/>
    <col min="5137" max="5137" width="10" style="344" customWidth="1"/>
    <col min="5138" max="5138" width="17.42578125" style="344" customWidth="1"/>
    <col min="5139" max="5140" width="6.5703125" style="344" customWidth="1"/>
    <col min="5141" max="5141" width="18.42578125" style="344" customWidth="1"/>
    <col min="5142" max="5142" width="9.140625" style="344"/>
    <col min="5143" max="5150" width="0" style="344" hidden="1" customWidth="1"/>
    <col min="5151" max="5376" width="9.140625" style="344"/>
    <col min="5377" max="5377" width="3.5703125" style="344" customWidth="1"/>
    <col min="5378" max="5378" width="3.7109375" style="344" customWidth="1"/>
    <col min="5379" max="5379" width="4.28515625" style="344" customWidth="1"/>
    <col min="5380" max="5380" width="17.85546875" style="344" customWidth="1"/>
    <col min="5381" max="5381" width="9.5703125" style="344" customWidth="1"/>
    <col min="5382" max="5382" width="5.42578125" style="344" customWidth="1"/>
    <col min="5383" max="5383" width="10.5703125" style="344" customWidth="1"/>
    <col min="5384" max="5384" width="9.42578125" style="344" customWidth="1"/>
    <col min="5385" max="5385" width="9.28515625" style="344" customWidth="1"/>
    <col min="5386" max="5386" width="7.7109375" style="344" customWidth="1"/>
    <col min="5387" max="5387" width="6.140625" style="344" customWidth="1"/>
    <col min="5388" max="5388" width="10" style="344" customWidth="1"/>
    <col min="5389" max="5389" width="8.85546875" style="344" customWidth="1"/>
    <col min="5390" max="5390" width="7.42578125" style="344" customWidth="1"/>
    <col min="5391" max="5391" width="7.85546875" style="344" customWidth="1"/>
    <col min="5392" max="5392" width="13.28515625" style="344" customWidth="1"/>
    <col min="5393" max="5393" width="10" style="344" customWidth="1"/>
    <col min="5394" max="5394" width="17.42578125" style="344" customWidth="1"/>
    <col min="5395" max="5396" width="6.5703125" style="344" customWidth="1"/>
    <col min="5397" max="5397" width="18.42578125" style="344" customWidth="1"/>
    <col min="5398" max="5398" width="9.140625" style="344"/>
    <col min="5399" max="5406" width="0" style="344" hidden="1" customWidth="1"/>
    <col min="5407" max="5632" width="9.140625" style="344"/>
    <col min="5633" max="5633" width="3.5703125" style="344" customWidth="1"/>
    <col min="5634" max="5634" width="3.7109375" style="344" customWidth="1"/>
    <col min="5635" max="5635" width="4.28515625" style="344" customWidth="1"/>
    <col min="5636" max="5636" width="17.85546875" style="344" customWidth="1"/>
    <col min="5637" max="5637" width="9.5703125" style="344" customWidth="1"/>
    <col min="5638" max="5638" width="5.42578125" style="344" customWidth="1"/>
    <col min="5639" max="5639" width="10.5703125" style="344" customWidth="1"/>
    <col min="5640" max="5640" width="9.42578125" style="344" customWidth="1"/>
    <col min="5641" max="5641" width="9.28515625" style="344" customWidth="1"/>
    <col min="5642" max="5642" width="7.7109375" style="344" customWidth="1"/>
    <col min="5643" max="5643" width="6.140625" style="344" customWidth="1"/>
    <col min="5644" max="5644" width="10" style="344" customWidth="1"/>
    <col min="5645" max="5645" width="8.85546875" style="344" customWidth="1"/>
    <col min="5646" max="5646" width="7.42578125" style="344" customWidth="1"/>
    <col min="5647" max="5647" width="7.85546875" style="344" customWidth="1"/>
    <col min="5648" max="5648" width="13.28515625" style="344" customWidth="1"/>
    <col min="5649" max="5649" width="10" style="344" customWidth="1"/>
    <col min="5650" max="5650" width="17.42578125" style="344" customWidth="1"/>
    <col min="5651" max="5652" width="6.5703125" style="344" customWidth="1"/>
    <col min="5653" max="5653" width="18.42578125" style="344" customWidth="1"/>
    <col min="5654" max="5654" width="9.140625" style="344"/>
    <col min="5655" max="5662" width="0" style="344" hidden="1" customWidth="1"/>
    <col min="5663" max="5888" width="9.140625" style="344"/>
    <col min="5889" max="5889" width="3.5703125" style="344" customWidth="1"/>
    <col min="5890" max="5890" width="3.7109375" style="344" customWidth="1"/>
    <col min="5891" max="5891" width="4.28515625" style="344" customWidth="1"/>
    <col min="5892" max="5892" width="17.85546875" style="344" customWidth="1"/>
    <col min="5893" max="5893" width="9.5703125" style="344" customWidth="1"/>
    <col min="5894" max="5894" width="5.42578125" style="344" customWidth="1"/>
    <col min="5895" max="5895" width="10.5703125" style="344" customWidth="1"/>
    <col min="5896" max="5896" width="9.42578125" style="344" customWidth="1"/>
    <col min="5897" max="5897" width="9.28515625" style="344" customWidth="1"/>
    <col min="5898" max="5898" width="7.7109375" style="344" customWidth="1"/>
    <col min="5899" max="5899" width="6.140625" style="344" customWidth="1"/>
    <col min="5900" max="5900" width="10" style="344" customWidth="1"/>
    <col min="5901" max="5901" width="8.85546875" style="344" customWidth="1"/>
    <col min="5902" max="5902" width="7.42578125" style="344" customWidth="1"/>
    <col min="5903" max="5903" width="7.85546875" style="344" customWidth="1"/>
    <col min="5904" max="5904" width="13.28515625" style="344" customWidth="1"/>
    <col min="5905" max="5905" width="10" style="344" customWidth="1"/>
    <col min="5906" max="5906" width="17.42578125" style="344" customWidth="1"/>
    <col min="5907" max="5908" width="6.5703125" style="344" customWidth="1"/>
    <col min="5909" max="5909" width="18.42578125" style="344" customWidth="1"/>
    <col min="5910" max="5910" width="9.140625" style="344"/>
    <col min="5911" max="5918" width="0" style="344" hidden="1" customWidth="1"/>
    <col min="5919" max="6144" width="9.140625" style="344"/>
    <col min="6145" max="6145" width="3.5703125" style="344" customWidth="1"/>
    <col min="6146" max="6146" width="3.7109375" style="344" customWidth="1"/>
    <col min="6147" max="6147" width="4.28515625" style="344" customWidth="1"/>
    <col min="6148" max="6148" width="17.85546875" style="344" customWidth="1"/>
    <col min="6149" max="6149" width="9.5703125" style="344" customWidth="1"/>
    <col min="6150" max="6150" width="5.42578125" style="344" customWidth="1"/>
    <col min="6151" max="6151" width="10.5703125" style="344" customWidth="1"/>
    <col min="6152" max="6152" width="9.42578125" style="344" customWidth="1"/>
    <col min="6153" max="6153" width="9.28515625" style="344" customWidth="1"/>
    <col min="6154" max="6154" width="7.7109375" style="344" customWidth="1"/>
    <col min="6155" max="6155" width="6.140625" style="344" customWidth="1"/>
    <col min="6156" max="6156" width="10" style="344" customWidth="1"/>
    <col min="6157" max="6157" width="8.85546875" style="344" customWidth="1"/>
    <col min="6158" max="6158" width="7.42578125" style="344" customWidth="1"/>
    <col min="6159" max="6159" width="7.85546875" style="344" customWidth="1"/>
    <col min="6160" max="6160" width="13.28515625" style="344" customWidth="1"/>
    <col min="6161" max="6161" width="10" style="344" customWidth="1"/>
    <col min="6162" max="6162" width="17.42578125" style="344" customWidth="1"/>
    <col min="6163" max="6164" width="6.5703125" style="344" customWidth="1"/>
    <col min="6165" max="6165" width="18.42578125" style="344" customWidth="1"/>
    <col min="6166" max="6166" width="9.140625" style="344"/>
    <col min="6167" max="6174" width="0" style="344" hidden="1" customWidth="1"/>
    <col min="6175" max="6400" width="9.140625" style="344"/>
    <col min="6401" max="6401" width="3.5703125" style="344" customWidth="1"/>
    <col min="6402" max="6402" width="3.7109375" style="344" customWidth="1"/>
    <col min="6403" max="6403" width="4.28515625" style="344" customWidth="1"/>
    <col min="6404" max="6404" width="17.85546875" style="344" customWidth="1"/>
    <col min="6405" max="6405" width="9.5703125" style="344" customWidth="1"/>
    <col min="6406" max="6406" width="5.42578125" style="344" customWidth="1"/>
    <col min="6407" max="6407" width="10.5703125" style="344" customWidth="1"/>
    <col min="6408" max="6408" width="9.42578125" style="344" customWidth="1"/>
    <col min="6409" max="6409" width="9.28515625" style="344" customWidth="1"/>
    <col min="6410" max="6410" width="7.7109375" style="344" customWidth="1"/>
    <col min="6411" max="6411" width="6.140625" style="344" customWidth="1"/>
    <col min="6412" max="6412" width="10" style="344" customWidth="1"/>
    <col min="6413" max="6413" width="8.85546875" style="344" customWidth="1"/>
    <col min="6414" max="6414" width="7.42578125" style="344" customWidth="1"/>
    <col min="6415" max="6415" width="7.85546875" style="344" customWidth="1"/>
    <col min="6416" max="6416" width="13.28515625" style="344" customWidth="1"/>
    <col min="6417" max="6417" width="10" style="344" customWidth="1"/>
    <col min="6418" max="6418" width="17.42578125" style="344" customWidth="1"/>
    <col min="6419" max="6420" width="6.5703125" style="344" customWidth="1"/>
    <col min="6421" max="6421" width="18.42578125" style="344" customWidth="1"/>
    <col min="6422" max="6422" width="9.140625" style="344"/>
    <col min="6423" max="6430" width="0" style="344" hidden="1" customWidth="1"/>
    <col min="6431" max="6656" width="9.140625" style="344"/>
    <col min="6657" max="6657" width="3.5703125" style="344" customWidth="1"/>
    <col min="6658" max="6658" width="3.7109375" style="344" customWidth="1"/>
    <col min="6659" max="6659" width="4.28515625" style="344" customWidth="1"/>
    <col min="6660" max="6660" width="17.85546875" style="344" customWidth="1"/>
    <col min="6661" max="6661" width="9.5703125" style="344" customWidth="1"/>
    <col min="6662" max="6662" width="5.42578125" style="344" customWidth="1"/>
    <col min="6663" max="6663" width="10.5703125" style="344" customWidth="1"/>
    <col min="6664" max="6664" width="9.42578125" style="344" customWidth="1"/>
    <col min="6665" max="6665" width="9.28515625" style="344" customWidth="1"/>
    <col min="6666" max="6666" width="7.7109375" style="344" customWidth="1"/>
    <col min="6667" max="6667" width="6.140625" style="344" customWidth="1"/>
    <col min="6668" max="6668" width="10" style="344" customWidth="1"/>
    <col min="6669" max="6669" width="8.85546875" style="344" customWidth="1"/>
    <col min="6670" max="6670" width="7.42578125" style="344" customWidth="1"/>
    <col min="6671" max="6671" width="7.85546875" style="344" customWidth="1"/>
    <col min="6672" max="6672" width="13.28515625" style="344" customWidth="1"/>
    <col min="6673" max="6673" width="10" style="344" customWidth="1"/>
    <col min="6674" max="6674" width="17.42578125" style="344" customWidth="1"/>
    <col min="6675" max="6676" width="6.5703125" style="344" customWidth="1"/>
    <col min="6677" max="6677" width="18.42578125" style="344" customWidth="1"/>
    <col min="6678" max="6678" width="9.140625" style="344"/>
    <col min="6679" max="6686" width="0" style="344" hidden="1" customWidth="1"/>
    <col min="6687" max="6912" width="9.140625" style="344"/>
    <col min="6913" max="6913" width="3.5703125" style="344" customWidth="1"/>
    <col min="6914" max="6914" width="3.7109375" style="344" customWidth="1"/>
    <col min="6915" max="6915" width="4.28515625" style="344" customWidth="1"/>
    <col min="6916" max="6916" width="17.85546875" style="344" customWidth="1"/>
    <col min="6917" max="6917" width="9.5703125" style="344" customWidth="1"/>
    <col min="6918" max="6918" width="5.42578125" style="344" customWidth="1"/>
    <col min="6919" max="6919" width="10.5703125" style="344" customWidth="1"/>
    <col min="6920" max="6920" width="9.42578125" style="344" customWidth="1"/>
    <col min="6921" max="6921" width="9.28515625" style="344" customWidth="1"/>
    <col min="6922" max="6922" width="7.7109375" style="344" customWidth="1"/>
    <col min="6923" max="6923" width="6.140625" style="344" customWidth="1"/>
    <col min="6924" max="6924" width="10" style="344" customWidth="1"/>
    <col min="6925" max="6925" width="8.85546875" style="344" customWidth="1"/>
    <col min="6926" max="6926" width="7.42578125" style="344" customWidth="1"/>
    <col min="6927" max="6927" width="7.85546875" style="344" customWidth="1"/>
    <col min="6928" max="6928" width="13.28515625" style="344" customWidth="1"/>
    <col min="6929" max="6929" width="10" style="344" customWidth="1"/>
    <col min="6930" max="6930" width="17.42578125" style="344" customWidth="1"/>
    <col min="6931" max="6932" width="6.5703125" style="344" customWidth="1"/>
    <col min="6933" max="6933" width="18.42578125" style="344" customWidth="1"/>
    <col min="6934" max="6934" width="9.140625" style="344"/>
    <col min="6935" max="6942" width="0" style="344" hidden="1" customWidth="1"/>
    <col min="6943" max="7168" width="9.140625" style="344"/>
    <col min="7169" max="7169" width="3.5703125" style="344" customWidth="1"/>
    <col min="7170" max="7170" width="3.7109375" style="344" customWidth="1"/>
    <col min="7171" max="7171" width="4.28515625" style="344" customWidth="1"/>
    <col min="7172" max="7172" width="17.85546875" style="344" customWidth="1"/>
    <col min="7173" max="7173" width="9.5703125" style="344" customWidth="1"/>
    <col min="7174" max="7174" width="5.42578125" style="344" customWidth="1"/>
    <col min="7175" max="7175" width="10.5703125" style="344" customWidth="1"/>
    <col min="7176" max="7176" width="9.42578125" style="344" customWidth="1"/>
    <col min="7177" max="7177" width="9.28515625" style="344" customWidth="1"/>
    <col min="7178" max="7178" width="7.7109375" style="344" customWidth="1"/>
    <col min="7179" max="7179" width="6.140625" style="344" customWidth="1"/>
    <col min="7180" max="7180" width="10" style="344" customWidth="1"/>
    <col min="7181" max="7181" width="8.85546875" style="344" customWidth="1"/>
    <col min="7182" max="7182" width="7.42578125" style="344" customWidth="1"/>
    <col min="7183" max="7183" width="7.85546875" style="344" customWidth="1"/>
    <col min="7184" max="7184" width="13.28515625" style="344" customWidth="1"/>
    <col min="7185" max="7185" width="10" style="344" customWidth="1"/>
    <col min="7186" max="7186" width="17.42578125" style="344" customWidth="1"/>
    <col min="7187" max="7188" width="6.5703125" style="344" customWidth="1"/>
    <col min="7189" max="7189" width="18.42578125" style="344" customWidth="1"/>
    <col min="7190" max="7190" width="9.140625" style="344"/>
    <col min="7191" max="7198" width="0" style="344" hidden="1" customWidth="1"/>
    <col min="7199" max="7424" width="9.140625" style="344"/>
    <col min="7425" max="7425" width="3.5703125" style="344" customWidth="1"/>
    <col min="7426" max="7426" width="3.7109375" style="344" customWidth="1"/>
    <col min="7427" max="7427" width="4.28515625" style="344" customWidth="1"/>
    <col min="7428" max="7428" width="17.85546875" style="344" customWidth="1"/>
    <col min="7429" max="7429" width="9.5703125" style="344" customWidth="1"/>
    <col min="7430" max="7430" width="5.42578125" style="344" customWidth="1"/>
    <col min="7431" max="7431" width="10.5703125" style="344" customWidth="1"/>
    <col min="7432" max="7432" width="9.42578125" style="344" customWidth="1"/>
    <col min="7433" max="7433" width="9.28515625" style="344" customWidth="1"/>
    <col min="7434" max="7434" width="7.7109375" style="344" customWidth="1"/>
    <col min="7435" max="7435" width="6.140625" style="344" customWidth="1"/>
    <col min="7436" max="7436" width="10" style="344" customWidth="1"/>
    <col min="7437" max="7437" width="8.85546875" style="344" customWidth="1"/>
    <col min="7438" max="7438" width="7.42578125" style="344" customWidth="1"/>
    <col min="7439" max="7439" width="7.85546875" style="344" customWidth="1"/>
    <col min="7440" max="7440" width="13.28515625" style="344" customWidth="1"/>
    <col min="7441" max="7441" width="10" style="344" customWidth="1"/>
    <col min="7442" max="7442" width="17.42578125" style="344" customWidth="1"/>
    <col min="7443" max="7444" width="6.5703125" style="344" customWidth="1"/>
    <col min="7445" max="7445" width="18.42578125" style="344" customWidth="1"/>
    <col min="7446" max="7446" width="9.140625" style="344"/>
    <col min="7447" max="7454" width="0" style="344" hidden="1" customWidth="1"/>
    <col min="7455" max="7680" width="9.140625" style="344"/>
    <col min="7681" max="7681" width="3.5703125" style="344" customWidth="1"/>
    <col min="7682" max="7682" width="3.7109375" style="344" customWidth="1"/>
    <col min="7683" max="7683" width="4.28515625" style="344" customWidth="1"/>
    <col min="7684" max="7684" width="17.85546875" style="344" customWidth="1"/>
    <col min="7685" max="7685" width="9.5703125" style="344" customWidth="1"/>
    <col min="7686" max="7686" width="5.42578125" style="344" customWidth="1"/>
    <col min="7687" max="7687" width="10.5703125" style="344" customWidth="1"/>
    <col min="7688" max="7688" width="9.42578125" style="344" customWidth="1"/>
    <col min="7689" max="7689" width="9.28515625" style="344" customWidth="1"/>
    <col min="7690" max="7690" width="7.7109375" style="344" customWidth="1"/>
    <col min="7691" max="7691" width="6.140625" style="344" customWidth="1"/>
    <col min="7692" max="7692" width="10" style="344" customWidth="1"/>
    <col min="7693" max="7693" width="8.85546875" style="344" customWidth="1"/>
    <col min="7694" max="7694" width="7.42578125" style="344" customWidth="1"/>
    <col min="7695" max="7695" width="7.85546875" style="344" customWidth="1"/>
    <col min="7696" max="7696" width="13.28515625" style="344" customWidth="1"/>
    <col min="7697" max="7697" width="10" style="344" customWidth="1"/>
    <col min="7698" max="7698" width="17.42578125" style="344" customWidth="1"/>
    <col min="7699" max="7700" width="6.5703125" style="344" customWidth="1"/>
    <col min="7701" max="7701" width="18.42578125" style="344" customWidth="1"/>
    <col min="7702" max="7702" width="9.140625" style="344"/>
    <col min="7703" max="7710" width="0" style="344" hidden="1" customWidth="1"/>
    <col min="7711" max="7936" width="9.140625" style="344"/>
    <col min="7937" max="7937" width="3.5703125" style="344" customWidth="1"/>
    <col min="7938" max="7938" width="3.7109375" style="344" customWidth="1"/>
    <col min="7939" max="7939" width="4.28515625" style="344" customWidth="1"/>
    <col min="7940" max="7940" width="17.85546875" style="344" customWidth="1"/>
    <col min="7941" max="7941" width="9.5703125" style="344" customWidth="1"/>
    <col min="7942" max="7942" width="5.42578125" style="344" customWidth="1"/>
    <col min="7943" max="7943" width="10.5703125" style="344" customWidth="1"/>
    <col min="7944" max="7944" width="9.42578125" style="344" customWidth="1"/>
    <col min="7945" max="7945" width="9.28515625" style="344" customWidth="1"/>
    <col min="7946" max="7946" width="7.7109375" style="344" customWidth="1"/>
    <col min="7947" max="7947" width="6.140625" style="344" customWidth="1"/>
    <col min="7948" max="7948" width="10" style="344" customWidth="1"/>
    <col min="7949" max="7949" width="8.85546875" style="344" customWidth="1"/>
    <col min="7950" max="7950" width="7.42578125" style="344" customWidth="1"/>
    <col min="7951" max="7951" width="7.85546875" style="344" customWidth="1"/>
    <col min="7952" max="7952" width="13.28515625" style="344" customWidth="1"/>
    <col min="7953" max="7953" width="10" style="344" customWidth="1"/>
    <col min="7954" max="7954" width="17.42578125" style="344" customWidth="1"/>
    <col min="7955" max="7956" width="6.5703125" style="344" customWidth="1"/>
    <col min="7957" max="7957" width="18.42578125" style="344" customWidth="1"/>
    <col min="7958" max="7958" width="9.140625" style="344"/>
    <col min="7959" max="7966" width="0" style="344" hidden="1" customWidth="1"/>
    <col min="7967" max="8192" width="9.140625" style="344"/>
    <col min="8193" max="8193" width="3.5703125" style="344" customWidth="1"/>
    <col min="8194" max="8194" width="3.7109375" style="344" customWidth="1"/>
    <col min="8195" max="8195" width="4.28515625" style="344" customWidth="1"/>
    <col min="8196" max="8196" width="17.85546875" style="344" customWidth="1"/>
    <col min="8197" max="8197" width="9.5703125" style="344" customWidth="1"/>
    <col min="8198" max="8198" width="5.42578125" style="344" customWidth="1"/>
    <col min="8199" max="8199" width="10.5703125" style="344" customWidth="1"/>
    <col min="8200" max="8200" width="9.42578125" style="344" customWidth="1"/>
    <col min="8201" max="8201" width="9.28515625" style="344" customWidth="1"/>
    <col min="8202" max="8202" width="7.7109375" style="344" customWidth="1"/>
    <col min="8203" max="8203" width="6.140625" style="344" customWidth="1"/>
    <col min="8204" max="8204" width="10" style="344" customWidth="1"/>
    <col min="8205" max="8205" width="8.85546875" style="344" customWidth="1"/>
    <col min="8206" max="8206" width="7.42578125" style="344" customWidth="1"/>
    <col min="8207" max="8207" width="7.85546875" style="344" customWidth="1"/>
    <col min="8208" max="8208" width="13.28515625" style="344" customWidth="1"/>
    <col min="8209" max="8209" width="10" style="344" customWidth="1"/>
    <col min="8210" max="8210" width="17.42578125" style="344" customWidth="1"/>
    <col min="8211" max="8212" width="6.5703125" style="344" customWidth="1"/>
    <col min="8213" max="8213" width="18.42578125" style="344" customWidth="1"/>
    <col min="8214" max="8214" width="9.140625" style="344"/>
    <col min="8215" max="8222" width="0" style="344" hidden="1" customWidth="1"/>
    <col min="8223" max="8448" width="9.140625" style="344"/>
    <col min="8449" max="8449" width="3.5703125" style="344" customWidth="1"/>
    <col min="8450" max="8450" width="3.7109375" style="344" customWidth="1"/>
    <col min="8451" max="8451" width="4.28515625" style="344" customWidth="1"/>
    <col min="8452" max="8452" width="17.85546875" style="344" customWidth="1"/>
    <col min="8453" max="8453" width="9.5703125" style="344" customWidth="1"/>
    <col min="8454" max="8454" width="5.42578125" style="344" customWidth="1"/>
    <col min="8455" max="8455" width="10.5703125" style="344" customWidth="1"/>
    <col min="8456" max="8456" width="9.42578125" style="344" customWidth="1"/>
    <col min="8457" max="8457" width="9.28515625" style="344" customWidth="1"/>
    <col min="8458" max="8458" width="7.7109375" style="344" customWidth="1"/>
    <col min="8459" max="8459" width="6.140625" style="344" customWidth="1"/>
    <col min="8460" max="8460" width="10" style="344" customWidth="1"/>
    <col min="8461" max="8461" width="8.85546875" style="344" customWidth="1"/>
    <col min="8462" max="8462" width="7.42578125" style="344" customWidth="1"/>
    <col min="8463" max="8463" width="7.85546875" style="344" customWidth="1"/>
    <col min="8464" max="8464" width="13.28515625" style="344" customWidth="1"/>
    <col min="8465" max="8465" width="10" style="344" customWidth="1"/>
    <col min="8466" max="8466" width="17.42578125" style="344" customWidth="1"/>
    <col min="8467" max="8468" width="6.5703125" style="344" customWidth="1"/>
    <col min="8469" max="8469" width="18.42578125" style="344" customWidth="1"/>
    <col min="8470" max="8470" width="9.140625" style="344"/>
    <col min="8471" max="8478" width="0" style="344" hidden="1" customWidth="1"/>
    <col min="8479" max="8704" width="9.140625" style="344"/>
    <col min="8705" max="8705" width="3.5703125" style="344" customWidth="1"/>
    <col min="8706" max="8706" width="3.7109375" style="344" customWidth="1"/>
    <col min="8707" max="8707" width="4.28515625" style="344" customWidth="1"/>
    <col min="8708" max="8708" width="17.85546875" style="344" customWidth="1"/>
    <col min="8709" max="8709" width="9.5703125" style="344" customWidth="1"/>
    <col min="8710" max="8710" width="5.42578125" style="344" customWidth="1"/>
    <col min="8711" max="8711" width="10.5703125" style="344" customWidth="1"/>
    <col min="8712" max="8712" width="9.42578125" style="344" customWidth="1"/>
    <col min="8713" max="8713" width="9.28515625" style="344" customWidth="1"/>
    <col min="8714" max="8714" width="7.7109375" style="344" customWidth="1"/>
    <col min="8715" max="8715" width="6.140625" style="344" customWidth="1"/>
    <col min="8716" max="8716" width="10" style="344" customWidth="1"/>
    <col min="8717" max="8717" width="8.85546875" style="344" customWidth="1"/>
    <col min="8718" max="8718" width="7.42578125" style="344" customWidth="1"/>
    <col min="8719" max="8719" width="7.85546875" style="344" customWidth="1"/>
    <col min="8720" max="8720" width="13.28515625" style="344" customWidth="1"/>
    <col min="8721" max="8721" width="10" style="344" customWidth="1"/>
    <col min="8722" max="8722" width="17.42578125" style="344" customWidth="1"/>
    <col min="8723" max="8724" width="6.5703125" style="344" customWidth="1"/>
    <col min="8725" max="8725" width="18.42578125" style="344" customWidth="1"/>
    <col min="8726" max="8726" width="9.140625" style="344"/>
    <col min="8727" max="8734" width="0" style="344" hidden="1" customWidth="1"/>
    <col min="8735" max="8960" width="9.140625" style="344"/>
    <col min="8961" max="8961" width="3.5703125" style="344" customWidth="1"/>
    <col min="8962" max="8962" width="3.7109375" style="344" customWidth="1"/>
    <col min="8963" max="8963" width="4.28515625" style="344" customWidth="1"/>
    <col min="8964" max="8964" width="17.85546875" style="344" customWidth="1"/>
    <col min="8965" max="8965" width="9.5703125" style="344" customWidth="1"/>
    <col min="8966" max="8966" width="5.42578125" style="344" customWidth="1"/>
    <col min="8967" max="8967" width="10.5703125" style="344" customWidth="1"/>
    <col min="8968" max="8968" width="9.42578125" style="344" customWidth="1"/>
    <col min="8969" max="8969" width="9.28515625" style="344" customWidth="1"/>
    <col min="8970" max="8970" width="7.7109375" style="344" customWidth="1"/>
    <col min="8971" max="8971" width="6.140625" style="344" customWidth="1"/>
    <col min="8972" max="8972" width="10" style="344" customWidth="1"/>
    <col min="8973" max="8973" width="8.85546875" style="344" customWidth="1"/>
    <col min="8974" max="8974" width="7.42578125" style="344" customWidth="1"/>
    <col min="8975" max="8975" width="7.85546875" style="344" customWidth="1"/>
    <col min="8976" max="8976" width="13.28515625" style="344" customWidth="1"/>
    <col min="8977" max="8977" width="10" style="344" customWidth="1"/>
    <col min="8978" max="8978" width="17.42578125" style="344" customWidth="1"/>
    <col min="8979" max="8980" width="6.5703125" style="344" customWidth="1"/>
    <col min="8981" max="8981" width="18.42578125" style="344" customWidth="1"/>
    <col min="8982" max="8982" width="9.140625" style="344"/>
    <col min="8983" max="8990" width="0" style="344" hidden="1" customWidth="1"/>
    <col min="8991" max="9216" width="9.140625" style="344"/>
    <col min="9217" max="9217" width="3.5703125" style="344" customWidth="1"/>
    <col min="9218" max="9218" width="3.7109375" style="344" customWidth="1"/>
    <col min="9219" max="9219" width="4.28515625" style="344" customWidth="1"/>
    <col min="9220" max="9220" width="17.85546875" style="344" customWidth="1"/>
    <col min="9221" max="9221" width="9.5703125" style="344" customWidth="1"/>
    <col min="9222" max="9222" width="5.42578125" style="344" customWidth="1"/>
    <col min="9223" max="9223" width="10.5703125" style="344" customWidth="1"/>
    <col min="9224" max="9224" width="9.42578125" style="344" customWidth="1"/>
    <col min="9225" max="9225" width="9.28515625" style="344" customWidth="1"/>
    <col min="9226" max="9226" width="7.7109375" style="344" customWidth="1"/>
    <col min="9227" max="9227" width="6.140625" style="344" customWidth="1"/>
    <col min="9228" max="9228" width="10" style="344" customWidth="1"/>
    <col min="9229" max="9229" width="8.85546875" style="344" customWidth="1"/>
    <col min="9230" max="9230" width="7.42578125" style="344" customWidth="1"/>
    <col min="9231" max="9231" width="7.85546875" style="344" customWidth="1"/>
    <col min="9232" max="9232" width="13.28515625" style="344" customWidth="1"/>
    <col min="9233" max="9233" width="10" style="344" customWidth="1"/>
    <col min="9234" max="9234" width="17.42578125" style="344" customWidth="1"/>
    <col min="9235" max="9236" width="6.5703125" style="344" customWidth="1"/>
    <col min="9237" max="9237" width="18.42578125" style="344" customWidth="1"/>
    <col min="9238" max="9238" width="9.140625" style="344"/>
    <col min="9239" max="9246" width="0" style="344" hidden="1" customWidth="1"/>
    <col min="9247" max="9472" width="9.140625" style="344"/>
    <col min="9473" max="9473" width="3.5703125" style="344" customWidth="1"/>
    <col min="9474" max="9474" width="3.7109375" style="344" customWidth="1"/>
    <col min="9475" max="9475" width="4.28515625" style="344" customWidth="1"/>
    <col min="9476" max="9476" width="17.85546875" style="344" customWidth="1"/>
    <col min="9477" max="9477" width="9.5703125" style="344" customWidth="1"/>
    <col min="9478" max="9478" width="5.42578125" style="344" customWidth="1"/>
    <col min="9479" max="9479" width="10.5703125" style="344" customWidth="1"/>
    <col min="9480" max="9480" width="9.42578125" style="344" customWidth="1"/>
    <col min="9481" max="9481" width="9.28515625" style="344" customWidth="1"/>
    <col min="9482" max="9482" width="7.7109375" style="344" customWidth="1"/>
    <col min="9483" max="9483" width="6.140625" style="344" customWidth="1"/>
    <col min="9484" max="9484" width="10" style="344" customWidth="1"/>
    <col min="9485" max="9485" width="8.85546875" style="344" customWidth="1"/>
    <col min="9486" max="9486" width="7.42578125" style="344" customWidth="1"/>
    <col min="9487" max="9487" width="7.85546875" style="344" customWidth="1"/>
    <col min="9488" max="9488" width="13.28515625" style="344" customWidth="1"/>
    <col min="9489" max="9489" width="10" style="344" customWidth="1"/>
    <col min="9490" max="9490" width="17.42578125" style="344" customWidth="1"/>
    <col min="9491" max="9492" width="6.5703125" style="344" customWidth="1"/>
    <col min="9493" max="9493" width="18.42578125" style="344" customWidth="1"/>
    <col min="9494" max="9494" width="9.140625" style="344"/>
    <col min="9495" max="9502" width="0" style="344" hidden="1" customWidth="1"/>
    <col min="9503" max="9728" width="9.140625" style="344"/>
    <col min="9729" max="9729" width="3.5703125" style="344" customWidth="1"/>
    <col min="9730" max="9730" width="3.7109375" style="344" customWidth="1"/>
    <col min="9731" max="9731" width="4.28515625" style="344" customWidth="1"/>
    <col min="9732" max="9732" width="17.85546875" style="344" customWidth="1"/>
    <col min="9733" max="9733" width="9.5703125" style="344" customWidth="1"/>
    <col min="9734" max="9734" width="5.42578125" style="344" customWidth="1"/>
    <col min="9735" max="9735" width="10.5703125" style="344" customWidth="1"/>
    <col min="9736" max="9736" width="9.42578125" style="344" customWidth="1"/>
    <col min="9737" max="9737" width="9.28515625" style="344" customWidth="1"/>
    <col min="9738" max="9738" width="7.7109375" style="344" customWidth="1"/>
    <col min="9739" max="9739" width="6.140625" style="344" customWidth="1"/>
    <col min="9740" max="9740" width="10" style="344" customWidth="1"/>
    <col min="9741" max="9741" width="8.85546875" style="344" customWidth="1"/>
    <col min="9742" max="9742" width="7.42578125" style="344" customWidth="1"/>
    <col min="9743" max="9743" width="7.85546875" style="344" customWidth="1"/>
    <col min="9744" max="9744" width="13.28515625" style="344" customWidth="1"/>
    <col min="9745" max="9745" width="10" style="344" customWidth="1"/>
    <col min="9746" max="9746" width="17.42578125" style="344" customWidth="1"/>
    <col min="9747" max="9748" width="6.5703125" style="344" customWidth="1"/>
    <col min="9749" max="9749" width="18.42578125" style="344" customWidth="1"/>
    <col min="9750" max="9750" width="9.140625" style="344"/>
    <col min="9751" max="9758" width="0" style="344" hidden="1" customWidth="1"/>
    <col min="9759" max="9984" width="9.140625" style="344"/>
    <col min="9985" max="9985" width="3.5703125" style="344" customWidth="1"/>
    <col min="9986" max="9986" width="3.7109375" style="344" customWidth="1"/>
    <col min="9987" max="9987" width="4.28515625" style="344" customWidth="1"/>
    <col min="9988" max="9988" width="17.85546875" style="344" customWidth="1"/>
    <col min="9989" max="9989" width="9.5703125" style="344" customWidth="1"/>
    <col min="9990" max="9990" width="5.42578125" style="344" customWidth="1"/>
    <col min="9991" max="9991" width="10.5703125" style="344" customWidth="1"/>
    <col min="9992" max="9992" width="9.42578125" style="344" customWidth="1"/>
    <col min="9993" max="9993" width="9.28515625" style="344" customWidth="1"/>
    <col min="9994" max="9994" width="7.7109375" style="344" customWidth="1"/>
    <col min="9995" max="9995" width="6.140625" style="344" customWidth="1"/>
    <col min="9996" max="9996" width="10" style="344" customWidth="1"/>
    <col min="9997" max="9997" width="8.85546875" style="344" customWidth="1"/>
    <col min="9998" max="9998" width="7.42578125" style="344" customWidth="1"/>
    <col min="9999" max="9999" width="7.85546875" style="344" customWidth="1"/>
    <col min="10000" max="10000" width="13.28515625" style="344" customWidth="1"/>
    <col min="10001" max="10001" width="10" style="344" customWidth="1"/>
    <col min="10002" max="10002" width="17.42578125" style="344" customWidth="1"/>
    <col min="10003" max="10004" width="6.5703125" style="344" customWidth="1"/>
    <col min="10005" max="10005" width="18.42578125" style="344" customWidth="1"/>
    <col min="10006" max="10006" width="9.140625" style="344"/>
    <col min="10007" max="10014" width="0" style="344" hidden="1" customWidth="1"/>
    <col min="10015" max="10240" width="9.140625" style="344"/>
    <col min="10241" max="10241" width="3.5703125" style="344" customWidth="1"/>
    <col min="10242" max="10242" width="3.7109375" style="344" customWidth="1"/>
    <col min="10243" max="10243" width="4.28515625" style="344" customWidth="1"/>
    <col min="10244" max="10244" width="17.85546875" style="344" customWidth="1"/>
    <col min="10245" max="10245" width="9.5703125" style="344" customWidth="1"/>
    <col min="10246" max="10246" width="5.42578125" style="344" customWidth="1"/>
    <col min="10247" max="10247" width="10.5703125" style="344" customWidth="1"/>
    <col min="10248" max="10248" width="9.42578125" style="344" customWidth="1"/>
    <col min="10249" max="10249" width="9.28515625" style="344" customWidth="1"/>
    <col min="10250" max="10250" width="7.7109375" style="344" customWidth="1"/>
    <col min="10251" max="10251" width="6.140625" style="344" customWidth="1"/>
    <col min="10252" max="10252" width="10" style="344" customWidth="1"/>
    <col min="10253" max="10253" width="8.85546875" style="344" customWidth="1"/>
    <col min="10254" max="10254" width="7.42578125" style="344" customWidth="1"/>
    <col min="10255" max="10255" width="7.85546875" style="344" customWidth="1"/>
    <col min="10256" max="10256" width="13.28515625" style="344" customWidth="1"/>
    <col min="10257" max="10257" width="10" style="344" customWidth="1"/>
    <col min="10258" max="10258" width="17.42578125" style="344" customWidth="1"/>
    <col min="10259" max="10260" width="6.5703125" style="344" customWidth="1"/>
    <col min="10261" max="10261" width="18.42578125" style="344" customWidth="1"/>
    <col min="10262" max="10262" width="9.140625" style="344"/>
    <col min="10263" max="10270" width="0" style="344" hidden="1" customWidth="1"/>
    <col min="10271" max="10496" width="9.140625" style="344"/>
    <col min="10497" max="10497" width="3.5703125" style="344" customWidth="1"/>
    <col min="10498" max="10498" width="3.7109375" style="344" customWidth="1"/>
    <col min="10499" max="10499" width="4.28515625" style="344" customWidth="1"/>
    <col min="10500" max="10500" width="17.85546875" style="344" customWidth="1"/>
    <col min="10501" max="10501" width="9.5703125" style="344" customWidth="1"/>
    <col min="10502" max="10502" width="5.42578125" style="344" customWidth="1"/>
    <col min="10503" max="10503" width="10.5703125" style="344" customWidth="1"/>
    <col min="10504" max="10504" width="9.42578125" style="344" customWidth="1"/>
    <col min="10505" max="10505" width="9.28515625" style="344" customWidth="1"/>
    <col min="10506" max="10506" width="7.7109375" style="344" customWidth="1"/>
    <col min="10507" max="10507" width="6.140625" style="344" customWidth="1"/>
    <col min="10508" max="10508" width="10" style="344" customWidth="1"/>
    <col min="10509" max="10509" width="8.85546875" style="344" customWidth="1"/>
    <col min="10510" max="10510" width="7.42578125" style="344" customWidth="1"/>
    <col min="10511" max="10511" width="7.85546875" style="344" customWidth="1"/>
    <col min="10512" max="10512" width="13.28515625" style="344" customWidth="1"/>
    <col min="10513" max="10513" width="10" style="344" customWidth="1"/>
    <col min="10514" max="10514" width="17.42578125" style="344" customWidth="1"/>
    <col min="10515" max="10516" width="6.5703125" style="344" customWidth="1"/>
    <col min="10517" max="10517" width="18.42578125" style="344" customWidth="1"/>
    <col min="10518" max="10518" width="9.140625" style="344"/>
    <col min="10519" max="10526" width="0" style="344" hidden="1" customWidth="1"/>
    <col min="10527" max="10752" width="9.140625" style="344"/>
    <col min="10753" max="10753" width="3.5703125" style="344" customWidth="1"/>
    <col min="10754" max="10754" width="3.7109375" style="344" customWidth="1"/>
    <col min="10755" max="10755" width="4.28515625" style="344" customWidth="1"/>
    <col min="10756" max="10756" width="17.85546875" style="344" customWidth="1"/>
    <col min="10757" max="10757" width="9.5703125" style="344" customWidth="1"/>
    <col min="10758" max="10758" width="5.42578125" style="344" customWidth="1"/>
    <col min="10759" max="10759" width="10.5703125" style="344" customWidth="1"/>
    <col min="10760" max="10760" width="9.42578125" style="344" customWidth="1"/>
    <col min="10761" max="10761" width="9.28515625" style="344" customWidth="1"/>
    <col min="10762" max="10762" width="7.7109375" style="344" customWidth="1"/>
    <col min="10763" max="10763" width="6.140625" style="344" customWidth="1"/>
    <col min="10764" max="10764" width="10" style="344" customWidth="1"/>
    <col min="10765" max="10765" width="8.85546875" style="344" customWidth="1"/>
    <col min="10766" max="10766" width="7.42578125" style="344" customWidth="1"/>
    <col min="10767" max="10767" width="7.85546875" style="344" customWidth="1"/>
    <col min="10768" max="10768" width="13.28515625" style="344" customWidth="1"/>
    <col min="10769" max="10769" width="10" style="344" customWidth="1"/>
    <col min="10770" max="10770" width="17.42578125" style="344" customWidth="1"/>
    <col min="10771" max="10772" width="6.5703125" style="344" customWidth="1"/>
    <col min="10773" max="10773" width="18.42578125" style="344" customWidth="1"/>
    <col min="10774" max="10774" width="9.140625" style="344"/>
    <col min="10775" max="10782" width="0" style="344" hidden="1" customWidth="1"/>
    <col min="10783" max="11008" width="9.140625" style="344"/>
    <col min="11009" max="11009" width="3.5703125" style="344" customWidth="1"/>
    <col min="11010" max="11010" width="3.7109375" style="344" customWidth="1"/>
    <col min="11011" max="11011" width="4.28515625" style="344" customWidth="1"/>
    <col min="11012" max="11012" width="17.85546875" style="344" customWidth="1"/>
    <col min="11013" max="11013" width="9.5703125" style="344" customWidth="1"/>
    <col min="11014" max="11014" width="5.42578125" style="344" customWidth="1"/>
    <col min="11015" max="11015" width="10.5703125" style="344" customWidth="1"/>
    <col min="11016" max="11016" width="9.42578125" style="344" customWidth="1"/>
    <col min="11017" max="11017" width="9.28515625" style="344" customWidth="1"/>
    <col min="11018" max="11018" width="7.7109375" style="344" customWidth="1"/>
    <col min="11019" max="11019" width="6.140625" style="344" customWidth="1"/>
    <col min="11020" max="11020" width="10" style="344" customWidth="1"/>
    <col min="11021" max="11021" width="8.85546875" style="344" customWidth="1"/>
    <col min="11022" max="11022" width="7.42578125" style="344" customWidth="1"/>
    <col min="11023" max="11023" width="7.85546875" style="344" customWidth="1"/>
    <col min="11024" max="11024" width="13.28515625" style="344" customWidth="1"/>
    <col min="11025" max="11025" width="10" style="344" customWidth="1"/>
    <col min="11026" max="11026" width="17.42578125" style="344" customWidth="1"/>
    <col min="11027" max="11028" width="6.5703125" style="344" customWidth="1"/>
    <col min="11029" max="11029" width="18.42578125" style="344" customWidth="1"/>
    <col min="11030" max="11030" width="9.140625" style="344"/>
    <col min="11031" max="11038" width="0" style="344" hidden="1" customWidth="1"/>
    <col min="11039" max="11264" width="9.140625" style="344"/>
    <col min="11265" max="11265" width="3.5703125" style="344" customWidth="1"/>
    <col min="11266" max="11266" width="3.7109375" style="344" customWidth="1"/>
    <col min="11267" max="11267" width="4.28515625" style="344" customWidth="1"/>
    <col min="11268" max="11268" width="17.85546875" style="344" customWidth="1"/>
    <col min="11269" max="11269" width="9.5703125" style="344" customWidth="1"/>
    <col min="11270" max="11270" width="5.42578125" style="344" customWidth="1"/>
    <col min="11271" max="11271" width="10.5703125" style="344" customWidth="1"/>
    <col min="11272" max="11272" width="9.42578125" style="344" customWidth="1"/>
    <col min="11273" max="11273" width="9.28515625" style="344" customWidth="1"/>
    <col min="11274" max="11274" width="7.7109375" style="344" customWidth="1"/>
    <col min="11275" max="11275" width="6.140625" style="344" customWidth="1"/>
    <col min="11276" max="11276" width="10" style="344" customWidth="1"/>
    <col min="11277" max="11277" width="8.85546875" style="344" customWidth="1"/>
    <col min="11278" max="11278" width="7.42578125" style="344" customWidth="1"/>
    <col min="11279" max="11279" width="7.85546875" style="344" customWidth="1"/>
    <col min="11280" max="11280" width="13.28515625" style="344" customWidth="1"/>
    <col min="11281" max="11281" width="10" style="344" customWidth="1"/>
    <col min="11282" max="11282" width="17.42578125" style="344" customWidth="1"/>
    <col min="11283" max="11284" width="6.5703125" style="344" customWidth="1"/>
    <col min="11285" max="11285" width="18.42578125" style="344" customWidth="1"/>
    <col min="11286" max="11286" width="9.140625" style="344"/>
    <col min="11287" max="11294" width="0" style="344" hidden="1" customWidth="1"/>
    <col min="11295" max="11520" width="9.140625" style="344"/>
    <col min="11521" max="11521" width="3.5703125" style="344" customWidth="1"/>
    <col min="11522" max="11522" width="3.7109375" style="344" customWidth="1"/>
    <col min="11523" max="11523" width="4.28515625" style="344" customWidth="1"/>
    <col min="11524" max="11524" width="17.85546875" style="344" customWidth="1"/>
    <col min="11525" max="11525" width="9.5703125" style="344" customWidth="1"/>
    <col min="11526" max="11526" width="5.42578125" style="344" customWidth="1"/>
    <col min="11527" max="11527" width="10.5703125" style="344" customWidth="1"/>
    <col min="11528" max="11528" width="9.42578125" style="344" customWidth="1"/>
    <col min="11529" max="11529" width="9.28515625" style="344" customWidth="1"/>
    <col min="11530" max="11530" width="7.7109375" style="344" customWidth="1"/>
    <col min="11531" max="11531" width="6.140625" style="344" customWidth="1"/>
    <col min="11532" max="11532" width="10" style="344" customWidth="1"/>
    <col min="11533" max="11533" width="8.85546875" style="344" customWidth="1"/>
    <col min="11534" max="11534" width="7.42578125" style="344" customWidth="1"/>
    <col min="11535" max="11535" width="7.85546875" style="344" customWidth="1"/>
    <col min="11536" max="11536" width="13.28515625" style="344" customWidth="1"/>
    <col min="11537" max="11537" width="10" style="344" customWidth="1"/>
    <col min="11538" max="11538" width="17.42578125" style="344" customWidth="1"/>
    <col min="11539" max="11540" width="6.5703125" style="344" customWidth="1"/>
    <col min="11541" max="11541" width="18.42578125" style="344" customWidth="1"/>
    <col min="11542" max="11542" width="9.140625" style="344"/>
    <col min="11543" max="11550" width="0" style="344" hidden="1" customWidth="1"/>
    <col min="11551" max="11776" width="9.140625" style="344"/>
    <col min="11777" max="11777" width="3.5703125" style="344" customWidth="1"/>
    <col min="11778" max="11778" width="3.7109375" style="344" customWidth="1"/>
    <col min="11779" max="11779" width="4.28515625" style="344" customWidth="1"/>
    <col min="11780" max="11780" width="17.85546875" style="344" customWidth="1"/>
    <col min="11781" max="11781" width="9.5703125" style="344" customWidth="1"/>
    <col min="11782" max="11782" width="5.42578125" style="344" customWidth="1"/>
    <col min="11783" max="11783" width="10.5703125" style="344" customWidth="1"/>
    <col min="11784" max="11784" width="9.42578125" style="344" customWidth="1"/>
    <col min="11785" max="11785" width="9.28515625" style="344" customWidth="1"/>
    <col min="11786" max="11786" width="7.7109375" style="344" customWidth="1"/>
    <col min="11787" max="11787" width="6.140625" style="344" customWidth="1"/>
    <col min="11788" max="11788" width="10" style="344" customWidth="1"/>
    <col min="11789" max="11789" width="8.85546875" style="344" customWidth="1"/>
    <col min="11790" max="11790" width="7.42578125" style="344" customWidth="1"/>
    <col min="11791" max="11791" width="7.85546875" style="344" customWidth="1"/>
    <col min="11792" max="11792" width="13.28515625" style="344" customWidth="1"/>
    <col min="11793" max="11793" width="10" style="344" customWidth="1"/>
    <col min="11794" max="11794" width="17.42578125" style="344" customWidth="1"/>
    <col min="11795" max="11796" width="6.5703125" style="344" customWidth="1"/>
    <col min="11797" max="11797" width="18.42578125" style="344" customWidth="1"/>
    <col min="11798" max="11798" width="9.140625" style="344"/>
    <col min="11799" max="11806" width="0" style="344" hidden="1" customWidth="1"/>
    <col min="11807" max="12032" width="9.140625" style="344"/>
    <col min="12033" max="12033" width="3.5703125" style="344" customWidth="1"/>
    <col min="12034" max="12034" width="3.7109375" style="344" customWidth="1"/>
    <col min="12035" max="12035" width="4.28515625" style="344" customWidth="1"/>
    <col min="12036" max="12036" width="17.85546875" style="344" customWidth="1"/>
    <col min="12037" max="12037" width="9.5703125" style="344" customWidth="1"/>
    <col min="12038" max="12038" width="5.42578125" style="344" customWidth="1"/>
    <col min="12039" max="12039" width="10.5703125" style="344" customWidth="1"/>
    <col min="12040" max="12040" width="9.42578125" style="344" customWidth="1"/>
    <col min="12041" max="12041" width="9.28515625" style="344" customWidth="1"/>
    <col min="12042" max="12042" width="7.7109375" style="344" customWidth="1"/>
    <col min="12043" max="12043" width="6.140625" style="344" customWidth="1"/>
    <col min="12044" max="12044" width="10" style="344" customWidth="1"/>
    <col min="12045" max="12045" width="8.85546875" style="344" customWidth="1"/>
    <col min="12046" max="12046" width="7.42578125" style="344" customWidth="1"/>
    <col min="12047" max="12047" width="7.85546875" style="344" customWidth="1"/>
    <col min="12048" max="12048" width="13.28515625" style="344" customWidth="1"/>
    <col min="12049" max="12049" width="10" style="344" customWidth="1"/>
    <col min="12050" max="12050" width="17.42578125" style="344" customWidth="1"/>
    <col min="12051" max="12052" width="6.5703125" style="344" customWidth="1"/>
    <col min="12053" max="12053" width="18.42578125" style="344" customWidth="1"/>
    <col min="12054" max="12054" width="9.140625" style="344"/>
    <col min="12055" max="12062" width="0" style="344" hidden="1" customWidth="1"/>
    <col min="12063" max="12288" width="9.140625" style="344"/>
    <col min="12289" max="12289" width="3.5703125" style="344" customWidth="1"/>
    <col min="12290" max="12290" width="3.7109375" style="344" customWidth="1"/>
    <col min="12291" max="12291" width="4.28515625" style="344" customWidth="1"/>
    <col min="12292" max="12292" width="17.85546875" style="344" customWidth="1"/>
    <col min="12293" max="12293" width="9.5703125" style="344" customWidth="1"/>
    <col min="12294" max="12294" width="5.42578125" style="344" customWidth="1"/>
    <col min="12295" max="12295" width="10.5703125" style="344" customWidth="1"/>
    <col min="12296" max="12296" width="9.42578125" style="344" customWidth="1"/>
    <col min="12297" max="12297" width="9.28515625" style="344" customWidth="1"/>
    <col min="12298" max="12298" width="7.7109375" style="344" customWidth="1"/>
    <col min="12299" max="12299" width="6.140625" style="344" customWidth="1"/>
    <col min="12300" max="12300" width="10" style="344" customWidth="1"/>
    <col min="12301" max="12301" width="8.85546875" style="344" customWidth="1"/>
    <col min="12302" max="12302" width="7.42578125" style="344" customWidth="1"/>
    <col min="12303" max="12303" width="7.85546875" style="344" customWidth="1"/>
    <col min="12304" max="12304" width="13.28515625" style="344" customWidth="1"/>
    <col min="12305" max="12305" width="10" style="344" customWidth="1"/>
    <col min="12306" max="12306" width="17.42578125" style="344" customWidth="1"/>
    <col min="12307" max="12308" width="6.5703125" style="344" customWidth="1"/>
    <col min="12309" max="12309" width="18.42578125" style="344" customWidth="1"/>
    <col min="12310" max="12310" width="9.140625" style="344"/>
    <col min="12311" max="12318" width="0" style="344" hidden="1" customWidth="1"/>
    <col min="12319" max="12544" width="9.140625" style="344"/>
    <col min="12545" max="12545" width="3.5703125" style="344" customWidth="1"/>
    <col min="12546" max="12546" width="3.7109375" style="344" customWidth="1"/>
    <col min="12547" max="12547" width="4.28515625" style="344" customWidth="1"/>
    <col min="12548" max="12548" width="17.85546875" style="344" customWidth="1"/>
    <col min="12549" max="12549" width="9.5703125" style="344" customWidth="1"/>
    <col min="12550" max="12550" width="5.42578125" style="344" customWidth="1"/>
    <col min="12551" max="12551" width="10.5703125" style="344" customWidth="1"/>
    <col min="12552" max="12552" width="9.42578125" style="344" customWidth="1"/>
    <col min="12553" max="12553" width="9.28515625" style="344" customWidth="1"/>
    <col min="12554" max="12554" width="7.7109375" style="344" customWidth="1"/>
    <col min="12555" max="12555" width="6.140625" style="344" customWidth="1"/>
    <col min="12556" max="12556" width="10" style="344" customWidth="1"/>
    <col min="12557" max="12557" width="8.85546875" style="344" customWidth="1"/>
    <col min="12558" max="12558" width="7.42578125" style="344" customWidth="1"/>
    <col min="12559" max="12559" width="7.85546875" style="344" customWidth="1"/>
    <col min="12560" max="12560" width="13.28515625" style="344" customWidth="1"/>
    <col min="12561" max="12561" width="10" style="344" customWidth="1"/>
    <col min="12562" max="12562" width="17.42578125" style="344" customWidth="1"/>
    <col min="12563" max="12564" width="6.5703125" style="344" customWidth="1"/>
    <col min="12565" max="12565" width="18.42578125" style="344" customWidth="1"/>
    <col min="12566" max="12566" width="9.140625" style="344"/>
    <col min="12567" max="12574" width="0" style="344" hidden="1" customWidth="1"/>
    <col min="12575" max="12800" width="9.140625" style="344"/>
    <col min="12801" max="12801" width="3.5703125" style="344" customWidth="1"/>
    <col min="12802" max="12802" width="3.7109375" style="344" customWidth="1"/>
    <col min="12803" max="12803" width="4.28515625" style="344" customWidth="1"/>
    <col min="12804" max="12804" width="17.85546875" style="344" customWidth="1"/>
    <col min="12805" max="12805" width="9.5703125" style="344" customWidth="1"/>
    <col min="12806" max="12806" width="5.42578125" style="344" customWidth="1"/>
    <col min="12807" max="12807" width="10.5703125" style="344" customWidth="1"/>
    <col min="12808" max="12808" width="9.42578125" style="344" customWidth="1"/>
    <col min="12809" max="12809" width="9.28515625" style="344" customWidth="1"/>
    <col min="12810" max="12810" width="7.7109375" style="344" customWidth="1"/>
    <col min="12811" max="12811" width="6.140625" style="344" customWidth="1"/>
    <col min="12812" max="12812" width="10" style="344" customWidth="1"/>
    <col min="12813" max="12813" width="8.85546875" style="344" customWidth="1"/>
    <col min="12814" max="12814" width="7.42578125" style="344" customWidth="1"/>
    <col min="12815" max="12815" width="7.85546875" style="344" customWidth="1"/>
    <col min="12816" max="12816" width="13.28515625" style="344" customWidth="1"/>
    <col min="12817" max="12817" width="10" style="344" customWidth="1"/>
    <col min="12818" max="12818" width="17.42578125" style="344" customWidth="1"/>
    <col min="12819" max="12820" width="6.5703125" style="344" customWidth="1"/>
    <col min="12821" max="12821" width="18.42578125" style="344" customWidth="1"/>
    <col min="12822" max="12822" width="9.140625" style="344"/>
    <col min="12823" max="12830" width="0" style="344" hidden="1" customWidth="1"/>
    <col min="12831" max="13056" width="9.140625" style="344"/>
    <col min="13057" max="13057" width="3.5703125" style="344" customWidth="1"/>
    <col min="13058" max="13058" width="3.7109375" style="344" customWidth="1"/>
    <col min="13059" max="13059" width="4.28515625" style="344" customWidth="1"/>
    <col min="13060" max="13060" width="17.85546875" style="344" customWidth="1"/>
    <col min="13061" max="13061" width="9.5703125" style="344" customWidth="1"/>
    <col min="13062" max="13062" width="5.42578125" style="344" customWidth="1"/>
    <col min="13063" max="13063" width="10.5703125" style="344" customWidth="1"/>
    <col min="13064" max="13064" width="9.42578125" style="344" customWidth="1"/>
    <col min="13065" max="13065" width="9.28515625" style="344" customWidth="1"/>
    <col min="13066" max="13066" width="7.7109375" style="344" customWidth="1"/>
    <col min="13067" max="13067" width="6.140625" style="344" customWidth="1"/>
    <col min="13068" max="13068" width="10" style="344" customWidth="1"/>
    <col min="13069" max="13069" width="8.85546875" style="344" customWidth="1"/>
    <col min="13070" max="13070" width="7.42578125" style="344" customWidth="1"/>
    <col min="13071" max="13071" width="7.85546875" style="344" customWidth="1"/>
    <col min="13072" max="13072" width="13.28515625" style="344" customWidth="1"/>
    <col min="13073" max="13073" width="10" style="344" customWidth="1"/>
    <col min="13074" max="13074" width="17.42578125" style="344" customWidth="1"/>
    <col min="13075" max="13076" width="6.5703125" style="344" customWidth="1"/>
    <col min="13077" max="13077" width="18.42578125" style="344" customWidth="1"/>
    <col min="13078" max="13078" width="9.140625" style="344"/>
    <col min="13079" max="13086" width="0" style="344" hidden="1" customWidth="1"/>
    <col min="13087" max="13312" width="9.140625" style="344"/>
    <col min="13313" max="13313" width="3.5703125" style="344" customWidth="1"/>
    <col min="13314" max="13314" width="3.7109375" style="344" customWidth="1"/>
    <col min="13315" max="13315" width="4.28515625" style="344" customWidth="1"/>
    <col min="13316" max="13316" width="17.85546875" style="344" customWidth="1"/>
    <col min="13317" max="13317" width="9.5703125" style="344" customWidth="1"/>
    <col min="13318" max="13318" width="5.42578125" style="344" customWidth="1"/>
    <col min="13319" max="13319" width="10.5703125" style="344" customWidth="1"/>
    <col min="13320" max="13320" width="9.42578125" style="344" customWidth="1"/>
    <col min="13321" max="13321" width="9.28515625" style="344" customWidth="1"/>
    <col min="13322" max="13322" width="7.7109375" style="344" customWidth="1"/>
    <col min="13323" max="13323" width="6.140625" style="344" customWidth="1"/>
    <col min="13324" max="13324" width="10" style="344" customWidth="1"/>
    <col min="13325" max="13325" width="8.85546875" style="344" customWidth="1"/>
    <col min="13326" max="13326" width="7.42578125" style="344" customWidth="1"/>
    <col min="13327" max="13327" width="7.85546875" style="344" customWidth="1"/>
    <col min="13328" max="13328" width="13.28515625" style="344" customWidth="1"/>
    <col min="13329" max="13329" width="10" style="344" customWidth="1"/>
    <col min="13330" max="13330" width="17.42578125" style="344" customWidth="1"/>
    <col min="13331" max="13332" width="6.5703125" style="344" customWidth="1"/>
    <col min="13333" max="13333" width="18.42578125" style="344" customWidth="1"/>
    <col min="13334" max="13334" width="9.140625" style="344"/>
    <col min="13335" max="13342" width="0" style="344" hidden="1" customWidth="1"/>
    <col min="13343" max="13568" width="9.140625" style="344"/>
    <col min="13569" max="13569" width="3.5703125" style="344" customWidth="1"/>
    <col min="13570" max="13570" width="3.7109375" style="344" customWidth="1"/>
    <col min="13571" max="13571" width="4.28515625" style="344" customWidth="1"/>
    <col min="13572" max="13572" width="17.85546875" style="344" customWidth="1"/>
    <col min="13573" max="13573" width="9.5703125" style="344" customWidth="1"/>
    <col min="13574" max="13574" width="5.42578125" style="344" customWidth="1"/>
    <col min="13575" max="13575" width="10.5703125" style="344" customWidth="1"/>
    <col min="13576" max="13576" width="9.42578125" style="344" customWidth="1"/>
    <col min="13577" max="13577" width="9.28515625" style="344" customWidth="1"/>
    <col min="13578" max="13578" width="7.7109375" style="344" customWidth="1"/>
    <col min="13579" max="13579" width="6.140625" style="344" customWidth="1"/>
    <col min="13580" max="13580" width="10" style="344" customWidth="1"/>
    <col min="13581" max="13581" width="8.85546875" style="344" customWidth="1"/>
    <col min="13582" max="13582" width="7.42578125" style="344" customWidth="1"/>
    <col min="13583" max="13583" width="7.85546875" style="344" customWidth="1"/>
    <col min="13584" max="13584" width="13.28515625" style="344" customWidth="1"/>
    <col min="13585" max="13585" width="10" style="344" customWidth="1"/>
    <col min="13586" max="13586" width="17.42578125" style="344" customWidth="1"/>
    <col min="13587" max="13588" width="6.5703125" style="344" customWidth="1"/>
    <col min="13589" max="13589" width="18.42578125" style="344" customWidth="1"/>
    <col min="13590" max="13590" width="9.140625" style="344"/>
    <col min="13591" max="13598" width="0" style="344" hidden="1" customWidth="1"/>
    <col min="13599" max="13824" width="9.140625" style="344"/>
    <col min="13825" max="13825" width="3.5703125" style="344" customWidth="1"/>
    <col min="13826" max="13826" width="3.7109375" style="344" customWidth="1"/>
    <col min="13827" max="13827" width="4.28515625" style="344" customWidth="1"/>
    <col min="13828" max="13828" width="17.85546875" style="344" customWidth="1"/>
    <col min="13829" max="13829" width="9.5703125" style="344" customWidth="1"/>
    <col min="13830" max="13830" width="5.42578125" style="344" customWidth="1"/>
    <col min="13831" max="13831" width="10.5703125" style="344" customWidth="1"/>
    <col min="13832" max="13832" width="9.42578125" style="344" customWidth="1"/>
    <col min="13833" max="13833" width="9.28515625" style="344" customWidth="1"/>
    <col min="13834" max="13834" width="7.7109375" style="344" customWidth="1"/>
    <col min="13835" max="13835" width="6.140625" style="344" customWidth="1"/>
    <col min="13836" max="13836" width="10" style="344" customWidth="1"/>
    <col min="13837" max="13837" width="8.85546875" style="344" customWidth="1"/>
    <col min="13838" max="13838" width="7.42578125" style="344" customWidth="1"/>
    <col min="13839" max="13839" width="7.85546875" style="344" customWidth="1"/>
    <col min="13840" max="13840" width="13.28515625" style="344" customWidth="1"/>
    <col min="13841" max="13841" width="10" style="344" customWidth="1"/>
    <col min="13842" max="13842" width="17.42578125" style="344" customWidth="1"/>
    <col min="13843" max="13844" width="6.5703125" style="344" customWidth="1"/>
    <col min="13845" max="13845" width="18.42578125" style="344" customWidth="1"/>
    <col min="13846" max="13846" width="9.140625" style="344"/>
    <col min="13847" max="13854" width="0" style="344" hidden="1" customWidth="1"/>
    <col min="13855" max="14080" width="9.140625" style="344"/>
    <col min="14081" max="14081" width="3.5703125" style="344" customWidth="1"/>
    <col min="14082" max="14082" width="3.7109375" style="344" customWidth="1"/>
    <col min="14083" max="14083" width="4.28515625" style="344" customWidth="1"/>
    <col min="14084" max="14084" width="17.85546875" style="344" customWidth="1"/>
    <col min="14085" max="14085" width="9.5703125" style="344" customWidth="1"/>
    <col min="14086" max="14086" width="5.42578125" style="344" customWidth="1"/>
    <col min="14087" max="14087" width="10.5703125" style="344" customWidth="1"/>
    <col min="14088" max="14088" width="9.42578125" style="344" customWidth="1"/>
    <col min="14089" max="14089" width="9.28515625" style="344" customWidth="1"/>
    <col min="14090" max="14090" width="7.7109375" style="344" customWidth="1"/>
    <col min="14091" max="14091" width="6.140625" style="344" customWidth="1"/>
    <col min="14092" max="14092" width="10" style="344" customWidth="1"/>
    <col min="14093" max="14093" width="8.85546875" style="344" customWidth="1"/>
    <col min="14094" max="14094" width="7.42578125" style="344" customWidth="1"/>
    <col min="14095" max="14095" width="7.85546875" style="344" customWidth="1"/>
    <col min="14096" max="14096" width="13.28515625" style="344" customWidth="1"/>
    <col min="14097" max="14097" width="10" style="344" customWidth="1"/>
    <col min="14098" max="14098" width="17.42578125" style="344" customWidth="1"/>
    <col min="14099" max="14100" width="6.5703125" style="344" customWidth="1"/>
    <col min="14101" max="14101" width="18.42578125" style="344" customWidth="1"/>
    <col min="14102" max="14102" width="9.140625" style="344"/>
    <col min="14103" max="14110" width="0" style="344" hidden="1" customWidth="1"/>
    <col min="14111" max="14336" width="9.140625" style="344"/>
    <col min="14337" max="14337" width="3.5703125" style="344" customWidth="1"/>
    <col min="14338" max="14338" width="3.7109375" style="344" customWidth="1"/>
    <col min="14339" max="14339" width="4.28515625" style="344" customWidth="1"/>
    <col min="14340" max="14340" width="17.85546875" style="344" customWidth="1"/>
    <col min="14341" max="14341" width="9.5703125" style="344" customWidth="1"/>
    <col min="14342" max="14342" width="5.42578125" style="344" customWidth="1"/>
    <col min="14343" max="14343" width="10.5703125" style="344" customWidth="1"/>
    <col min="14344" max="14344" width="9.42578125" style="344" customWidth="1"/>
    <col min="14345" max="14345" width="9.28515625" style="344" customWidth="1"/>
    <col min="14346" max="14346" width="7.7109375" style="344" customWidth="1"/>
    <col min="14347" max="14347" width="6.140625" style="344" customWidth="1"/>
    <col min="14348" max="14348" width="10" style="344" customWidth="1"/>
    <col min="14349" max="14349" width="8.85546875" style="344" customWidth="1"/>
    <col min="14350" max="14350" width="7.42578125" style="344" customWidth="1"/>
    <col min="14351" max="14351" width="7.85546875" style="344" customWidth="1"/>
    <col min="14352" max="14352" width="13.28515625" style="344" customWidth="1"/>
    <col min="14353" max="14353" width="10" style="344" customWidth="1"/>
    <col min="14354" max="14354" width="17.42578125" style="344" customWidth="1"/>
    <col min="14355" max="14356" width="6.5703125" style="344" customWidth="1"/>
    <col min="14357" max="14357" width="18.42578125" style="344" customWidth="1"/>
    <col min="14358" max="14358" width="9.140625" style="344"/>
    <col min="14359" max="14366" width="0" style="344" hidden="1" customWidth="1"/>
    <col min="14367" max="14592" width="9.140625" style="344"/>
    <col min="14593" max="14593" width="3.5703125" style="344" customWidth="1"/>
    <col min="14594" max="14594" width="3.7109375" style="344" customWidth="1"/>
    <col min="14595" max="14595" width="4.28515625" style="344" customWidth="1"/>
    <col min="14596" max="14596" width="17.85546875" style="344" customWidth="1"/>
    <col min="14597" max="14597" width="9.5703125" style="344" customWidth="1"/>
    <col min="14598" max="14598" width="5.42578125" style="344" customWidth="1"/>
    <col min="14599" max="14599" width="10.5703125" style="344" customWidth="1"/>
    <col min="14600" max="14600" width="9.42578125" style="344" customWidth="1"/>
    <col min="14601" max="14601" width="9.28515625" style="344" customWidth="1"/>
    <col min="14602" max="14602" width="7.7109375" style="344" customWidth="1"/>
    <col min="14603" max="14603" width="6.140625" style="344" customWidth="1"/>
    <col min="14604" max="14604" width="10" style="344" customWidth="1"/>
    <col min="14605" max="14605" width="8.85546875" style="344" customWidth="1"/>
    <col min="14606" max="14606" width="7.42578125" style="344" customWidth="1"/>
    <col min="14607" max="14607" width="7.85546875" style="344" customWidth="1"/>
    <col min="14608" max="14608" width="13.28515625" style="344" customWidth="1"/>
    <col min="14609" max="14609" width="10" style="344" customWidth="1"/>
    <col min="14610" max="14610" width="17.42578125" style="344" customWidth="1"/>
    <col min="14611" max="14612" width="6.5703125" style="344" customWidth="1"/>
    <col min="14613" max="14613" width="18.42578125" style="344" customWidth="1"/>
    <col min="14614" max="14614" width="9.140625" style="344"/>
    <col min="14615" max="14622" width="0" style="344" hidden="1" customWidth="1"/>
    <col min="14623" max="14848" width="9.140625" style="344"/>
    <col min="14849" max="14849" width="3.5703125" style="344" customWidth="1"/>
    <col min="14850" max="14850" width="3.7109375" style="344" customWidth="1"/>
    <col min="14851" max="14851" width="4.28515625" style="344" customWidth="1"/>
    <col min="14852" max="14852" width="17.85546875" style="344" customWidth="1"/>
    <col min="14853" max="14853" width="9.5703125" style="344" customWidth="1"/>
    <col min="14854" max="14854" width="5.42578125" style="344" customWidth="1"/>
    <col min="14855" max="14855" width="10.5703125" style="344" customWidth="1"/>
    <col min="14856" max="14856" width="9.42578125" style="344" customWidth="1"/>
    <col min="14857" max="14857" width="9.28515625" style="344" customWidth="1"/>
    <col min="14858" max="14858" width="7.7109375" style="344" customWidth="1"/>
    <col min="14859" max="14859" width="6.140625" style="344" customWidth="1"/>
    <col min="14860" max="14860" width="10" style="344" customWidth="1"/>
    <col min="14861" max="14861" width="8.85546875" style="344" customWidth="1"/>
    <col min="14862" max="14862" width="7.42578125" style="344" customWidth="1"/>
    <col min="14863" max="14863" width="7.85546875" style="344" customWidth="1"/>
    <col min="14864" max="14864" width="13.28515625" style="344" customWidth="1"/>
    <col min="14865" max="14865" width="10" style="344" customWidth="1"/>
    <col min="14866" max="14866" width="17.42578125" style="344" customWidth="1"/>
    <col min="14867" max="14868" width="6.5703125" style="344" customWidth="1"/>
    <col min="14869" max="14869" width="18.42578125" style="344" customWidth="1"/>
    <col min="14870" max="14870" width="9.140625" style="344"/>
    <col min="14871" max="14878" width="0" style="344" hidden="1" customWidth="1"/>
    <col min="14879" max="15104" width="9.140625" style="344"/>
    <col min="15105" max="15105" width="3.5703125" style="344" customWidth="1"/>
    <col min="15106" max="15106" width="3.7109375" style="344" customWidth="1"/>
    <col min="15107" max="15107" width="4.28515625" style="344" customWidth="1"/>
    <col min="15108" max="15108" width="17.85546875" style="344" customWidth="1"/>
    <col min="15109" max="15109" width="9.5703125" style="344" customWidth="1"/>
    <col min="15110" max="15110" width="5.42578125" style="344" customWidth="1"/>
    <col min="15111" max="15111" width="10.5703125" style="344" customWidth="1"/>
    <col min="15112" max="15112" width="9.42578125" style="344" customWidth="1"/>
    <col min="15113" max="15113" width="9.28515625" style="344" customWidth="1"/>
    <col min="15114" max="15114" width="7.7109375" style="344" customWidth="1"/>
    <col min="15115" max="15115" width="6.140625" style="344" customWidth="1"/>
    <col min="15116" max="15116" width="10" style="344" customWidth="1"/>
    <col min="15117" max="15117" width="8.85546875" style="344" customWidth="1"/>
    <col min="15118" max="15118" width="7.42578125" style="344" customWidth="1"/>
    <col min="15119" max="15119" width="7.85546875" style="344" customWidth="1"/>
    <col min="15120" max="15120" width="13.28515625" style="344" customWidth="1"/>
    <col min="15121" max="15121" width="10" style="344" customWidth="1"/>
    <col min="15122" max="15122" width="17.42578125" style="344" customWidth="1"/>
    <col min="15123" max="15124" width="6.5703125" style="344" customWidth="1"/>
    <col min="15125" max="15125" width="18.42578125" style="344" customWidth="1"/>
    <col min="15126" max="15126" width="9.140625" style="344"/>
    <col min="15127" max="15134" width="0" style="344" hidden="1" customWidth="1"/>
    <col min="15135" max="15360" width="9.140625" style="344"/>
    <col min="15361" max="15361" width="3.5703125" style="344" customWidth="1"/>
    <col min="15362" max="15362" width="3.7109375" style="344" customWidth="1"/>
    <col min="15363" max="15363" width="4.28515625" style="344" customWidth="1"/>
    <col min="15364" max="15364" width="17.85546875" style="344" customWidth="1"/>
    <col min="15365" max="15365" width="9.5703125" style="344" customWidth="1"/>
    <col min="15366" max="15366" width="5.42578125" style="344" customWidth="1"/>
    <col min="15367" max="15367" width="10.5703125" style="344" customWidth="1"/>
    <col min="15368" max="15368" width="9.42578125" style="344" customWidth="1"/>
    <col min="15369" max="15369" width="9.28515625" style="344" customWidth="1"/>
    <col min="15370" max="15370" width="7.7109375" style="344" customWidth="1"/>
    <col min="15371" max="15371" width="6.140625" style="344" customWidth="1"/>
    <col min="15372" max="15372" width="10" style="344" customWidth="1"/>
    <col min="15373" max="15373" width="8.85546875" style="344" customWidth="1"/>
    <col min="15374" max="15374" width="7.42578125" style="344" customWidth="1"/>
    <col min="15375" max="15375" width="7.85546875" style="344" customWidth="1"/>
    <col min="15376" max="15376" width="13.28515625" style="344" customWidth="1"/>
    <col min="15377" max="15377" width="10" style="344" customWidth="1"/>
    <col min="15378" max="15378" width="17.42578125" style="344" customWidth="1"/>
    <col min="15379" max="15380" width="6.5703125" style="344" customWidth="1"/>
    <col min="15381" max="15381" width="18.42578125" style="344" customWidth="1"/>
    <col min="15382" max="15382" width="9.140625" style="344"/>
    <col min="15383" max="15390" width="0" style="344" hidden="1" customWidth="1"/>
    <col min="15391" max="15616" width="9.140625" style="344"/>
    <col min="15617" max="15617" width="3.5703125" style="344" customWidth="1"/>
    <col min="15618" max="15618" width="3.7109375" style="344" customWidth="1"/>
    <col min="15619" max="15619" width="4.28515625" style="344" customWidth="1"/>
    <col min="15620" max="15620" width="17.85546875" style="344" customWidth="1"/>
    <col min="15621" max="15621" width="9.5703125" style="344" customWidth="1"/>
    <col min="15622" max="15622" width="5.42578125" style="344" customWidth="1"/>
    <col min="15623" max="15623" width="10.5703125" style="344" customWidth="1"/>
    <col min="15624" max="15624" width="9.42578125" style="344" customWidth="1"/>
    <col min="15625" max="15625" width="9.28515625" style="344" customWidth="1"/>
    <col min="15626" max="15626" width="7.7109375" style="344" customWidth="1"/>
    <col min="15627" max="15627" width="6.140625" style="344" customWidth="1"/>
    <col min="15628" max="15628" width="10" style="344" customWidth="1"/>
    <col min="15629" max="15629" width="8.85546875" style="344" customWidth="1"/>
    <col min="15630" max="15630" width="7.42578125" style="344" customWidth="1"/>
    <col min="15631" max="15631" width="7.85546875" style="344" customWidth="1"/>
    <col min="15632" max="15632" width="13.28515625" style="344" customWidth="1"/>
    <col min="15633" max="15633" width="10" style="344" customWidth="1"/>
    <col min="15634" max="15634" width="17.42578125" style="344" customWidth="1"/>
    <col min="15635" max="15636" width="6.5703125" style="344" customWidth="1"/>
    <col min="15637" max="15637" width="18.42578125" style="344" customWidth="1"/>
    <col min="15638" max="15638" width="9.140625" style="344"/>
    <col min="15639" max="15646" width="0" style="344" hidden="1" customWidth="1"/>
    <col min="15647" max="15872" width="9.140625" style="344"/>
    <col min="15873" max="15873" width="3.5703125" style="344" customWidth="1"/>
    <col min="15874" max="15874" width="3.7109375" style="344" customWidth="1"/>
    <col min="15875" max="15875" width="4.28515625" style="344" customWidth="1"/>
    <col min="15876" max="15876" width="17.85546875" style="344" customWidth="1"/>
    <col min="15877" max="15877" width="9.5703125" style="344" customWidth="1"/>
    <col min="15878" max="15878" width="5.42578125" style="344" customWidth="1"/>
    <col min="15879" max="15879" width="10.5703125" style="344" customWidth="1"/>
    <col min="15880" max="15880" width="9.42578125" style="344" customWidth="1"/>
    <col min="15881" max="15881" width="9.28515625" style="344" customWidth="1"/>
    <col min="15882" max="15882" width="7.7109375" style="344" customWidth="1"/>
    <col min="15883" max="15883" width="6.140625" style="344" customWidth="1"/>
    <col min="15884" max="15884" width="10" style="344" customWidth="1"/>
    <col min="15885" max="15885" width="8.85546875" style="344" customWidth="1"/>
    <col min="15886" max="15886" width="7.42578125" style="344" customWidth="1"/>
    <col min="15887" max="15887" width="7.85546875" style="344" customWidth="1"/>
    <col min="15888" max="15888" width="13.28515625" style="344" customWidth="1"/>
    <col min="15889" max="15889" width="10" style="344" customWidth="1"/>
    <col min="15890" max="15890" width="17.42578125" style="344" customWidth="1"/>
    <col min="15891" max="15892" width="6.5703125" style="344" customWidth="1"/>
    <col min="15893" max="15893" width="18.42578125" style="344" customWidth="1"/>
    <col min="15894" max="15894" width="9.140625" style="344"/>
    <col min="15895" max="15902" width="0" style="344" hidden="1" customWidth="1"/>
    <col min="15903" max="16128" width="9.140625" style="344"/>
    <col min="16129" max="16129" width="3.5703125" style="344" customWidth="1"/>
    <col min="16130" max="16130" width="3.7109375" style="344" customWidth="1"/>
    <col min="16131" max="16131" width="4.28515625" style="344" customWidth="1"/>
    <col min="16132" max="16132" width="17.85546875" style="344" customWidth="1"/>
    <col min="16133" max="16133" width="9.5703125" style="344" customWidth="1"/>
    <col min="16134" max="16134" width="5.42578125" style="344" customWidth="1"/>
    <col min="16135" max="16135" width="10.5703125" style="344" customWidth="1"/>
    <col min="16136" max="16136" width="9.42578125" style="344" customWidth="1"/>
    <col min="16137" max="16137" width="9.28515625" style="344" customWidth="1"/>
    <col min="16138" max="16138" width="7.7109375" style="344" customWidth="1"/>
    <col min="16139" max="16139" width="6.140625" style="344" customWidth="1"/>
    <col min="16140" max="16140" width="10" style="344" customWidth="1"/>
    <col min="16141" max="16141" width="8.85546875" style="344" customWidth="1"/>
    <col min="16142" max="16142" width="7.42578125" style="344" customWidth="1"/>
    <col min="16143" max="16143" width="7.85546875" style="344" customWidth="1"/>
    <col min="16144" max="16144" width="13.28515625" style="344" customWidth="1"/>
    <col min="16145" max="16145" width="10" style="344" customWidth="1"/>
    <col min="16146" max="16146" width="17.42578125" style="344" customWidth="1"/>
    <col min="16147" max="16148" width="6.5703125" style="344" customWidth="1"/>
    <col min="16149" max="16149" width="18.42578125" style="344" customWidth="1"/>
    <col min="16150" max="16150" width="9.140625" style="344"/>
    <col min="16151" max="16158" width="0" style="344" hidden="1" customWidth="1"/>
    <col min="16159" max="16384" width="9.140625" style="344"/>
  </cols>
  <sheetData>
    <row r="1" spans="1:27" ht="36.75" customHeight="1">
      <c r="R1" s="1495"/>
      <c r="S1" s="1495"/>
      <c r="T1" s="1495"/>
      <c r="U1" s="1495"/>
      <c r="V1" s="622"/>
      <c r="W1" s="622"/>
      <c r="X1" s="622"/>
    </row>
    <row r="2" spans="1:27" ht="15.75" customHeight="1">
      <c r="A2" s="2207"/>
      <c r="B2" s="2207"/>
      <c r="C2" s="2207"/>
      <c r="D2" s="2207"/>
      <c r="E2" s="2207"/>
      <c r="F2" s="2207"/>
      <c r="G2" s="2207"/>
      <c r="H2" s="2207"/>
      <c r="I2" s="2207"/>
      <c r="J2" s="2207"/>
      <c r="K2" s="2207"/>
      <c r="L2" s="2207"/>
      <c r="M2" s="2207"/>
      <c r="N2" s="2207"/>
      <c r="O2" s="2207"/>
      <c r="P2" s="2207"/>
      <c r="Q2" s="2207"/>
      <c r="R2" s="2207"/>
      <c r="S2" s="2207"/>
      <c r="T2" s="2207"/>
      <c r="U2" s="2207"/>
    </row>
    <row r="3" spans="1:27" s="346" customFormat="1" ht="12" customHeight="1">
      <c r="A3" s="1500"/>
      <c r="B3" s="1500"/>
      <c r="C3" s="1500"/>
      <c r="D3" s="1500"/>
      <c r="E3" s="1500"/>
      <c r="F3" s="1500"/>
      <c r="G3" s="1500"/>
      <c r="H3" s="1500"/>
      <c r="I3" s="1500"/>
      <c r="J3" s="1500"/>
      <c r="K3" s="1500"/>
      <c r="L3" s="1500"/>
      <c r="M3" s="1500"/>
      <c r="N3" s="1500"/>
      <c r="O3" s="1500"/>
      <c r="P3" s="1500"/>
      <c r="Q3" s="1500"/>
      <c r="R3" s="1500"/>
      <c r="S3" s="1500"/>
      <c r="T3" s="1500"/>
      <c r="U3" s="1500"/>
      <c r="V3" s="344"/>
      <c r="W3" s="344"/>
      <c r="X3" s="344"/>
      <c r="Y3" s="344"/>
      <c r="Z3" s="344"/>
      <c r="AA3" s="344"/>
    </row>
    <row r="4" spans="1:27" s="540" customFormat="1" ht="15.75" customHeight="1">
      <c r="A4" s="1820"/>
      <c r="B4" s="1820"/>
      <c r="C4" s="1820"/>
      <c r="D4" s="1820"/>
      <c r="E4" s="1820"/>
      <c r="F4" s="1820"/>
      <c r="G4" s="1820"/>
      <c r="H4" s="1820"/>
      <c r="I4" s="1820"/>
      <c r="J4" s="1820"/>
      <c r="K4" s="1820"/>
      <c r="L4" s="1820"/>
      <c r="M4" s="1820"/>
      <c r="N4" s="1820"/>
      <c r="O4" s="1820"/>
      <c r="P4" s="1820"/>
      <c r="Q4" s="1820"/>
      <c r="R4" s="1820"/>
      <c r="S4" s="1820"/>
      <c r="T4" s="1820"/>
      <c r="U4" s="1820"/>
    </row>
    <row r="5" spans="1:27" s="346" customFormat="1" ht="12.75" customHeight="1">
      <c r="A5" s="1500" t="s">
        <v>483</v>
      </c>
      <c r="B5" s="1500"/>
      <c r="C5" s="1500"/>
      <c r="D5" s="1500"/>
      <c r="E5" s="1500"/>
      <c r="F5" s="1500"/>
      <c r="G5" s="1500"/>
      <c r="H5" s="1500"/>
      <c r="I5" s="1500"/>
      <c r="J5" s="1500"/>
      <c r="K5" s="1500"/>
      <c r="L5" s="1500"/>
      <c r="M5" s="1500"/>
      <c r="N5" s="1500"/>
      <c r="O5" s="1500"/>
      <c r="P5" s="1500"/>
      <c r="Q5" s="1500"/>
      <c r="R5" s="1500"/>
      <c r="S5" s="1500"/>
      <c r="T5" s="1500"/>
      <c r="U5" s="1500"/>
    </row>
    <row r="6" spans="1:27" ht="13.5" customHeight="1">
      <c r="A6" s="1658" t="s">
        <v>670</v>
      </c>
      <c r="B6" s="1658"/>
      <c r="C6" s="1658"/>
      <c r="D6" s="1658"/>
      <c r="E6" s="1658"/>
      <c r="F6" s="1658"/>
      <c r="G6" s="1658"/>
      <c r="H6" s="1658"/>
      <c r="I6" s="1658"/>
      <c r="J6" s="1658"/>
      <c r="K6" s="1658"/>
      <c r="L6" s="1658"/>
      <c r="M6" s="1658"/>
      <c r="N6" s="1658"/>
      <c r="O6" s="1658"/>
      <c r="P6" s="1658"/>
      <c r="Q6" s="1658"/>
      <c r="R6" s="1658"/>
      <c r="S6" s="1658"/>
      <c r="T6" s="1658"/>
      <c r="U6" s="1658"/>
      <c r="V6" s="345"/>
      <c r="W6" s="345"/>
      <c r="X6" s="345"/>
      <c r="Y6" s="345"/>
      <c r="Z6" s="345"/>
      <c r="AA6" s="345"/>
    </row>
    <row r="7" spans="1:27" ht="14.25" customHeight="1" thickBot="1">
      <c r="A7" s="1503" t="s">
        <v>484</v>
      </c>
      <c r="B7" s="1503"/>
      <c r="C7" s="1503"/>
      <c r="D7" s="1503"/>
      <c r="E7" s="1503"/>
      <c r="F7" s="1503"/>
      <c r="G7" s="1503"/>
      <c r="H7" s="1503"/>
      <c r="I7" s="1503"/>
      <c r="J7" s="1503"/>
      <c r="K7" s="1503"/>
      <c r="L7" s="1503"/>
      <c r="M7" s="1503"/>
      <c r="N7" s="1503"/>
      <c r="O7" s="1503"/>
      <c r="P7" s="1503"/>
      <c r="Q7" s="1503"/>
      <c r="R7" s="1504"/>
      <c r="S7" s="1504"/>
      <c r="T7" s="1504"/>
      <c r="U7" s="1504"/>
    </row>
    <row r="8" spans="1:27" ht="23.25" customHeight="1">
      <c r="A8" s="1659" t="s">
        <v>0</v>
      </c>
      <c r="B8" s="1517" t="s">
        <v>1</v>
      </c>
      <c r="C8" s="1517" t="s">
        <v>2</v>
      </c>
      <c r="D8" s="1511" t="s">
        <v>3</v>
      </c>
      <c r="E8" s="1514" t="s">
        <v>4</v>
      </c>
      <c r="F8" s="1517" t="s">
        <v>5</v>
      </c>
      <c r="G8" s="1662" t="s">
        <v>6</v>
      </c>
      <c r="H8" s="1523" t="s">
        <v>662</v>
      </c>
      <c r="I8" s="1524"/>
      <c r="J8" s="1524"/>
      <c r="K8" s="1525"/>
      <c r="L8" s="1523" t="s">
        <v>663</v>
      </c>
      <c r="M8" s="1524"/>
      <c r="N8" s="1524"/>
      <c r="O8" s="1525"/>
      <c r="P8" s="1841" t="s">
        <v>283</v>
      </c>
      <c r="Q8" s="2384" t="s">
        <v>654</v>
      </c>
      <c r="R8" s="1668" t="s">
        <v>7</v>
      </c>
      <c r="S8" s="1669"/>
      <c r="T8" s="1669"/>
      <c r="U8" s="2387"/>
    </row>
    <row r="9" spans="1:27" ht="20.25" customHeight="1">
      <c r="A9" s="1660"/>
      <c r="B9" s="1518"/>
      <c r="C9" s="1518"/>
      <c r="D9" s="1512"/>
      <c r="E9" s="1515"/>
      <c r="F9" s="1518"/>
      <c r="G9" s="1663"/>
      <c r="H9" s="1674" t="s">
        <v>8</v>
      </c>
      <c r="I9" s="1676" t="s">
        <v>9</v>
      </c>
      <c r="J9" s="1676"/>
      <c r="K9" s="1485" t="s">
        <v>10</v>
      </c>
      <c r="L9" s="1674" t="s">
        <v>8</v>
      </c>
      <c r="M9" s="1676" t="s">
        <v>9</v>
      </c>
      <c r="N9" s="1676"/>
      <c r="O9" s="1485" t="s">
        <v>10</v>
      </c>
      <c r="P9" s="1842"/>
      <c r="Q9" s="2385"/>
      <c r="R9" s="1806" t="s">
        <v>24</v>
      </c>
      <c r="S9" s="623" t="s">
        <v>426</v>
      </c>
      <c r="T9" s="623" t="s">
        <v>427</v>
      </c>
      <c r="U9" s="1839" t="s">
        <v>171</v>
      </c>
    </row>
    <row r="10" spans="1:27" ht="93.75" customHeight="1" thickBot="1">
      <c r="A10" s="2389"/>
      <c r="B10" s="1519"/>
      <c r="C10" s="1519"/>
      <c r="D10" s="1513"/>
      <c r="E10" s="1516"/>
      <c r="F10" s="1519"/>
      <c r="G10" s="2390"/>
      <c r="H10" s="2388"/>
      <c r="I10" s="872" t="s">
        <v>8</v>
      </c>
      <c r="J10" s="624" t="s">
        <v>12</v>
      </c>
      <c r="K10" s="1486"/>
      <c r="L10" s="2388"/>
      <c r="M10" s="872" t="s">
        <v>8</v>
      </c>
      <c r="N10" s="624" t="s">
        <v>12</v>
      </c>
      <c r="O10" s="1486"/>
      <c r="P10" s="1843"/>
      <c r="Q10" s="2386"/>
      <c r="R10" s="1807"/>
      <c r="S10" s="543" t="s">
        <v>664</v>
      </c>
      <c r="T10" s="543" t="s">
        <v>665</v>
      </c>
      <c r="U10" s="1840"/>
    </row>
    <row r="11" spans="1:27" ht="15" customHeight="1" thickBot="1">
      <c r="A11" s="2198" t="s">
        <v>27</v>
      </c>
      <c r="B11" s="2199"/>
      <c r="C11" s="2199"/>
      <c r="D11" s="2199"/>
      <c r="E11" s="2199"/>
      <c r="F11" s="2199"/>
      <c r="G11" s="2199"/>
      <c r="H11" s="2199"/>
      <c r="I11" s="2199"/>
      <c r="J11" s="2199"/>
      <c r="K11" s="2199"/>
      <c r="L11" s="2199"/>
      <c r="M11" s="2199"/>
      <c r="N11" s="2199"/>
      <c r="O11" s="2199"/>
      <c r="P11" s="2199"/>
      <c r="Q11" s="2199"/>
      <c r="R11" s="2199"/>
      <c r="S11" s="2199"/>
      <c r="T11" s="2199"/>
      <c r="U11" s="2200"/>
    </row>
    <row r="12" spans="1:27" ht="15" customHeight="1" thickBot="1">
      <c r="A12" s="1641" t="s">
        <v>485</v>
      </c>
      <c r="B12" s="1642"/>
      <c r="C12" s="1642"/>
      <c r="D12" s="1642"/>
      <c r="E12" s="1642"/>
      <c r="F12" s="1642"/>
      <c r="G12" s="1642"/>
      <c r="H12" s="1642"/>
      <c r="I12" s="1642"/>
      <c r="J12" s="1642"/>
      <c r="K12" s="1642"/>
      <c r="L12" s="1642"/>
      <c r="M12" s="1642"/>
      <c r="N12" s="1642"/>
      <c r="O12" s="1642"/>
      <c r="P12" s="1642"/>
      <c r="Q12" s="1642"/>
      <c r="R12" s="1642"/>
      <c r="S12" s="1642"/>
      <c r="T12" s="1642"/>
      <c r="U12" s="1643"/>
    </row>
    <row r="13" spans="1:27" ht="15" customHeight="1" thickBot="1">
      <c r="A13" s="503" t="s">
        <v>17</v>
      </c>
      <c r="B13" s="2380" t="s">
        <v>486</v>
      </c>
      <c r="C13" s="1645"/>
      <c r="D13" s="1645"/>
      <c r="E13" s="1645"/>
      <c r="F13" s="1645"/>
      <c r="G13" s="1645"/>
      <c r="H13" s="2202"/>
      <c r="I13" s="2202"/>
      <c r="J13" s="2202"/>
      <c r="K13" s="2202"/>
      <c r="L13" s="2202"/>
      <c r="M13" s="2202"/>
      <c r="N13" s="2202"/>
      <c r="O13" s="2202"/>
      <c r="P13" s="2202"/>
      <c r="Q13" s="2202"/>
      <c r="R13" s="2202"/>
      <c r="S13" s="2202"/>
      <c r="T13" s="2202"/>
      <c r="U13" s="2203"/>
      <c r="V13" s="355"/>
      <c r="W13" s="355"/>
      <c r="X13" s="355"/>
    </row>
    <row r="14" spans="1:27" ht="15" customHeight="1" thickBot="1">
      <c r="A14" s="625" t="s">
        <v>17</v>
      </c>
      <c r="B14" s="626" t="s">
        <v>17</v>
      </c>
      <c r="C14" s="2381" t="s">
        <v>487</v>
      </c>
      <c r="D14" s="2382"/>
      <c r="E14" s="2382"/>
      <c r="F14" s="2382"/>
      <c r="G14" s="2382"/>
      <c r="H14" s="2382"/>
      <c r="I14" s="2382"/>
      <c r="J14" s="2382"/>
      <c r="K14" s="2382"/>
      <c r="L14" s="2382"/>
      <c r="M14" s="2382"/>
      <c r="N14" s="2382"/>
      <c r="O14" s="2382"/>
      <c r="P14" s="2382"/>
      <c r="Q14" s="2382"/>
      <c r="R14" s="2382"/>
      <c r="S14" s="2382"/>
      <c r="T14" s="2382"/>
      <c r="U14" s="2383"/>
    </row>
    <row r="15" spans="1:27" ht="14.25" customHeight="1">
      <c r="A15" s="1650" t="s">
        <v>17</v>
      </c>
      <c r="B15" s="1651" t="s">
        <v>17</v>
      </c>
      <c r="C15" s="2174" t="s">
        <v>17</v>
      </c>
      <c r="D15" s="2319" t="s">
        <v>488</v>
      </c>
      <c r="E15" s="2330" t="s">
        <v>489</v>
      </c>
      <c r="F15" s="2374" t="s">
        <v>39</v>
      </c>
      <c r="G15" s="2376" t="s">
        <v>323</v>
      </c>
      <c r="H15" s="2366">
        <v>322.10000000000002</v>
      </c>
      <c r="I15" s="2366">
        <v>322.10000000000002</v>
      </c>
      <c r="J15" s="2367"/>
      <c r="K15" s="2379"/>
      <c r="L15" s="2366">
        <v>322.10000000000002</v>
      </c>
      <c r="M15" s="2367">
        <v>322.10000000000002</v>
      </c>
      <c r="N15" s="2368"/>
      <c r="O15" s="2370"/>
      <c r="P15" s="2372">
        <v>280</v>
      </c>
      <c r="Q15" s="2372">
        <v>280</v>
      </c>
      <c r="R15" s="2362" t="s">
        <v>490</v>
      </c>
      <c r="S15" s="901">
        <v>30</v>
      </c>
      <c r="T15" s="902">
        <v>30</v>
      </c>
      <c r="U15" s="2314" t="s">
        <v>491</v>
      </c>
    </row>
    <row r="16" spans="1:27" ht="12.75" customHeight="1">
      <c r="A16" s="1373"/>
      <c r="B16" s="1374"/>
      <c r="C16" s="1375"/>
      <c r="D16" s="1605"/>
      <c r="E16" s="2290"/>
      <c r="F16" s="2375"/>
      <c r="G16" s="2377"/>
      <c r="H16" s="1627"/>
      <c r="I16" s="1627"/>
      <c r="J16" s="1628"/>
      <c r="K16" s="1620"/>
      <c r="L16" s="1627"/>
      <c r="M16" s="1628"/>
      <c r="N16" s="2369"/>
      <c r="O16" s="2371"/>
      <c r="P16" s="2373"/>
      <c r="Q16" s="2373"/>
      <c r="R16" s="2363"/>
      <c r="S16" s="627">
        <f>SUM(S15)</f>
        <v>30</v>
      </c>
      <c r="T16" s="628">
        <f>SUM(T15)</f>
        <v>30</v>
      </c>
      <c r="U16" s="2271"/>
    </row>
    <row r="17" spans="1:21" ht="30" customHeight="1">
      <c r="A17" s="1373"/>
      <c r="B17" s="1374"/>
      <c r="C17" s="1375"/>
      <c r="D17" s="1605"/>
      <c r="E17" s="2290"/>
      <c r="F17" s="2375"/>
      <c r="G17" s="2377"/>
      <c r="H17" s="1627"/>
      <c r="I17" s="1627"/>
      <c r="J17" s="1628"/>
      <c r="K17" s="1620"/>
      <c r="L17" s="1627"/>
      <c r="M17" s="1628"/>
      <c r="N17" s="2369"/>
      <c r="O17" s="2371"/>
      <c r="P17" s="2373"/>
      <c r="Q17" s="2373"/>
      <c r="R17" s="2362" t="s">
        <v>492</v>
      </c>
      <c r="S17" s="878">
        <v>14</v>
      </c>
      <c r="T17" s="879">
        <v>14</v>
      </c>
      <c r="U17" s="2271"/>
    </row>
    <row r="18" spans="1:21" ht="15" customHeight="1">
      <c r="A18" s="1373"/>
      <c r="B18" s="1374"/>
      <c r="C18" s="1375"/>
      <c r="D18" s="1605"/>
      <c r="E18" s="2290"/>
      <c r="F18" s="2375"/>
      <c r="G18" s="2377"/>
      <c r="H18" s="1627"/>
      <c r="I18" s="1627"/>
      <c r="J18" s="1628"/>
      <c r="K18" s="1620"/>
      <c r="L18" s="1627"/>
      <c r="M18" s="1628"/>
      <c r="N18" s="2369"/>
      <c r="O18" s="2371"/>
      <c r="P18" s="2373"/>
      <c r="Q18" s="2373"/>
      <c r="R18" s="2363"/>
      <c r="S18" s="627">
        <f>SUM(S17)</f>
        <v>14</v>
      </c>
      <c r="T18" s="628">
        <f>SUM(T17)</f>
        <v>14</v>
      </c>
      <c r="U18" s="2271"/>
    </row>
    <row r="19" spans="1:21" ht="18.75" customHeight="1">
      <c r="A19" s="1373"/>
      <c r="B19" s="1374"/>
      <c r="C19" s="1375"/>
      <c r="D19" s="1605"/>
      <c r="E19" s="2290"/>
      <c r="F19" s="2375"/>
      <c r="G19" s="2377"/>
      <c r="H19" s="1627"/>
      <c r="I19" s="1627"/>
      <c r="J19" s="1628"/>
      <c r="K19" s="1620"/>
      <c r="L19" s="1627"/>
      <c r="M19" s="1628"/>
      <c r="N19" s="2369"/>
      <c r="O19" s="2371"/>
      <c r="P19" s="2373"/>
      <c r="Q19" s="2373"/>
      <c r="R19" s="2362" t="s">
        <v>493</v>
      </c>
      <c r="S19" s="873">
        <v>95</v>
      </c>
      <c r="T19" s="875">
        <v>95</v>
      </c>
      <c r="U19" s="2271"/>
    </row>
    <row r="20" spans="1:21" ht="16.5" customHeight="1">
      <c r="A20" s="1373"/>
      <c r="B20" s="1374"/>
      <c r="C20" s="1375"/>
      <c r="D20" s="1605"/>
      <c r="E20" s="2290"/>
      <c r="F20" s="2375"/>
      <c r="G20" s="2377"/>
      <c r="H20" s="1627"/>
      <c r="I20" s="1627"/>
      <c r="J20" s="1628"/>
      <c r="K20" s="1620"/>
      <c r="L20" s="1627"/>
      <c r="M20" s="1628"/>
      <c r="N20" s="2369"/>
      <c r="O20" s="2371"/>
      <c r="P20" s="2373"/>
      <c r="Q20" s="2373"/>
      <c r="R20" s="2363"/>
      <c r="S20" s="627">
        <f>SUM(S19)</f>
        <v>95</v>
      </c>
      <c r="T20" s="628">
        <f>SUM(T19)</f>
        <v>95</v>
      </c>
      <c r="U20" s="2271"/>
    </row>
    <row r="21" spans="1:21" ht="14.25" customHeight="1">
      <c r="A21" s="1373"/>
      <c r="B21" s="1374"/>
      <c r="C21" s="1375"/>
      <c r="D21" s="1605"/>
      <c r="E21" s="2290"/>
      <c r="F21" s="2375"/>
      <c r="G21" s="2378"/>
      <c r="H21" s="1627"/>
      <c r="I21" s="1627"/>
      <c r="J21" s="1628"/>
      <c r="K21" s="1620"/>
      <c r="L21" s="1627"/>
      <c r="M21" s="1628"/>
      <c r="N21" s="2369"/>
      <c r="O21" s="2371"/>
      <c r="P21" s="2373"/>
      <c r="Q21" s="2373"/>
      <c r="R21" s="2364" t="s">
        <v>494</v>
      </c>
      <c r="S21" s="873"/>
      <c r="T21" s="870"/>
      <c r="U21" s="2271"/>
    </row>
    <row r="22" spans="1:21" ht="14.25" customHeight="1">
      <c r="A22" s="1356"/>
      <c r="B22" s="1358"/>
      <c r="C22" s="1360"/>
      <c r="D22" s="1596"/>
      <c r="E22" s="2264"/>
      <c r="F22" s="2355"/>
      <c r="G22" s="255" t="s">
        <v>13</v>
      </c>
      <c r="H22" s="262">
        <f>SUM(H15)</f>
        <v>322.10000000000002</v>
      </c>
      <c r="I22" s="263">
        <f>SUM(I15)</f>
        <v>322.10000000000002</v>
      </c>
      <c r="J22" s="263">
        <f t="shared" ref="J22:O22" si="0">SUM(J15)</f>
        <v>0</v>
      </c>
      <c r="K22" s="264">
        <f t="shared" si="0"/>
        <v>0</v>
      </c>
      <c r="L22" s="262">
        <f>SUM(L15)</f>
        <v>322.10000000000002</v>
      </c>
      <c r="M22" s="263">
        <f>SUM(M15)</f>
        <v>322.10000000000002</v>
      </c>
      <c r="N22" s="263">
        <f t="shared" si="0"/>
        <v>0</v>
      </c>
      <c r="O22" s="264">
        <f t="shared" si="0"/>
        <v>0</v>
      </c>
      <c r="P22" s="385">
        <f>SUM(P15)</f>
        <v>280</v>
      </c>
      <c r="Q22" s="385">
        <f>SUM(Q15)</f>
        <v>280</v>
      </c>
      <c r="R22" s="2365"/>
      <c r="S22" s="262">
        <f>SUM(S21)</f>
        <v>0</v>
      </c>
      <c r="T22" s="263">
        <f>SUM(T21)</f>
        <v>0</v>
      </c>
      <c r="U22" s="2271"/>
    </row>
    <row r="23" spans="1:21" ht="17.25" customHeight="1">
      <c r="A23" s="1356" t="s">
        <v>17</v>
      </c>
      <c r="B23" s="1358" t="s">
        <v>17</v>
      </c>
      <c r="C23" s="1360" t="s">
        <v>18</v>
      </c>
      <c r="D23" s="1596" t="s">
        <v>495</v>
      </c>
      <c r="E23" s="2264" t="s">
        <v>489</v>
      </c>
      <c r="F23" s="2355" t="s">
        <v>39</v>
      </c>
      <c r="G23" s="890" t="s">
        <v>323</v>
      </c>
      <c r="H23" s="895">
        <v>6.9</v>
      </c>
      <c r="I23" s="895">
        <v>6.9</v>
      </c>
      <c r="J23" s="885"/>
      <c r="K23" s="886"/>
      <c r="L23" s="895">
        <v>6.9</v>
      </c>
      <c r="M23" s="885">
        <v>6.9</v>
      </c>
      <c r="N23" s="885"/>
      <c r="O23" s="886"/>
      <c r="P23" s="897">
        <v>20</v>
      </c>
      <c r="Q23" s="897">
        <v>20</v>
      </c>
      <c r="R23" s="2359" t="s">
        <v>496</v>
      </c>
      <c r="S23" s="878">
        <v>2</v>
      </c>
      <c r="T23" s="879">
        <v>2</v>
      </c>
      <c r="U23" s="2361" t="s">
        <v>491</v>
      </c>
    </row>
    <row r="24" spans="1:21" ht="18" customHeight="1">
      <c r="A24" s="1357"/>
      <c r="B24" s="1359"/>
      <c r="C24" s="1361"/>
      <c r="D24" s="1597"/>
      <c r="E24" s="2298"/>
      <c r="F24" s="2356"/>
      <c r="G24" s="321" t="s">
        <v>13</v>
      </c>
      <c r="H24" s="39">
        <f>SUM(H23)</f>
        <v>6.9</v>
      </c>
      <c r="I24" s="40">
        <f>SUM(I23)</f>
        <v>6.9</v>
      </c>
      <c r="J24" s="40">
        <f t="shared" ref="J24:O24" si="1">SUM(J23)</f>
        <v>0</v>
      </c>
      <c r="K24" s="42">
        <f t="shared" si="1"/>
        <v>0</v>
      </c>
      <c r="L24" s="39">
        <f>SUM(L23)</f>
        <v>6.9</v>
      </c>
      <c r="M24" s="40">
        <f>SUM(M23)</f>
        <v>6.9</v>
      </c>
      <c r="N24" s="40">
        <f t="shared" si="1"/>
        <v>0</v>
      </c>
      <c r="O24" s="42">
        <f t="shared" si="1"/>
        <v>0</v>
      </c>
      <c r="P24" s="43">
        <f>SUM(P23)</f>
        <v>20</v>
      </c>
      <c r="Q24" s="43">
        <f>SUM(Q23)</f>
        <v>20</v>
      </c>
      <c r="R24" s="2360"/>
      <c r="S24" s="424">
        <f>SUM(S23)</f>
        <v>2</v>
      </c>
      <c r="T24" s="430">
        <f>SUM(T23)</f>
        <v>2</v>
      </c>
      <c r="U24" s="2361"/>
    </row>
    <row r="25" spans="1:21" ht="24.75" customHeight="1">
      <c r="A25" s="1356" t="s">
        <v>17</v>
      </c>
      <c r="B25" s="1358" t="s">
        <v>17</v>
      </c>
      <c r="C25" s="1360" t="s">
        <v>19</v>
      </c>
      <c r="D25" s="1596" t="s">
        <v>497</v>
      </c>
      <c r="E25" s="2264" t="s">
        <v>489</v>
      </c>
      <c r="F25" s="2355" t="s">
        <v>39</v>
      </c>
      <c r="G25" s="890" t="s">
        <v>182</v>
      </c>
      <c r="H25" s="895">
        <v>23</v>
      </c>
      <c r="I25" s="885">
        <v>23</v>
      </c>
      <c r="J25" s="885"/>
      <c r="K25" s="886"/>
      <c r="L25" s="895">
        <v>23</v>
      </c>
      <c r="M25" s="885">
        <v>23</v>
      </c>
      <c r="N25" s="885"/>
      <c r="O25" s="886"/>
      <c r="P25" s="897">
        <v>15</v>
      </c>
      <c r="Q25" s="897">
        <v>15</v>
      </c>
      <c r="R25" s="2359" t="s">
        <v>498</v>
      </c>
      <c r="S25" s="878">
        <v>100</v>
      </c>
      <c r="T25" s="879">
        <v>100</v>
      </c>
      <c r="U25" s="1529"/>
    </row>
    <row r="26" spans="1:21" ht="18" customHeight="1">
      <c r="A26" s="2097"/>
      <c r="B26" s="2123"/>
      <c r="C26" s="1361"/>
      <c r="D26" s="1597"/>
      <c r="E26" s="2298"/>
      <c r="F26" s="2356"/>
      <c r="G26" s="321" t="s">
        <v>13</v>
      </c>
      <c r="H26" s="39">
        <f>SUM(H25)</f>
        <v>23</v>
      </c>
      <c r="I26" s="40">
        <f>SUM(I25)</f>
        <v>23</v>
      </c>
      <c r="J26" s="40">
        <f t="shared" ref="J26:O26" si="2">SUM(J25)</f>
        <v>0</v>
      </c>
      <c r="K26" s="42">
        <f t="shared" si="2"/>
        <v>0</v>
      </c>
      <c r="L26" s="39">
        <f>SUM(L25)</f>
        <v>23</v>
      </c>
      <c r="M26" s="40">
        <f>SUM(M25)</f>
        <v>23</v>
      </c>
      <c r="N26" s="40">
        <f t="shared" si="2"/>
        <v>0</v>
      </c>
      <c r="O26" s="42">
        <f t="shared" si="2"/>
        <v>0</v>
      </c>
      <c r="P26" s="43">
        <f>SUM(P25)</f>
        <v>15</v>
      </c>
      <c r="Q26" s="43">
        <f>SUM(Q25)</f>
        <v>15</v>
      </c>
      <c r="R26" s="2360"/>
      <c r="S26" s="424">
        <f>SUM(S25)</f>
        <v>100</v>
      </c>
      <c r="T26" s="430">
        <f>SUM(T25)</f>
        <v>100</v>
      </c>
      <c r="U26" s="1590"/>
    </row>
    <row r="27" spans="1:21" ht="18" customHeight="1">
      <c r="A27" s="1357" t="s">
        <v>17</v>
      </c>
      <c r="B27" s="1359" t="s">
        <v>17</v>
      </c>
      <c r="C27" s="1360" t="s">
        <v>20</v>
      </c>
      <c r="D27" s="2354" t="s">
        <v>499</v>
      </c>
      <c r="E27" s="2264" t="s">
        <v>489</v>
      </c>
      <c r="F27" s="2355" t="s">
        <v>500</v>
      </c>
      <c r="G27" s="629" t="s">
        <v>182</v>
      </c>
      <c r="H27" s="630">
        <v>0</v>
      </c>
      <c r="I27" s="631">
        <v>0</v>
      </c>
      <c r="J27" s="631">
        <v>0</v>
      </c>
      <c r="K27" s="632">
        <v>0</v>
      </c>
      <c r="L27" s="630">
        <v>0</v>
      </c>
      <c r="M27" s="631">
        <v>0</v>
      </c>
      <c r="N27" s="631">
        <v>0</v>
      </c>
      <c r="O27" s="632">
        <v>0</v>
      </c>
      <c r="P27" s="633">
        <v>23</v>
      </c>
      <c r="Q27" s="633">
        <v>23</v>
      </c>
      <c r="R27" s="2357" t="s">
        <v>501</v>
      </c>
      <c r="S27" s="634"/>
      <c r="T27" s="635"/>
      <c r="U27" s="636"/>
    </row>
    <row r="28" spans="1:21" ht="18" customHeight="1" thickBot="1">
      <c r="A28" s="1381"/>
      <c r="B28" s="1382"/>
      <c r="C28" s="1361"/>
      <c r="D28" s="1553"/>
      <c r="E28" s="2298"/>
      <c r="F28" s="2356"/>
      <c r="G28" s="637" t="s">
        <v>13</v>
      </c>
      <c r="H28" s="55">
        <f>SUM(H27)</f>
        <v>0</v>
      </c>
      <c r="I28" s="106">
        <f>SUM(I27)</f>
        <v>0</v>
      </c>
      <c r="J28" s="40">
        <f t="shared" ref="J28:K28" si="3">SUM(J27)</f>
        <v>0</v>
      </c>
      <c r="K28" s="107">
        <f t="shared" si="3"/>
        <v>0</v>
      </c>
      <c r="L28" s="114">
        <f>SUM(L27)</f>
        <v>0</v>
      </c>
      <c r="M28" s="40">
        <f>SUM(M27)</f>
        <v>0</v>
      </c>
      <c r="N28" s="106">
        <v>0</v>
      </c>
      <c r="O28" s="42">
        <v>0</v>
      </c>
      <c r="P28" s="43">
        <f>SUM(P27)</f>
        <v>23</v>
      </c>
      <c r="Q28" s="43">
        <f>SUM(Q27)</f>
        <v>23</v>
      </c>
      <c r="R28" s="2358"/>
      <c r="S28" s="518">
        <v>0</v>
      </c>
      <c r="T28" s="430">
        <v>0</v>
      </c>
      <c r="U28" s="638"/>
    </row>
    <row r="29" spans="1:21" ht="14.25" customHeight="1" thickBot="1">
      <c r="A29" s="471" t="s">
        <v>17</v>
      </c>
      <c r="B29" s="868" t="s">
        <v>17</v>
      </c>
      <c r="C29" s="1348" t="s">
        <v>14</v>
      </c>
      <c r="D29" s="1687"/>
      <c r="E29" s="1687"/>
      <c r="F29" s="1687"/>
      <c r="G29" s="1689"/>
      <c r="H29" s="45">
        <f>SUM(H28,H26,H24,H22)</f>
        <v>352</v>
      </c>
      <c r="I29" s="884">
        <f>SUM(I28,I26,I24,I22)</f>
        <v>352</v>
      </c>
      <c r="J29" s="882">
        <f t="shared" ref="J29:O29" si="4">SUM(J22,J24,J26)</f>
        <v>0</v>
      </c>
      <c r="K29" s="68">
        <f t="shared" si="4"/>
        <v>0</v>
      </c>
      <c r="L29" s="639">
        <f>SUM(L22,L24,L26,L28)</f>
        <v>352</v>
      </c>
      <c r="M29" s="882">
        <f>SUM(M22,M24,M26,M28)</f>
        <v>352</v>
      </c>
      <c r="N29" s="884">
        <f t="shared" si="4"/>
        <v>0</v>
      </c>
      <c r="O29" s="46">
        <f t="shared" si="4"/>
        <v>0</v>
      </c>
      <c r="P29" s="71">
        <f>SUM(P22,P24,P26,P28)</f>
        <v>338</v>
      </c>
      <c r="Q29" s="59">
        <f>SUM(Q22,Q24,Q26,Q28)</f>
        <v>338</v>
      </c>
      <c r="R29" s="577" t="s">
        <v>23</v>
      </c>
      <c r="S29" s="640" t="s">
        <v>23</v>
      </c>
      <c r="T29" s="577" t="s">
        <v>23</v>
      </c>
      <c r="U29" s="577" t="s">
        <v>23</v>
      </c>
    </row>
    <row r="30" spans="1:21" ht="13.5" customHeight="1" thickBot="1">
      <c r="A30" s="641">
        <v>1</v>
      </c>
      <c r="B30" s="642">
        <v>2</v>
      </c>
      <c r="C30" s="2324" t="s">
        <v>502</v>
      </c>
      <c r="D30" s="2325"/>
      <c r="E30" s="2325"/>
      <c r="F30" s="2325"/>
      <c r="G30" s="2325"/>
      <c r="H30" s="2326"/>
      <c r="I30" s="2326"/>
      <c r="J30" s="2326"/>
      <c r="K30" s="2326"/>
      <c r="L30" s="2326"/>
      <c r="M30" s="2326"/>
      <c r="N30" s="2326"/>
      <c r="O30" s="2326"/>
      <c r="P30" s="2326"/>
      <c r="Q30" s="2326"/>
      <c r="R30" s="2325"/>
      <c r="S30" s="2325"/>
      <c r="T30" s="2325"/>
      <c r="U30" s="2350"/>
    </row>
    <row r="31" spans="1:21" ht="27" customHeight="1">
      <c r="A31" s="2260">
        <v>1</v>
      </c>
      <c r="B31" s="2274">
        <v>2</v>
      </c>
      <c r="C31" s="1551">
        <v>1</v>
      </c>
      <c r="D31" s="2351" t="s">
        <v>503</v>
      </c>
      <c r="E31" s="2298" t="s">
        <v>504</v>
      </c>
      <c r="F31" s="2301">
        <v>1</v>
      </c>
      <c r="G31" s="890" t="s">
        <v>182</v>
      </c>
      <c r="H31" s="904">
        <v>30</v>
      </c>
      <c r="I31" s="887">
        <v>30</v>
      </c>
      <c r="J31" s="889"/>
      <c r="K31" s="643"/>
      <c r="L31" s="904">
        <v>29.3</v>
      </c>
      <c r="M31" s="887">
        <v>29.3</v>
      </c>
      <c r="N31" s="887"/>
      <c r="O31" s="888"/>
      <c r="P31" s="644">
        <v>60</v>
      </c>
      <c r="Q31" s="644">
        <v>70</v>
      </c>
      <c r="R31" s="2352" t="s">
        <v>505</v>
      </c>
      <c r="S31" s="880">
        <v>20</v>
      </c>
      <c r="T31" s="881">
        <v>17</v>
      </c>
      <c r="U31" s="2314" t="s">
        <v>666</v>
      </c>
    </row>
    <row r="32" spans="1:21" ht="18.75" customHeight="1">
      <c r="A32" s="2286"/>
      <c r="B32" s="2287"/>
      <c r="C32" s="1552"/>
      <c r="D32" s="2288"/>
      <c r="E32" s="2290"/>
      <c r="F32" s="2310"/>
      <c r="G32" s="645" t="s">
        <v>506</v>
      </c>
      <c r="H32" s="28">
        <f>SUM(H31)</f>
        <v>30</v>
      </c>
      <c r="I32" s="26">
        <f>SUM(I31)</f>
        <v>30</v>
      </c>
      <c r="J32" s="26">
        <f t="shared" ref="J32:O32" si="5">SUM(J31)</f>
        <v>0</v>
      </c>
      <c r="K32" s="31">
        <f t="shared" si="5"/>
        <v>0</v>
      </c>
      <c r="L32" s="28">
        <f>SUM(L31)</f>
        <v>29.3</v>
      </c>
      <c r="M32" s="26">
        <f>SUM(M31)</f>
        <v>29.3</v>
      </c>
      <c r="N32" s="26">
        <f t="shared" si="5"/>
        <v>0</v>
      </c>
      <c r="O32" s="31">
        <f t="shared" si="5"/>
        <v>0</v>
      </c>
      <c r="P32" s="32">
        <f>SUM(P31)</f>
        <v>60</v>
      </c>
      <c r="Q32" s="32">
        <f>SUM(Q31)</f>
        <v>70</v>
      </c>
      <c r="R32" s="2353"/>
      <c r="S32" s="262">
        <f>SUM(S31)</f>
        <v>20</v>
      </c>
      <c r="T32" s="263">
        <f>SUM(T31)</f>
        <v>17</v>
      </c>
      <c r="U32" s="2315"/>
    </row>
    <row r="33" spans="1:30" ht="25.5" customHeight="1">
      <c r="A33" s="2260">
        <v>1</v>
      </c>
      <c r="B33" s="2274">
        <v>2</v>
      </c>
      <c r="C33" s="1551">
        <v>2</v>
      </c>
      <c r="D33" s="1597" t="s">
        <v>507</v>
      </c>
      <c r="E33" s="2298" t="s">
        <v>508</v>
      </c>
      <c r="F33" s="2301">
        <v>1</v>
      </c>
      <c r="G33" s="890" t="s">
        <v>182</v>
      </c>
      <c r="H33" s="895">
        <v>40</v>
      </c>
      <c r="I33" s="885">
        <v>40</v>
      </c>
      <c r="J33" s="885">
        <v>29.3</v>
      </c>
      <c r="K33" s="886"/>
      <c r="L33" s="895">
        <v>40</v>
      </c>
      <c r="M33" s="885">
        <v>40</v>
      </c>
      <c r="N33" s="885">
        <v>29.3</v>
      </c>
      <c r="O33" s="886"/>
      <c r="P33" s="646">
        <v>52.6</v>
      </c>
      <c r="Q33" s="646">
        <v>57.4</v>
      </c>
      <c r="R33" s="2335" t="s">
        <v>509</v>
      </c>
      <c r="S33" s="874">
        <v>650</v>
      </c>
      <c r="T33" s="871">
        <v>430</v>
      </c>
      <c r="U33" s="2270" t="s">
        <v>667</v>
      </c>
      <c r="W33" s="647"/>
      <c r="X33" s="647"/>
      <c r="Y33" s="647"/>
      <c r="Z33" s="647"/>
      <c r="AA33" s="647"/>
      <c r="AB33" s="647"/>
      <c r="AC33" s="355"/>
      <c r="AD33" s="355"/>
    </row>
    <row r="34" spans="1:30" ht="18.75" customHeight="1" thickBot="1">
      <c r="A34" s="2346"/>
      <c r="B34" s="2347"/>
      <c r="C34" s="1583"/>
      <c r="D34" s="1622"/>
      <c r="E34" s="2348"/>
      <c r="F34" s="2349"/>
      <c r="G34" s="645" t="s">
        <v>506</v>
      </c>
      <c r="H34" s="39">
        <f>SUM(H33)</f>
        <v>40</v>
      </c>
      <c r="I34" s="40">
        <f>SUM(I33)</f>
        <v>40</v>
      </c>
      <c r="J34" s="40">
        <f t="shared" ref="J34:Q34" si="6">SUM(J33)</f>
        <v>29.3</v>
      </c>
      <c r="K34" s="42">
        <f t="shared" si="6"/>
        <v>0</v>
      </c>
      <c r="L34" s="39">
        <f>SUM(L33)</f>
        <v>40</v>
      </c>
      <c r="M34" s="40">
        <f>+AG31</f>
        <v>0</v>
      </c>
      <c r="N34" s="40">
        <f t="shared" si="6"/>
        <v>29.3</v>
      </c>
      <c r="O34" s="42">
        <f t="shared" si="6"/>
        <v>0</v>
      </c>
      <c r="P34" s="43">
        <f t="shared" si="6"/>
        <v>52.6</v>
      </c>
      <c r="Q34" s="43">
        <f t="shared" si="6"/>
        <v>57.4</v>
      </c>
      <c r="R34" s="2335"/>
      <c r="S34" s="424">
        <f>SUM(S33)</f>
        <v>650</v>
      </c>
      <c r="T34" s="430">
        <f>SUM(T33)</f>
        <v>430</v>
      </c>
      <c r="U34" s="2336"/>
    </row>
    <row r="35" spans="1:30" ht="15" customHeight="1" thickBot="1">
      <c r="A35" s="471" t="s">
        <v>17</v>
      </c>
      <c r="B35" s="868" t="s">
        <v>18</v>
      </c>
      <c r="C35" s="1348" t="s">
        <v>14</v>
      </c>
      <c r="D35" s="1687"/>
      <c r="E35" s="1687"/>
      <c r="F35" s="1687"/>
      <c r="G35" s="1687"/>
      <c r="H35" s="45">
        <f>SUM(H34,H32)</f>
        <v>70</v>
      </c>
      <c r="I35" s="882">
        <f>SUM(I34,I32)</f>
        <v>70</v>
      </c>
      <c r="J35" s="882">
        <f t="shared" ref="J35:O35" si="7">SUM(J34,J32)</f>
        <v>29.3</v>
      </c>
      <c r="K35" s="46">
        <f t="shared" si="7"/>
        <v>0</v>
      </c>
      <c r="L35" s="45">
        <f>SUM(L32,L34)</f>
        <v>69.3</v>
      </c>
      <c r="M35" s="882">
        <v>69.3</v>
      </c>
      <c r="N35" s="882">
        <f t="shared" si="7"/>
        <v>29.3</v>
      </c>
      <c r="O35" s="46">
        <f t="shared" si="7"/>
        <v>0</v>
      </c>
      <c r="P35" s="71">
        <f>SUM(P32,P34)</f>
        <v>112.6</v>
      </c>
      <c r="Q35" s="71">
        <f>SUM(Q32,Q34)</f>
        <v>127.4</v>
      </c>
      <c r="R35" s="893" t="s">
        <v>23</v>
      </c>
      <c r="S35" s="578" t="s">
        <v>23</v>
      </c>
      <c r="T35" s="892" t="s">
        <v>23</v>
      </c>
      <c r="U35" s="580" t="s">
        <v>23</v>
      </c>
    </row>
    <row r="36" spans="1:30" ht="12.75" customHeight="1" thickBot="1">
      <c r="A36" s="471" t="s">
        <v>17</v>
      </c>
      <c r="B36" s="2337" t="s">
        <v>15</v>
      </c>
      <c r="C36" s="2337"/>
      <c r="D36" s="2337"/>
      <c r="E36" s="2337"/>
      <c r="F36" s="2337"/>
      <c r="G36" s="2338"/>
      <c r="H36" s="9">
        <f>SUM(H29,H35)</f>
        <v>422</v>
      </c>
      <c r="I36" s="648">
        <f>SUM(I29,I35)</f>
        <v>422</v>
      </c>
      <c r="J36" s="648">
        <f t="shared" ref="J36:O36" si="8">SUM(J35,J29)</f>
        <v>29.3</v>
      </c>
      <c r="K36" s="649">
        <f t="shared" si="8"/>
        <v>0</v>
      </c>
      <c r="L36" s="9">
        <f>SUM(L29,L35)</f>
        <v>421.3</v>
      </c>
      <c r="M36" s="648">
        <f>SUM(M29,M35)</f>
        <v>421.3</v>
      </c>
      <c r="N36" s="648">
        <f t="shared" si="8"/>
        <v>29.3</v>
      </c>
      <c r="O36" s="649">
        <f t="shared" si="8"/>
        <v>0</v>
      </c>
      <c r="P36" s="650">
        <f>SUM(P29,P35)</f>
        <v>450.6</v>
      </c>
      <c r="Q36" s="650">
        <f>SUM(Q29,Q35)</f>
        <v>465.4</v>
      </c>
      <c r="R36" s="525" t="s">
        <v>23</v>
      </c>
      <c r="S36" s="332" t="s">
        <v>23</v>
      </c>
      <c r="T36" s="869" t="s">
        <v>23</v>
      </c>
      <c r="U36" s="333" t="s">
        <v>23</v>
      </c>
    </row>
    <row r="37" spans="1:30" ht="15" customHeight="1" thickBot="1">
      <c r="A37" s="900">
        <v>2</v>
      </c>
      <c r="B37" s="2339" t="s">
        <v>510</v>
      </c>
      <c r="C37" s="2340"/>
      <c r="D37" s="2340"/>
      <c r="E37" s="2340"/>
      <c r="F37" s="2340"/>
      <c r="G37" s="2340"/>
      <c r="H37" s="2340"/>
      <c r="I37" s="2340"/>
      <c r="J37" s="2340"/>
      <c r="K37" s="2340"/>
      <c r="L37" s="2340"/>
      <c r="M37" s="2340"/>
      <c r="N37" s="2340"/>
      <c r="O37" s="2340"/>
      <c r="P37" s="2340"/>
      <c r="Q37" s="2340"/>
      <c r="R37" s="2340"/>
      <c r="S37" s="2340"/>
      <c r="T37" s="2340"/>
      <c r="U37" s="2341"/>
      <c r="V37" s="355"/>
      <c r="W37" s="355"/>
      <c r="X37" s="355"/>
      <c r="Y37" s="355"/>
    </row>
    <row r="38" spans="1:30" ht="14.25" customHeight="1" thickBot="1">
      <c r="A38" s="651">
        <v>2</v>
      </c>
      <c r="B38" s="579">
        <v>1</v>
      </c>
      <c r="C38" s="2342" t="s">
        <v>511</v>
      </c>
      <c r="D38" s="2343"/>
      <c r="E38" s="2343"/>
      <c r="F38" s="2343"/>
      <c r="G38" s="2343"/>
      <c r="H38" s="2344"/>
      <c r="I38" s="2344"/>
      <c r="J38" s="2344"/>
      <c r="K38" s="2344"/>
      <c r="L38" s="2344"/>
      <c r="M38" s="2344"/>
      <c r="N38" s="2344"/>
      <c r="O38" s="2344"/>
      <c r="P38" s="2344"/>
      <c r="Q38" s="2344"/>
      <c r="R38" s="2344"/>
      <c r="S38" s="2344"/>
      <c r="T38" s="2344"/>
      <c r="U38" s="2345"/>
      <c r="V38" s="355"/>
      <c r="W38" s="355"/>
      <c r="X38" s="355"/>
    </row>
    <row r="39" spans="1:30" ht="20.25" customHeight="1">
      <c r="A39" s="2316">
        <v>2</v>
      </c>
      <c r="B39" s="2317">
        <v>1</v>
      </c>
      <c r="C39" s="2318">
        <v>1</v>
      </c>
      <c r="D39" s="2319" t="s">
        <v>512</v>
      </c>
      <c r="E39" s="2320" t="s">
        <v>513</v>
      </c>
      <c r="F39" s="2321" t="s">
        <v>340</v>
      </c>
      <c r="G39" s="652" t="s">
        <v>182</v>
      </c>
      <c r="H39" s="904">
        <v>93</v>
      </c>
      <c r="I39" s="887">
        <f>+H39-K39</f>
        <v>88</v>
      </c>
      <c r="J39" s="887"/>
      <c r="K39" s="888">
        <v>5</v>
      </c>
      <c r="L39" s="887">
        <v>93</v>
      </c>
      <c r="M39" s="887">
        <f>+L39-O39</f>
        <v>90.2</v>
      </c>
      <c r="N39" s="887"/>
      <c r="O39" s="888">
        <v>2.8</v>
      </c>
      <c r="P39" s="12">
        <v>123</v>
      </c>
      <c r="Q39" s="12">
        <v>133.5</v>
      </c>
      <c r="R39" s="2268" t="s">
        <v>514</v>
      </c>
      <c r="S39" s="1329">
        <v>161</v>
      </c>
      <c r="T39" s="2322">
        <v>161</v>
      </c>
      <c r="U39" s="2314" t="s">
        <v>491</v>
      </c>
      <c r="W39" s="367">
        <f>H43+H45+H47+H49+H51+H53+H55+H57</f>
        <v>74767</v>
      </c>
      <c r="X39" s="367">
        <f>I43+I45+I47+I49+I51+I53+I55+I57</f>
        <v>74767</v>
      </c>
      <c r="Y39" s="367">
        <f>J43+J45+J47+J49+J51+J53+J55+J57</f>
        <v>0</v>
      </c>
      <c r="Z39" s="367">
        <f>K43+K45+K47+K49+K51+K53+K55+K57</f>
        <v>0</v>
      </c>
      <c r="AB39" s="531">
        <f>P43+P45+P47+P49+P51+P53+P55+P57</f>
        <v>90749</v>
      </c>
      <c r="AC39" s="367">
        <f>Q43+Q45+Q47+Q49+Q51+Q53+Q55+Q57</f>
        <v>94057</v>
      </c>
    </row>
    <row r="40" spans="1:30" ht="20.25" customHeight="1">
      <c r="A40" s="2286"/>
      <c r="B40" s="2287"/>
      <c r="C40" s="1552"/>
      <c r="D40" s="1605"/>
      <c r="E40" s="2308"/>
      <c r="F40" s="2310"/>
      <c r="G40" s="654" t="s">
        <v>184</v>
      </c>
      <c r="H40" s="895">
        <v>3.5</v>
      </c>
      <c r="I40" s="883">
        <v>3.5</v>
      </c>
      <c r="J40" s="883"/>
      <c r="K40" s="618"/>
      <c r="L40" s="921">
        <v>3.5</v>
      </c>
      <c r="M40" s="883">
        <v>3.5</v>
      </c>
      <c r="N40" s="883"/>
      <c r="O40" s="618"/>
      <c r="P40" s="656"/>
      <c r="Q40" s="656"/>
      <c r="R40" s="2268"/>
      <c r="S40" s="1536"/>
      <c r="T40" s="1402"/>
      <c r="U40" s="2271"/>
      <c r="W40" s="367"/>
      <c r="X40" s="367"/>
      <c r="Y40" s="367"/>
      <c r="Z40" s="367"/>
      <c r="AB40" s="531"/>
      <c r="AC40" s="367"/>
    </row>
    <row r="41" spans="1:30" ht="15.75" customHeight="1">
      <c r="A41" s="2259"/>
      <c r="B41" s="2305"/>
      <c r="C41" s="2305"/>
      <c r="D41" s="2307"/>
      <c r="E41" s="2309"/>
      <c r="F41" s="2311"/>
      <c r="G41" s="653" t="s">
        <v>506</v>
      </c>
      <c r="H41" s="28">
        <f>SUM(H39:H40)</f>
        <v>96.5</v>
      </c>
      <c r="I41" s="26">
        <f>SUM(I39:I40)</f>
        <v>91.5</v>
      </c>
      <c r="J41" s="26">
        <f t="shared" ref="J41:Q41" si="9">SUM(J39)</f>
        <v>0</v>
      </c>
      <c r="K41" s="31">
        <f t="shared" si="9"/>
        <v>5</v>
      </c>
      <c r="L41" s="28">
        <f>SUM(L39:L40)</f>
        <v>96.5</v>
      </c>
      <c r="M41" s="26">
        <f>SUM(M39:M40)</f>
        <v>93.7</v>
      </c>
      <c r="N41" s="26">
        <f t="shared" si="9"/>
        <v>0</v>
      </c>
      <c r="O41" s="31">
        <f t="shared" si="9"/>
        <v>2.8</v>
      </c>
      <c r="P41" s="32">
        <f t="shared" si="9"/>
        <v>123</v>
      </c>
      <c r="Q41" s="32">
        <f t="shared" si="9"/>
        <v>133.5</v>
      </c>
      <c r="R41" s="2268"/>
      <c r="S41" s="262">
        <f>SUM(S39)</f>
        <v>161</v>
      </c>
      <c r="T41" s="263">
        <v>160.4</v>
      </c>
      <c r="U41" s="2315"/>
      <c r="W41" s="367">
        <f>S42+S44+S46+S48+S50+S52+S54+S56</f>
        <v>160.38</v>
      </c>
      <c r="X41" s="367">
        <f>T42+T44+T46+T48+T50+T52+T54+T56</f>
        <v>0</v>
      </c>
      <c r="Y41" s="367">
        <f>U42+U44+U46+U48+U50+U52+U54+U56</f>
        <v>160.98000000000002</v>
      </c>
    </row>
    <row r="42" spans="1:30" ht="20.25" hidden="1" customHeight="1" outlineLevel="1">
      <c r="A42" s="2286">
        <v>2</v>
      </c>
      <c r="B42" s="2287">
        <v>1</v>
      </c>
      <c r="C42" s="1375" t="s">
        <v>185</v>
      </c>
      <c r="D42" s="1605" t="s">
        <v>512</v>
      </c>
      <c r="E42" s="2308" t="s">
        <v>513</v>
      </c>
      <c r="F42" s="2310">
        <v>14</v>
      </c>
      <c r="G42" s="654" t="s">
        <v>182</v>
      </c>
      <c r="H42" s="655">
        <v>10137</v>
      </c>
      <c r="I42" s="883">
        <v>10137</v>
      </c>
      <c r="J42" s="883"/>
      <c r="K42" s="618"/>
      <c r="L42" s="655">
        <v>5792</v>
      </c>
      <c r="M42" s="883">
        <v>5792</v>
      </c>
      <c r="N42" s="883"/>
      <c r="O42" s="618"/>
      <c r="P42" s="656">
        <v>12164</v>
      </c>
      <c r="Q42" s="656">
        <v>13380</v>
      </c>
      <c r="R42" s="2268" t="s">
        <v>514</v>
      </c>
      <c r="S42" s="873">
        <v>30.18</v>
      </c>
      <c r="T42" s="870"/>
      <c r="U42" s="876">
        <v>30.18</v>
      </c>
    </row>
    <row r="43" spans="1:30" ht="15.75" hidden="1" customHeight="1" outlineLevel="1">
      <c r="A43" s="2259"/>
      <c r="B43" s="2305"/>
      <c r="C43" s="2306"/>
      <c r="D43" s="2307"/>
      <c r="E43" s="2309"/>
      <c r="F43" s="2311"/>
      <c r="G43" s="653" t="s">
        <v>506</v>
      </c>
      <c r="H43" s="28">
        <f>SUM(H42)</f>
        <v>10137</v>
      </c>
      <c r="I43" s="26">
        <f t="shared" ref="I43:Q43" si="10">SUM(I42)</f>
        <v>10137</v>
      </c>
      <c r="J43" s="26">
        <f t="shared" si="10"/>
        <v>0</v>
      </c>
      <c r="K43" s="31">
        <f t="shared" si="10"/>
        <v>0</v>
      </c>
      <c r="L43" s="28">
        <f t="shared" si="10"/>
        <v>5792</v>
      </c>
      <c r="M43" s="26">
        <f t="shared" si="10"/>
        <v>5792</v>
      </c>
      <c r="N43" s="26">
        <f t="shared" si="10"/>
        <v>0</v>
      </c>
      <c r="O43" s="31">
        <f t="shared" si="10"/>
        <v>0</v>
      </c>
      <c r="P43" s="32">
        <f t="shared" si="10"/>
        <v>12164</v>
      </c>
      <c r="Q43" s="32">
        <f t="shared" si="10"/>
        <v>13380</v>
      </c>
      <c r="R43" s="2268"/>
      <c r="S43" s="262">
        <f>SUM(S42)</f>
        <v>30.18</v>
      </c>
      <c r="T43" s="263"/>
      <c r="U43" s="264">
        <f>SUM(U42)</f>
        <v>30.18</v>
      </c>
    </row>
    <row r="44" spans="1:30" ht="20.25" hidden="1" customHeight="1" outlineLevel="1">
      <c r="A44" s="2286">
        <v>2</v>
      </c>
      <c r="B44" s="2287">
        <v>1</v>
      </c>
      <c r="C44" s="1375" t="s">
        <v>190</v>
      </c>
      <c r="D44" s="1605" t="s">
        <v>512</v>
      </c>
      <c r="E44" s="2308" t="s">
        <v>513</v>
      </c>
      <c r="F44" s="2310">
        <v>15</v>
      </c>
      <c r="G44" s="654" t="s">
        <v>182</v>
      </c>
      <c r="H44" s="655">
        <v>7154</v>
      </c>
      <c r="I44" s="883">
        <v>7154</v>
      </c>
      <c r="J44" s="883"/>
      <c r="K44" s="618"/>
      <c r="L44" s="655">
        <v>3000</v>
      </c>
      <c r="M44" s="883">
        <v>3000</v>
      </c>
      <c r="N44" s="883"/>
      <c r="O44" s="618"/>
      <c r="P44" s="656">
        <v>11485</v>
      </c>
      <c r="Q44" s="656">
        <v>12633</v>
      </c>
      <c r="R44" s="2268" t="s">
        <v>514</v>
      </c>
      <c r="S44" s="873">
        <v>29</v>
      </c>
      <c r="T44" s="870"/>
      <c r="U44" s="876">
        <v>29</v>
      </c>
    </row>
    <row r="45" spans="1:30" ht="15.75" hidden="1" customHeight="1" outlineLevel="1">
      <c r="A45" s="2259"/>
      <c r="B45" s="2305"/>
      <c r="C45" s="2306"/>
      <c r="D45" s="2307"/>
      <c r="E45" s="2309"/>
      <c r="F45" s="2311"/>
      <c r="G45" s="653" t="s">
        <v>506</v>
      </c>
      <c r="H45" s="28">
        <f>SUM(H44)</f>
        <v>7154</v>
      </c>
      <c r="I45" s="26">
        <f t="shared" ref="I45:Q45" si="11">SUM(I44)</f>
        <v>7154</v>
      </c>
      <c r="J45" s="26">
        <f t="shared" si="11"/>
        <v>0</v>
      </c>
      <c r="K45" s="31">
        <f t="shared" si="11"/>
        <v>0</v>
      </c>
      <c r="L45" s="28">
        <f t="shared" si="11"/>
        <v>3000</v>
      </c>
      <c r="M45" s="26">
        <f t="shared" si="11"/>
        <v>3000</v>
      </c>
      <c r="N45" s="26">
        <f t="shared" si="11"/>
        <v>0</v>
      </c>
      <c r="O45" s="31">
        <f t="shared" si="11"/>
        <v>0</v>
      </c>
      <c r="P45" s="32">
        <f t="shared" si="11"/>
        <v>11485</v>
      </c>
      <c r="Q45" s="32">
        <f t="shared" si="11"/>
        <v>12633</v>
      </c>
      <c r="R45" s="2268"/>
      <c r="S45" s="262">
        <f>SUM(S44)</f>
        <v>29</v>
      </c>
      <c r="T45" s="263"/>
      <c r="U45" s="264">
        <f>SUM(U44)</f>
        <v>29</v>
      </c>
    </row>
    <row r="46" spans="1:30" ht="20.25" hidden="1" customHeight="1" outlineLevel="1">
      <c r="A46" s="2286">
        <v>2</v>
      </c>
      <c r="B46" s="2287">
        <v>1</v>
      </c>
      <c r="C46" s="1375" t="s">
        <v>192</v>
      </c>
      <c r="D46" s="1605" t="s">
        <v>512</v>
      </c>
      <c r="E46" s="2308" t="s">
        <v>513</v>
      </c>
      <c r="F46" s="2310">
        <v>16</v>
      </c>
      <c r="G46" s="654" t="s">
        <v>182</v>
      </c>
      <c r="H46" s="655">
        <v>290</v>
      </c>
      <c r="I46" s="883">
        <v>290</v>
      </c>
      <c r="J46" s="883"/>
      <c r="K46" s="618"/>
      <c r="L46" s="655">
        <v>869</v>
      </c>
      <c r="M46" s="883">
        <v>869</v>
      </c>
      <c r="N46" s="883"/>
      <c r="O46" s="618"/>
      <c r="P46" s="656">
        <v>4300</v>
      </c>
      <c r="Q46" s="656">
        <v>4344</v>
      </c>
      <c r="R46" s="2268" t="s">
        <v>514</v>
      </c>
      <c r="S46" s="873">
        <v>15</v>
      </c>
      <c r="T46" s="870"/>
      <c r="U46" s="876">
        <v>15</v>
      </c>
    </row>
    <row r="47" spans="1:30" ht="15.75" hidden="1" customHeight="1" outlineLevel="1">
      <c r="A47" s="2259"/>
      <c r="B47" s="2305"/>
      <c r="C47" s="2306"/>
      <c r="D47" s="2307"/>
      <c r="E47" s="2309"/>
      <c r="F47" s="2311"/>
      <c r="G47" s="653" t="s">
        <v>506</v>
      </c>
      <c r="H47" s="28">
        <f>SUM(H46)</f>
        <v>290</v>
      </c>
      <c r="I47" s="26">
        <f t="shared" ref="I47:Q47" si="12">SUM(I46)</f>
        <v>290</v>
      </c>
      <c r="J47" s="26">
        <f t="shared" si="12"/>
        <v>0</v>
      </c>
      <c r="K47" s="31">
        <f t="shared" si="12"/>
        <v>0</v>
      </c>
      <c r="L47" s="28">
        <f t="shared" si="12"/>
        <v>869</v>
      </c>
      <c r="M47" s="26">
        <f t="shared" si="12"/>
        <v>869</v>
      </c>
      <c r="N47" s="26">
        <f t="shared" si="12"/>
        <v>0</v>
      </c>
      <c r="O47" s="31">
        <f t="shared" si="12"/>
        <v>0</v>
      </c>
      <c r="P47" s="32">
        <f t="shared" si="12"/>
        <v>4300</v>
      </c>
      <c r="Q47" s="32">
        <f t="shared" si="12"/>
        <v>4344</v>
      </c>
      <c r="R47" s="2268"/>
      <c r="S47" s="262">
        <f>SUM(S46)</f>
        <v>15</v>
      </c>
      <c r="T47" s="263"/>
      <c r="U47" s="264">
        <f>SUM(U46)</f>
        <v>15</v>
      </c>
    </row>
    <row r="48" spans="1:30" ht="20.25" hidden="1" customHeight="1" outlineLevel="1">
      <c r="A48" s="2286">
        <v>2</v>
      </c>
      <c r="B48" s="2287">
        <v>1</v>
      </c>
      <c r="C48" s="1375" t="s">
        <v>197</v>
      </c>
      <c r="D48" s="1605" t="s">
        <v>512</v>
      </c>
      <c r="E48" s="2308" t="s">
        <v>513</v>
      </c>
      <c r="F48" s="2310">
        <v>17</v>
      </c>
      <c r="G48" s="654" t="s">
        <v>182</v>
      </c>
      <c r="H48" s="655">
        <v>2300</v>
      </c>
      <c r="I48" s="883">
        <v>2300</v>
      </c>
      <c r="J48" s="883"/>
      <c r="K48" s="618"/>
      <c r="L48" s="655">
        <v>1100</v>
      </c>
      <c r="M48" s="883">
        <v>1100</v>
      </c>
      <c r="N48" s="883"/>
      <c r="O48" s="618"/>
      <c r="P48" s="656">
        <v>2500</v>
      </c>
      <c r="Q48" s="656">
        <v>2700</v>
      </c>
      <c r="R48" s="2268" t="s">
        <v>514</v>
      </c>
      <c r="S48" s="873">
        <v>16</v>
      </c>
      <c r="T48" s="870"/>
      <c r="U48" s="876">
        <v>16</v>
      </c>
    </row>
    <row r="49" spans="1:30" ht="15.75" hidden="1" customHeight="1" outlineLevel="1">
      <c r="A49" s="2259"/>
      <c r="B49" s="2305"/>
      <c r="C49" s="2306"/>
      <c r="D49" s="2307"/>
      <c r="E49" s="2309"/>
      <c r="F49" s="2311"/>
      <c r="G49" s="653" t="s">
        <v>506</v>
      </c>
      <c r="H49" s="28">
        <f>SUM(H48)</f>
        <v>2300</v>
      </c>
      <c r="I49" s="26">
        <f t="shared" ref="I49:Q49" si="13">SUM(I48)</f>
        <v>2300</v>
      </c>
      <c r="J49" s="26">
        <f t="shared" si="13"/>
        <v>0</v>
      </c>
      <c r="K49" s="31">
        <f t="shared" si="13"/>
        <v>0</v>
      </c>
      <c r="L49" s="28">
        <f t="shared" si="13"/>
        <v>1100</v>
      </c>
      <c r="M49" s="26">
        <f t="shared" si="13"/>
        <v>1100</v>
      </c>
      <c r="N49" s="26">
        <f t="shared" si="13"/>
        <v>0</v>
      </c>
      <c r="O49" s="31">
        <f t="shared" si="13"/>
        <v>0</v>
      </c>
      <c r="P49" s="32">
        <f t="shared" si="13"/>
        <v>2500</v>
      </c>
      <c r="Q49" s="32">
        <f t="shared" si="13"/>
        <v>2700</v>
      </c>
      <c r="R49" s="2268"/>
      <c r="S49" s="262">
        <f>SUM(S48)</f>
        <v>16</v>
      </c>
      <c r="T49" s="263"/>
      <c r="U49" s="264">
        <f>SUM(U48)</f>
        <v>16</v>
      </c>
    </row>
    <row r="50" spans="1:30" ht="20.25" hidden="1" customHeight="1" outlineLevel="1">
      <c r="A50" s="2286">
        <v>2</v>
      </c>
      <c r="B50" s="2287">
        <v>1</v>
      </c>
      <c r="C50" s="1375" t="s">
        <v>200</v>
      </c>
      <c r="D50" s="1605" t="s">
        <v>512</v>
      </c>
      <c r="E50" s="2308" t="s">
        <v>513</v>
      </c>
      <c r="F50" s="2310">
        <v>18</v>
      </c>
      <c r="G50" s="654" t="s">
        <v>182</v>
      </c>
      <c r="H50" s="655">
        <v>46300</v>
      </c>
      <c r="I50" s="883">
        <v>46300</v>
      </c>
      <c r="J50" s="883"/>
      <c r="K50" s="618"/>
      <c r="L50" s="655">
        <v>36000</v>
      </c>
      <c r="M50" s="883">
        <v>36000</v>
      </c>
      <c r="N50" s="883"/>
      <c r="O50" s="618"/>
      <c r="P50" s="656">
        <v>50000</v>
      </c>
      <c r="Q50" s="656">
        <v>50000</v>
      </c>
      <c r="R50" s="2268" t="s">
        <v>514</v>
      </c>
      <c r="S50" s="873">
        <v>19.3</v>
      </c>
      <c r="T50" s="870"/>
      <c r="U50" s="876">
        <v>19.3</v>
      </c>
    </row>
    <row r="51" spans="1:30" ht="15.75" hidden="1" customHeight="1" outlineLevel="1">
      <c r="A51" s="2259"/>
      <c r="B51" s="2305"/>
      <c r="C51" s="2306"/>
      <c r="D51" s="2307"/>
      <c r="E51" s="2309"/>
      <c r="F51" s="2311"/>
      <c r="G51" s="653" t="s">
        <v>506</v>
      </c>
      <c r="H51" s="28">
        <f>SUM(H50)</f>
        <v>46300</v>
      </c>
      <c r="I51" s="26">
        <f t="shared" ref="I51:Q51" si="14">SUM(I50)</f>
        <v>46300</v>
      </c>
      <c r="J51" s="26">
        <f t="shared" si="14"/>
        <v>0</v>
      </c>
      <c r="K51" s="31">
        <f t="shared" si="14"/>
        <v>0</v>
      </c>
      <c r="L51" s="28">
        <f t="shared" si="14"/>
        <v>36000</v>
      </c>
      <c r="M51" s="26">
        <f t="shared" si="14"/>
        <v>36000</v>
      </c>
      <c r="N51" s="26">
        <f t="shared" si="14"/>
        <v>0</v>
      </c>
      <c r="O51" s="31">
        <f t="shared" si="14"/>
        <v>0</v>
      </c>
      <c r="P51" s="32">
        <f t="shared" si="14"/>
        <v>50000</v>
      </c>
      <c r="Q51" s="32">
        <f t="shared" si="14"/>
        <v>50000</v>
      </c>
      <c r="R51" s="2268"/>
      <c r="S51" s="262">
        <f>SUM(S50)</f>
        <v>19.3</v>
      </c>
      <c r="T51" s="263"/>
      <c r="U51" s="264">
        <f>SUM(U50)</f>
        <v>19.3</v>
      </c>
    </row>
    <row r="52" spans="1:30" ht="20.25" hidden="1" customHeight="1" outlineLevel="1">
      <c r="A52" s="2286">
        <v>2</v>
      </c>
      <c r="B52" s="2287">
        <v>1</v>
      </c>
      <c r="C52" s="1375" t="s">
        <v>202</v>
      </c>
      <c r="D52" s="1605" t="s">
        <v>512</v>
      </c>
      <c r="E52" s="2308" t="s">
        <v>513</v>
      </c>
      <c r="F52" s="2310">
        <v>19</v>
      </c>
      <c r="G52" s="654" t="s">
        <v>182</v>
      </c>
      <c r="H52" s="655">
        <v>3500</v>
      </c>
      <c r="I52" s="883">
        <v>3500</v>
      </c>
      <c r="J52" s="883"/>
      <c r="K52" s="618"/>
      <c r="L52" s="655">
        <v>2600</v>
      </c>
      <c r="M52" s="883">
        <v>2600</v>
      </c>
      <c r="N52" s="883"/>
      <c r="O52" s="618"/>
      <c r="P52" s="656">
        <v>3800</v>
      </c>
      <c r="Q52" s="656">
        <v>4200</v>
      </c>
      <c r="R52" s="2268" t="s">
        <v>514</v>
      </c>
      <c r="S52" s="873">
        <v>15.2</v>
      </c>
      <c r="T52" s="870"/>
      <c r="U52" s="876">
        <v>15.2</v>
      </c>
    </row>
    <row r="53" spans="1:30" ht="15.75" hidden="1" customHeight="1" outlineLevel="1">
      <c r="A53" s="2259"/>
      <c r="B53" s="2305"/>
      <c r="C53" s="2306"/>
      <c r="D53" s="2307"/>
      <c r="E53" s="2309"/>
      <c r="F53" s="2311"/>
      <c r="G53" s="653" t="s">
        <v>506</v>
      </c>
      <c r="H53" s="28">
        <f>SUM(H52)</f>
        <v>3500</v>
      </c>
      <c r="I53" s="26">
        <f t="shared" ref="I53:Q53" si="15">SUM(I52)</f>
        <v>3500</v>
      </c>
      <c r="J53" s="26">
        <f t="shared" si="15"/>
        <v>0</v>
      </c>
      <c r="K53" s="31">
        <f t="shared" si="15"/>
        <v>0</v>
      </c>
      <c r="L53" s="28">
        <f t="shared" si="15"/>
        <v>2600</v>
      </c>
      <c r="M53" s="26">
        <f t="shared" si="15"/>
        <v>2600</v>
      </c>
      <c r="N53" s="26">
        <f t="shared" si="15"/>
        <v>0</v>
      </c>
      <c r="O53" s="31">
        <f t="shared" si="15"/>
        <v>0</v>
      </c>
      <c r="P53" s="32">
        <f t="shared" si="15"/>
        <v>3800</v>
      </c>
      <c r="Q53" s="32">
        <f t="shared" si="15"/>
        <v>4200</v>
      </c>
      <c r="R53" s="2268"/>
      <c r="S53" s="262">
        <f>SUM(S52)</f>
        <v>15.2</v>
      </c>
      <c r="T53" s="263"/>
      <c r="U53" s="264">
        <f>SUM(U52)</f>
        <v>15.2</v>
      </c>
    </row>
    <row r="54" spans="1:30" ht="20.25" hidden="1" customHeight="1" outlineLevel="1">
      <c r="A54" s="2286">
        <v>2</v>
      </c>
      <c r="B54" s="2287">
        <v>1</v>
      </c>
      <c r="C54" s="1375" t="s">
        <v>206</v>
      </c>
      <c r="D54" s="1605" t="s">
        <v>512</v>
      </c>
      <c r="E54" s="2308" t="s">
        <v>513</v>
      </c>
      <c r="F54" s="2310">
        <v>20</v>
      </c>
      <c r="G54" s="654" t="s">
        <v>182</v>
      </c>
      <c r="H54" s="655">
        <v>3186</v>
      </c>
      <c r="I54" s="883">
        <v>3186</v>
      </c>
      <c r="J54" s="883"/>
      <c r="K54" s="618"/>
      <c r="L54" s="655">
        <v>1300</v>
      </c>
      <c r="M54" s="883">
        <v>1300</v>
      </c>
      <c r="N54" s="883"/>
      <c r="O54" s="618"/>
      <c r="P54" s="656">
        <v>4200</v>
      </c>
      <c r="Q54" s="656">
        <v>4300</v>
      </c>
      <c r="R54" s="2268" t="s">
        <v>514</v>
      </c>
      <c r="S54" s="873">
        <v>22</v>
      </c>
      <c r="T54" s="870"/>
      <c r="U54" s="876">
        <v>22</v>
      </c>
    </row>
    <row r="55" spans="1:30" ht="15.75" hidden="1" customHeight="1" outlineLevel="1">
      <c r="A55" s="2259"/>
      <c r="B55" s="2305"/>
      <c r="C55" s="2306"/>
      <c r="D55" s="2307"/>
      <c r="E55" s="2309"/>
      <c r="F55" s="2311"/>
      <c r="G55" s="653" t="s">
        <v>506</v>
      </c>
      <c r="H55" s="28">
        <f>SUM(H54)</f>
        <v>3186</v>
      </c>
      <c r="I55" s="26">
        <f t="shared" ref="I55:Q55" si="16">SUM(I54)</f>
        <v>3186</v>
      </c>
      <c r="J55" s="26">
        <f t="shared" si="16"/>
        <v>0</v>
      </c>
      <c r="K55" s="31">
        <f t="shared" si="16"/>
        <v>0</v>
      </c>
      <c r="L55" s="28">
        <f t="shared" si="16"/>
        <v>1300</v>
      </c>
      <c r="M55" s="26">
        <f t="shared" si="16"/>
        <v>1300</v>
      </c>
      <c r="N55" s="26">
        <f t="shared" si="16"/>
        <v>0</v>
      </c>
      <c r="O55" s="31">
        <f t="shared" si="16"/>
        <v>0</v>
      </c>
      <c r="P55" s="32">
        <f t="shared" si="16"/>
        <v>4200</v>
      </c>
      <c r="Q55" s="32">
        <f t="shared" si="16"/>
        <v>4300</v>
      </c>
      <c r="R55" s="2268"/>
      <c r="S55" s="262">
        <f>SUM(S54)</f>
        <v>22</v>
      </c>
      <c r="T55" s="263"/>
      <c r="U55" s="264">
        <f>SUM(U54)</f>
        <v>22</v>
      </c>
    </row>
    <row r="56" spans="1:30" ht="20.25" hidden="1" customHeight="1" outlineLevel="1">
      <c r="A56" s="2286">
        <v>2</v>
      </c>
      <c r="B56" s="2287">
        <v>1</v>
      </c>
      <c r="C56" s="1375" t="s">
        <v>207</v>
      </c>
      <c r="D56" s="1605" t="s">
        <v>512</v>
      </c>
      <c r="E56" s="2308" t="s">
        <v>513</v>
      </c>
      <c r="F56" s="2310">
        <v>21</v>
      </c>
      <c r="G56" s="654" t="s">
        <v>182</v>
      </c>
      <c r="H56" s="655">
        <v>1900</v>
      </c>
      <c r="I56" s="883">
        <v>1900</v>
      </c>
      <c r="J56" s="883"/>
      <c r="K56" s="618"/>
      <c r="L56" s="655">
        <v>1441</v>
      </c>
      <c r="M56" s="883">
        <v>1441</v>
      </c>
      <c r="N56" s="883"/>
      <c r="O56" s="618"/>
      <c r="P56" s="656">
        <v>2300</v>
      </c>
      <c r="Q56" s="656">
        <v>2500</v>
      </c>
      <c r="R56" s="2268" t="s">
        <v>514</v>
      </c>
      <c r="S56" s="873">
        <v>13.7</v>
      </c>
      <c r="T56" s="870"/>
      <c r="U56" s="876">
        <v>14.3</v>
      </c>
    </row>
    <row r="57" spans="1:30" ht="15.75" hidden="1" customHeight="1" outlineLevel="1">
      <c r="A57" s="2259"/>
      <c r="B57" s="2305"/>
      <c r="C57" s="2306"/>
      <c r="D57" s="2307"/>
      <c r="E57" s="2309"/>
      <c r="F57" s="2311"/>
      <c r="G57" s="653" t="s">
        <v>506</v>
      </c>
      <c r="H57" s="28">
        <f>SUM(H56)</f>
        <v>1900</v>
      </c>
      <c r="I57" s="26">
        <f t="shared" ref="I57:Q57" si="17">SUM(I56)</f>
        <v>1900</v>
      </c>
      <c r="J57" s="26">
        <f t="shared" si="17"/>
        <v>0</v>
      </c>
      <c r="K57" s="31">
        <f t="shared" si="17"/>
        <v>0</v>
      </c>
      <c r="L57" s="28">
        <f t="shared" si="17"/>
        <v>1441</v>
      </c>
      <c r="M57" s="26">
        <f t="shared" si="17"/>
        <v>1441</v>
      </c>
      <c r="N57" s="26">
        <f t="shared" si="17"/>
        <v>0</v>
      </c>
      <c r="O57" s="31">
        <f t="shared" si="17"/>
        <v>0</v>
      </c>
      <c r="P57" s="32">
        <f t="shared" si="17"/>
        <v>2300</v>
      </c>
      <c r="Q57" s="32">
        <f t="shared" si="17"/>
        <v>2500</v>
      </c>
      <c r="R57" s="2268"/>
      <c r="S57" s="262">
        <f>SUM(S56)</f>
        <v>13.7</v>
      </c>
      <c r="T57" s="263"/>
      <c r="U57" s="264">
        <f>SUM(U56)</f>
        <v>14.3</v>
      </c>
    </row>
    <row r="58" spans="1:30" ht="23.25" customHeight="1" collapsed="1">
      <c r="A58" s="2259">
        <v>2</v>
      </c>
      <c r="B58" s="2261">
        <v>1</v>
      </c>
      <c r="C58" s="1595">
        <v>2</v>
      </c>
      <c r="D58" s="1596" t="s">
        <v>515</v>
      </c>
      <c r="E58" s="2264" t="s">
        <v>516</v>
      </c>
      <c r="F58" s="2300" t="s">
        <v>340</v>
      </c>
      <c r="G58" s="2302" t="s">
        <v>182</v>
      </c>
      <c r="H58" s="2303">
        <v>201.2</v>
      </c>
      <c r="I58" s="1938">
        <v>201.2</v>
      </c>
      <c r="J58" s="1938">
        <v>59.7</v>
      </c>
      <c r="K58" s="1943"/>
      <c r="L58" s="2312">
        <v>201.2</v>
      </c>
      <c r="M58" s="2313">
        <v>201.2</v>
      </c>
      <c r="N58" s="1938">
        <v>59.7</v>
      </c>
      <c r="O58" s="1943"/>
      <c r="P58" s="2304">
        <v>248.4</v>
      </c>
      <c r="Q58" s="2304">
        <v>260.7</v>
      </c>
      <c r="R58" s="2294" t="s">
        <v>517</v>
      </c>
      <c r="S58" s="878">
        <v>5</v>
      </c>
      <c r="T58" s="879">
        <v>5</v>
      </c>
      <c r="U58" s="1585"/>
      <c r="W58" s="344" t="s">
        <v>182</v>
      </c>
      <c r="X58" s="367">
        <f>H62+H66+H70+H74+H78+H82+H86+H90</f>
        <v>134691</v>
      </c>
      <c r="Y58" s="367">
        <f>I62+I66+I70+I74+I78+I82+I86+I90</f>
        <v>133909</v>
      </c>
      <c r="Z58" s="367">
        <f>J62+J66+J70+J74+J78+J82+J86+J90</f>
        <v>37941</v>
      </c>
      <c r="AA58" s="367">
        <f>K62+K66+K70+K74+K78+K82+K86+K90</f>
        <v>782</v>
      </c>
      <c r="AC58" s="367">
        <f>P62+P66+P70+P74+P78+P82+P86+P90</f>
        <v>157194</v>
      </c>
      <c r="AD58" s="367">
        <f>Q62+Q66+Q70+Q74+Q78+Q82+Q86+Q90</f>
        <v>167886</v>
      </c>
    </row>
    <row r="59" spans="1:30" ht="14.25" customHeight="1">
      <c r="A59" s="2260"/>
      <c r="B59" s="2274"/>
      <c r="C59" s="1551"/>
      <c r="D59" s="1597"/>
      <c r="E59" s="2298"/>
      <c r="F59" s="2301"/>
      <c r="G59" s="2302"/>
      <c r="H59" s="2303"/>
      <c r="I59" s="1938"/>
      <c r="J59" s="1938"/>
      <c r="K59" s="1943"/>
      <c r="L59" s="2312"/>
      <c r="M59" s="2313"/>
      <c r="N59" s="1938"/>
      <c r="O59" s="1943"/>
      <c r="P59" s="2304"/>
      <c r="Q59" s="2304"/>
      <c r="R59" s="2294"/>
      <c r="S59" s="369">
        <f>SUM(S58)</f>
        <v>5</v>
      </c>
      <c r="T59" s="370">
        <v>5</v>
      </c>
      <c r="U59" s="1586"/>
      <c r="W59" s="344" t="s">
        <v>184</v>
      </c>
      <c r="X59" s="367">
        <f t="shared" ref="X59:AA60" si="18">H64+H68+H72+H76+H80+H84+H88+H92</f>
        <v>579</v>
      </c>
      <c r="Y59" s="367">
        <f t="shared" si="18"/>
        <v>579</v>
      </c>
      <c r="Z59" s="367">
        <f t="shared" si="18"/>
        <v>0</v>
      </c>
      <c r="AA59" s="367">
        <f t="shared" si="18"/>
        <v>0</v>
      </c>
      <c r="AC59" s="367">
        <f>P64+P68+P72+P76+P80+P84+P88+P92</f>
        <v>579</v>
      </c>
      <c r="AD59" s="367">
        <f>Q64+Q68+Q72+Q76+Q80+Q84+Q88+Q92</f>
        <v>579</v>
      </c>
    </row>
    <row r="60" spans="1:30" ht="43.5" customHeight="1">
      <c r="A60" s="2260"/>
      <c r="B60" s="2274"/>
      <c r="C60" s="1551"/>
      <c r="D60" s="1597"/>
      <c r="E60" s="2298"/>
      <c r="F60" s="2301"/>
      <c r="G60" s="896" t="s">
        <v>184</v>
      </c>
      <c r="H60" s="895"/>
      <c r="I60" s="885"/>
      <c r="J60" s="885"/>
      <c r="K60" s="886"/>
      <c r="L60" s="898"/>
      <c r="M60" s="899"/>
      <c r="N60" s="899"/>
      <c r="O60" s="886"/>
      <c r="P60" s="897"/>
      <c r="Q60" s="897"/>
      <c r="R60" s="2294" t="s">
        <v>518</v>
      </c>
      <c r="S60" s="878">
        <v>446.2</v>
      </c>
      <c r="T60" s="879">
        <v>446.2</v>
      </c>
      <c r="U60" s="2270" t="s">
        <v>491</v>
      </c>
      <c r="X60" s="367">
        <f t="shared" si="18"/>
        <v>135270</v>
      </c>
      <c r="Y60" s="367">
        <f t="shared" si="18"/>
        <v>134488</v>
      </c>
      <c r="Z60" s="367">
        <f t="shared" si="18"/>
        <v>37941</v>
      </c>
      <c r="AA60" s="367">
        <f t="shared" si="18"/>
        <v>782</v>
      </c>
      <c r="AC60" s="367">
        <f>P65+P69+P73+P77+P81+P85+P89+P93</f>
        <v>157773</v>
      </c>
      <c r="AD60" s="367">
        <f>Q65+Q69+Q73+Q77+Q81+Q85+Q89+Q93</f>
        <v>168465</v>
      </c>
    </row>
    <row r="61" spans="1:30" ht="15" customHeight="1">
      <c r="A61" s="2260"/>
      <c r="B61" s="2295"/>
      <c r="C61" s="2295"/>
      <c r="D61" s="2297"/>
      <c r="E61" s="2299"/>
      <c r="F61" s="2299"/>
      <c r="G61" s="645" t="s">
        <v>506</v>
      </c>
      <c r="H61" s="28">
        <f>SUM(H58:H60)</f>
        <v>201.2</v>
      </c>
      <c r="I61" s="26">
        <f t="shared" ref="I61:Q61" si="19">SUM(I58:I60)</f>
        <v>201.2</v>
      </c>
      <c r="J61" s="26">
        <f t="shared" si="19"/>
        <v>59.7</v>
      </c>
      <c r="K61" s="31">
        <f t="shared" si="19"/>
        <v>0</v>
      </c>
      <c r="L61" s="28">
        <f>SUM(L58:L60)</f>
        <v>201.2</v>
      </c>
      <c r="M61" s="26">
        <f>SUM(M58:M60)</f>
        <v>201.2</v>
      </c>
      <c r="N61" s="26">
        <f>SUM(N58:N60)</f>
        <v>59.7</v>
      </c>
      <c r="O61" s="31">
        <f t="shared" si="19"/>
        <v>0</v>
      </c>
      <c r="P61" s="32">
        <f t="shared" si="19"/>
        <v>248.4</v>
      </c>
      <c r="Q61" s="32">
        <f t="shared" si="19"/>
        <v>260.7</v>
      </c>
      <c r="R61" s="2294"/>
      <c r="S61" s="262">
        <f>SUM(S60)</f>
        <v>446.2</v>
      </c>
      <c r="T61" s="263">
        <v>446.2</v>
      </c>
      <c r="U61" s="2315"/>
      <c r="X61" s="367">
        <f>S62+S66+S70+S74+S78+S82+S86+S90</f>
        <v>5</v>
      </c>
      <c r="Y61" s="367">
        <f>T62+T66+T70+T74+T78+T82+T86+T90</f>
        <v>0</v>
      </c>
      <c r="Z61" s="367">
        <f>U62+U66+U70+U74+U78+U82+U86+U90</f>
        <v>5</v>
      </c>
    </row>
    <row r="62" spans="1:30" ht="23.25" hidden="1" customHeight="1" outlineLevel="1">
      <c r="A62" s="2259">
        <v>2</v>
      </c>
      <c r="B62" s="2261">
        <v>1</v>
      </c>
      <c r="C62" s="1360" t="s">
        <v>222</v>
      </c>
      <c r="D62" s="1596" t="s">
        <v>515</v>
      </c>
      <c r="E62" s="2264" t="s">
        <v>516</v>
      </c>
      <c r="F62" s="2300">
        <v>14</v>
      </c>
      <c r="G62" s="2302" t="s">
        <v>182</v>
      </c>
      <c r="H62" s="2303">
        <v>19765</v>
      </c>
      <c r="I62" s="1938">
        <v>19765</v>
      </c>
      <c r="J62" s="1938">
        <v>9562</v>
      </c>
      <c r="K62" s="1943"/>
      <c r="L62" s="2303">
        <v>13753</v>
      </c>
      <c r="M62" s="1938">
        <v>13753</v>
      </c>
      <c r="N62" s="1938">
        <v>8219</v>
      </c>
      <c r="O62" s="1943"/>
      <c r="P62" s="2304">
        <v>22730</v>
      </c>
      <c r="Q62" s="2304">
        <v>25003</v>
      </c>
      <c r="R62" s="2294" t="s">
        <v>517</v>
      </c>
      <c r="S62" s="878">
        <v>1</v>
      </c>
      <c r="T62" s="879"/>
      <c r="U62" s="877">
        <v>1</v>
      </c>
      <c r="X62" s="367">
        <f>S64+S68+S72+S76+S80+S84+S88+S92</f>
        <v>446.2</v>
      </c>
      <c r="Y62" s="367">
        <f>T64+T68+T72+T76+T80+T84+T88+T92</f>
        <v>0</v>
      </c>
      <c r="Z62" s="367">
        <f>U64+U68+U72+U76+U80+U84+U88+U92</f>
        <v>446.2</v>
      </c>
    </row>
    <row r="63" spans="1:30" ht="14.25" hidden="1" customHeight="1" outlineLevel="1">
      <c r="A63" s="2260"/>
      <c r="B63" s="2274"/>
      <c r="C63" s="1361"/>
      <c r="D63" s="1597"/>
      <c r="E63" s="2298"/>
      <c r="F63" s="2301"/>
      <c r="G63" s="2302"/>
      <c r="H63" s="2303"/>
      <c r="I63" s="1938"/>
      <c r="J63" s="1938"/>
      <c r="K63" s="1943"/>
      <c r="L63" s="2303"/>
      <c r="M63" s="1938"/>
      <c r="N63" s="1938"/>
      <c r="O63" s="1943"/>
      <c r="P63" s="2304"/>
      <c r="Q63" s="2304"/>
      <c r="R63" s="2294"/>
      <c r="S63" s="369">
        <f>SUM(S62)</f>
        <v>1</v>
      </c>
      <c r="T63" s="370"/>
      <c r="U63" s="371">
        <f>SUM(U62)</f>
        <v>1</v>
      </c>
    </row>
    <row r="64" spans="1:30" ht="43.5" hidden="1" customHeight="1" outlineLevel="1">
      <c r="A64" s="2260"/>
      <c r="B64" s="2274"/>
      <c r="C64" s="1361"/>
      <c r="D64" s="1597"/>
      <c r="E64" s="2298"/>
      <c r="F64" s="2301"/>
      <c r="G64" s="896" t="s">
        <v>184</v>
      </c>
      <c r="H64" s="895"/>
      <c r="I64" s="885"/>
      <c r="J64" s="885"/>
      <c r="K64" s="886"/>
      <c r="L64" s="895"/>
      <c r="M64" s="885"/>
      <c r="N64" s="885"/>
      <c r="O64" s="886"/>
      <c r="P64" s="897"/>
      <c r="Q64" s="897"/>
      <c r="R64" s="2294" t="s">
        <v>518</v>
      </c>
      <c r="S64" s="878">
        <v>140</v>
      </c>
      <c r="T64" s="879"/>
      <c r="U64" s="877">
        <v>140</v>
      </c>
    </row>
    <row r="65" spans="1:21" ht="15" hidden="1" customHeight="1" outlineLevel="1">
      <c r="A65" s="2260"/>
      <c r="B65" s="2295"/>
      <c r="C65" s="2296"/>
      <c r="D65" s="2297"/>
      <c r="E65" s="2299"/>
      <c r="F65" s="2299"/>
      <c r="G65" s="645" t="s">
        <v>506</v>
      </c>
      <c r="H65" s="28">
        <f>SUM(H62:H64)</f>
        <v>19765</v>
      </c>
      <c r="I65" s="26">
        <f t="shared" ref="I65:Q65" si="20">SUM(I62:I64)</f>
        <v>19765</v>
      </c>
      <c r="J65" s="26">
        <f t="shared" si="20"/>
        <v>9562</v>
      </c>
      <c r="K65" s="31">
        <f t="shared" si="20"/>
        <v>0</v>
      </c>
      <c r="L65" s="28">
        <f t="shared" si="20"/>
        <v>13753</v>
      </c>
      <c r="M65" s="26">
        <f t="shared" si="20"/>
        <v>13753</v>
      </c>
      <c r="N65" s="26">
        <f t="shared" si="20"/>
        <v>8219</v>
      </c>
      <c r="O65" s="31">
        <f t="shared" si="20"/>
        <v>0</v>
      </c>
      <c r="P65" s="32">
        <f t="shared" si="20"/>
        <v>22730</v>
      </c>
      <c r="Q65" s="32">
        <f t="shared" si="20"/>
        <v>25003</v>
      </c>
      <c r="R65" s="2294"/>
      <c r="S65" s="262">
        <f>SUM(S64)</f>
        <v>140</v>
      </c>
      <c r="T65" s="263"/>
      <c r="U65" s="264">
        <f>SUM(U64)</f>
        <v>140</v>
      </c>
    </row>
    <row r="66" spans="1:21" ht="23.25" hidden="1" customHeight="1" outlineLevel="1">
      <c r="A66" s="2259">
        <v>2</v>
      </c>
      <c r="B66" s="2261">
        <v>1</v>
      </c>
      <c r="C66" s="1360" t="s">
        <v>227</v>
      </c>
      <c r="D66" s="1596" t="s">
        <v>515</v>
      </c>
      <c r="E66" s="2264" t="s">
        <v>516</v>
      </c>
      <c r="F66" s="2300">
        <v>15</v>
      </c>
      <c r="G66" s="2302" t="s">
        <v>182</v>
      </c>
      <c r="H66" s="2303">
        <v>8908</v>
      </c>
      <c r="I66" s="1938">
        <v>8908</v>
      </c>
      <c r="J66" s="1938">
        <v>6360</v>
      </c>
      <c r="K66" s="1943"/>
      <c r="L66" s="2303">
        <v>4915</v>
      </c>
      <c r="M66" s="1938">
        <v>4915</v>
      </c>
      <c r="N66" s="1938">
        <v>3600</v>
      </c>
      <c r="O66" s="1943"/>
      <c r="P66" s="2304">
        <v>13670</v>
      </c>
      <c r="Q66" s="2304">
        <v>15037</v>
      </c>
      <c r="R66" s="2294" t="s">
        <v>517</v>
      </c>
      <c r="S66" s="878">
        <v>1</v>
      </c>
      <c r="T66" s="879"/>
      <c r="U66" s="877">
        <v>1</v>
      </c>
    </row>
    <row r="67" spans="1:21" ht="14.25" hidden="1" customHeight="1" outlineLevel="1">
      <c r="A67" s="2260"/>
      <c r="B67" s="2274"/>
      <c r="C67" s="1361"/>
      <c r="D67" s="1597"/>
      <c r="E67" s="2298"/>
      <c r="F67" s="2301"/>
      <c r="G67" s="2302"/>
      <c r="H67" s="2303"/>
      <c r="I67" s="1938"/>
      <c r="J67" s="1938"/>
      <c r="K67" s="1943"/>
      <c r="L67" s="2303"/>
      <c r="M67" s="1938"/>
      <c r="N67" s="1938"/>
      <c r="O67" s="1943"/>
      <c r="P67" s="2304"/>
      <c r="Q67" s="2304"/>
      <c r="R67" s="2294"/>
      <c r="S67" s="369">
        <f>SUM(S66)</f>
        <v>1</v>
      </c>
      <c r="T67" s="370"/>
      <c r="U67" s="371">
        <f>SUM(U66)</f>
        <v>1</v>
      </c>
    </row>
    <row r="68" spans="1:21" ht="43.5" hidden="1" customHeight="1" outlineLevel="1">
      <c r="A68" s="2260"/>
      <c r="B68" s="2274"/>
      <c r="C68" s="1361"/>
      <c r="D68" s="1597"/>
      <c r="E68" s="2298"/>
      <c r="F68" s="2301"/>
      <c r="G68" s="896" t="s">
        <v>184</v>
      </c>
      <c r="H68" s="895"/>
      <c r="I68" s="885"/>
      <c r="J68" s="885"/>
      <c r="K68" s="886"/>
      <c r="L68" s="895"/>
      <c r="M68" s="885"/>
      <c r="N68" s="885"/>
      <c r="O68" s="886"/>
      <c r="P68" s="897"/>
      <c r="Q68" s="897"/>
      <c r="R68" s="2294" t="s">
        <v>518</v>
      </c>
      <c r="S68" s="878">
        <v>35</v>
      </c>
      <c r="T68" s="879"/>
      <c r="U68" s="877">
        <v>35</v>
      </c>
    </row>
    <row r="69" spans="1:21" ht="15" hidden="1" customHeight="1" outlineLevel="1">
      <c r="A69" s="2260"/>
      <c r="B69" s="2295"/>
      <c r="C69" s="2296"/>
      <c r="D69" s="2297"/>
      <c r="E69" s="2299"/>
      <c r="F69" s="2299"/>
      <c r="G69" s="645" t="s">
        <v>506</v>
      </c>
      <c r="H69" s="28">
        <f>SUM(H66:H68)</f>
        <v>8908</v>
      </c>
      <c r="I69" s="26">
        <f t="shared" ref="I69:Q69" si="21">SUM(I66:I68)</f>
        <v>8908</v>
      </c>
      <c r="J69" s="26">
        <f t="shared" si="21"/>
        <v>6360</v>
      </c>
      <c r="K69" s="31">
        <f t="shared" si="21"/>
        <v>0</v>
      </c>
      <c r="L69" s="28">
        <f t="shared" si="21"/>
        <v>4915</v>
      </c>
      <c r="M69" s="26">
        <f t="shared" si="21"/>
        <v>4915</v>
      </c>
      <c r="N69" s="26">
        <f t="shared" si="21"/>
        <v>3600</v>
      </c>
      <c r="O69" s="31">
        <f t="shared" si="21"/>
        <v>0</v>
      </c>
      <c r="P69" s="32">
        <f t="shared" si="21"/>
        <v>13670</v>
      </c>
      <c r="Q69" s="32">
        <f t="shared" si="21"/>
        <v>15037</v>
      </c>
      <c r="R69" s="2294"/>
      <c r="S69" s="262">
        <f>SUM(S68)</f>
        <v>35</v>
      </c>
      <c r="T69" s="263"/>
      <c r="U69" s="264">
        <f>SUM(U68)</f>
        <v>35</v>
      </c>
    </row>
    <row r="70" spans="1:21" ht="23.25" hidden="1" customHeight="1" outlineLevel="1">
      <c r="A70" s="2259">
        <v>2</v>
      </c>
      <c r="B70" s="2261">
        <v>1</v>
      </c>
      <c r="C70" s="1360" t="s">
        <v>231</v>
      </c>
      <c r="D70" s="1596" t="s">
        <v>515</v>
      </c>
      <c r="E70" s="2264" t="s">
        <v>516</v>
      </c>
      <c r="F70" s="2300">
        <v>16</v>
      </c>
      <c r="G70" s="2302" t="s">
        <v>182</v>
      </c>
      <c r="H70" s="2303">
        <v>5972</v>
      </c>
      <c r="I70" s="1938">
        <v>5972</v>
      </c>
      <c r="J70" s="1938">
        <v>4559</v>
      </c>
      <c r="K70" s="1943"/>
      <c r="L70" s="2303">
        <v>4716</v>
      </c>
      <c r="M70" s="1938">
        <v>4716</v>
      </c>
      <c r="N70" s="1938">
        <v>3600</v>
      </c>
      <c r="O70" s="1943"/>
      <c r="P70" s="2304">
        <v>5972</v>
      </c>
      <c r="Q70" s="2304">
        <v>5972</v>
      </c>
      <c r="R70" s="2294" t="s">
        <v>517</v>
      </c>
      <c r="S70" s="878"/>
      <c r="T70" s="879"/>
      <c r="U70" s="877"/>
    </row>
    <row r="71" spans="1:21" ht="14.25" hidden="1" customHeight="1" outlineLevel="1">
      <c r="A71" s="2260"/>
      <c r="B71" s="2274"/>
      <c r="C71" s="1361"/>
      <c r="D71" s="1597"/>
      <c r="E71" s="2298"/>
      <c r="F71" s="2301"/>
      <c r="G71" s="2302"/>
      <c r="H71" s="2303"/>
      <c r="I71" s="1938"/>
      <c r="J71" s="1938"/>
      <c r="K71" s="1943"/>
      <c r="L71" s="2303"/>
      <c r="M71" s="1938"/>
      <c r="N71" s="1938"/>
      <c r="O71" s="1943"/>
      <c r="P71" s="2304"/>
      <c r="Q71" s="2304"/>
      <c r="R71" s="2294"/>
      <c r="S71" s="369">
        <f>SUM(S70)</f>
        <v>0</v>
      </c>
      <c r="T71" s="370"/>
      <c r="U71" s="371">
        <f>SUM(U70)</f>
        <v>0</v>
      </c>
    </row>
    <row r="72" spans="1:21" ht="43.5" hidden="1" customHeight="1" outlineLevel="1">
      <c r="A72" s="2260"/>
      <c r="B72" s="2274"/>
      <c r="C72" s="1361"/>
      <c r="D72" s="1597"/>
      <c r="E72" s="2298"/>
      <c r="F72" s="2301"/>
      <c r="G72" s="896" t="s">
        <v>184</v>
      </c>
      <c r="H72" s="895">
        <v>579</v>
      </c>
      <c r="I72" s="885">
        <v>579</v>
      </c>
      <c r="J72" s="885"/>
      <c r="K72" s="886"/>
      <c r="L72" s="895">
        <v>579</v>
      </c>
      <c r="M72" s="885">
        <v>579</v>
      </c>
      <c r="N72" s="885"/>
      <c r="O72" s="886"/>
      <c r="P72" s="897">
        <v>579</v>
      </c>
      <c r="Q72" s="897">
        <v>579</v>
      </c>
      <c r="R72" s="2294" t="s">
        <v>518</v>
      </c>
      <c r="S72" s="878">
        <v>4.5</v>
      </c>
      <c r="T72" s="879"/>
      <c r="U72" s="877">
        <v>4.5</v>
      </c>
    </row>
    <row r="73" spans="1:21" ht="15" hidden="1" customHeight="1" outlineLevel="1">
      <c r="A73" s="2260"/>
      <c r="B73" s="2295"/>
      <c r="C73" s="2296"/>
      <c r="D73" s="2297"/>
      <c r="E73" s="2299"/>
      <c r="F73" s="2299"/>
      <c r="G73" s="645" t="s">
        <v>506</v>
      </c>
      <c r="H73" s="28">
        <f>SUM(H70:H72)</f>
        <v>6551</v>
      </c>
      <c r="I73" s="26">
        <f t="shared" ref="I73:Q73" si="22">SUM(I70:I72)</f>
        <v>6551</v>
      </c>
      <c r="J73" s="26">
        <f t="shared" si="22"/>
        <v>4559</v>
      </c>
      <c r="K73" s="31">
        <f t="shared" si="22"/>
        <v>0</v>
      </c>
      <c r="L73" s="28">
        <f t="shared" si="22"/>
        <v>5295</v>
      </c>
      <c r="M73" s="26">
        <f t="shared" si="22"/>
        <v>5295</v>
      </c>
      <c r="N73" s="26">
        <f t="shared" si="22"/>
        <v>3600</v>
      </c>
      <c r="O73" s="31">
        <f t="shared" si="22"/>
        <v>0</v>
      </c>
      <c r="P73" s="32">
        <f t="shared" si="22"/>
        <v>6551</v>
      </c>
      <c r="Q73" s="32">
        <f t="shared" si="22"/>
        <v>6551</v>
      </c>
      <c r="R73" s="2294"/>
      <c r="S73" s="262">
        <f>SUM(S72)</f>
        <v>4.5</v>
      </c>
      <c r="T73" s="263"/>
      <c r="U73" s="264">
        <f>SUM(U72)</f>
        <v>4.5</v>
      </c>
    </row>
    <row r="74" spans="1:21" ht="23.25" hidden="1" customHeight="1" outlineLevel="1">
      <c r="A74" s="2259">
        <v>2</v>
      </c>
      <c r="B74" s="2261">
        <v>1</v>
      </c>
      <c r="C74" s="1360" t="s">
        <v>234</v>
      </c>
      <c r="D74" s="1596" t="s">
        <v>515</v>
      </c>
      <c r="E74" s="2264" t="s">
        <v>516</v>
      </c>
      <c r="F74" s="2300">
        <v>17</v>
      </c>
      <c r="G74" s="2302" t="s">
        <v>182</v>
      </c>
      <c r="H74" s="2303">
        <v>1500</v>
      </c>
      <c r="I74" s="1938">
        <v>1500</v>
      </c>
      <c r="J74" s="1938"/>
      <c r="K74" s="1943"/>
      <c r="L74" s="2303">
        <v>100</v>
      </c>
      <c r="M74" s="1938">
        <v>100</v>
      </c>
      <c r="N74" s="1938"/>
      <c r="O74" s="1943"/>
      <c r="P74" s="2304">
        <v>1600</v>
      </c>
      <c r="Q74" s="2304">
        <v>1800</v>
      </c>
      <c r="R74" s="2294" t="s">
        <v>517</v>
      </c>
      <c r="S74" s="878"/>
      <c r="T74" s="879"/>
      <c r="U74" s="877"/>
    </row>
    <row r="75" spans="1:21" ht="14.25" hidden="1" customHeight="1" outlineLevel="1">
      <c r="A75" s="2260"/>
      <c r="B75" s="2274"/>
      <c r="C75" s="1361"/>
      <c r="D75" s="1597"/>
      <c r="E75" s="2298"/>
      <c r="F75" s="2301"/>
      <c r="G75" s="2302"/>
      <c r="H75" s="2303"/>
      <c r="I75" s="1938"/>
      <c r="J75" s="1938"/>
      <c r="K75" s="1943"/>
      <c r="L75" s="2303"/>
      <c r="M75" s="1938"/>
      <c r="N75" s="1938"/>
      <c r="O75" s="1943"/>
      <c r="P75" s="2304"/>
      <c r="Q75" s="2304"/>
      <c r="R75" s="2294"/>
      <c r="S75" s="369">
        <f>SUM(S74)</f>
        <v>0</v>
      </c>
      <c r="T75" s="370"/>
      <c r="U75" s="371">
        <f>SUM(U74)</f>
        <v>0</v>
      </c>
    </row>
    <row r="76" spans="1:21" ht="43.5" hidden="1" customHeight="1" outlineLevel="1">
      <c r="A76" s="2260"/>
      <c r="B76" s="2274"/>
      <c r="C76" s="1361"/>
      <c r="D76" s="1597"/>
      <c r="E76" s="2298"/>
      <c r="F76" s="2301"/>
      <c r="G76" s="896" t="s">
        <v>184</v>
      </c>
      <c r="H76" s="895"/>
      <c r="I76" s="885"/>
      <c r="J76" s="885"/>
      <c r="K76" s="886"/>
      <c r="L76" s="895"/>
      <c r="M76" s="885"/>
      <c r="N76" s="885"/>
      <c r="O76" s="886"/>
      <c r="P76" s="897"/>
      <c r="Q76" s="897"/>
      <c r="R76" s="2294" t="s">
        <v>518</v>
      </c>
      <c r="S76" s="878">
        <v>2</v>
      </c>
      <c r="T76" s="879"/>
      <c r="U76" s="877">
        <v>2</v>
      </c>
    </row>
    <row r="77" spans="1:21" ht="15" hidden="1" customHeight="1" outlineLevel="1">
      <c r="A77" s="2260"/>
      <c r="B77" s="2295"/>
      <c r="C77" s="2296"/>
      <c r="D77" s="2297"/>
      <c r="E77" s="2299"/>
      <c r="F77" s="2299"/>
      <c r="G77" s="645" t="s">
        <v>506</v>
      </c>
      <c r="H77" s="28">
        <f>SUM(H74:H76)</f>
        <v>1500</v>
      </c>
      <c r="I77" s="26">
        <f t="shared" ref="I77:Q77" si="23">SUM(I74:I76)</f>
        <v>1500</v>
      </c>
      <c r="J77" s="26">
        <f t="shared" si="23"/>
        <v>0</v>
      </c>
      <c r="K77" s="31">
        <f t="shared" si="23"/>
        <v>0</v>
      </c>
      <c r="L77" s="28">
        <f t="shared" si="23"/>
        <v>100</v>
      </c>
      <c r="M77" s="26">
        <f t="shared" si="23"/>
        <v>100</v>
      </c>
      <c r="N77" s="26">
        <f t="shared" si="23"/>
        <v>0</v>
      </c>
      <c r="O77" s="31">
        <f t="shared" si="23"/>
        <v>0</v>
      </c>
      <c r="P77" s="32">
        <f t="shared" si="23"/>
        <v>1600</v>
      </c>
      <c r="Q77" s="32">
        <f t="shared" si="23"/>
        <v>1800</v>
      </c>
      <c r="R77" s="2294"/>
      <c r="S77" s="262">
        <f>SUM(S76)</f>
        <v>2</v>
      </c>
      <c r="T77" s="263"/>
      <c r="U77" s="264">
        <f>SUM(U76)</f>
        <v>2</v>
      </c>
    </row>
    <row r="78" spans="1:21" ht="23.25" hidden="1" customHeight="1" outlineLevel="1">
      <c r="A78" s="2259">
        <v>2</v>
      </c>
      <c r="B78" s="2261">
        <v>1</v>
      </c>
      <c r="C78" s="1360" t="s">
        <v>267</v>
      </c>
      <c r="D78" s="1596" t="s">
        <v>515</v>
      </c>
      <c r="E78" s="2264" t="s">
        <v>516</v>
      </c>
      <c r="F78" s="2300">
        <v>18</v>
      </c>
      <c r="G78" s="2302" t="s">
        <v>182</v>
      </c>
      <c r="H78" s="2303">
        <v>81300</v>
      </c>
      <c r="I78" s="1938">
        <v>81300</v>
      </c>
      <c r="J78" s="1938">
        <v>7500</v>
      </c>
      <c r="K78" s="1943"/>
      <c r="L78" s="2303">
        <v>38988</v>
      </c>
      <c r="M78" s="1938">
        <v>38988</v>
      </c>
      <c r="N78" s="1938">
        <v>7500</v>
      </c>
      <c r="O78" s="1943"/>
      <c r="P78" s="2304">
        <v>90000</v>
      </c>
      <c r="Q78" s="2304">
        <v>95000</v>
      </c>
      <c r="R78" s="2294" t="s">
        <v>517</v>
      </c>
      <c r="S78" s="878">
        <v>1</v>
      </c>
      <c r="T78" s="879"/>
      <c r="U78" s="877">
        <v>1</v>
      </c>
    </row>
    <row r="79" spans="1:21" ht="14.25" hidden="1" customHeight="1" outlineLevel="1">
      <c r="A79" s="2260"/>
      <c r="B79" s="2274"/>
      <c r="C79" s="1361"/>
      <c r="D79" s="1597"/>
      <c r="E79" s="2298"/>
      <c r="F79" s="2301"/>
      <c r="G79" s="2302"/>
      <c r="H79" s="2303"/>
      <c r="I79" s="1938"/>
      <c r="J79" s="1938"/>
      <c r="K79" s="1943"/>
      <c r="L79" s="2303"/>
      <c r="M79" s="1938"/>
      <c r="N79" s="1938"/>
      <c r="O79" s="1943"/>
      <c r="P79" s="2304"/>
      <c r="Q79" s="2304"/>
      <c r="R79" s="2294"/>
      <c r="S79" s="369">
        <f>SUM(S78)</f>
        <v>1</v>
      </c>
      <c r="T79" s="370"/>
      <c r="U79" s="371">
        <f>SUM(U78)</f>
        <v>1</v>
      </c>
    </row>
    <row r="80" spans="1:21" ht="43.5" hidden="1" customHeight="1" outlineLevel="1">
      <c r="A80" s="2260"/>
      <c r="B80" s="2274"/>
      <c r="C80" s="1361"/>
      <c r="D80" s="1597"/>
      <c r="E80" s="2298"/>
      <c r="F80" s="2301"/>
      <c r="G80" s="896" t="s">
        <v>184</v>
      </c>
      <c r="H80" s="895"/>
      <c r="I80" s="885"/>
      <c r="J80" s="885"/>
      <c r="K80" s="886"/>
      <c r="L80" s="895"/>
      <c r="M80" s="885"/>
      <c r="N80" s="885"/>
      <c r="O80" s="886"/>
      <c r="P80" s="897"/>
      <c r="Q80" s="897"/>
      <c r="R80" s="2294" t="s">
        <v>518</v>
      </c>
      <c r="S80" s="878">
        <v>231.4</v>
      </c>
      <c r="T80" s="879"/>
      <c r="U80" s="877">
        <v>231.4</v>
      </c>
    </row>
    <row r="81" spans="1:29" ht="15" hidden="1" customHeight="1" outlineLevel="1">
      <c r="A81" s="2260"/>
      <c r="B81" s="2295"/>
      <c r="C81" s="2296"/>
      <c r="D81" s="2297"/>
      <c r="E81" s="2299"/>
      <c r="F81" s="2299"/>
      <c r="G81" s="645" t="s">
        <v>506</v>
      </c>
      <c r="H81" s="28">
        <f>SUM(H78:H80)</f>
        <v>81300</v>
      </c>
      <c r="I81" s="26">
        <f t="shared" ref="I81:Q81" si="24">SUM(I78:I80)</f>
        <v>81300</v>
      </c>
      <c r="J81" s="26">
        <f t="shared" si="24"/>
        <v>7500</v>
      </c>
      <c r="K81" s="31">
        <f t="shared" si="24"/>
        <v>0</v>
      </c>
      <c r="L81" s="28">
        <f t="shared" si="24"/>
        <v>38988</v>
      </c>
      <c r="M81" s="26">
        <f t="shared" si="24"/>
        <v>38988</v>
      </c>
      <c r="N81" s="26">
        <f t="shared" si="24"/>
        <v>7500</v>
      </c>
      <c r="O81" s="31">
        <f t="shared" si="24"/>
        <v>0</v>
      </c>
      <c r="P81" s="32">
        <f t="shared" si="24"/>
        <v>90000</v>
      </c>
      <c r="Q81" s="32">
        <f t="shared" si="24"/>
        <v>95000</v>
      </c>
      <c r="R81" s="2294"/>
      <c r="S81" s="262">
        <f>SUM(S80)</f>
        <v>231.4</v>
      </c>
      <c r="T81" s="263"/>
      <c r="U81" s="264">
        <f>SUM(U80)</f>
        <v>231.4</v>
      </c>
    </row>
    <row r="82" spans="1:29" ht="23.25" hidden="1" customHeight="1" outlineLevel="1">
      <c r="A82" s="2259">
        <v>2</v>
      </c>
      <c r="B82" s="2261">
        <v>1</v>
      </c>
      <c r="C82" s="1360" t="s">
        <v>237</v>
      </c>
      <c r="D82" s="1596" t="s">
        <v>515</v>
      </c>
      <c r="E82" s="2264" t="s">
        <v>516</v>
      </c>
      <c r="F82" s="2300">
        <v>19</v>
      </c>
      <c r="G82" s="2302" t="s">
        <v>182</v>
      </c>
      <c r="H82" s="2303">
        <v>4900</v>
      </c>
      <c r="I82" s="1938">
        <v>4900</v>
      </c>
      <c r="J82" s="1938">
        <v>2700</v>
      </c>
      <c r="K82" s="1943"/>
      <c r="L82" s="2303">
        <v>3430</v>
      </c>
      <c r="M82" s="1938">
        <v>3430</v>
      </c>
      <c r="N82" s="1938">
        <v>2252</v>
      </c>
      <c r="O82" s="1943"/>
      <c r="P82" s="2304">
        <v>5400</v>
      </c>
      <c r="Q82" s="2304">
        <v>6000</v>
      </c>
      <c r="R82" s="2294" t="s">
        <v>517</v>
      </c>
      <c r="S82" s="878"/>
      <c r="T82" s="879"/>
      <c r="U82" s="877"/>
    </row>
    <row r="83" spans="1:29" ht="14.25" hidden="1" customHeight="1" outlineLevel="1">
      <c r="A83" s="2260"/>
      <c r="B83" s="2274"/>
      <c r="C83" s="1361"/>
      <c r="D83" s="1597"/>
      <c r="E83" s="2298"/>
      <c r="F83" s="2301"/>
      <c r="G83" s="2302"/>
      <c r="H83" s="2303"/>
      <c r="I83" s="1938"/>
      <c r="J83" s="1938"/>
      <c r="K83" s="1943"/>
      <c r="L83" s="2303"/>
      <c r="M83" s="1938"/>
      <c r="N83" s="1938"/>
      <c r="O83" s="1943"/>
      <c r="P83" s="2304"/>
      <c r="Q83" s="2304"/>
      <c r="R83" s="2294"/>
      <c r="S83" s="369">
        <f>SUM(S82)</f>
        <v>0</v>
      </c>
      <c r="T83" s="370"/>
      <c r="U83" s="371">
        <f>SUM(U82)</f>
        <v>0</v>
      </c>
    </row>
    <row r="84" spans="1:29" ht="43.5" hidden="1" customHeight="1" outlineLevel="1">
      <c r="A84" s="2260"/>
      <c r="B84" s="2274"/>
      <c r="C84" s="1361"/>
      <c r="D84" s="1597"/>
      <c r="E84" s="2298"/>
      <c r="F84" s="2301"/>
      <c r="G84" s="896" t="s">
        <v>184</v>
      </c>
      <c r="H84" s="895"/>
      <c r="I84" s="885"/>
      <c r="J84" s="885"/>
      <c r="K84" s="886"/>
      <c r="L84" s="895"/>
      <c r="M84" s="885"/>
      <c r="N84" s="885"/>
      <c r="O84" s="886"/>
      <c r="P84" s="897"/>
      <c r="Q84" s="897"/>
      <c r="R84" s="2294" t="s">
        <v>518</v>
      </c>
      <c r="S84" s="878">
        <v>4.5</v>
      </c>
      <c r="T84" s="879"/>
      <c r="U84" s="877">
        <v>4.5</v>
      </c>
    </row>
    <row r="85" spans="1:29" ht="15" hidden="1" customHeight="1" outlineLevel="1">
      <c r="A85" s="2260"/>
      <c r="B85" s="2295"/>
      <c r="C85" s="2296"/>
      <c r="D85" s="2297"/>
      <c r="E85" s="2299"/>
      <c r="F85" s="2299"/>
      <c r="G85" s="645" t="s">
        <v>506</v>
      </c>
      <c r="H85" s="28">
        <f>SUM(H82:H84)</f>
        <v>4900</v>
      </c>
      <c r="I85" s="26">
        <f t="shared" ref="I85:Q85" si="25">SUM(I82:I84)</f>
        <v>4900</v>
      </c>
      <c r="J85" s="26">
        <f t="shared" si="25"/>
        <v>2700</v>
      </c>
      <c r="K85" s="31">
        <f t="shared" si="25"/>
        <v>0</v>
      </c>
      <c r="L85" s="28">
        <f t="shared" si="25"/>
        <v>3430</v>
      </c>
      <c r="M85" s="26">
        <f t="shared" si="25"/>
        <v>3430</v>
      </c>
      <c r="N85" s="26">
        <f t="shared" si="25"/>
        <v>2252</v>
      </c>
      <c r="O85" s="31">
        <f t="shared" si="25"/>
        <v>0</v>
      </c>
      <c r="P85" s="32">
        <f t="shared" si="25"/>
        <v>5400</v>
      </c>
      <c r="Q85" s="32">
        <f t="shared" si="25"/>
        <v>6000</v>
      </c>
      <c r="R85" s="2294"/>
      <c r="S85" s="262">
        <f>SUM(S84)</f>
        <v>4.5</v>
      </c>
      <c r="T85" s="263"/>
      <c r="U85" s="264">
        <f>SUM(U84)</f>
        <v>4.5</v>
      </c>
    </row>
    <row r="86" spans="1:29" ht="23.25" hidden="1" customHeight="1" outlineLevel="1">
      <c r="A86" s="2259">
        <v>2</v>
      </c>
      <c r="B86" s="2261">
        <v>1</v>
      </c>
      <c r="C86" s="1360" t="s">
        <v>239</v>
      </c>
      <c r="D86" s="1596" t="s">
        <v>515</v>
      </c>
      <c r="E86" s="2264" t="s">
        <v>516</v>
      </c>
      <c r="F86" s="2300">
        <v>20</v>
      </c>
      <c r="G86" s="2302" t="s">
        <v>182</v>
      </c>
      <c r="H86" s="2303">
        <v>2791</v>
      </c>
      <c r="I86" s="1938">
        <v>2791</v>
      </c>
      <c r="J86" s="1938">
        <v>1800</v>
      </c>
      <c r="K86" s="1943"/>
      <c r="L86" s="2303">
        <v>2458</v>
      </c>
      <c r="M86" s="1938">
        <v>2458</v>
      </c>
      <c r="N86" s="1938">
        <v>1800</v>
      </c>
      <c r="O86" s="1943"/>
      <c r="P86" s="2304">
        <v>5294</v>
      </c>
      <c r="Q86" s="2304">
        <v>5294</v>
      </c>
      <c r="R86" s="2294" t="s">
        <v>517</v>
      </c>
      <c r="S86" s="878">
        <v>1</v>
      </c>
      <c r="T86" s="879"/>
      <c r="U86" s="877">
        <v>1</v>
      </c>
    </row>
    <row r="87" spans="1:29" ht="14.25" hidden="1" customHeight="1" outlineLevel="1">
      <c r="A87" s="2260"/>
      <c r="B87" s="2274"/>
      <c r="C87" s="1361"/>
      <c r="D87" s="1597"/>
      <c r="E87" s="2298"/>
      <c r="F87" s="2301"/>
      <c r="G87" s="2302"/>
      <c r="H87" s="2303"/>
      <c r="I87" s="1938"/>
      <c r="J87" s="1938"/>
      <c r="K87" s="1943"/>
      <c r="L87" s="2303"/>
      <c r="M87" s="1938"/>
      <c r="N87" s="1938"/>
      <c r="O87" s="1943"/>
      <c r="P87" s="2304"/>
      <c r="Q87" s="2304"/>
      <c r="R87" s="2294"/>
      <c r="S87" s="369">
        <f>SUM(S86)</f>
        <v>1</v>
      </c>
      <c r="T87" s="370"/>
      <c r="U87" s="371">
        <f>SUM(U86)</f>
        <v>1</v>
      </c>
    </row>
    <row r="88" spans="1:29" ht="43.5" hidden="1" customHeight="1" outlineLevel="1">
      <c r="A88" s="2260"/>
      <c r="B88" s="2274"/>
      <c r="C88" s="1361"/>
      <c r="D88" s="1597"/>
      <c r="E88" s="2298"/>
      <c r="F88" s="2301"/>
      <c r="G88" s="896" t="s">
        <v>184</v>
      </c>
      <c r="H88" s="895"/>
      <c r="I88" s="885"/>
      <c r="J88" s="885"/>
      <c r="K88" s="886"/>
      <c r="L88" s="895">
        <v>300</v>
      </c>
      <c r="M88" s="885">
        <v>300</v>
      </c>
      <c r="N88" s="885"/>
      <c r="O88" s="886"/>
      <c r="P88" s="897"/>
      <c r="Q88" s="897"/>
      <c r="R88" s="2294" t="s">
        <v>518</v>
      </c>
      <c r="S88" s="878">
        <v>13.8</v>
      </c>
      <c r="T88" s="879"/>
      <c r="U88" s="877">
        <v>13.8</v>
      </c>
    </row>
    <row r="89" spans="1:29" ht="15" hidden="1" customHeight="1" outlineLevel="1">
      <c r="A89" s="2260"/>
      <c r="B89" s="2295"/>
      <c r="C89" s="2296"/>
      <c r="D89" s="2297"/>
      <c r="E89" s="2299"/>
      <c r="F89" s="2299"/>
      <c r="G89" s="645" t="s">
        <v>506</v>
      </c>
      <c r="H89" s="28">
        <f>SUM(H86:H88)</f>
        <v>2791</v>
      </c>
      <c r="I89" s="26">
        <f t="shared" ref="I89:Q89" si="26">SUM(I86:I88)</f>
        <v>2791</v>
      </c>
      <c r="J89" s="26">
        <f t="shared" si="26"/>
        <v>1800</v>
      </c>
      <c r="K89" s="31">
        <f t="shared" si="26"/>
        <v>0</v>
      </c>
      <c r="L89" s="28">
        <f t="shared" si="26"/>
        <v>2758</v>
      </c>
      <c r="M89" s="26">
        <f t="shared" si="26"/>
        <v>2758</v>
      </c>
      <c r="N89" s="26">
        <f t="shared" si="26"/>
        <v>1800</v>
      </c>
      <c r="O89" s="31">
        <f t="shared" si="26"/>
        <v>0</v>
      </c>
      <c r="P89" s="32">
        <f t="shared" si="26"/>
        <v>5294</v>
      </c>
      <c r="Q89" s="32">
        <f t="shared" si="26"/>
        <v>5294</v>
      </c>
      <c r="R89" s="2294"/>
      <c r="S89" s="262">
        <f>SUM(S88)</f>
        <v>13.8</v>
      </c>
      <c r="T89" s="263"/>
      <c r="U89" s="264">
        <f>SUM(U88)</f>
        <v>13.8</v>
      </c>
    </row>
    <row r="90" spans="1:29" ht="23.25" hidden="1" customHeight="1" outlineLevel="1">
      <c r="A90" s="2259">
        <v>2</v>
      </c>
      <c r="B90" s="2261">
        <v>1</v>
      </c>
      <c r="C90" s="1360" t="s">
        <v>241</v>
      </c>
      <c r="D90" s="1596" t="s">
        <v>515</v>
      </c>
      <c r="E90" s="2264" t="s">
        <v>516</v>
      </c>
      <c r="F90" s="2300">
        <v>21</v>
      </c>
      <c r="G90" s="2302" t="s">
        <v>182</v>
      </c>
      <c r="H90" s="2303">
        <v>9555</v>
      </c>
      <c r="I90" s="1938">
        <v>8773</v>
      </c>
      <c r="J90" s="1938">
        <v>5460</v>
      </c>
      <c r="K90" s="1943">
        <v>782</v>
      </c>
      <c r="L90" s="2303">
        <v>3006</v>
      </c>
      <c r="M90" s="1938">
        <v>3006</v>
      </c>
      <c r="N90" s="1938">
        <v>2176</v>
      </c>
      <c r="O90" s="1943"/>
      <c r="P90" s="2304">
        <v>12528</v>
      </c>
      <c r="Q90" s="2304">
        <v>13780</v>
      </c>
      <c r="R90" s="2294" t="s">
        <v>517</v>
      </c>
      <c r="S90" s="878">
        <v>1</v>
      </c>
      <c r="T90" s="879"/>
      <c r="U90" s="877">
        <v>1</v>
      </c>
    </row>
    <row r="91" spans="1:29" ht="14.25" hidden="1" customHeight="1" outlineLevel="1">
      <c r="A91" s="2260"/>
      <c r="B91" s="2274"/>
      <c r="C91" s="1361"/>
      <c r="D91" s="1597"/>
      <c r="E91" s="2298"/>
      <c r="F91" s="2301"/>
      <c r="G91" s="2302"/>
      <c r="H91" s="2303"/>
      <c r="I91" s="1938"/>
      <c r="J91" s="1938"/>
      <c r="K91" s="1943"/>
      <c r="L91" s="2303"/>
      <c r="M91" s="1938"/>
      <c r="N91" s="1938"/>
      <c r="O91" s="1943"/>
      <c r="P91" s="2304"/>
      <c r="Q91" s="2304"/>
      <c r="R91" s="2294"/>
      <c r="S91" s="369">
        <f>SUM(S90)</f>
        <v>1</v>
      </c>
      <c r="T91" s="370"/>
      <c r="U91" s="371">
        <f>SUM(U90)</f>
        <v>1</v>
      </c>
    </row>
    <row r="92" spans="1:29" ht="43.5" hidden="1" customHeight="1" outlineLevel="1">
      <c r="A92" s="2260"/>
      <c r="B92" s="2274"/>
      <c r="C92" s="1361"/>
      <c r="D92" s="1597"/>
      <c r="E92" s="2298"/>
      <c r="F92" s="2301"/>
      <c r="G92" s="896" t="s">
        <v>184</v>
      </c>
      <c r="H92" s="895"/>
      <c r="I92" s="885"/>
      <c r="J92" s="885"/>
      <c r="K92" s="886"/>
      <c r="L92" s="895"/>
      <c r="M92" s="885"/>
      <c r="N92" s="885"/>
      <c r="O92" s="886"/>
      <c r="P92" s="897"/>
      <c r="Q92" s="897"/>
      <c r="R92" s="2294" t="s">
        <v>518</v>
      </c>
      <c r="S92" s="878">
        <v>15</v>
      </c>
      <c r="T92" s="879"/>
      <c r="U92" s="877">
        <v>15</v>
      </c>
    </row>
    <row r="93" spans="1:29" ht="15" hidden="1" customHeight="1" outlineLevel="1">
      <c r="A93" s="2260"/>
      <c r="B93" s="2295"/>
      <c r="C93" s="2296"/>
      <c r="D93" s="2297"/>
      <c r="E93" s="2299"/>
      <c r="F93" s="2299"/>
      <c r="G93" s="645" t="s">
        <v>506</v>
      </c>
      <c r="H93" s="28">
        <f>SUM(H90:H92)</f>
        <v>9555</v>
      </c>
      <c r="I93" s="26">
        <f t="shared" ref="I93:Q93" si="27">SUM(I90:I92)</f>
        <v>8773</v>
      </c>
      <c r="J93" s="26">
        <f t="shared" si="27"/>
        <v>5460</v>
      </c>
      <c r="K93" s="31">
        <f t="shared" si="27"/>
        <v>782</v>
      </c>
      <c r="L93" s="28">
        <f t="shared" si="27"/>
        <v>3006</v>
      </c>
      <c r="M93" s="26">
        <f t="shared" si="27"/>
        <v>3006</v>
      </c>
      <c r="N93" s="26">
        <f t="shared" si="27"/>
        <v>2176</v>
      </c>
      <c r="O93" s="31">
        <f t="shared" si="27"/>
        <v>0</v>
      </c>
      <c r="P93" s="32">
        <f t="shared" si="27"/>
        <v>12528</v>
      </c>
      <c r="Q93" s="32">
        <f t="shared" si="27"/>
        <v>13780</v>
      </c>
      <c r="R93" s="2294"/>
      <c r="S93" s="262">
        <f>SUM(S92)</f>
        <v>15</v>
      </c>
      <c r="T93" s="263"/>
      <c r="U93" s="264">
        <f>SUM(U92)</f>
        <v>15</v>
      </c>
    </row>
    <row r="94" spans="1:29" ht="30" customHeight="1" collapsed="1">
      <c r="A94" s="2259">
        <v>2</v>
      </c>
      <c r="B94" s="2261">
        <v>1</v>
      </c>
      <c r="C94" s="1595">
        <v>3</v>
      </c>
      <c r="D94" s="1596" t="s">
        <v>519</v>
      </c>
      <c r="E94" s="2264" t="s">
        <v>520</v>
      </c>
      <c r="F94" s="2300">
        <v>1</v>
      </c>
      <c r="G94" s="896" t="s">
        <v>182</v>
      </c>
      <c r="H94" s="895">
        <v>74</v>
      </c>
      <c r="I94" s="885">
        <f>+H94-K94</f>
        <v>26</v>
      </c>
      <c r="J94" s="885"/>
      <c r="K94" s="886">
        <v>48</v>
      </c>
      <c r="L94" s="895">
        <v>74</v>
      </c>
      <c r="M94" s="885">
        <f>+L94-O94</f>
        <v>26</v>
      </c>
      <c r="N94" s="885"/>
      <c r="O94" s="886">
        <v>48</v>
      </c>
      <c r="P94" s="897">
        <v>25</v>
      </c>
      <c r="Q94" s="897">
        <v>24</v>
      </c>
      <c r="R94" s="2268" t="s">
        <v>521</v>
      </c>
      <c r="S94" s="878">
        <v>100</v>
      </c>
      <c r="T94" s="879">
        <v>100</v>
      </c>
      <c r="U94" s="1585"/>
      <c r="W94" s="647"/>
      <c r="X94" s="647"/>
      <c r="Y94" s="647"/>
      <c r="Z94" s="647"/>
      <c r="AA94" s="647"/>
      <c r="AB94" s="647"/>
      <c r="AC94" s="647"/>
    </row>
    <row r="95" spans="1:29" ht="20.25" customHeight="1" thickBot="1">
      <c r="A95" s="2260"/>
      <c r="B95" s="2295"/>
      <c r="C95" s="2295"/>
      <c r="D95" s="2297"/>
      <c r="E95" s="2323"/>
      <c r="F95" s="2299"/>
      <c r="G95" s="645" t="s">
        <v>506</v>
      </c>
      <c r="H95" s="39">
        <f>SUM(H94)</f>
        <v>74</v>
      </c>
      <c r="I95" s="40">
        <f t="shared" ref="I95:Q95" si="28">SUM(I94)</f>
        <v>26</v>
      </c>
      <c r="J95" s="40">
        <f t="shared" si="28"/>
        <v>0</v>
      </c>
      <c r="K95" s="42">
        <f t="shared" si="28"/>
        <v>48</v>
      </c>
      <c r="L95" s="39">
        <f t="shared" si="28"/>
        <v>74</v>
      </c>
      <c r="M95" s="40">
        <f t="shared" si="28"/>
        <v>26</v>
      </c>
      <c r="N95" s="40">
        <f t="shared" si="28"/>
        <v>0</v>
      </c>
      <c r="O95" s="42">
        <f t="shared" si="28"/>
        <v>48</v>
      </c>
      <c r="P95" s="43">
        <f t="shared" si="28"/>
        <v>25</v>
      </c>
      <c r="Q95" s="43">
        <f t="shared" si="28"/>
        <v>24</v>
      </c>
      <c r="R95" s="2269"/>
      <c r="S95" s="424">
        <v>100</v>
      </c>
      <c r="T95" s="430">
        <v>100</v>
      </c>
      <c r="U95" s="1334"/>
    </row>
    <row r="96" spans="1:29" ht="15.75" customHeight="1" thickBot="1">
      <c r="A96" s="651">
        <v>2</v>
      </c>
      <c r="B96" s="579">
        <v>1</v>
      </c>
      <c r="C96" s="2252" t="s">
        <v>14</v>
      </c>
      <c r="D96" s="2253"/>
      <c r="E96" s="2253"/>
      <c r="F96" s="2253"/>
      <c r="G96" s="2253"/>
      <c r="H96" s="45">
        <f>SUM(H41,H61,H95)</f>
        <v>371.7</v>
      </c>
      <c r="I96" s="45">
        <f t="shared" ref="I96:Q96" si="29">SUM(I41,I61,I95)</f>
        <v>318.7</v>
      </c>
      <c r="J96" s="45">
        <f t="shared" si="29"/>
        <v>59.7</v>
      </c>
      <c r="K96" s="45">
        <f t="shared" si="29"/>
        <v>53</v>
      </c>
      <c r="L96" s="45">
        <f t="shared" si="29"/>
        <v>371.7</v>
      </c>
      <c r="M96" s="45">
        <f t="shared" si="29"/>
        <v>320.89999999999998</v>
      </c>
      <c r="N96" s="45">
        <f t="shared" si="29"/>
        <v>59.7</v>
      </c>
      <c r="O96" s="45">
        <f t="shared" si="29"/>
        <v>50.8</v>
      </c>
      <c r="P96" s="45">
        <f t="shared" si="29"/>
        <v>396.4</v>
      </c>
      <c r="Q96" s="71">
        <f t="shared" si="29"/>
        <v>418.2</v>
      </c>
      <c r="R96" s="893" t="s">
        <v>23</v>
      </c>
      <c r="S96" s="578" t="s">
        <v>23</v>
      </c>
      <c r="T96" s="579" t="s">
        <v>23</v>
      </c>
      <c r="U96" s="580" t="s">
        <v>23</v>
      </c>
      <c r="V96" s="93"/>
    </row>
    <row r="97" spans="1:29" ht="14.25" customHeight="1" thickBot="1">
      <c r="A97" s="641">
        <v>2</v>
      </c>
      <c r="B97" s="642">
        <v>2</v>
      </c>
      <c r="C97" s="2324" t="s">
        <v>522</v>
      </c>
      <c r="D97" s="2325"/>
      <c r="E97" s="2325"/>
      <c r="F97" s="2325"/>
      <c r="G97" s="2325"/>
      <c r="H97" s="2326"/>
      <c r="I97" s="2326"/>
      <c r="J97" s="2326"/>
      <c r="K97" s="2326"/>
      <c r="L97" s="2326"/>
      <c r="M97" s="2326"/>
      <c r="N97" s="2326"/>
      <c r="O97" s="2326"/>
      <c r="P97" s="2326"/>
      <c r="Q97" s="2326"/>
      <c r="R97" s="2325"/>
      <c r="S97" s="2326"/>
      <c r="T97" s="2326"/>
      <c r="U97" s="2327"/>
      <c r="V97" s="355"/>
      <c r="W97" s="355"/>
      <c r="X97" s="355"/>
    </row>
    <row r="98" spans="1:29" ht="17.25" customHeight="1">
      <c r="A98" s="2316">
        <v>2</v>
      </c>
      <c r="B98" s="2317">
        <v>2</v>
      </c>
      <c r="C98" s="2318">
        <v>1</v>
      </c>
      <c r="D98" s="2319" t="s">
        <v>523</v>
      </c>
      <c r="E98" s="2330" t="s">
        <v>524</v>
      </c>
      <c r="F98" s="2331">
        <v>1</v>
      </c>
      <c r="G98" s="658" t="s">
        <v>182</v>
      </c>
      <c r="H98" s="887">
        <v>714.8</v>
      </c>
      <c r="I98" s="887">
        <v>714.8</v>
      </c>
      <c r="J98" s="887"/>
      <c r="K98" s="888"/>
      <c r="L98" s="887">
        <v>698.5</v>
      </c>
      <c r="M98" s="887">
        <v>698.5</v>
      </c>
      <c r="N98" s="887"/>
      <c r="O98" s="888"/>
      <c r="P98" s="12">
        <v>530</v>
      </c>
      <c r="Q98" s="12">
        <v>530</v>
      </c>
      <c r="R98" s="2333" t="s">
        <v>525</v>
      </c>
      <c r="S98" s="901">
        <v>8500</v>
      </c>
      <c r="T98" s="659">
        <v>7161.03</v>
      </c>
      <c r="U98" s="1332"/>
      <c r="V98" s="93"/>
    </row>
    <row r="99" spans="1:29" ht="15.75" customHeight="1">
      <c r="A99" s="2259"/>
      <c r="B99" s="2328"/>
      <c r="C99" s="2328"/>
      <c r="D99" s="2329"/>
      <c r="E99" s="2291"/>
      <c r="F99" s="2332"/>
      <c r="G99" s="660" t="s">
        <v>506</v>
      </c>
      <c r="H99" s="28">
        <f>SUM(H98)</f>
        <v>714.8</v>
      </c>
      <c r="I99" s="26">
        <f t="shared" ref="I99:Q99" si="30">SUM(I98:I98)</f>
        <v>714.8</v>
      </c>
      <c r="J99" s="26">
        <f t="shared" si="30"/>
        <v>0</v>
      </c>
      <c r="K99" s="31">
        <f t="shared" si="30"/>
        <v>0</v>
      </c>
      <c r="L99" s="28">
        <f t="shared" si="30"/>
        <v>698.5</v>
      </c>
      <c r="M99" s="26">
        <f t="shared" si="30"/>
        <v>698.5</v>
      </c>
      <c r="N99" s="26">
        <f t="shared" si="30"/>
        <v>0</v>
      </c>
      <c r="O99" s="31">
        <f t="shared" si="30"/>
        <v>0</v>
      </c>
      <c r="P99" s="32">
        <f t="shared" si="30"/>
        <v>530</v>
      </c>
      <c r="Q99" s="32">
        <f t="shared" si="30"/>
        <v>530</v>
      </c>
      <c r="R99" s="2334"/>
      <c r="S99" s="262">
        <f>SUM(S98:S98)</f>
        <v>8500</v>
      </c>
      <c r="T99" s="263">
        <f>SUM(T98:T98)</f>
        <v>7161.03</v>
      </c>
      <c r="U99" s="1586"/>
    </row>
    <row r="100" spans="1:29" ht="31.5" customHeight="1">
      <c r="A100" s="2286">
        <v>2</v>
      </c>
      <c r="B100" s="2287">
        <v>2</v>
      </c>
      <c r="C100" s="1552">
        <v>2</v>
      </c>
      <c r="D100" s="2288" t="s">
        <v>526</v>
      </c>
      <c r="E100" s="2290" t="s">
        <v>527</v>
      </c>
      <c r="F100" s="2292" t="s">
        <v>528</v>
      </c>
      <c r="G100" s="903" t="s">
        <v>375</v>
      </c>
      <c r="H100" s="895">
        <v>247.6</v>
      </c>
      <c r="I100" s="885">
        <f>+H100-K100</f>
        <v>232.1</v>
      </c>
      <c r="J100" s="885"/>
      <c r="K100" s="886">
        <v>15.5</v>
      </c>
      <c r="L100" s="895">
        <v>247.6</v>
      </c>
      <c r="M100" s="885">
        <f>+L100-O100</f>
        <v>232.1</v>
      </c>
      <c r="N100" s="885"/>
      <c r="O100" s="886">
        <v>15.5</v>
      </c>
      <c r="P100" s="646">
        <v>220</v>
      </c>
      <c r="Q100" s="646">
        <v>220</v>
      </c>
      <c r="R100" s="2293" t="s">
        <v>529</v>
      </c>
      <c r="S100" s="1535">
        <v>100</v>
      </c>
      <c r="T100" s="1401">
        <v>100</v>
      </c>
      <c r="U100" s="1585"/>
      <c r="V100" s="93"/>
      <c r="W100" s="647"/>
      <c r="X100" s="647"/>
      <c r="Y100" s="647"/>
      <c r="Z100" s="647"/>
      <c r="AA100" s="647"/>
      <c r="AB100" s="647"/>
    </row>
    <row r="101" spans="1:29" ht="31.5" customHeight="1">
      <c r="A101" s="2286"/>
      <c r="B101" s="2287"/>
      <c r="C101" s="1552"/>
      <c r="D101" s="2288"/>
      <c r="E101" s="2290"/>
      <c r="F101" s="2292"/>
      <c r="G101" s="903" t="s">
        <v>182</v>
      </c>
      <c r="H101" s="891">
        <v>262.8</v>
      </c>
      <c r="I101" s="885">
        <f>+H101-K101</f>
        <v>186.60000000000002</v>
      </c>
      <c r="J101" s="885"/>
      <c r="K101" s="886">
        <v>76.2</v>
      </c>
      <c r="L101" s="895">
        <v>262.8</v>
      </c>
      <c r="M101" s="885">
        <f>+L101-O101</f>
        <v>186.60000000000002</v>
      </c>
      <c r="N101" s="885"/>
      <c r="O101" s="886">
        <v>76.2</v>
      </c>
      <c r="P101" s="646"/>
      <c r="Q101" s="646"/>
      <c r="R101" s="2293"/>
      <c r="S101" s="1330"/>
      <c r="T101" s="1501"/>
      <c r="U101" s="1333"/>
      <c r="V101" s="93"/>
      <c r="W101" s="647"/>
      <c r="X101" s="647"/>
      <c r="Y101" s="647"/>
      <c r="Z101" s="647"/>
      <c r="AA101" s="647"/>
      <c r="AB101" s="647"/>
    </row>
    <row r="102" spans="1:29" ht="31.5" customHeight="1">
      <c r="A102" s="2286"/>
      <c r="B102" s="2287"/>
      <c r="C102" s="1552"/>
      <c r="D102" s="2288"/>
      <c r="E102" s="2290"/>
      <c r="F102" s="2292"/>
      <c r="G102" s="903" t="s">
        <v>67</v>
      </c>
      <c r="H102" s="891">
        <v>2.7</v>
      </c>
      <c r="I102" s="885">
        <v>2.7</v>
      </c>
      <c r="J102" s="885"/>
      <c r="K102" s="886"/>
      <c r="L102" s="895">
        <v>2.7</v>
      </c>
      <c r="M102" s="885">
        <v>2.7</v>
      </c>
      <c r="N102" s="885"/>
      <c r="O102" s="886"/>
      <c r="P102" s="646"/>
      <c r="Q102" s="646"/>
      <c r="R102" s="2293"/>
      <c r="S102" s="1536"/>
      <c r="T102" s="1402"/>
      <c r="U102" s="1333"/>
      <c r="V102" s="93"/>
      <c r="W102" s="647"/>
      <c r="X102" s="647"/>
      <c r="Y102" s="647"/>
      <c r="Z102" s="647"/>
      <c r="AA102" s="647"/>
      <c r="AB102" s="647"/>
    </row>
    <row r="103" spans="1:29" ht="18" customHeight="1">
      <c r="A103" s="2259"/>
      <c r="B103" s="2261"/>
      <c r="C103" s="1595"/>
      <c r="D103" s="2289"/>
      <c r="E103" s="2291"/>
      <c r="F103" s="2266"/>
      <c r="G103" s="653" t="s">
        <v>13</v>
      </c>
      <c r="H103" s="28">
        <f>SUM(H100:H102)</f>
        <v>513.1</v>
      </c>
      <c r="I103" s="26">
        <f>SUM(I100:I102)</f>
        <v>421.40000000000003</v>
      </c>
      <c r="J103" s="26">
        <f t="shared" ref="J103:N103" si="31">SUM(J100)</f>
        <v>0</v>
      </c>
      <c r="K103" s="31">
        <f>SUM(K100,K101,K102)</f>
        <v>91.7</v>
      </c>
      <c r="L103" s="28">
        <f>SUM(L100:L102)</f>
        <v>513.1</v>
      </c>
      <c r="M103" s="26">
        <f>SUM(M100:M102)</f>
        <v>421.40000000000003</v>
      </c>
      <c r="N103" s="26">
        <f t="shared" si="31"/>
        <v>0</v>
      </c>
      <c r="O103" s="31">
        <f>SUM(O100,O101,O102)</f>
        <v>91.7</v>
      </c>
      <c r="P103" s="32">
        <f>SUM(P100:P102)</f>
        <v>220</v>
      </c>
      <c r="Q103" s="32">
        <f>SUM(Q100:Q102)</f>
        <v>220</v>
      </c>
      <c r="R103" s="1685"/>
      <c r="S103" s="262">
        <f>SUM(S100)</f>
        <v>100</v>
      </c>
      <c r="T103" s="263">
        <f>SUM(T100)</f>
        <v>100</v>
      </c>
      <c r="U103" s="1586"/>
      <c r="W103" s="367">
        <f>H105+H107+H109+H111+H113+H115+H117+H119+H121</f>
        <v>194000</v>
      </c>
      <c r="X103" s="367">
        <f>I105+I107+I109+I111+I113+I115+I117+I119+I121</f>
        <v>194000</v>
      </c>
      <c r="Y103" s="367">
        <f>J105+J107+J109+J111+J113+J115+J117+J119+J121</f>
        <v>0</v>
      </c>
      <c r="Z103" s="367">
        <f>K105+K107+K109+K111+K113+K115+K117+K119+K121</f>
        <v>0</v>
      </c>
      <c r="AB103" s="367">
        <f>P105+P107+P109+P111+P113+P115+P117+P119+P121</f>
        <v>200000</v>
      </c>
      <c r="AC103" s="367">
        <f>Q105+Q107+Q109+Q111+Q113+Q115+Q117+Q119+Q121</f>
        <v>200000</v>
      </c>
    </row>
    <row r="104" spans="1:29" ht="31.5" hidden="1" customHeight="1" outlineLevel="1">
      <c r="A104" s="2286">
        <v>2</v>
      </c>
      <c r="B104" s="2287">
        <v>2</v>
      </c>
      <c r="C104" s="1375" t="s">
        <v>222</v>
      </c>
      <c r="D104" s="2288" t="s">
        <v>526</v>
      </c>
      <c r="E104" s="2290" t="s">
        <v>527</v>
      </c>
      <c r="F104" s="2292">
        <v>1</v>
      </c>
      <c r="G104" s="903" t="s">
        <v>375</v>
      </c>
      <c r="H104" s="891"/>
      <c r="I104" s="885"/>
      <c r="J104" s="885"/>
      <c r="K104" s="886"/>
      <c r="L104" s="895">
        <v>211233</v>
      </c>
      <c r="M104" s="885">
        <v>211233</v>
      </c>
      <c r="N104" s="885"/>
      <c r="O104" s="886"/>
      <c r="P104" s="646"/>
      <c r="Q104" s="646"/>
      <c r="R104" s="2293" t="s">
        <v>529</v>
      </c>
      <c r="S104" s="878"/>
      <c r="T104" s="879"/>
      <c r="U104" s="877"/>
    </row>
    <row r="105" spans="1:29" ht="18" hidden="1" customHeight="1" outlineLevel="1">
      <c r="A105" s="2259"/>
      <c r="B105" s="2261"/>
      <c r="C105" s="1360"/>
      <c r="D105" s="2289"/>
      <c r="E105" s="2291"/>
      <c r="F105" s="2266"/>
      <c r="G105" s="653" t="s">
        <v>13</v>
      </c>
      <c r="H105" s="28">
        <f t="shared" ref="H105:Q105" si="32">SUM(H104)</f>
        <v>0</v>
      </c>
      <c r="I105" s="26">
        <f t="shared" si="32"/>
        <v>0</v>
      </c>
      <c r="J105" s="26">
        <f t="shared" si="32"/>
        <v>0</v>
      </c>
      <c r="K105" s="31">
        <f t="shared" si="32"/>
        <v>0</v>
      </c>
      <c r="L105" s="28">
        <f t="shared" si="32"/>
        <v>211233</v>
      </c>
      <c r="M105" s="26">
        <f t="shared" si="32"/>
        <v>211233</v>
      </c>
      <c r="N105" s="26">
        <f t="shared" si="32"/>
        <v>0</v>
      </c>
      <c r="O105" s="31">
        <f t="shared" si="32"/>
        <v>0</v>
      </c>
      <c r="P105" s="32">
        <f t="shared" si="32"/>
        <v>0</v>
      </c>
      <c r="Q105" s="32">
        <f t="shared" si="32"/>
        <v>0</v>
      </c>
      <c r="R105" s="1685"/>
      <c r="S105" s="262">
        <f>SUM(S104)</f>
        <v>0</v>
      </c>
      <c r="T105" s="263">
        <f>SUM(T104)</f>
        <v>0</v>
      </c>
      <c r="U105" s="264">
        <f>SUM(U104)</f>
        <v>0</v>
      </c>
    </row>
    <row r="106" spans="1:29" ht="31.5" hidden="1" customHeight="1" outlineLevel="1">
      <c r="A106" s="2286">
        <v>2</v>
      </c>
      <c r="B106" s="2287">
        <v>2</v>
      </c>
      <c r="C106" s="1375" t="s">
        <v>227</v>
      </c>
      <c r="D106" s="2288" t="s">
        <v>526</v>
      </c>
      <c r="E106" s="2290" t="s">
        <v>527</v>
      </c>
      <c r="F106" s="2292">
        <v>14</v>
      </c>
      <c r="G106" s="903" t="s">
        <v>375</v>
      </c>
      <c r="H106" s="891">
        <v>35000</v>
      </c>
      <c r="I106" s="885">
        <v>35000</v>
      </c>
      <c r="J106" s="885"/>
      <c r="K106" s="886"/>
      <c r="L106" s="895"/>
      <c r="M106" s="885"/>
      <c r="N106" s="885"/>
      <c r="O106" s="886"/>
      <c r="P106" s="646">
        <v>35000</v>
      </c>
      <c r="Q106" s="646">
        <v>35000</v>
      </c>
      <c r="R106" s="2293" t="s">
        <v>529</v>
      </c>
      <c r="S106" s="878">
        <v>100</v>
      </c>
      <c r="T106" s="879">
        <v>100</v>
      </c>
      <c r="U106" s="877">
        <v>100</v>
      </c>
    </row>
    <row r="107" spans="1:29" ht="18" hidden="1" customHeight="1" outlineLevel="1">
      <c r="A107" s="2259"/>
      <c r="B107" s="2261"/>
      <c r="C107" s="1360"/>
      <c r="D107" s="2289"/>
      <c r="E107" s="2291"/>
      <c r="F107" s="2266"/>
      <c r="G107" s="653" t="s">
        <v>13</v>
      </c>
      <c r="H107" s="28">
        <f t="shared" ref="H107:Q107" si="33">SUM(H106)</f>
        <v>35000</v>
      </c>
      <c r="I107" s="26">
        <f t="shared" si="33"/>
        <v>35000</v>
      </c>
      <c r="J107" s="26">
        <f t="shared" si="33"/>
        <v>0</v>
      </c>
      <c r="K107" s="31">
        <f t="shared" si="33"/>
        <v>0</v>
      </c>
      <c r="L107" s="28">
        <f t="shared" si="33"/>
        <v>0</v>
      </c>
      <c r="M107" s="26">
        <f t="shared" si="33"/>
        <v>0</v>
      </c>
      <c r="N107" s="26">
        <f t="shared" si="33"/>
        <v>0</v>
      </c>
      <c r="O107" s="31">
        <f t="shared" si="33"/>
        <v>0</v>
      </c>
      <c r="P107" s="32">
        <f t="shared" si="33"/>
        <v>35000</v>
      </c>
      <c r="Q107" s="32">
        <f t="shared" si="33"/>
        <v>35000</v>
      </c>
      <c r="R107" s="1685"/>
      <c r="S107" s="262">
        <f>SUM(S106)</f>
        <v>100</v>
      </c>
      <c r="T107" s="263">
        <f>SUM(T106)</f>
        <v>100</v>
      </c>
      <c r="U107" s="264">
        <f>SUM(U106)</f>
        <v>100</v>
      </c>
    </row>
    <row r="108" spans="1:29" ht="31.5" hidden="1" customHeight="1" outlineLevel="1">
      <c r="A108" s="2286">
        <v>2</v>
      </c>
      <c r="B108" s="2287">
        <v>2</v>
      </c>
      <c r="C108" s="1375" t="s">
        <v>231</v>
      </c>
      <c r="D108" s="2288" t="s">
        <v>526</v>
      </c>
      <c r="E108" s="2290" t="s">
        <v>527</v>
      </c>
      <c r="F108" s="2292">
        <v>15</v>
      </c>
      <c r="G108" s="903" t="s">
        <v>375</v>
      </c>
      <c r="H108" s="891">
        <v>20000</v>
      </c>
      <c r="I108" s="885">
        <v>20000</v>
      </c>
      <c r="J108" s="885"/>
      <c r="K108" s="886"/>
      <c r="L108" s="895"/>
      <c r="M108" s="885"/>
      <c r="N108" s="885"/>
      <c r="O108" s="886"/>
      <c r="P108" s="646">
        <v>21000</v>
      </c>
      <c r="Q108" s="646">
        <v>21000</v>
      </c>
      <c r="R108" s="2293" t="s">
        <v>529</v>
      </c>
      <c r="S108" s="878">
        <v>100</v>
      </c>
      <c r="T108" s="879">
        <v>100</v>
      </c>
      <c r="U108" s="877">
        <v>100</v>
      </c>
    </row>
    <row r="109" spans="1:29" ht="18" hidden="1" customHeight="1" outlineLevel="1">
      <c r="A109" s="2259"/>
      <c r="B109" s="2261"/>
      <c r="C109" s="1360"/>
      <c r="D109" s="2289"/>
      <c r="E109" s="2291"/>
      <c r="F109" s="2266"/>
      <c r="G109" s="653" t="s">
        <v>13</v>
      </c>
      <c r="H109" s="28">
        <f t="shared" ref="H109:Q109" si="34">SUM(H108)</f>
        <v>20000</v>
      </c>
      <c r="I109" s="26">
        <f t="shared" si="34"/>
        <v>20000</v>
      </c>
      <c r="J109" s="26">
        <f t="shared" si="34"/>
        <v>0</v>
      </c>
      <c r="K109" s="31">
        <f t="shared" si="34"/>
        <v>0</v>
      </c>
      <c r="L109" s="28">
        <f t="shared" si="34"/>
        <v>0</v>
      </c>
      <c r="M109" s="26">
        <f t="shared" si="34"/>
        <v>0</v>
      </c>
      <c r="N109" s="26">
        <f t="shared" si="34"/>
        <v>0</v>
      </c>
      <c r="O109" s="31">
        <f t="shared" si="34"/>
        <v>0</v>
      </c>
      <c r="P109" s="32">
        <f t="shared" si="34"/>
        <v>21000</v>
      </c>
      <c r="Q109" s="32">
        <f t="shared" si="34"/>
        <v>21000</v>
      </c>
      <c r="R109" s="1685"/>
      <c r="S109" s="262">
        <f>SUM(S108)</f>
        <v>100</v>
      </c>
      <c r="T109" s="263">
        <f>SUM(T108)</f>
        <v>100</v>
      </c>
      <c r="U109" s="264">
        <f>SUM(U108)</f>
        <v>100</v>
      </c>
    </row>
    <row r="110" spans="1:29" ht="31.5" hidden="1" customHeight="1" outlineLevel="1">
      <c r="A110" s="2286">
        <v>2</v>
      </c>
      <c r="B110" s="2287">
        <v>2</v>
      </c>
      <c r="C110" s="1375" t="s">
        <v>234</v>
      </c>
      <c r="D110" s="2288" t="s">
        <v>526</v>
      </c>
      <c r="E110" s="2290" t="s">
        <v>527</v>
      </c>
      <c r="F110" s="2292">
        <v>16</v>
      </c>
      <c r="G110" s="903" t="s">
        <v>375</v>
      </c>
      <c r="H110" s="891">
        <v>15000</v>
      </c>
      <c r="I110" s="885">
        <v>15000</v>
      </c>
      <c r="J110" s="885"/>
      <c r="K110" s="886"/>
      <c r="L110" s="895"/>
      <c r="M110" s="885"/>
      <c r="N110" s="885"/>
      <c r="O110" s="886"/>
      <c r="P110" s="646">
        <v>15000</v>
      </c>
      <c r="Q110" s="646">
        <v>15000</v>
      </c>
      <c r="R110" s="2293" t="s">
        <v>529</v>
      </c>
      <c r="S110" s="878">
        <v>100</v>
      </c>
      <c r="T110" s="879">
        <v>100</v>
      </c>
      <c r="U110" s="877">
        <v>100</v>
      </c>
    </row>
    <row r="111" spans="1:29" ht="18" hidden="1" customHeight="1" outlineLevel="1">
      <c r="A111" s="2259"/>
      <c r="B111" s="2261"/>
      <c r="C111" s="1360"/>
      <c r="D111" s="2289"/>
      <c r="E111" s="2291"/>
      <c r="F111" s="2266"/>
      <c r="G111" s="653" t="s">
        <v>13</v>
      </c>
      <c r="H111" s="28">
        <f t="shared" ref="H111:Q111" si="35">SUM(H110)</f>
        <v>15000</v>
      </c>
      <c r="I111" s="26">
        <f t="shared" si="35"/>
        <v>15000</v>
      </c>
      <c r="J111" s="26">
        <f t="shared" si="35"/>
        <v>0</v>
      </c>
      <c r="K111" s="31">
        <f t="shared" si="35"/>
        <v>0</v>
      </c>
      <c r="L111" s="28">
        <f t="shared" si="35"/>
        <v>0</v>
      </c>
      <c r="M111" s="26">
        <f t="shared" si="35"/>
        <v>0</v>
      </c>
      <c r="N111" s="26">
        <f t="shared" si="35"/>
        <v>0</v>
      </c>
      <c r="O111" s="31">
        <f t="shared" si="35"/>
        <v>0</v>
      </c>
      <c r="P111" s="32">
        <f t="shared" si="35"/>
        <v>15000</v>
      </c>
      <c r="Q111" s="32">
        <f t="shared" si="35"/>
        <v>15000</v>
      </c>
      <c r="R111" s="1685"/>
      <c r="S111" s="262">
        <f>SUM(S110)</f>
        <v>100</v>
      </c>
      <c r="T111" s="263">
        <f>SUM(T110)</f>
        <v>100</v>
      </c>
      <c r="U111" s="264">
        <f>SUM(U110)</f>
        <v>100</v>
      </c>
    </row>
    <row r="112" spans="1:29" ht="31.5" hidden="1" customHeight="1" outlineLevel="1">
      <c r="A112" s="2286">
        <v>2</v>
      </c>
      <c r="B112" s="2287">
        <v>2</v>
      </c>
      <c r="C112" s="1375" t="s">
        <v>267</v>
      </c>
      <c r="D112" s="2288" t="s">
        <v>526</v>
      </c>
      <c r="E112" s="2290" t="s">
        <v>527</v>
      </c>
      <c r="F112" s="2292">
        <v>17</v>
      </c>
      <c r="G112" s="903" t="s">
        <v>375</v>
      </c>
      <c r="H112" s="891">
        <v>20000</v>
      </c>
      <c r="I112" s="885">
        <v>20000</v>
      </c>
      <c r="J112" s="885"/>
      <c r="K112" s="886"/>
      <c r="L112" s="895"/>
      <c r="M112" s="885"/>
      <c r="N112" s="885"/>
      <c r="O112" s="886"/>
      <c r="P112" s="646">
        <v>21000</v>
      </c>
      <c r="Q112" s="646">
        <v>21000</v>
      </c>
      <c r="R112" s="2293" t="s">
        <v>529</v>
      </c>
      <c r="S112" s="878">
        <v>100</v>
      </c>
      <c r="T112" s="879">
        <v>100</v>
      </c>
      <c r="U112" s="877">
        <v>100</v>
      </c>
    </row>
    <row r="113" spans="1:22" ht="18" hidden="1" customHeight="1" outlineLevel="1">
      <c r="A113" s="2259"/>
      <c r="B113" s="2261"/>
      <c r="C113" s="1360"/>
      <c r="D113" s="2289"/>
      <c r="E113" s="2291"/>
      <c r="F113" s="2266"/>
      <c r="G113" s="653" t="s">
        <v>13</v>
      </c>
      <c r="H113" s="28">
        <f t="shared" ref="H113:Q113" si="36">SUM(H112)</f>
        <v>20000</v>
      </c>
      <c r="I113" s="26">
        <f t="shared" si="36"/>
        <v>20000</v>
      </c>
      <c r="J113" s="26">
        <f t="shared" si="36"/>
        <v>0</v>
      </c>
      <c r="K113" s="31">
        <f t="shared" si="36"/>
        <v>0</v>
      </c>
      <c r="L113" s="28">
        <f t="shared" si="36"/>
        <v>0</v>
      </c>
      <c r="M113" s="26">
        <f t="shared" si="36"/>
        <v>0</v>
      </c>
      <c r="N113" s="26">
        <f t="shared" si="36"/>
        <v>0</v>
      </c>
      <c r="O113" s="31">
        <f t="shared" si="36"/>
        <v>0</v>
      </c>
      <c r="P113" s="32">
        <f t="shared" si="36"/>
        <v>21000</v>
      </c>
      <c r="Q113" s="32">
        <f t="shared" si="36"/>
        <v>21000</v>
      </c>
      <c r="R113" s="1685"/>
      <c r="S113" s="262">
        <f>SUM(S112)</f>
        <v>100</v>
      </c>
      <c r="T113" s="263">
        <f>SUM(T112)</f>
        <v>100</v>
      </c>
      <c r="U113" s="264">
        <f>SUM(U112)</f>
        <v>100</v>
      </c>
    </row>
    <row r="114" spans="1:22" ht="31.5" hidden="1" customHeight="1" outlineLevel="1">
      <c r="A114" s="2286">
        <v>2</v>
      </c>
      <c r="B114" s="2287">
        <v>2</v>
      </c>
      <c r="C114" s="1375" t="s">
        <v>237</v>
      </c>
      <c r="D114" s="2288" t="s">
        <v>526</v>
      </c>
      <c r="E114" s="2290" t="s">
        <v>527</v>
      </c>
      <c r="F114" s="2292">
        <v>18</v>
      </c>
      <c r="G114" s="903" t="s">
        <v>375</v>
      </c>
      <c r="H114" s="891">
        <v>34000</v>
      </c>
      <c r="I114" s="885">
        <v>34000</v>
      </c>
      <c r="J114" s="885"/>
      <c r="K114" s="886"/>
      <c r="L114" s="895"/>
      <c r="M114" s="885"/>
      <c r="N114" s="885"/>
      <c r="O114" s="886"/>
      <c r="P114" s="646">
        <v>35000</v>
      </c>
      <c r="Q114" s="646">
        <v>35000</v>
      </c>
      <c r="R114" s="2293" t="s">
        <v>529</v>
      </c>
      <c r="S114" s="878">
        <v>100</v>
      </c>
      <c r="T114" s="879">
        <v>100</v>
      </c>
      <c r="U114" s="877">
        <v>100</v>
      </c>
    </row>
    <row r="115" spans="1:22" ht="18" hidden="1" customHeight="1" outlineLevel="1">
      <c r="A115" s="2259"/>
      <c r="B115" s="2261"/>
      <c r="C115" s="1360"/>
      <c r="D115" s="2289"/>
      <c r="E115" s="2291"/>
      <c r="F115" s="2266"/>
      <c r="G115" s="653" t="s">
        <v>13</v>
      </c>
      <c r="H115" s="28">
        <f t="shared" ref="H115:Q115" si="37">SUM(H114)</f>
        <v>34000</v>
      </c>
      <c r="I115" s="26">
        <f t="shared" si="37"/>
        <v>34000</v>
      </c>
      <c r="J115" s="26">
        <f t="shared" si="37"/>
        <v>0</v>
      </c>
      <c r="K115" s="31">
        <f t="shared" si="37"/>
        <v>0</v>
      </c>
      <c r="L115" s="28">
        <f t="shared" si="37"/>
        <v>0</v>
      </c>
      <c r="M115" s="26">
        <f t="shared" si="37"/>
        <v>0</v>
      </c>
      <c r="N115" s="26">
        <f t="shared" si="37"/>
        <v>0</v>
      </c>
      <c r="O115" s="31">
        <f t="shared" si="37"/>
        <v>0</v>
      </c>
      <c r="P115" s="32">
        <f t="shared" si="37"/>
        <v>35000</v>
      </c>
      <c r="Q115" s="32">
        <f t="shared" si="37"/>
        <v>35000</v>
      </c>
      <c r="R115" s="1685"/>
      <c r="S115" s="262">
        <f>SUM(S114)</f>
        <v>100</v>
      </c>
      <c r="T115" s="263">
        <f>SUM(T114)</f>
        <v>100</v>
      </c>
      <c r="U115" s="264">
        <f>SUM(U114)</f>
        <v>100</v>
      </c>
    </row>
    <row r="116" spans="1:22" ht="31.5" hidden="1" customHeight="1" outlineLevel="1">
      <c r="A116" s="2286">
        <v>2</v>
      </c>
      <c r="B116" s="2287">
        <v>2</v>
      </c>
      <c r="C116" s="1375" t="s">
        <v>239</v>
      </c>
      <c r="D116" s="2288" t="s">
        <v>526</v>
      </c>
      <c r="E116" s="2290" t="s">
        <v>527</v>
      </c>
      <c r="F116" s="2292">
        <v>19</v>
      </c>
      <c r="G116" s="903" t="s">
        <v>375</v>
      </c>
      <c r="H116" s="891">
        <v>25000</v>
      </c>
      <c r="I116" s="885">
        <v>25000</v>
      </c>
      <c r="J116" s="885"/>
      <c r="K116" s="886"/>
      <c r="L116" s="895"/>
      <c r="M116" s="885"/>
      <c r="N116" s="885"/>
      <c r="O116" s="886"/>
      <c r="P116" s="646">
        <v>26000</v>
      </c>
      <c r="Q116" s="646">
        <v>26000</v>
      </c>
      <c r="R116" s="2293" t="s">
        <v>529</v>
      </c>
      <c r="S116" s="878">
        <v>100</v>
      </c>
      <c r="T116" s="879">
        <v>100</v>
      </c>
      <c r="U116" s="877">
        <v>100</v>
      </c>
    </row>
    <row r="117" spans="1:22" ht="18" hidden="1" customHeight="1" outlineLevel="1">
      <c r="A117" s="2259"/>
      <c r="B117" s="2261"/>
      <c r="C117" s="1360"/>
      <c r="D117" s="2289"/>
      <c r="E117" s="2291"/>
      <c r="F117" s="2266"/>
      <c r="G117" s="653" t="s">
        <v>13</v>
      </c>
      <c r="H117" s="28">
        <f t="shared" ref="H117:Q117" si="38">SUM(H116)</f>
        <v>25000</v>
      </c>
      <c r="I117" s="26">
        <f t="shared" si="38"/>
        <v>25000</v>
      </c>
      <c r="J117" s="26">
        <f t="shared" si="38"/>
        <v>0</v>
      </c>
      <c r="K117" s="31">
        <f t="shared" si="38"/>
        <v>0</v>
      </c>
      <c r="L117" s="28">
        <f t="shared" si="38"/>
        <v>0</v>
      </c>
      <c r="M117" s="26">
        <f t="shared" si="38"/>
        <v>0</v>
      </c>
      <c r="N117" s="26">
        <f t="shared" si="38"/>
        <v>0</v>
      </c>
      <c r="O117" s="31">
        <f t="shared" si="38"/>
        <v>0</v>
      </c>
      <c r="P117" s="32">
        <f t="shared" si="38"/>
        <v>26000</v>
      </c>
      <c r="Q117" s="32">
        <f t="shared" si="38"/>
        <v>26000</v>
      </c>
      <c r="R117" s="1685"/>
      <c r="S117" s="262">
        <f>SUM(S116)</f>
        <v>100</v>
      </c>
      <c r="T117" s="263">
        <f>SUM(T116)</f>
        <v>100</v>
      </c>
      <c r="U117" s="264">
        <f>SUM(U116)</f>
        <v>100</v>
      </c>
    </row>
    <row r="118" spans="1:22" ht="31.5" hidden="1" customHeight="1" outlineLevel="1">
      <c r="A118" s="2286">
        <v>2</v>
      </c>
      <c r="B118" s="2287">
        <v>2</v>
      </c>
      <c r="C118" s="1375" t="s">
        <v>241</v>
      </c>
      <c r="D118" s="2288" t="s">
        <v>526</v>
      </c>
      <c r="E118" s="2290" t="s">
        <v>527</v>
      </c>
      <c r="F118" s="2292">
        <v>20</v>
      </c>
      <c r="G118" s="903" t="s">
        <v>375</v>
      </c>
      <c r="H118" s="891">
        <v>20000</v>
      </c>
      <c r="I118" s="885">
        <v>20000</v>
      </c>
      <c r="J118" s="885"/>
      <c r="K118" s="886"/>
      <c r="L118" s="895"/>
      <c r="M118" s="885"/>
      <c r="N118" s="885"/>
      <c r="O118" s="886"/>
      <c r="P118" s="646">
        <v>21000</v>
      </c>
      <c r="Q118" s="646">
        <v>21000</v>
      </c>
      <c r="R118" s="2293" t="s">
        <v>529</v>
      </c>
      <c r="S118" s="878">
        <v>100</v>
      </c>
      <c r="T118" s="879">
        <v>100</v>
      </c>
      <c r="U118" s="877">
        <v>100</v>
      </c>
    </row>
    <row r="119" spans="1:22" ht="18" hidden="1" customHeight="1" outlineLevel="1">
      <c r="A119" s="2259"/>
      <c r="B119" s="2261"/>
      <c r="C119" s="1360"/>
      <c r="D119" s="2289"/>
      <c r="E119" s="2291"/>
      <c r="F119" s="2266"/>
      <c r="G119" s="653" t="s">
        <v>13</v>
      </c>
      <c r="H119" s="28">
        <f t="shared" ref="H119:Q119" si="39">SUM(H118)</f>
        <v>20000</v>
      </c>
      <c r="I119" s="26">
        <f t="shared" si="39"/>
        <v>20000</v>
      </c>
      <c r="J119" s="26">
        <f t="shared" si="39"/>
        <v>0</v>
      </c>
      <c r="K119" s="31">
        <f t="shared" si="39"/>
        <v>0</v>
      </c>
      <c r="L119" s="28">
        <f t="shared" si="39"/>
        <v>0</v>
      </c>
      <c r="M119" s="26">
        <f t="shared" si="39"/>
        <v>0</v>
      </c>
      <c r="N119" s="26">
        <f t="shared" si="39"/>
        <v>0</v>
      </c>
      <c r="O119" s="31">
        <f t="shared" si="39"/>
        <v>0</v>
      </c>
      <c r="P119" s="32">
        <f t="shared" si="39"/>
        <v>21000</v>
      </c>
      <c r="Q119" s="32">
        <f t="shared" si="39"/>
        <v>21000</v>
      </c>
      <c r="R119" s="1685"/>
      <c r="S119" s="262">
        <f>SUM(S118)</f>
        <v>100</v>
      </c>
      <c r="T119" s="263">
        <f>SUM(T118)</f>
        <v>100</v>
      </c>
      <c r="U119" s="264">
        <f>SUM(U118)</f>
        <v>100</v>
      </c>
    </row>
    <row r="120" spans="1:22" ht="31.5" hidden="1" customHeight="1" outlineLevel="1">
      <c r="A120" s="2286">
        <v>2</v>
      </c>
      <c r="B120" s="2287">
        <v>2</v>
      </c>
      <c r="C120" s="1375" t="s">
        <v>243</v>
      </c>
      <c r="D120" s="2288" t="s">
        <v>526</v>
      </c>
      <c r="E120" s="2290" t="s">
        <v>527</v>
      </c>
      <c r="F120" s="2292">
        <v>21</v>
      </c>
      <c r="G120" s="903" t="s">
        <v>375</v>
      </c>
      <c r="H120" s="891">
        <v>25000</v>
      </c>
      <c r="I120" s="885">
        <v>25000</v>
      </c>
      <c r="J120" s="885"/>
      <c r="K120" s="886"/>
      <c r="L120" s="895"/>
      <c r="M120" s="885"/>
      <c r="N120" s="885"/>
      <c r="O120" s="886"/>
      <c r="P120" s="646">
        <v>26000</v>
      </c>
      <c r="Q120" s="646">
        <v>26000</v>
      </c>
      <c r="R120" s="2293" t="s">
        <v>529</v>
      </c>
      <c r="S120" s="878">
        <v>100</v>
      </c>
      <c r="T120" s="879">
        <v>100</v>
      </c>
      <c r="U120" s="877">
        <v>100</v>
      </c>
    </row>
    <row r="121" spans="1:22" ht="18" hidden="1" customHeight="1" outlineLevel="1">
      <c r="A121" s="2259"/>
      <c r="B121" s="2261"/>
      <c r="C121" s="1360"/>
      <c r="D121" s="2289"/>
      <c r="E121" s="2291"/>
      <c r="F121" s="2266"/>
      <c r="G121" s="653" t="s">
        <v>13</v>
      </c>
      <c r="H121" s="28">
        <f t="shared" ref="H121:Q121" si="40">SUM(H120)</f>
        <v>25000</v>
      </c>
      <c r="I121" s="26">
        <f t="shared" si="40"/>
        <v>25000</v>
      </c>
      <c r="J121" s="26">
        <f t="shared" si="40"/>
        <v>0</v>
      </c>
      <c r="K121" s="31">
        <f t="shared" si="40"/>
        <v>0</v>
      </c>
      <c r="L121" s="28">
        <f t="shared" si="40"/>
        <v>0</v>
      </c>
      <c r="M121" s="26">
        <f t="shared" si="40"/>
        <v>0</v>
      </c>
      <c r="N121" s="26">
        <f t="shared" si="40"/>
        <v>0</v>
      </c>
      <c r="O121" s="31">
        <f t="shared" si="40"/>
        <v>0</v>
      </c>
      <c r="P121" s="32">
        <f t="shared" si="40"/>
        <v>26000</v>
      </c>
      <c r="Q121" s="32">
        <f t="shared" si="40"/>
        <v>26000</v>
      </c>
      <c r="R121" s="1685"/>
      <c r="S121" s="262">
        <f>SUM(S120)</f>
        <v>100</v>
      </c>
      <c r="T121" s="263">
        <f>SUM(T120)</f>
        <v>100</v>
      </c>
      <c r="U121" s="264">
        <f>SUM(U120)</f>
        <v>100</v>
      </c>
    </row>
    <row r="122" spans="1:22" ht="30.75" customHeight="1" collapsed="1">
      <c r="A122" s="2259">
        <v>2</v>
      </c>
      <c r="B122" s="2261">
        <v>2</v>
      </c>
      <c r="C122" s="1595">
        <v>3</v>
      </c>
      <c r="D122" s="1596" t="s">
        <v>530</v>
      </c>
      <c r="E122" s="2264" t="s">
        <v>531</v>
      </c>
      <c r="F122" s="2266">
        <v>1</v>
      </c>
      <c r="G122" s="896" t="s">
        <v>182</v>
      </c>
      <c r="H122" s="895">
        <v>10</v>
      </c>
      <c r="I122" s="885">
        <v>10</v>
      </c>
      <c r="J122" s="885"/>
      <c r="K122" s="886"/>
      <c r="L122" s="895">
        <v>10</v>
      </c>
      <c r="M122" s="885">
        <v>10</v>
      </c>
      <c r="N122" s="885"/>
      <c r="O122" s="886"/>
      <c r="P122" s="897">
        <v>12</v>
      </c>
      <c r="Q122" s="897">
        <v>12</v>
      </c>
      <c r="R122" s="2268" t="s">
        <v>532</v>
      </c>
      <c r="S122" s="878">
        <v>85</v>
      </c>
      <c r="T122" s="879">
        <v>63</v>
      </c>
      <c r="U122" s="2270" t="s">
        <v>668</v>
      </c>
    </row>
    <row r="123" spans="1:22" ht="15.75" customHeight="1">
      <c r="A123" s="2260"/>
      <c r="B123" s="2262"/>
      <c r="C123" s="2262"/>
      <c r="D123" s="2263"/>
      <c r="E123" s="2265"/>
      <c r="F123" s="2267"/>
      <c r="G123" s="645" t="s">
        <v>506</v>
      </c>
      <c r="H123" s="39">
        <f>SUM(H122)</f>
        <v>10</v>
      </c>
      <c r="I123" s="40">
        <f t="shared" ref="I123:Q123" si="41">SUM(I122:I122)</f>
        <v>10</v>
      </c>
      <c r="J123" s="40">
        <f t="shared" si="41"/>
        <v>0</v>
      </c>
      <c r="K123" s="42">
        <f t="shared" si="41"/>
        <v>0</v>
      </c>
      <c r="L123" s="39">
        <f t="shared" si="41"/>
        <v>10</v>
      </c>
      <c r="M123" s="40">
        <f t="shared" si="41"/>
        <v>10</v>
      </c>
      <c r="N123" s="40">
        <f t="shared" si="41"/>
        <v>0</v>
      </c>
      <c r="O123" s="42">
        <f t="shared" si="41"/>
        <v>0</v>
      </c>
      <c r="P123" s="43">
        <f t="shared" si="41"/>
        <v>12</v>
      </c>
      <c r="Q123" s="32">
        <f t="shared" si="41"/>
        <v>12</v>
      </c>
      <c r="R123" s="2269"/>
      <c r="S123" s="424">
        <f>SUM(S122)</f>
        <v>85</v>
      </c>
      <c r="T123" s="430">
        <f>SUM(T122)</f>
        <v>63</v>
      </c>
      <c r="U123" s="2271"/>
    </row>
    <row r="124" spans="1:22" ht="14.25" customHeight="1">
      <c r="A124" s="2272">
        <v>2</v>
      </c>
      <c r="B124" s="2274">
        <v>2</v>
      </c>
      <c r="C124" s="2276">
        <v>4</v>
      </c>
      <c r="D124" s="1597" t="s">
        <v>533</v>
      </c>
      <c r="E124" s="2278" t="s">
        <v>534</v>
      </c>
      <c r="F124" s="2280">
        <v>1</v>
      </c>
      <c r="G124" s="661" t="s">
        <v>67</v>
      </c>
      <c r="H124" s="662">
        <v>3.5</v>
      </c>
      <c r="I124" s="663">
        <v>3.5</v>
      </c>
      <c r="J124" s="663"/>
      <c r="K124" s="661"/>
      <c r="L124" s="662">
        <v>0</v>
      </c>
      <c r="M124" s="663">
        <v>0</v>
      </c>
      <c r="N124" s="663"/>
      <c r="O124" s="661"/>
      <c r="P124" s="664">
        <v>5</v>
      </c>
      <c r="Q124" s="665">
        <v>5</v>
      </c>
      <c r="R124" s="2282" t="s">
        <v>81</v>
      </c>
      <c r="S124" s="662">
        <v>100</v>
      </c>
      <c r="T124" s="663">
        <v>0</v>
      </c>
      <c r="U124" s="2284" t="s">
        <v>669</v>
      </c>
      <c r="V124" s="269"/>
    </row>
    <row r="125" spans="1:22" s="346" customFormat="1" ht="21.75" customHeight="1" thickBot="1">
      <c r="A125" s="2273"/>
      <c r="B125" s="2275"/>
      <c r="C125" s="2277"/>
      <c r="D125" s="1623"/>
      <c r="E125" s="2279"/>
      <c r="F125" s="2281"/>
      <c r="G125" s="666" t="s">
        <v>506</v>
      </c>
      <c r="H125" s="667">
        <f>SUM(H124)</f>
        <v>3.5</v>
      </c>
      <c r="I125" s="326">
        <f>SUM(I124)</f>
        <v>3.5</v>
      </c>
      <c r="J125" s="326">
        <v>0</v>
      </c>
      <c r="K125" s="329">
        <f>SUM(J124)</f>
        <v>0</v>
      </c>
      <c r="L125" s="667">
        <f>SUM(L124)</f>
        <v>0</v>
      </c>
      <c r="M125" s="326">
        <f>SUM(M124)</f>
        <v>0</v>
      </c>
      <c r="N125" s="326">
        <v>0</v>
      </c>
      <c r="O125" s="329">
        <f>SUM(N124)</f>
        <v>0</v>
      </c>
      <c r="P125" s="44">
        <v>5</v>
      </c>
      <c r="Q125" s="668">
        <f>SUM(Q124)</f>
        <v>5</v>
      </c>
      <c r="R125" s="2283"/>
      <c r="S125" s="667">
        <f>SUM(S124)</f>
        <v>100</v>
      </c>
      <c r="T125" s="326">
        <f>SUM(T124)</f>
        <v>0</v>
      </c>
      <c r="U125" s="2285"/>
    </row>
    <row r="126" spans="1:22" s="346" customFormat="1" thickBot="1">
      <c r="A126" s="651">
        <v>2</v>
      </c>
      <c r="B126" s="579">
        <v>2</v>
      </c>
      <c r="C126" s="2252" t="s">
        <v>14</v>
      </c>
      <c r="D126" s="2253"/>
      <c r="E126" s="2253"/>
      <c r="F126" s="2253"/>
      <c r="G126" s="2253"/>
      <c r="H126" s="45">
        <f t="shared" ref="H126:M126" si="42">SUM(H99,H103,H123,H125)</f>
        <v>1241.4000000000001</v>
      </c>
      <c r="I126" s="882">
        <f t="shared" si="42"/>
        <v>1149.7</v>
      </c>
      <c r="J126" s="882">
        <f t="shared" si="42"/>
        <v>0</v>
      </c>
      <c r="K126" s="46">
        <f t="shared" si="42"/>
        <v>91.7</v>
      </c>
      <c r="L126" s="45">
        <f t="shared" si="42"/>
        <v>1221.5999999999999</v>
      </c>
      <c r="M126" s="882">
        <f t="shared" si="42"/>
        <v>1129.9000000000001</v>
      </c>
      <c r="N126" s="882">
        <f>SUM(N99,N103,N123)</f>
        <v>0</v>
      </c>
      <c r="O126" s="46">
        <f>SUM(O99,O103,O123,O125)</f>
        <v>91.7</v>
      </c>
      <c r="P126" s="71">
        <f>SUM(P99,P103,P123,P125)</f>
        <v>767</v>
      </c>
      <c r="Q126" s="71">
        <f>SUM(Q99,Q103,Q123,Q125)</f>
        <v>767</v>
      </c>
      <c r="R126" s="893" t="s">
        <v>23</v>
      </c>
      <c r="S126" s="578" t="s">
        <v>23</v>
      </c>
      <c r="T126" s="579" t="s">
        <v>23</v>
      </c>
      <c r="U126" s="669" t="s">
        <v>23</v>
      </c>
    </row>
    <row r="127" spans="1:22" ht="12" thickBot="1">
      <c r="A127" s="651">
        <v>2</v>
      </c>
      <c r="B127" s="2254" t="s">
        <v>15</v>
      </c>
      <c r="C127" s="2255"/>
      <c r="D127" s="2255"/>
      <c r="E127" s="2255"/>
      <c r="F127" s="2255"/>
      <c r="G127" s="2255"/>
      <c r="H127" s="9">
        <f>SUM(H96,H126)</f>
        <v>1613.1000000000001</v>
      </c>
      <c r="I127" s="648">
        <f t="shared" ref="I127:Q127" si="43">SUM(I126,I96)</f>
        <v>1468.4</v>
      </c>
      <c r="J127" s="648">
        <f t="shared" si="43"/>
        <v>59.7</v>
      </c>
      <c r="K127" s="649">
        <f t="shared" si="43"/>
        <v>144.69999999999999</v>
      </c>
      <c r="L127" s="9">
        <f t="shared" si="43"/>
        <v>1593.3</v>
      </c>
      <c r="M127" s="648">
        <f t="shared" si="43"/>
        <v>1450.8000000000002</v>
      </c>
      <c r="N127" s="648">
        <f t="shared" si="43"/>
        <v>59.7</v>
      </c>
      <c r="O127" s="649">
        <f t="shared" si="43"/>
        <v>142.5</v>
      </c>
      <c r="P127" s="650">
        <f t="shared" si="43"/>
        <v>1163.4000000000001</v>
      </c>
      <c r="Q127" s="650">
        <f t="shared" si="43"/>
        <v>1185.2</v>
      </c>
      <c r="R127" s="894" t="s">
        <v>23</v>
      </c>
      <c r="S127" s="651" t="s">
        <v>23</v>
      </c>
      <c r="T127" s="670" t="s">
        <v>23</v>
      </c>
      <c r="U127" s="671" t="s">
        <v>23</v>
      </c>
      <c r="V127" s="93"/>
    </row>
    <row r="128" spans="1:22" ht="12" thickBot="1">
      <c r="A128" s="2256" t="s">
        <v>535</v>
      </c>
      <c r="B128" s="2257"/>
      <c r="C128" s="2257"/>
      <c r="D128" s="2257"/>
      <c r="E128" s="2257"/>
      <c r="F128" s="2257"/>
      <c r="G128" s="2257"/>
      <c r="H128" s="83">
        <f t="shared" ref="H128:Q128" si="44">SUM(H36,H127)</f>
        <v>2035.1000000000001</v>
      </c>
      <c r="I128" s="82">
        <f t="shared" si="44"/>
        <v>1890.4</v>
      </c>
      <c r="J128" s="82">
        <f t="shared" si="44"/>
        <v>89</v>
      </c>
      <c r="K128" s="84">
        <f t="shared" si="44"/>
        <v>144.69999999999999</v>
      </c>
      <c r="L128" s="83">
        <f t="shared" si="44"/>
        <v>2014.6</v>
      </c>
      <c r="M128" s="82">
        <f t="shared" si="44"/>
        <v>1872.1000000000001</v>
      </c>
      <c r="N128" s="82">
        <f t="shared" si="44"/>
        <v>89</v>
      </c>
      <c r="O128" s="84">
        <f t="shared" si="44"/>
        <v>142.5</v>
      </c>
      <c r="P128" s="672">
        <f t="shared" si="44"/>
        <v>1614</v>
      </c>
      <c r="Q128" s="672">
        <f t="shared" si="44"/>
        <v>1650.6</v>
      </c>
      <c r="R128" s="673" t="s">
        <v>23</v>
      </c>
      <c r="S128" s="674" t="s">
        <v>23</v>
      </c>
      <c r="T128" s="675" t="s">
        <v>23</v>
      </c>
      <c r="U128" s="529" t="s">
        <v>23</v>
      </c>
    </row>
    <row r="130" spans="2:21">
      <c r="H130" s="93">
        <f>+I128+K128</f>
        <v>2035.1000000000001</v>
      </c>
      <c r="L130" s="93"/>
    </row>
    <row r="131" spans="2:21">
      <c r="D131" s="367"/>
      <c r="H131" s="367"/>
      <c r="I131" s="367"/>
      <c r="J131" s="367"/>
      <c r="K131" s="367"/>
      <c r="L131" s="367"/>
      <c r="M131" s="367"/>
      <c r="N131" s="367"/>
      <c r="O131" s="367"/>
      <c r="P131" s="367"/>
      <c r="Q131" s="367"/>
    </row>
    <row r="132" spans="2:21" ht="15.75">
      <c r="B132" s="2258" t="s">
        <v>536</v>
      </c>
      <c r="C132" s="2258"/>
      <c r="D132" s="2258"/>
      <c r="E132" s="2258"/>
      <c r="F132" s="2258"/>
      <c r="G132" s="2258"/>
      <c r="H132" s="2258"/>
      <c r="I132" s="2258"/>
      <c r="J132" s="2258"/>
      <c r="K132" s="2258"/>
      <c r="L132" s="2258"/>
      <c r="M132" s="2258"/>
      <c r="N132" s="2258"/>
      <c r="O132" s="2258"/>
      <c r="P132" s="2258"/>
      <c r="Q132" s="2258"/>
      <c r="R132" s="2258"/>
      <c r="S132" s="2258"/>
      <c r="T132" s="2258"/>
    </row>
    <row r="133" spans="2:21">
      <c r="H133" s="367"/>
      <c r="I133" s="367"/>
      <c r="J133" s="367"/>
      <c r="K133" s="531"/>
      <c r="L133" s="531"/>
      <c r="M133" s="531"/>
      <c r="N133" s="531"/>
      <c r="O133" s="531"/>
      <c r="P133" s="367"/>
      <c r="Q133" s="367"/>
    </row>
    <row r="134" spans="2:21">
      <c r="K134" s="355"/>
      <c r="L134" s="531"/>
      <c r="M134" s="531"/>
      <c r="N134" s="531"/>
      <c r="O134" s="531"/>
    </row>
    <row r="135" spans="2:21">
      <c r="K135" s="355"/>
      <c r="L135" s="531"/>
      <c r="M135" s="531"/>
      <c r="N135" s="531"/>
      <c r="O135" s="531"/>
    </row>
    <row r="136" spans="2:21">
      <c r="K136" s="355"/>
      <c r="L136" s="531"/>
      <c r="M136" s="531"/>
      <c r="N136" s="531"/>
      <c r="O136" s="531"/>
      <c r="U136" s="244"/>
    </row>
  </sheetData>
  <mergeCells count="448">
    <mergeCell ref="R1:U1"/>
    <mergeCell ref="A2:U2"/>
    <mergeCell ref="A3:U3"/>
    <mergeCell ref="A4:U4"/>
    <mergeCell ref="A5:U5"/>
    <mergeCell ref="A6:U6"/>
    <mergeCell ref="R9:R10"/>
    <mergeCell ref="A7:U7"/>
    <mergeCell ref="A8:A10"/>
    <mergeCell ref="B8:B10"/>
    <mergeCell ref="C8:C10"/>
    <mergeCell ref="D8:D10"/>
    <mergeCell ref="E8:E10"/>
    <mergeCell ref="F8:F10"/>
    <mergeCell ref="G8:G10"/>
    <mergeCell ref="H8:K8"/>
    <mergeCell ref="L8:O8"/>
    <mergeCell ref="G15:G21"/>
    <mergeCell ref="H15:H21"/>
    <mergeCell ref="I15:I21"/>
    <mergeCell ref="J15:J21"/>
    <mergeCell ref="K15:K21"/>
    <mergeCell ref="U9:U10"/>
    <mergeCell ref="A11:U11"/>
    <mergeCell ref="A12:U12"/>
    <mergeCell ref="B13:U13"/>
    <mergeCell ref="C14:U14"/>
    <mergeCell ref="A15:A22"/>
    <mergeCell ref="B15:B22"/>
    <mergeCell ref="C15:C22"/>
    <mergeCell ref="D15:D22"/>
    <mergeCell ref="E15:E22"/>
    <mergeCell ref="P8:P10"/>
    <mergeCell ref="Q8:Q10"/>
    <mergeCell ref="R8:U8"/>
    <mergeCell ref="H9:H10"/>
    <mergeCell ref="I9:J9"/>
    <mergeCell ref="K9:K10"/>
    <mergeCell ref="L9:L10"/>
    <mergeCell ref="M9:N9"/>
    <mergeCell ref="O9:O10"/>
    <mergeCell ref="A25:A26"/>
    <mergeCell ref="B25:B26"/>
    <mergeCell ref="C25:C26"/>
    <mergeCell ref="D25:D26"/>
    <mergeCell ref="E25:E26"/>
    <mergeCell ref="F25:F26"/>
    <mergeCell ref="R25:R26"/>
    <mergeCell ref="R15:R16"/>
    <mergeCell ref="U15:U22"/>
    <mergeCell ref="R17:R18"/>
    <mergeCell ref="R19:R20"/>
    <mergeCell ref="R21:R22"/>
    <mergeCell ref="A23:A24"/>
    <mergeCell ref="B23:B24"/>
    <mergeCell ref="C23:C24"/>
    <mergeCell ref="D23:D24"/>
    <mergeCell ref="E23:E24"/>
    <mergeCell ref="L15:L21"/>
    <mergeCell ref="M15:M21"/>
    <mergeCell ref="N15:N21"/>
    <mergeCell ref="O15:O21"/>
    <mergeCell ref="P15:P21"/>
    <mergeCell ref="Q15:Q21"/>
    <mergeCell ref="F15:F22"/>
    <mergeCell ref="U25:U26"/>
    <mergeCell ref="C27:C28"/>
    <mergeCell ref="D27:D28"/>
    <mergeCell ref="E27:E28"/>
    <mergeCell ref="F27:F28"/>
    <mergeCell ref="R27:R28"/>
    <mergeCell ref="F23:F24"/>
    <mergeCell ref="R23:R24"/>
    <mergeCell ref="U23:U24"/>
    <mergeCell ref="C29:G29"/>
    <mergeCell ref="C30:U30"/>
    <mergeCell ref="A31:A32"/>
    <mergeCell ref="B31:B32"/>
    <mergeCell ref="C31:C32"/>
    <mergeCell ref="D31:D32"/>
    <mergeCell ref="E31:E32"/>
    <mergeCell ref="F31:F32"/>
    <mergeCell ref="R31:R32"/>
    <mergeCell ref="U31:U32"/>
    <mergeCell ref="R33:R34"/>
    <mergeCell ref="U33:U34"/>
    <mergeCell ref="C35:G35"/>
    <mergeCell ref="B36:G36"/>
    <mergeCell ref="B37:U37"/>
    <mergeCell ref="C38:U38"/>
    <mergeCell ref="A33:A34"/>
    <mergeCell ref="B33:B34"/>
    <mergeCell ref="C33:C34"/>
    <mergeCell ref="D33:D34"/>
    <mergeCell ref="E33:E34"/>
    <mergeCell ref="F33:F34"/>
    <mergeCell ref="O62:O63"/>
    <mergeCell ref="P62:P63"/>
    <mergeCell ref="Q62:Q63"/>
    <mergeCell ref="R62:R63"/>
    <mergeCell ref="R58:R59"/>
    <mergeCell ref="U58:U59"/>
    <mergeCell ref="U60:U61"/>
    <mergeCell ref="Q58:Q59"/>
    <mergeCell ref="A46:A47"/>
    <mergeCell ref="B46:B47"/>
    <mergeCell ref="C46:C47"/>
    <mergeCell ref="D46:D47"/>
    <mergeCell ref="E46:E47"/>
    <mergeCell ref="F46:F47"/>
    <mergeCell ref="R46:R47"/>
    <mergeCell ref="A48:A49"/>
    <mergeCell ref="B48:B49"/>
    <mergeCell ref="C48:C49"/>
    <mergeCell ref="D48:D49"/>
    <mergeCell ref="E48:E49"/>
    <mergeCell ref="F48:F49"/>
    <mergeCell ref="R48:R49"/>
    <mergeCell ref="A50:A51"/>
    <mergeCell ref="B50:B51"/>
    <mergeCell ref="O70:O71"/>
    <mergeCell ref="P70:P71"/>
    <mergeCell ref="Q70:Q71"/>
    <mergeCell ref="R70:R71"/>
    <mergeCell ref="A62:A65"/>
    <mergeCell ref="B62:B65"/>
    <mergeCell ref="C62:C65"/>
    <mergeCell ref="D62:D65"/>
    <mergeCell ref="E62:E65"/>
    <mergeCell ref="F62:F65"/>
    <mergeCell ref="G62:G63"/>
    <mergeCell ref="H62:H63"/>
    <mergeCell ref="I62:I63"/>
    <mergeCell ref="J62:J63"/>
    <mergeCell ref="K62:K63"/>
    <mergeCell ref="L62:L63"/>
    <mergeCell ref="A70:A73"/>
    <mergeCell ref="B70:B73"/>
    <mergeCell ref="C70:C73"/>
    <mergeCell ref="R68:R69"/>
    <mergeCell ref="H70:H71"/>
    <mergeCell ref="I70:I71"/>
    <mergeCell ref="M62:M63"/>
    <mergeCell ref="N62:N63"/>
    <mergeCell ref="J86:J87"/>
    <mergeCell ref="K86:K87"/>
    <mergeCell ref="L86:L87"/>
    <mergeCell ref="M86:M87"/>
    <mergeCell ref="N86:N87"/>
    <mergeCell ref="O86:O87"/>
    <mergeCell ref="P86:P87"/>
    <mergeCell ref="Q86:Q87"/>
    <mergeCell ref="R86:R87"/>
    <mergeCell ref="R100:R103"/>
    <mergeCell ref="S100:S102"/>
    <mergeCell ref="T100:T102"/>
    <mergeCell ref="U100:U103"/>
    <mergeCell ref="A94:A95"/>
    <mergeCell ref="B94:B95"/>
    <mergeCell ref="C94:C95"/>
    <mergeCell ref="D94:D95"/>
    <mergeCell ref="E94:E95"/>
    <mergeCell ref="F94:F95"/>
    <mergeCell ref="R94:R95"/>
    <mergeCell ref="U94:U95"/>
    <mergeCell ref="C96:G96"/>
    <mergeCell ref="C97:U97"/>
    <mergeCell ref="A98:A99"/>
    <mergeCell ref="B98:B99"/>
    <mergeCell ref="C98:C99"/>
    <mergeCell ref="D98:D99"/>
    <mergeCell ref="E98:E99"/>
    <mergeCell ref="F98:F99"/>
    <mergeCell ref="R98:R99"/>
    <mergeCell ref="U98:U99"/>
    <mergeCell ref="R110:R111"/>
    <mergeCell ref="R112:R113"/>
    <mergeCell ref="A104:A105"/>
    <mergeCell ref="B104:B105"/>
    <mergeCell ref="C104:C105"/>
    <mergeCell ref="D104:D105"/>
    <mergeCell ref="E104:E105"/>
    <mergeCell ref="F104:F105"/>
    <mergeCell ref="R104:R105"/>
    <mergeCell ref="A106:A107"/>
    <mergeCell ref="B106:B107"/>
    <mergeCell ref="C106:C107"/>
    <mergeCell ref="D106:D107"/>
    <mergeCell ref="E106:E107"/>
    <mergeCell ref="F106:F107"/>
    <mergeCell ref="R106:R107"/>
    <mergeCell ref="A108:A109"/>
    <mergeCell ref="B108:B109"/>
    <mergeCell ref="C108:C109"/>
    <mergeCell ref="D108:D109"/>
    <mergeCell ref="E108:E109"/>
    <mergeCell ref="F108:F109"/>
    <mergeCell ref="R108:R109"/>
    <mergeCell ref="A27:A28"/>
    <mergeCell ref="B27:B28"/>
    <mergeCell ref="A112:A113"/>
    <mergeCell ref="B112:B113"/>
    <mergeCell ref="C112:C113"/>
    <mergeCell ref="D112:D113"/>
    <mergeCell ref="E112:E113"/>
    <mergeCell ref="F112:F113"/>
    <mergeCell ref="A110:A111"/>
    <mergeCell ref="B110:B111"/>
    <mergeCell ref="C110:C111"/>
    <mergeCell ref="D110:D111"/>
    <mergeCell ref="E110:E111"/>
    <mergeCell ref="F110:F111"/>
    <mergeCell ref="A100:A103"/>
    <mergeCell ref="B100:B103"/>
    <mergeCell ref="C100:C103"/>
    <mergeCell ref="D100:D103"/>
    <mergeCell ref="E100:E103"/>
    <mergeCell ref="F100:F103"/>
    <mergeCell ref="A54:A55"/>
    <mergeCell ref="B54:B55"/>
    <mergeCell ref="C54:C55"/>
    <mergeCell ref="D54:D55"/>
    <mergeCell ref="U39:U41"/>
    <mergeCell ref="A42:A43"/>
    <mergeCell ref="B42:B43"/>
    <mergeCell ref="C42:C43"/>
    <mergeCell ref="D42:D43"/>
    <mergeCell ref="E42:E43"/>
    <mergeCell ref="F42:F43"/>
    <mergeCell ref="R42:R43"/>
    <mergeCell ref="A44:A45"/>
    <mergeCell ref="B44:B45"/>
    <mergeCell ref="C44:C45"/>
    <mergeCell ref="D44:D45"/>
    <mergeCell ref="E44:E45"/>
    <mergeCell ref="F44:F45"/>
    <mergeCell ref="R44:R45"/>
    <mergeCell ref="A39:A41"/>
    <mergeCell ref="B39:B41"/>
    <mergeCell ref="C39:C41"/>
    <mergeCell ref="D39:D41"/>
    <mergeCell ref="E39:E41"/>
    <mergeCell ref="F39:F41"/>
    <mergeCell ref="R39:R41"/>
    <mergeCell ref="S39:S40"/>
    <mergeCell ref="T39:T40"/>
    <mergeCell ref="C50:C51"/>
    <mergeCell ref="D50:D51"/>
    <mergeCell ref="E50:E51"/>
    <mergeCell ref="F50:F51"/>
    <mergeCell ref="R50:R51"/>
    <mergeCell ref="E54:E55"/>
    <mergeCell ref="A52:A53"/>
    <mergeCell ref="B52:B53"/>
    <mergeCell ref="C52:C53"/>
    <mergeCell ref="D52:D53"/>
    <mergeCell ref="E52:E53"/>
    <mergeCell ref="F52:F53"/>
    <mergeCell ref="R52:R53"/>
    <mergeCell ref="F54:F55"/>
    <mergeCell ref="R54:R55"/>
    <mergeCell ref="A56:A57"/>
    <mergeCell ref="B56:B57"/>
    <mergeCell ref="C56:C57"/>
    <mergeCell ref="D56:D57"/>
    <mergeCell ref="E56:E57"/>
    <mergeCell ref="F56:F57"/>
    <mergeCell ref="R56:R57"/>
    <mergeCell ref="A58:A61"/>
    <mergeCell ref="B58:B61"/>
    <mergeCell ref="C58:C61"/>
    <mergeCell ref="D58:D61"/>
    <mergeCell ref="E58:E61"/>
    <mergeCell ref="F58:F61"/>
    <mergeCell ref="G58:G59"/>
    <mergeCell ref="H58:H59"/>
    <mergeCell ref="I58:I59"/>
    <mergeCell ref="J58:J59"/>
    <mergeCell ref="K58:K59"/>
    <mergeCell ref="L58:L59"/>
    <mergeCell ref="M58:M59"/>
    <mergeCell ref="N58:N59"/>
    <mergeCell ref="O58:O59"/>
    <mergeCell ref="P58:P59"/>
    <mergeCell ref="R60:R61"/>
    <mergeCell ref="J70:J71"/>
    <mergeCell ref="K70:K71"/>
    <mergeCell ref="L70:L71"/>
    <mergeCell ref="R64:R65"/>
    <mergeCell ref="A66:A69"/>
    <mergeCell ref="B66:B69"/>
    <mergeCell ref="C66:C69"/>
    <mergeCell ref="D66:D69"/>
    <mergeCell ref="E66:E69"/>
    <mergeCell ref="F66:F69"/>
    <mergeCell ref="G66:G67"/>
    <mergeCell ref="H66:H67"/>
    <mergeCell ref="I66:I67"/>
    <mergeCell ref="J66:J67"/>
    <mergeCell ref="K66:K67"/>
    <mergeCell ref="L66:L67"/>
    <mergeCell ref="M66:M67"/>
    <mergeCell ref="N66:N67"/>
    <mergeCell ref="O66:O67"/>
    <mergeCell ref="P66:P67"/>
    <mergeCell ref="Q66:Q67"/>
    <mergeCell ref="R66:R67"/>
    <mergeCell ref="M70:M71"/>
    <mergeCell ref="N70:N71"/>
    <mergeCell ref="R72:R73"/>
    <mergeCell ref="A74:A77"/>
    <mergeCell ref="B74:B77"/>
    <mergeCell ref="C74:C77"/>
    <mergeCell ref="D74:D77"/>
    <mergeCell ref="E74:E77"/>
    <mergeCell ref="F74:F77"/>
    <mergeCell ref="G74:G75"/>
    <mergeCell ref="H74:H75"/>
    <mergeCell ref="I74:I75"/>
    <mergeCell ref="J74:J75"/>
    <mergeCell ref="K74:K75"/>
    <mergeCell ref="L74:L75"/>
    <mergeCell ref="M74:M75"/>
    <mergeCell ref="N74:N75"/>
    <mergeCell ref="O74:O75"/>
    <mergeCell ref="P74:P75"/>
    <mergeCell ref="Q74:Q75"/>
    <mergeCell ref="R74:R75"/>
    <mergeCell ref="R76:R77"/>
    <mergeCell ref="D70:D73"/>
    <mergeCell ref="E70:E73"/>
    <mergeCell ref="F70:F73"/>
    <mergeCell ref="G70:G71"/>
    <mergeCell ref="R84:R85"/>
    <mergeCell ref="A78:A81"/>
    <mergeCell ref="B78:B81"/>
    <mergeCell ref="C78:C81"/>
    <mergeCell ref="D78:D81"/>
    <mergeCell ref="E78:E81"/>
    <mergeCell ref="F78:F81"/>
    <mergeCell ref="G78:G79"/>
    <mergeCell ref="H78:H79"/>
    <mergeCell ref="I78:I79"/>
    <mergeCell ref="J78:J79"/>
    <mergeCell ref="K78:K79"/>
    <mergeCell ref="L78:L79"/>
    <mergeCell ref="M78:M79"/>
    <mergeCell ref="N78:N79"/>
    <mergeCell ref="O78:O79"/>
    <mergeCell ref="P78:P79"/>
    <mergeCell ref="Q78:Q79"/>
    <mergeCell ref="R78:R79"/>
    <mergeCell ref="E86:E89"/>
    <mergeCell ref="F86:F89"/>
    <mergeCell ref="G86:G87"/>
    <mergeCell ref="H86:H87"/>
    <mergeCell ref="I86:I87"/>
    <mergeCell ref="R80:R81"/>
    <mergeCell ref="A82:A85"/>
    <mergeCell ref="B82:B85"/>
    <mergeCell ref="C82:C85"/>
    <mergeCell ref="D82:D85"/>
    <mergeCell ref="E82:E85"/>
    <mergeCell ref="F82:F85"/>
    <mergeCell ref="G82:G83"/>
    <mergeCell ref="H82:H83"/>
    <mergeCell ref="I82:I83"/>
    <mergeCell ref="J82:J83"/>
    <mergeCell ref="K82:K83"/>
    <mergeCell ref="L82:L83"/>
    <mergeCell ref="M82:M83"/>
    <mergeCell ref="N82:N83"/>
    <mergeCell ref="O82:O83"/>
    <mergeCell ref="P82:P83"/>
    <mergeCell ref="Q82:Q83"/>
    <mergeCell ref="R82:R83"/>
    <mergeCell ref="R88:R89"/>
    <mergeCell ref="A90:A93"/>
    <mergeCell ref="B90:B93"/>
    <mergeCell ref="C90:C93"/>
    <mergeCell ref="D90:D93"/>
    <mergeCell ref="E90:E93"/>
    <mergeCell ref="F90:F93"/>
    <mergeCell ref="G90:G91"/>
    <mergeCell ref="H90:H91"/>
    <mergeCell ref="I90:I91"/>
    <mergeCell ref="J90:J91"/>
    <mergeCell ref="K90:K91"/>
    <mergeCell ref="L90:L91"/>
    <mergeCell ref="M90:M91"/>
    <mergeCell ref="N90:N91"/>
    <mergeCell ref="O90:O91"/>
    <mergeCell ref="P90:P91"/>
    <mergeCell ref="Q90:Q91"/>
    <mergeCell ref="R90:R91"/>
    <mergeCell ref="R92:R93"/>
    <mergeCell ref="A86:A89"/>
    <mergeCell ref="B86:B89"/>
    <mergeCell ref="C86:C89"/>
    <mergeCell ref="D86:D89"/>
    <mergeCell ref="A114:A115"/>
    <mergeCell ref="B114:B115"/>
    <mergeCell ref="C114:C115"/>
    <mergeCell ref="D114:D115"/>
    <mergeCell ref="E114:E115"/>
    <mergeCell ref="F114:F115"/>
    <mergeCell ref="R114:R115"/>
    <mergeCell ref="A116:A117"/>
    <mergeCell ref="B116:B117"/>
    <mergeCell ref="C116:C117"/>
    <mergeCell ref="D116:D117"/>
    <mergeCell ref="E116:E117"/>
    <mergeCell ref="F116:F117"/>
    <mergeCell ref="R116:R117"/>
    <mergeCell ref="A118:A119"/>
    <mergeCell ref="B118:B119"/>
    <mergeCell ref="C118:C119"/>
    <mergeCell ref="D118:D119"/>
    <mergeCell ref="E118:E119"/>
    <mergeCell ref="F118:F119"/>
    <mergeCell ref="R118:R119"/>
    <mergeCell ref="A120:A121"/>
    <mergeCell ref="B120:B121"/>
    <mergeCell ref="C120:C121"/>
    <mergeCell ref="D120:D121"/>
    <mergeCell ref="E120:E121"/>
    <mergeCell ref="F120:F121"/>
    <mergeCell ref="R120:R121"/>
    <mergeCell ref="U122:U123"/>
    <mergeCell ref="A124:A125"/>
    <mergeCell ref="B124:B125"/>
    <mergeCell ref="C124:C125"/>
    <mergeCell ref="D124:D125"/>
    <mergeCell ref="E124:E125"/>
    <mergeCell ref="F124:F125"/>
    <mergeCell ref="R124:R125"/>
    <mergeCell ref="U124:U125"/>
    <mergeCell ref="C126:G126"/>
    <mergeCell ref="B127:G127"/>
    <mergeCell ref="A128:G128"/>
    <mergeCell ref="B132:T132"/>
    <mergeCell ref="A122:A123"/>
    <mergeCell ref="B122:B123"/>
    <mergeCell ref="C122:C123"/>
    <mergeCell ref="D122:D123"/>
    <mergeCell ref="E122:E123"/>
    <mergeCell ref="F122:F123"/>
    <mergeCell ref="R122:R123"/>
  </mergeCells>
  <conditionalFormatting sqref="V4:IV4 A4 R8:R10 A6:U6">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65" firstPageNumber="23" orientation="landscape" useFirstPageNumber="1" r:id="rId1"/>
  <headerFooter>
    <oddHeader>&amp;C&amp;P</oddHead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2</vt:i4>
      </vt:variant>
    </vt:vector>
  </HeadingPairs>
  <TitlesOfParts>
    <vt:vector size="8" baseType="lpstr">
      <vt:lpstr>1_programa</vt:lpstr>
      <vt:lpstr>2_programa</vt:lpstr>
      <vt:lpstr>3_programa</vt:lpstr>
      <vt:lpstr>4_programa</vt:lpstr>
      <vt:lpstr>5_programa</vt:lpstr>
      <vt:lpstr>6_programa</vt:lpstr>
      <vt:lpstr>'4_programa'!Spausdinimo_sritis</vt:lpstr>
      <vt:lpstr>'5_programa'!Spausdinimo_sritis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Danute</cp:lastModifiedBy>
  <cp:lastPrinted>2019-06-12T08:53:35Z</cp:lastPrinted>
  <dcterms:created xsi:type="dcterms:W3CDTF">1996-10-14T23:33:28Z</dcterms:created>
  <dcterms:modified xsi:type="dcterms:W3CDTF">2019-06-25T09:04:27Z</dcterms:modified>
</cp:coreProperties>
</file>