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activeTab="2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state="hidden" r:id="rId5"/>
    <sheet name="6 pr._mokinio krepšelis" sheetId="3" state="hidden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9" r:id="rId11"/>
    <sheet name="12 pr._suvestinė pagal progr." sheetId="10" r:id="rId12"/>
  </sheets>
  <definedNames>
    <definedName name="_xlnm.Print_Titles" localSheetId="0">'1 pr._pajamos'!$18:$18</definedName>
    <definedName name="_xlnm.Print_Titles" localSheetId="1">'2 pr._pajamos pagal rūšis'!$16:$18</definedName>
    <definedName name="_xlnm.Print_Titles" localSheetId="2">'3 pr._asignavimų suvestinė'!$18:$20</definedName>
    <definedName name="_xlnm.Print_Titles" localSheetId="3">'4 pr._savarankiškos f-jos'!$16:$18</definedName>
    <definedName name="_xlnm.Print_Titles" localSheetId="6">'7 pr._kita dotacija'!$16:$18</definedName>
    <definedName name="_xlnm.Print_Titles" localSheetId="8">'9 pr._įstaigų pajamos'!$16:$18</definedName>
  </definedNames>
  <calcPr calcId="145621"/>
</workbook>
</file>

<file path=xl/calcChain.xml><?xml version="1.0" encoding="utf-8"?>
<calcChain xmlns="http://schemas.openxmlformats.org/spreadsheetml/2006/main">
  <c r="H48" i="1" l="1"/>
  <c r="J88" i="1"/>
  <c r="I88" i="1"/>
  <c r="H88" i="1" s="1"/>
  <c r="K88" i="1"/>
  <c r="H89" i="1"/>
  <c r="H44" i="1"/>
  <c r="H45" i="1"/>
  <c r="H46" i="1"/>
  <c r="H79" i="14"/>
  <c r="F68" i="14"/>
  <c r="H65" i="14"/>
  <c r="F64" i="14"/>
  <c r="J60" i="14"/>
  <c r="J59" i="14"/>
  <c r="H56" i="14"/>
  <c r="E55" i="14"/>
  <c r="F55" i="14"/>
  <c r="H55" i="14"/>
  <c r="I55" i="14"/>
  <c r="J55" i="14"/>
  <c r="D55" i="14"/>
  <c r="E54" i="14"/>
  <c r="F54" i="14"/>
  <c r="H54" i="14"/>
  <c r="I54" i="14"/>
  <c r="J54" i="14"/>
  <c r="D54" i="14"/>
  <c r="D53" i="14"/>
  <c r="E52" i="14"/>
  <c r="F52" i="14"/>
  <c r="N52" i="14" s="1"/>
  <c r="H52" i="14"/>
  <c r="I52" i="14"/>
  <c r="J52" i="14"/>
  <c r="D52" i="14"/>
  <c r="E51" i="14"/>
  <c r="F51" i="14"/>
  <c r="N51" i="14" s="1"/>
  <c r="H51" i="14"/>
  <c r="I51" i="14"/>
  <c r="J51" i="14"/>
  <c r="D51" i="14"/>
  <c r="E49" i="14"/>
  <c r="F49" i="14"/>
  <c r="H49" i="14"/>
  <c r="I49" i="14"/>
  <c r="J49" i="14"/>
  <c r="D49" i="14"/>
  <c r="I48" i="14"/>
  <c r="I41" i="14"/>
  <c r="E38" i="14"/>
  <c r="F38" i="14"/>
  <c r="H38" i="14"/>
  <c r="I38" i="14"/>
  <c r="J38" i="14"/>
  <c r="D38" i="14"/>
  <c r="D90" i="11"/>
  <c r="C90" i="11"/>
  <c r="C73" i="11"/>
  <c r="I221" i="4"/>
  <c r="O219" i="4"/>
  <c r="N219" i="4"/>
  <c r="M219" i="4"/>
  <c r="O218" i="4"/>
  <c r="L218" i="4" s="1"/>
  <c r="N218" i="4"/>
  <c r="M218" i="4"/>
  <c r="E230" i="4"/>
  <c r="F230" i="4"/>
  <c r="G230" i="4"/>
  <c r="I230" i="4"/>
  <c r="J230" i="4"/>
  <c r="K230" i="4"/>
  <c r="H219" i="4"/>
  <c r="I226" i="4"/>
  <c r="J217" i="4"/>
  <c r="J221" i="4" s="1"/>
  <c r="K217" i="4"/>
  <c r="K221" i="4" s="1"/>
  <c r="I217" i="4"/>
  <c r="F217" i="4"/>
  <c r="F221" i="4" s="1"/>
  <c r="G217" i="4"/>
  <c r="E217" i="4"/>
  <c r="D87" i="14" s="1"/>
  <c r="E227" i="4"/>
  <c r="F227" i="4"/>
  <c r="G227" i="4"/>
  <c r="I227" i="4"/>
  <c r="J227" i="4"/>
  <c r="K227" i="4"/>
  <c r="M227" i="4"/>
  <c r="E226" i="4"/>
  <c r="F226" i="4"/>
  <c r="J226" i="4"/>
  <c r="K226" i="4"/>
  <c r="M226" i="4"/>
  <c r="E224" i="4"/>
  <c r="F224" i="4"/>
  <c r="G224" i="4"/>
  <c r="I224" i="4"/>
  <c r="J224" i="4"/>
  <c r="K224" i="4"/>
  <c r="E228" i="4"/>
  <c r="F228" i="4"/>
  <c r="H228" i="4"/>
  <c r="I228" i="4"/>
  <c r="J228" i="4"/>
  <c r="K228" i="4"/>
  <c r="N228" i="4"/>
  <c r="H218" i="4"/>
  <c r="N220" i="4"/>
  <c r="M220" i="4"/>
  <c r="M228" i="4" s="1"/>
  <c r="H220" i="4"/>
  <c r="N215" i="4"/>
  <c r="M215" i="4"/>
  <c r="H215" i="4"/>
  <c r="G215" i="4"/>
  <c r="D215" i="4" s="1"/>
  <c r="H210" i="4"/>
  <c r="O209" i="4"/>
  <c r="N209" i="4"/>
  <c r="M209" i="4"/>
  <c r="L209" i="4" s="1"/>
  <c r="H209" i="4"/>
  <c r="D209" i="4"/>
  <c r="R209" i="4"/>
  <c r="O208" i="4"/>
  <c r="N208" i="4"/>
  <c r="M208" i="4"/>
  <c r="H208" i="4"/>
  <c r="D208" i="4"/>
  <c r="O207" i="4"/>
  <c r="N207" i="4"/>
  <c r="M207" i="4"/>
  <c r="H207" i="4"/>
  <c r="D207" i="4"/>
  <c r="R206" i="4"/>
  <c r="K206" i="4"/>
  <c r="J206" i="4"/>
  <c r="I206" i="4"/>
  <c r="H206" i="4" s="1"/>
  <c r="G206" i="4"/>
  <c r="O206" i="4" s="1"/>
  <c r="F206" i="4"/>
  <c r="N206" i="4" s="1"/>
  <c r="E206" i="4"/>
  <c r="M206" i="4" s="1"/>
  <c r="O205" i="4"/>
  <c r="N205" i="4"/>
  <c r="M205" i="4"/>
  <c r="H205" i="4"/>
  <c r="D205" i="4"/>
  <c r="O204" i="4"/>
  <c r="N204" i="4"/>
  <c r="M204" i="4"/>
  <c r="H204" i="4"/>
  <c r="D204" i="4"/>
  <c r="R203" i="4"/>
  <c r="K203" i="4"/>
  <c r="J203" i="4"/>
  <c r="I203" i="4"/>
  <c r="H203" i="4" s="1"/>
  <c r="G203" i="4"/>
  <c r="O203" i="4"/>
  <c r="F203" i="4"/>
  <c r="N203" i="4" s="1"/>
  <c r="E203" i="4"/>
  <c r="O202" i="4"/>
  <c r="N202" i="4"/>
  <c r="M202" i="4"/>
  <c r="H202" i="4"/>
  <c r="D202" i="4"/>
  <c r="O201" i="4"/>
  <c r="N201" i="4"/>
  <c r="M201" i="4"/>
  <c r="H201" i="4"/>
  <c r="D201" i="4"/>
  <c r="R200" i="4"/>
  <c r="K200" i="4"/>
  <c r="H200" i="4" s="1"/>
  <c r="J200" i="4"/>
  <c r="N200" i="4" s="1"/>
  <c r="I200" i="4"/>
  <c r="G200" i="4"/>
  <c r="O200" i="4" s="1"/>
  <c r="F200" i="4"/>
  <c r="E200" i="4"/>
  <c r="M200" i="4"/>
  <c r="O199" i="4"/>
  <c r="N199" i="4"/>
  <c r="M199" i="4"/>
  <c r="H199" i="4"/>
  <c r="D199" i="4"/>
  <c r="O198" i="4"/>
  <c r="N198" i="4"/>
  <c r="M198" i="4"/>
  <c r="H198" i="4"/>
  <c r="D198" i="4"/>
  <c r="R197" i="4"/>
  <c r="K197" i="4"/>
  <c r="H197" i="4" s="1"/>
  <c r="J197" i="4"/>
  <c r="I197" i="4"/>
  <c r="G197" i="4"/>
  <c r="O197" i="4" s="1"/>
  <c r="F197" i="4"/>
  <c r="N197" i="4"/>
  <c r="E197" i="4"/>
  <c r="O196" i="4"/>
  <c r="N196" i="4"/>
  <c r="M196" i="4"/>
  <c r="H196" i="4"/>
  <c r="D196" i="4"/>
  <c r="O195" i="4"/>
  <c r="N195" i="4"/>
  <c r="M195" i="4"/>
  <c r="H195" i="4"/>
  <c r="D195" i="4"/>
  <c r="R194" i="4"/>
  <c r="K194" i="4"/>
  <c r="H194" i="4"/>
  <c r="J194" i="4"/>
  <c r="I194" i="4"/>
  <c r="G194" i="4"/>
  <c r="O194" i="4"/>
  <c r="F194" i="4"/>
  <c r="N194" i="4" s="1"/>
  <c r="E194" i="4"/>
  <c r="M194" i="4"/>
  <c r="O193" i="4"/>
  <c r="N193" i="4"/>
  <c r="M193" i="4"/>
  <c r="H193" i="4"/>
  <c r="D193" i="4"/>
  <c r="O192" i="4"/>
  <c r="N192" i="4"/>
  <c r="M192" i="4"/>
  <c r="H192" i="4"/>
  <c r="D192" i="4"/>
  <c r="R191" i="4"/>
  <c r="K191" i="4"/>
  <c r="J191" i="4"/>
  <c r="I191" i="4"/>
  <c r="H191" i="4" s="1"/>
  <c r="G191" i="4"/>
  <c r="O191" i="4" s="1"/>
  <c r="F191" i="4"/>
  <c r="N191" i="4" s="1"/>
  <c r="E191" i="4"/>
  <c r="M191" i="4" s="1"/>
  <c r="O190" i="4"/>
  <c r="N190" i="4"/>
  <c r="M190" i="4"/>
  <c r="H190" i="4"/>
  <c r="D190" i="4"/>
  <c r="O189" i="4"/>
  <c r="N189" i="4"/>
  <c r="M189" i="4"/>
  <c r="H189" i="4"/>
  <c r="D189" i="4"/>
  <c r="R188" i="4"/>
  <c r="K188" i="4"/>
  <c r="J188" i="4"/>
  <c r="I188" i="4"/>
  <c r="H188" i="4"/>
  <c r="G188" i="4"/>
  <c r="O188" i="4" s="1"/>
  <c r="F188" i="4"/>
  <c r="N188" i="4"/>
  <c r="E188" i="4"/>
  <c r="M188" i="4" s="1"/>
  <c r="O187" i="4"/>
  <c r="N187" i="4"/>
  <c r="M187" i="4"/>
  <c r="H187" i="4"/>
  <c r="D187" i="4"/>
  <c r="O186" i="4"/>
  <c r="N186" i="4"/>
  <c r="M186" i="4"/>
  <c r="H186" i="4"/>
  <c r="D186" i="4"/>
  <c r="R185" i="4"/>
  <c r="K185" i="4"/>
  <c r="J185" i="4"/>
  <c r="I185" i="4"/>
  <c r="H185" i="4"/>
  <c r="G185" i="4"/>
  <c r="O185" i="4" s="1"/>
  <c r="F185" i="4"/>
  <c r="N185" i="4" s="1"/>
  <c r="E185" i="4"/>
  <c r="M185" i="4" s="1"/>
  <c r="D185" i="4"/>
  <c r="O184" i="4"/>
  <c r="N184" i="4"/>
  <c r="M184" i="4"/>
  <c r="H184" i="4"/>
  <c r="D184" i="4"/>
  <c r="O183" i="4"/>
  <c r="N183" i="4"/>
  <c r="M183" i="4"/>
  <c r="H183" i="4"/>
  <c r="D183" i="4"/>
  <c r="R182" i="4"/>
  <c r="K182" i="4"/>
  <c r="H182" i="4" s="1"/>
  <c r="J182" i="4"/>
  <c r="I182" i="4"/>
  <c r="G182" i="4"/>
  <c r="O182" i="4" s="1"/>
  <c r="F182" i="4"/>
  <c r="N182" i="4" s="1"/>
  <c r="E182" i="4"/>
  <c r="M182" i="4" s="1"/>
  <c r="O181" i="4"/>
  <c r="N181" i="4"/>
  <c r="M181" i="4"/>
  <c r="H181" i="4"/>
  <c r="D181" i="4"/>
  <c r="O180" i="4"/>
  <c r="N180" i="4"/>
  <c r="M180" i="4"/>
  <c r="H180" i="4"/>
  <c r="D180" i="4"/>
  <c r="R179" i="4"/>
  <c r="K179" i="4"/>
  <c r="J179" i="4"/>
  <c r="I179" i="4"/>
  <c r="G179" i="4"/>
  <c r="F179" i="4"/>
  <c r="E179" i="4"/>
  <c r="O178" i="4"/>
  <c r="N178" i="4"/>
  <c r="M178" i="4"/>
  <c r="H178" i="4"/>
  <c r="D178" i="4"/>
  <c r="O177" i="4"/>
  <c r="N177" i="4"/>
  <c r="M177" i="4"/>
  <c r="H177" i="4"/>
  <c r="D177" i="4"/>
  <c r="R176" i="4"/>
  <c r="K176" i="4"/>
  <c r="J176" i="4"/>
  <c r="I176" i="4"/>
  <c r="H176" i="4" s="1"/>
  <c r="G176" i="4"/>
  <c r="O176" i="4" s="1"/>
  <c r="F176" i="4"/>
  <c r="N176" i="4" s="1"/>
  <c r="E176" i="4"/>
  <c r="O175" i="4"/>
  <c r="N175" i="4"/>
  <c r="M175" i="4"/>
  <c r="H175" i="4"/>
  <c r="D175" i="4"/>
  <c r="O174" i="4"/>
  <c r="N174" i="4"/>
  <c r="M174" i="4"/>
  <c r="H174" i="4"/>
  <c r="D174" i="4"/>
  <c r="R173" i="4"/>
  <c r="K173" i="4"/>
  <c r="J173" i="4"/>
  <c r="J211" i="4" s="1"/>
  <c r="I173" i="4"/>
  <c r="G173" i="4"/>
  <c r="F173" i="4"/>
  <c r="E173" i="4"/>
  <c r="D173" i="4" s="1"/>
  <c r="K170" i="4"/>
  <c r="J170" i="4"/>
  <c r="I170" i="4"/>
  <c r="H170" i="4" s="1"/>
  <c r="G170" i="4"/>
  <c r="F170" i="4"/>
  <c r="N170" i="4"/>
  <c r="E170" i="4"/>
  <c r="D171" i="4"/>
  <c r="H171" i="4"/>
  <c r="M171" i="4"/>
  <c r="N171" i="4"/>
  <c r="O171" i="4"/>
  <c r="D172" i="4"/>
  <c r="H172" i="4"/>
  <c r="M172" i="4"/>
  <c r="N172" i="4"/>
  <c r="O172" i="4"/>
  <c r="K148" i="4"/>
  <c r="J148" i="4"/>
  <c r="I148" i="4"/>
  <c r="G148" i="4"/>
  <c r="F148" i="4"/>
  <c r="N148" i="4" s="1"/>
  <c r="E148" i="4"/>
  <c r="D149" i="4"/>
  <c r="H149" i="4"/>
  <c r="M149" i="4"/>
  <c r="N149" i="4"/>
  <c r="O149" i="4"/>
  <c r="D150" i="4"/>
  <c r="H150" i="4"/>
  <c r="M150" i="4"/>
  <c r="N150" i="4"/>
  <c r="O150" i="4"/>
  <c r="O230" i="4" s="1"/>
  <c r="K151" i="4"/>
  <c r="J151" i="4"/>
  <c r="I151" i="4"/>
  <c r="H151" i="4"/>
  <c r="G151" i="4"/>
  <c r="F151" i="4"/>
  <c r="N151" i="4" s="1"/>
  <c r="E151" i="4"/>
  <c r="O153" i="4"/>
  <c r="N153" i="4"/>
  <c r="M153" i="4"/>
  <c r="H153" i="4"/>
  <c r="D153" i="4"/>
  <c r="O152" i="4"/>
  <c r="N152" i="4"/>
  <c r="M152" i="4"/>
  <c r="H152" i="4"/>
  <c r="D152" i="4"/>
  <c r="R170" i="4"/>
  <c r="O168" i="4"/>
  <c r="N168" i="4"/>
  <c r="M168" i="4"/>
  <c r="H168" i="4"/>
  <c r="D168" i="4"/>
  <c r="K167" i="4"/>
  <c r="K211" i="4" s="1"/>
  <c r="J167" i="4"/>
  <c r="I167" i="4"/>
  <c r="G167" i="4"/>
  <c r="G211" i="4" s="1"/>
  <c r="F167" i="4"/>
  <c r="F211" i="4" s="1"/>
  <c r="E167" i="4"/>
  <c r="O169" i="4"/>
  <c r="N169" i="4"/>
  <c r="M169" i="4"/>
  <c r="L169" i="4" s="1"/>
  <c r="H169" i="4"/>
  <c r="D169" i="4"/>
  <c r="K165" i="4"/>
  <c r="J165" i="4"/>
  <c r="I165" i="4"/>
  <c r="G165" i="4"/>
  <c r="F165" i="4"/>
  <c r="E165" i="4"/>
  <c r="O163" i="4"/>
  <c r="O165" i="4" s="1"/>
  <c r="N163" i="4"/>
  <c r="N165" i="4" s="1"/>
  <c r="M163" i="4"/>
  <c r="M165" i="4" s="1"/>
  <c r="H163" i="4"/>
  <c r="H165" i="4"/>
  <c r="D163" i="4"/>
  <c r="D165" i="4" s="1"/>
  <c r="G159" i="4"/>
  <c r="D159" i="4" s="1"/>
  <c r="H159" i="4"/>
  <c r="M159" i="4"/>
  <c r="N159" i="4"/>
  <c r="N226" i="4" s="1"/>
  <c r="O159" i="4"/>
  <c r="I73" i="14"/>
  <c r="E73" i="14"/>
  <c r="O157" i="4"/>
  <c r="N157" i="4"/>
  <c r="M157" i="4"/>
  <c r="H157" i="4"/>
  <c r="D157" i="4"/>
  <c r="K156" i="4"/>
  <c r="J156" i="4"/>
  <c r="I156" i="4"/>
  <c r="F156" i="4"/>
  <c r="E72" i="14" s="1"/>
  <c r="E156" i="4"/>
  <c r="N158" i="4"/>
  <c r="M158" i="4"/>
  <c r="H158" i="4"/>
  <c r="H226" i="4" s="1"/>
  <c r="G158" i="4"/>
  <c r="H155" i="4"/>
  <c r="R154" i="4"/>
  <c r="O154" i="4"/>
  <c r="N154" i="4"/>
  <c r="M154" i="4"/>
  <c r="H154" i="4"/>
  <c r="D154" i="4"/>
  <c r="R151" i="4"/>
  <c r="R148" i="4"/>
  <c r="H147" i="4"/>
  <c r="R146" i="4"/>
  <c r="O146" i="4"/>
  <c r="N146" i="4"/>
  <c r="M146" i="4"/>
  <c r="L146" i="4"/>
  <c r="H146" i="4"/>
  <c r="D146" i="4"/>
  <c r="H145" i="4"/>
  <c r="R144" i="4"/>
  <c r="O144" i="4"/>
  <c r="N144" i="4"/>
  <c r="M144" i="4"/>
  <c r="H144" i="4"/>
  <c r="D144" i="4"/>
  <c r="H143" i="4"/>
  <c r="R142" i="4"/>
  <c r="O142" i="4"/>
  <c r="N142" i="4"/>
  <c r="M142" i="4"/>
  <c r="H142" i="4"/>
  <c r="D142" i="4"/>
  <c r="H141" i="4"/>
  <c r="R140" i="4"/>
  <c r="O140" i="4"/>
  <c r="N140" i="4"/>
  <c r="M140" i="4"/>
  <c r="H140" i="4"/>
  <c r="D140" i="4"/>
  <c r="H139" i="4"/>
  <c r="R138" i="4"/>
  <c r="O138" i="4"/>
  <c r="N138" i="4"/>
  <c r="M138" i="4"/>
  <c r="L138" i="4" s="1"/>
  <c r="H138" i="4"/>
  <c r="D138" i="4"/>
  <c r="H137" i="4"/>
  <c r="R136" i="4"/>
  <c r="O136" i="4"/>
  <c r="N136" i="4"/>
  <c r="M136" i="4"/>
  <c r="H136" i="4"/>
  <c r="D136" i="4"/>
  <c r="H135" i="4"/>
  <c r="R134" i="4"/>
  <c r="O134" i="4"/>
  <c r="N134" i="4"/>
  <c r="M134" i="4"/>
  <c r="H134" i="4"/>
  <c r="D134" i="4"/>
  <c r="H133" i="4"/>
  <c r="R132" i="4"/>
  <c r="O132" i="4"/>
  <c r="N132" i="4"/>
  <c r="M132" i="4"/>
  <c r="H132" i="4"/>
  <c r="D132" i="4"/>
  <c r="H131" i="4"/>
  <c r="R130" i="4"/>
  <c r="O130" i="4"/>
  <c r="N130" i="4"/>
  <c r="M130" i="4"/>
  <c r="L130" i="4" s="1"/>
  <c r="H130" i="4"/>
  <c r="D130" i="4"/>
  <c r="H129" i="4"/>
  <c r="R128" i="4"/>
  <c r="O128" i="4"/>
  <c r="N128" i="4"/>
  <c r="M128" i="4"/>
  <c r="H128" i="4"/>
  <c r="D128" i="4"/>
  <c r="H127" i="4"/>
  <c r="R126" i="4"/>
  <c r="O126" i="4"/>
  <c r="N126" i="4"/>
  <c r="M126" i="4"/>
  <c r="H126" i="4"/>
  <c r="D126" i="4"/>
  <c r="H125" i="4"/>
  <c r="R124" i="4"/>
  <c r="O124" i="4"/>
  <c r="N124" i="4"/>
  <c r="M124" i="4"/>
  <c r="H124" i="4"/>
  <c r="D124" i="4"/>
  <c r="H123" i="4"/>
  <c r="R122" i="4"/>
  <c r="O122" i="4"/>
  <c r="N122" i="4"/>
  <c r="M122" i="4"/>
  <c r="L122" i="4"/>
  <c r="H122" i="4"/>
  <c r="D122" i="4"/>
  <c r="H120" i="4"/>
  <c r="H121" i="4"/>
  <c r="R120" i="4"/>
  <c r="O120" i="4"/>
  <c r="N120" i="4"/>
  <c r="M120" i="4"/>
  <c r="L120" i="4" s="1"/>
  <c r="D120" i="4"/>
  <c r="H119" i="4"/>
  <c r="R118" i="4"/>
  <c r="O118" i="4"/>
  <c r="N118" i="4"/>
  <c r="M118" i="4"/>
  <c r="H118" i="4"/>
  <c r="D118" i="4"/>
  <c r="H117" i="4"/>
  <c r="R116" i="4"/>
  <c r="O116" i="4"/>
  <c r="N116" i="4"/>
  <c r="M116" i="4"/>
  <c r="H116" i="4"/>
  <c r="D116" i="4"/>
  <c r="O114" i="4"/>
  <c r="N114" i="4"/>
  <c r="M114" i="4"/>
  <c r="H114" i="4"/>
  <c r="D114" i="4"/>
  <c r="K113" i="4"/>
  <c r="J50" i="14"/>
  <c r="J113" i="4"/>
  <c r="I50" i="14" s="1"/>
  <c r="I113" i="4"/>
  <c r="G113" i="4"/>
  <c r="F113" i="4"/>
  <c r="E50" i="14" s="1"/>
  <c r="E113" i="4"/>
  <c r="O115" i="4"/>
  <c r="N115" i="4"/>
  <c r="M115" i="4"/>
  <c r="H115" i="4"/>
  <c r="D115" i="4"/>
  <c r="H112" i="4"/>
  <c r="R111" i="4"/>
  <c r="O111" i="4"/>
  <c r="N111" i="4"/>
  <c r="M111" i="4"/>
  <c r="H111" i="4"/>
  <c r="D111" i="4"/>
  <c r="H110" i="4"/>
  <c r="R109" i="4"/>
  <c r="O109" i="4"/>
  <c r="N109" i="4"/>
  <c r="M109" i="4"/>
  <c r="H109" i="4"/>
  <c r="D109" i="4"/>
  <c r="O107" i="4"/>
  <c r="N107" i="4"/>
  <c r="M107" i="4"/>
  <c r="L107" i="4" s="1"/>
  <c r="H107" i="4"/>
  <c r="D107" i="4"/>
  <c r="K106" i="4"/>
  <c r="J47" i="14" s="1"/>
  <c r="J106" i="4"/>
  <c r="I47" i="14"/>
  <c r="I106" i="4"/>
  <c r="G106" i="4"/>
  <c r="F106" i="4"/>
  <c r="E47" i="14"/>
  <c r="E106" i="4"/>
  <c r="D106" i="4" s="1"/>
  <c r="O108" i="4"/>
  <c r="N108" i="4"/>
  <c r="M108" i="4"/>
  <c r="H108" i="4"/>
  <c r="D108" i="4"/>
  <c r="O104" i="4"/>
  <c r="N104" i="4"/>
  <c r="M104" i="4"/>
  <c r="L104" i="4" s="1"/>
  <c r="H104" i="4"/>
  <c r="D104" i="4"/>
  <c r="K103" i="4"/>
  <c r="J46" i="14" s="1"/>
  <c r="J103" i="4"/>
  <c r="I46" i="14"/>
  <c r="I103" i="4"/>
  <c r="G103" i="4"/>
  <c r="F103" i="4"/>
  <c r="E46" i="14"/>
  <c r="E103" i="4"/>
  <c r="D103" i="4" s="1"/>
  <c r="O105" i="4"/>
  <c r="N105" i="4"/>
  <c r="M105" i="4"/>
  <c r="H105" i="4"/>
  <c r="D105" i="4"/>
  <c r="O101" i="4"/>
  <c r="L101" i="4" s="1"/>
  <c r="N101" i="4"/>
  <c r="M101" i="4"/>
  <c r="H101" i="4"/>
  <c r="D101" i="4"/>
  <c r="K100" i="4"/>
  <c r="J100" i="4"/>
  <c r="I100" i="4"/>
  <c r="G100" i="4"/>
  <c r="F100" i="4"/>
  <c r="E100" i="4"/>
  <c r="D100" i="4" s="1"/>
  <c r="O102" i="4"/>
  <c r="N102" i="4"/>
  <c r="M102" i="4"/>
  <c r="L102" i="4"/>
  <c r="H102" i="4"/>
  <c r="D102" i="4"/>
  <c r="H99" i="4"/>
  <c r="R98" i="4"/>
  <c r="O98" i="4"/>
  <c r="N98" i="4"/>
  <c r="M98" i="4"/>
  <c r="H98" i="4"/>
  <c r="D98" i="4"/>
  <c r="H97" i="4"/>
  <c r="R96" i="4"/>
  <c r="O96" i="4"/>
  <c r="N96" i="4"/>
  <c r="M96" i="4"/>
  <c r="H96" i="4"/>
  <c r="D96" i="4"/>
  <c r="O94" i="4"/>
  <c r="N94" i="4"/>
  <c r="M94" i="4"/>
  <c r="H94" i="4"/>
  <c r="D94" i="4"/>
  <c r="K93" i="4"/>
  <c r="J93" i="4"/>
  <c r="I42" i="14"/>
  <c r="I93" i="4"/>
  <c r="G93" i="4"/>
  <c r="F93" i="4"/>
  <c r="E93" i="4"/>
  <c r="D95" i="4"/>
  <c r="H95" i="4"/>
  <c r="M95" i="4"/>
  <c r="N95" i="4"/>
  <c r="O95" i="4"/>
  <c r="H92" i="4"/>
  <c r="O91" i="4"/>
  <c r="N91" i="4"/>
  <c r="M91" i="4"/>
  <c r="L91" i="4" s="1"/>
  <c r="H91" i="4"/>
  <c r="D91" i="4"/>
  <c r="O89" i="4"/>
  <c r="N89" i="4"/>
  <c r="M89" i="4"/>
  <c r="H89" i="4"/>
  <c r="D89" i="4"/>
  <c r="K88" i="4"/>
  <c r="J88" i="4"/>
  <c r="I40" i="14"/>
  <c r="I88" i="4"/>
  <c r="G88" i="4"/>
  <c r="F88" i="4"/>
  <c r="E88" i="4"/>
  <c r="O90" i="4"/>
  <c r="L90" i="4" s="1"/>
  <c r="N90" i="4"/>
  <c r="M90" i="4"/>
  <c r="H90" i="4"/>
  <c r="D90" i="4"/>
  <c r="O86" i="4"/>
  <c r="N86" i="4"/>
  <c r="M86" i="4"/>
  <c r="H86" i="4"/>
  <c r="D86" i="4"/>
  <c r="K85" i="4"/>
  <c r="J85" i="4"/>
  <c r="I85" i="4"/>
  <c r="G85" i="4"/>
  <c r="F85" i="4"/>
  <c r="E85" i="4"/>
  <c r="O87" i="4"/>
  <c r="N87" i="4"/>
  <c r="M87" i="4"/>
  <c r="H87" i="4"/>
  <c r="D87" i="4"/>
  <c r="D227" i="4" s="1"/>
  <c r="H84" i="4"/>
  <c r="O83" i="4"/>
  <c r="N83" i="4"/>
  <c r="M83" i="4"/>
  <c r="H83" i="4"/>
  <c r="D83" i="4"/>
  <c r="O81" i="4"/>
  <c r="N81" i="4"/>
  <c r="M81" i="4"/>
  <c r="H81" i="4"/>
  <c r="D81" i="4"/>
  <c r="K80" i="4"/>
  <c r="J80" i="4"/>
  <c r="I37" i="14"/>
  <c r="I80" i="4"/>
  <c r="G80" i="4"/>
  <c r="F37" i="14" s="1"/>
  <c r="F80" i="4"/>
  <c r="E80" i="4"/>
  <c r="D37" i="14"/>
  <c r="O82" i="4"/>
  <c r="O227" i="4" s="1"/>
  <c r="N82" i="4"/>
  <c r="M82" i="4"/>
  <c r="H82" i="4"/>
  <c r="H227" i="4" s="1"/>
  <c r="D82" i="4"/>
  <c r="J77" i="4"/>
  <c r="K77" i="4"/>
  <c r="I77" i="4"/>
  <c r="F77" i="4"/>
  <c r="G77" i="4"/>
  <c r="E77" i="4"/>
  <c r="O78" i="4"/>
  <c r="N78" i="4"/>
  <c r="M78" i="4"/>
  <c r="H78" i="4"/>
  <c r="D78" i="4"/>
  <c r="O79" i="4"/>
  <c r="N79" i="4"/>
  <c r="M79" i="4"/>
  <c r="H79" i="4"/>
  <c r="D79" i="4"/>
  <c r="O23" i="4"/>
  <c r="N23" i="4"/>
  <c r="M23" i="4"/>
  <c r="O65" i="4"/>
  <c r="N65" i="4"/>
  <c r="M65" i="4"/>
  <c r="H65" i="4"/>
  <c r="D65" i="4"/>
  <c r="O64" i="4"/>
  <c r="N64" i="4"/>
  <c r="M64" i="4"/>
  <c r="H64" i="4"/>
  <c r="D64" i="4"/>
  <c r="O63" i="4"/>
  <c r="N63" i="4"/>
  <c r="M63" i="4"/>
  <c r="H63" i="4"/>
  <c r="D63" i="4"/>
  <c r="K62" i="4"/>
  <c r="J62" i="4"/>
  <c r="I62" i="4"/>
  <c r="G62" i="4"/>
  <c r="F62" i="4"/>
  <c r="E62" i="4"/>
  <c r="K58" i="4"/>
  <c r="J58" i="4"/>
  <c r="I58" i="4"/>
  <c r="K54" i="4"/>
  <c r="K229" i="4" s="1"/>
  <c r="J54" i="4"/>
  <c r="I54" i="4"/>
  <c r="K50" i="4"/>
  <c r="J50" i="4"/>
  <c r="I50" i="4"/>
  <c r="K46" i="4"/>
  <c r="J46" i="4"/>
  <c r="I46" i="4"/>
  <c r="K42" i="4"/>
  <c r="J42" i="4"/>
  <c r="I42" i="4"/>
  <c r="H23" i="4"/>
  <c r="H24" i="4"/>
  <c r="H25" i="4"/>
  <c r="H27" i="4"/>
  <c r="H28" i="4"/>
  <c r="H29" i="4"/>
  <c r="H31" i="4"/>
  <c r="H32" i="4"/>
  <c r="H33" i="4"/>
  <c r="H35" i="4"/>
  <c r="H36" i="4"/>
  <c r="H37" i="4"/>
  <c r="H39" i="4"/>
  <c r="H40" i="4"/>
  <c r="H41" i="4"/>
  <c r="H43" i="4"/>
  <c r="H44" i="4"/>
  <c r="H45" i="4"/>
  <c r="H47" i="4"/>
  <c r="H48" i="4"/>
  <c r="H49" i="4"/>
  <c r="H51" i="4"/>
  <c r="H52" i="4"/>
  <c r="H53" i="4"/>
  <c r="H55" i="4"/>
  <c r="H56" i="4"/>
  <c r="H57" i="4"/>
  <c r="H59" i="4"/>
  <c r="H60" i="4"/>
  <c r="H61" i="4"/>
  <c r="K38" i="4"/>
  <c r="J38" i="4"/>
  <c r="I38" i="4"/>
  <c r="K34" i="4"/>
  <c r="J34" i="4"/>
  <c r="K30" i="4"/>
  <c r="J30" i="4"/>
  <c r="I30" i="4"/>
  <c r="K26" i="4"/>
  <c r="J26" i="4"/>
  <c r="I26" i="4"/>
  <c r="J22" i="4"/>
  <c r="J229" i="4" s="1"/>
  <c r="K22" i="4"/>
  <c r="I22" i="4"/>
  <c r="O61" i="4"/>
  <c r="N61" i="4"/>
  <c r="M61" i="4"/>
  <c r="D61" i="4"/>
  <c r="O60" i="4"/>
  <c r="N60" i="4"/>
  <c r="M60" i="4"/>
  <c r="D60" i="4"/>
  <c r="O59" i="4"/>
  <c r="N59" i="4"/>
  <c r="N58" i="4" s="1"/>
  <c r="M59" i="4"/>
  <c r="D59" i="4"/>
  <c r="G58" i="4"/>
  <c r="F58" i="4"/>
  <c r="E58" i="4"/>
  <c r="O57" i="4"/>
  <c r="N57" i="4"/>
  <c r="M57" i="4"/>
  <c r="D57" i="4"/>
  <c r="O56" i="4"/>
  <c r="N56" i="4"/>
  <c r="M56" i="4"/>
  <c r="D56" i="4"/>
  <c r="O55" i="4"/>
  <c r="O54" i="4" s="1"/>
  <c r="N55" i="4"/>
  <c r="M55" i="4"/>
  <c r="D55" i="4"/>
  <c r="G54" i="4"/>
  <c r="F54" i="4"/>
  <c r="E54" i="4"/>
  <c r="O53" i="4"/>
  <c r="N53" i="4"/>
  <c r="M53" i="4"/>
  <c r="D53" i="4"/>
  <c r="O52" i="4"/>
  <c r="N52" i="4"/>
  <c r="M52" i="4"/>
  <c r="D52" i="4"/>
  <c r="O51" i="4"/>
  <c r="O50" i="4" s="1"/>
  <c r="N51" i="4"/>
  <c r="M51" i="4"/>
  <c r="M50" i="4"/>
  <c r="D51" i="4"/>
  <c r="G50" i="4"/>
  <c r="F50" i="4"/>
  <c r="E50" i="4"/>
  <c r="E229" i="4" s="1"/>
  <c r="O49" i="4"/>
  <c r="N49" i="4"/>
  <c r="M49" i="4"/>
  <c r="D49" i="4"/>
  <c r="O48" i="4"/>
  <c r="N48" i="4"/>
  <c r="M48" i="4"/>
  <c r="D48" i="4"/>
  <c r="O47" i="4"/>
  <c r="N47" i="4"/>
  <c r="M47" i="4"/>
  <c r="D47" i="4"/>
  <c r="G46" i="4"/>
  <c r="F46" i="4"/>
  <c r="E46" i="4"/>
  <c r="O45" i="4"/>
  <c r="N45" i="4"/>
  <c r="M45" i="4"/>
  <c r="D45" i="4"/>
  <c r="O44" i="4"/>
  <c r="N44" i="4"/>
  <c r="M44" i="4"/>
  <c r="D44" i="4"/>
  <c r="O43" i="4"/>
  <c r="N43" i="4"/>
  <c r="N42" i="4" s="1"/>
  <c r="M43" i="4"/>
  <c r="D43" i="4"/>
  <c r="G42" i="4"/>
  <c r="F42" i="4"/>
  <c r="E42" i="4"/>
  <c r="O41" i="4"/>
  <c r="N41" i="4"/>
  <c r="M41" i="4"/>
  <c r="D41" i="4"/>
  <c r="O40" i="4"/>
  <c r="N40" i="4"/>
  <c r="N38" i="4" s="1"/>
  <c r="M40" i="4"/>
  <c r="D40" i="4"/>
  <c r="O39" i="4"/>
  <c r="O38" i="4"/>
  <c r="N39" i="4"/>
  <c r="M39" i="4"/>
  <c r="D39" i="4"/>
  <c r="G38" i="4"/>
  <c r="F38" i="4"/>
  <c r="E38" i="4"/>
  <c r="O37" i="4"/>
  <c r="N37" i="4"/>
  <c r="M37" i="4"/>
  <c r="D37" i="4"/>
  <c r="O36" i="4"/>
  <c r="N36" i="4"/>
  <c r="M36" i="4"/>
  <c r="D36" i="4"/>
  <c r="O35" i="4"/>
  <c r="O34" i="4" s="1"/>
  <c r="N35" i="4"/>
  <c r="N34" i="4" s="1"/>
  <c r="M35" i="4"/>
  <c r="M34" i="4" s="1"/>
  <c r="D35" i="4"/>
  <c r="G34" i="4"/>
  <c r="F34" i="4"/>
  <c r="E34" i="4"/>
  <c r="E68" i="4"/>
  <c r="E225" i="4" s="1"/>
  <c r="F68" i="4"/>
  <c r="F225" i="4" s="1"/>
  <c r="G68" i="4"/>
  <c r="G225" i="4" s="1"/>
  <c r="I68" i="4"/>
  <c r="J68" i="4"/>
  <c r="J225" i="4" s="1"/>
  <c r="K68" i="4"/>
  <c r="D69" i="4"/>
  <c r="H69" i="4"/>
  <c r="M69" i="4"/>
  <c r="N69" i="4"/>
  <c r="O69" i="4"/>
  <c r="D70" i="4"/>
  <c r="H70" i="4"/>
  <c r="M70" i="4"/>
  <c r="N70" i="4"/>
  <c r="O70" i="4"/>
  <c r="O33" i="4"/>
  <c r="N33" i="4"/>
  <c r="M33" i="4"/>
  <c r="D33" i="4"/>
  <c r="O32" i="4"/>
  <c r="N32" i="4"/>
  <c r="M32" i="4"/>
  <c r="D32" i="4"/>
  <c r="O31" i="4"/>
  <c r="N31" i="4"/>
  <c r="N30" i="4" s="1"/>
  <c r="M31" i="4"/>
  <c r="M30" i="4" s="1"/>
  <c r="D31" i="4"/>
  <c r="G30" i="4"/>
  <c r="F30" i="4"/>
  <c r="E30" i="4"/>
  <c r="O29" i="4"/>
  <c r="N29" i="4"/>
  <c r="M29" i="4"/>
  <c r="D29" i="4"/>
  <c r="O28" i="4"/>
  <c r="N28" i="4"/>
  <c r="M28" i="4"/>
  <c r="D28" i="4"/>
  <c r="O27" i="4"/>
  <c r="O26" i="4" s="1"/>
  <c r="N27" i="4"/>
  <c r="N26" i="4"/>
  <c r="M27" i="4"/>
  <c r="D27" i="4"/>
  <c r="G26" i="4"/>
  <c r="F26" i="4"/>
  <c r="E26" i="4"/>
  <c r="M24" i="4"/>
  <c r="N24" i="4"/>
  <c r="O24" i="4"/>
  <c r="M25" i="4"/>
  <c r="R75" i="4" s="1"/>
  <c r="N25" i="4"/>
  <c r="O25" i="4"/>
  <c r="F22" i="4"/>
  <c r="F229" i="4" s="1"/>
  <c r="G22" i="4"/>
  <c r="E22" i="4"/>
  <c r="D25" i="4"/>
  <c r="D24" i="4"/>
  <c r="D23" i="4"/>
  <c r="O20" i="4"/>
  <c r="N20" i="4"/>
  <c r="M20" i="4"/>
  <c r="H20" i="4"/>
  <c r="D20" i="4"/>
  <c r="E22" i="11"/>
  <c r="E21" i="11" s="1"/>
  <c r="E20" i="11" s="1"/>
  <c r="C21" i="11"/>
  <c r="C20" i="11"/>
  <c r="E92" i="11"/>
  <c r="E91" i="11"/>
  <c r="E89" i="11"/>
  <c r="E93" i="11"/>
  <c r="E88" i="11"/>
  <c r="E87" i="11"/>
  <c r="E208" i="1"/>
  <c r="E215" i="1" s="1"/>
  <c r="I208" i="1"/>
  <c r="H167" i="1"/>
  <c r="H168" i="1"/>
  <c r="H169" i="1"/>
  <c r="G60" i="14" s="1"/>
  <c r="H170" i="1"/>
  <c r="H171" i="1"/>
  <c r="G62" i="14" s="1"/>
  <c r="H172" i="1"/>
  <c r="H173" i="1"/>
  <c r="H174" i="1"/>
  <c r="H175" i="1"/>
  <c r="H176" i="1"/>
  <c r="H177" i="1"/>
  <c r="H178" i="1"/>
  <c r="H179" i="1"/>
  <c r="H180" i="1"/>
  <c r="H181" i="1"/>
  <c r="H182" i="1"/>
  <c r="H106" i="1"/>
  <c r="H102" i="1"/>
  <c r="H94" i="1"/>
  <c r="H92" i="1"/>
  <c r="H91" i="1"/>
  <c r="H90" i="1"/>
  <c r="H137" i="1" s="1"/>
  <c r="H87" i="1"/>
  <c r="H86" i="1"/>
  <c r="H78" i="1"/>
  <c r="H77" i="1" s="1"/>
  <c r="G33" i="14" s="1"/>
  <c r="H73" i="1"/>
  <c r="H68" i="1"/>
  <c r="H67" i="1"/>
  <c r="H63" i="1"/>
  <c r="H62" i="1" s="1"/>
  <c r="H58" i="1"/>
  <c r="H53" i="1"/>
  <c r="H52" i="1" s="1"/>
  <c r="H43" i="1"/>
  <c r="H37" i="1"/>
  <c r="H36" i="1" s="1"/>
  <c r="H32" i="1"/>
  <c r="H31" i="1"/>
  <c r="H26" i="1"/>
  <c r="H25" i="1" s="1"/>
  <c r="H24" i="1"/>
  <c r="H23" i="1"/>
  <c r="H22" i="1"/>
  <c r="H21" i="1" s="1"/>
  <c r="H39" i="1"/>
  <c r="H47" i="1"/>
  <c r="H57" i="1"/>
  <c r="H72" i="1"/>
  <c r="H81" i="1"/>
  <c r="G34" i="14" s="1"/>
  <c r="H82" i="1"/>
  <c r="H191" i="1"/>
  <c r="H192" i="1"/>
  <c r="H193" i="1"/>
  <c r="H194" i="1"/>
  <c r="H195" i="1"/>
  <c r="H196" i="1"/>
  <c r="H197" i="1"/>
  <c r="H198" i="1"/>
  <c r="H199" i="1"/>
  <c r="H200" i="1"/>
  <c r="H201" i="1"/>
  <c r="G80" i="14" s="1"/>
  <c r="H202" i="1"/>
  <c r="H203" i="1"/>
  <c r="H204" i="1"/>
  <c r="G83" i="14"/>
  <c r="H205" i="1"/>
  <c r="H209" i="1"/>
  <c r="H210" i="1"/>
  <c r="H216" i="1" s="1"/>
  <c r="H219" i="1"/>
  <c r="H211" i="1"/>
  <c r="H212" i="1"/>
  <c r="H213" i="1"/>
  <c r="H214" i="1"/>
  <c r="E16" i="8"/>
  <c r="F16" i="8"/>
  <c r="G16" i="8"/>
  <c r="D87" i="1"/>
  <c r="D21" i="11"/>
  <c r="D20" i="11" s="1"/>
  <c r="E23" i="11"/>
  <c r="E24" i="11"/>
  <c r="E44" i="8"/>
  <c r="F44" i="8"/>
  <c r="G44" i="8"/>
  <c r="I44" i="8"/>
  <c r="J44" i="8"/>
  <c r="K44" i="8"/>
  <c r="O43" i="8"/>
  <c r="N43" i="8"/>
  <c r="M43" i="8"/>
  <c r="H43" i="8"/>
  <c r="D43" i="8"/>
  <c r="H153" i="1"/>
  <c r="M87" i="1"/>
  <c r="N87" i="1"/>
  <c r="O87" i="1"/>
  <c r="Q21" i="1"/>
  <c r="M24" i="1"/>
  <c r="D192" i="1"/>
  <c r="N192" i="1"/>
  <c r="O192" i="1"/>
  <c r="E85" i="1"/>
  <c r="J85" i="1"/>
  <c r="J208" i="1"/>
  <c r="J215" i="1"/>
  <c r="M209" i="1"/>
  <c r="L209" i="1" s="1"/>
  <c r="N209" i="1"/>
  <c r="N208" i="1" s="1"/>
  <c r="O209" i="1"/>
  <c r="F208" i="1"/>
  <c r="F215" i="1" s="1"/>
  <c r="G208" i="1"/>
  <c r="G215" i="1"/>
  <c r="K208" i="1"/>
  <c r="K215" i="1" s="1"/>
  <c r="C74" i="11"/>
  <c r="Q21" i="6"/>
  <c r="Q20" i="6"/>
  <c r="Q19" i="6"/>
  <c r="Q17" i="6"/>
  <c r="J192" i="9"/>
  <c r="K192" i="9"/>
  <c r="I192" i="9"/>
  <c r="F192" i="9"/>
  <c r="G192" i="9"/>
  <c r="E192" i="9"/>
  <c r="F78" i="9"/>
  <c r="G78" i="9"/>
  <c r="I78" i="9"/>
  <c r="J78" i="9"/>
  <c r="K78" i="9"/>
  <c r="F43" i="9"/>
  <c r="G43" i="9"/>
  <c r="G40" i="9" s="1"/>
  <c r="I43" i="9"/>
  <c r="J43" i="9"/>
  <c r="K43" i="9"/>
  <c r="E43" i="9"/>
  <c r="E42" i="9"/>
  <c r="F42" i="9"/>
  <c r="G42" i="9"/>
  <c r="I42" i="9"/>
  <c r="J42" i="9"/>
  <c r="K42" i="9"/>
  <c r="M158" i="1"/>
  <c r="N152" i="1"/>
  <c r="J46" i="7"/>
  <c r="I46" i="7"/>
  <c r="K21" i="1"/>
  <c r="N213" i="4"/>
  <c r="M213" i="4"/>
  <c r="H213" i="4"/>
  <c r="D213" i="4"/>
  <c r="N73" i="4"/>
  <c r="M73" i="4"/>
  <c r="M75" i="4"/>
  <c r="H73" i="4"/>
  <c r="H75" i="4" s="1"/>
  <c r="O73" i="4"/>
  <c r="O75" i="4"/>
  <c r="D73" i="4"/>
  <c r="K75" i="4"/>
  <c r="J75" i="4"/>
  <c r="F75" i="4"/>
  <c r="E75" i="4"/>
  <c r="G57" i="1"/>
  <c r="I57" i="1"/>
  <c r="J57" i="1"/>
  <c r="I29" i="14" s="1"/>
  <c r="K57" i="1"/>
  <c r="K143" i="1"/>
  <c r="K183" i="1"/>
  <c r="I143" i="1"/>
  <c r="I183" i="1"/>
  <c r="E206" i="1"/>
  <c r="F206" i="1"/>
  <c r="G206" i="1"/>
  <c r="G77" i="1"/>
  <c r="I77" i="1"/>
  <c r="H33" i="14" s="1"/>
  <c r="J77" i="1"/>
  <c r="K77" i="1"/>
  <c r="G72" i="1"/>
  <c r="I72" i="1"/>
  <c r="H32" i="14" s="1"/>
  <c r="J72" i="1"/>
  <c r="K72" i="1"/>
  <c r="G67" i="1"/>
  <c r="I67" i="1"/>
  <c r="H31" i="14" s="1"/>
  <c r="J67" i="1"/>
  <c r="K67" i="1"/>
  <c r="G62" i="1"/>
  <c r="F30" i="14" s="1"/>
  <c r="I62" i="1"/>
  <c r="H30" i="14" s="1"/>
  <c r="J62" i="1"/>
  <c r="K62" i="1"/>
  <c r="G52" i="1"/>
  <c r="I52" i="1"/>
  <c r="H28" i="14" s="1"/>
  <c r="J52" i="1"/>
  <c r="K52" i="1"/>
  <c r="I47" i="1"/>
  <c r="H27" i="14"/>
  <c r="J47" i="1"/>
  <c r="K47" i="1"/>
  <c r="G42" i="1"/>
  <c r="I42" i="1"/>
  <c r="J42" i="1"/>
  <c r="K42" i="1"/>
  <c r="G36" i="1"/>
  <c r="I36" i="1"/>
  <c r="J36" i="1"/>
  <c r="I25" i="14" s="1"/>
  <c r="K36" i="1"/>
  <c r="G31" i="1"/>
  <c r="I31" i="1"/>
  <c r="J31" i="1"/>
  <c r="K31" i="1"/>
  <c r="G25" i="1"/>
  <c r="I25" i="1"/>
  <c r="J25" i="1"/>
  <c r="I23" i="14"/>
  <c r="K25" i="1"/>
  <c r="E21" i="1"/>
  <c r="F21" i="1"/>
  <c r="G21" i="1"/>
  <c r="I133" i="1"/>
  <c r="J133" i="1"/>
  <c r="I33" i="14"/>
  <c r="K133" i="1"/>
  <c r="H132" i="1"/>
  <c r="M132" i="1"/>
  <c r="N132" i="1"/>
  <c r="O132" i="1"/>
  <c r="I129" i="1"/>
  <c r="J129" i="1"/>
  <c r="K129" i="1"/>
  <c r="I125" i="1"/>
  <c r="J125" i="1"/>
  <c r="K125" i="1"/>
  <c r="I121" i="1"/>
  <c r="J121" i="1"/>
  <c r="K121" i="1"/>
  <c r="F113" i="1"/>
  <c r="G113" i="1"/>
  <c r="I113" i="1"/>
  <c r="J113" i="1"/>
  <c r="K113" i="1"/>
  <c r="F109" i="1"/>
  <c r="G109" i="1"/>
  <c r="I109" i="1"/>
  <c r="J109" i="1"/>
  <c r="I27" i="14" s="1"/>
  <c r="K109" i="1"/>
  <c r="F105" i="1"/>
  <c r="G105" i="1"/>
  <c r="I105" i="1"/>
  <c r="J105" i="1"/>
  <c r="J136" i="1" s="1"/>
  <c r="K105" i="1"/>
  <c r="F101" i="1"/>
  <c r="G101" i="1"/>
  <c r="I101" i="1"/>
  <c r="J101" i="1"/>
  <c r="K101" i="1"/>
  <c r="F97" i="1"/>
  <c r="G97" i="1"/>
  <c r="I97" i="1"/>
  <c r="J97" i="1"/>
  <c r="K97" i="1"/>
  <c r="J24" i="14"/>
  <c r="G93" i="1"/>
  <c r="I93" i="1"/>
  <c r="J93" i="1"/>
  <c r="K93" i="1"/>
  <c r="K117" i="1"/>
  <c r="F117" i="1"/>
  <c r="G117" i="1"/>
  <c r="J117" i="1"/>
  <c r="L52" i="14"/>
  <c r="H53" i="14"/>
  <c r="I53" i="14"/>
  <c r="J53" i="14"/>
  <c r="H73" i="14"/>
  <c r="H35" i="14"/>
  <c r="I35" i="14"/>
  <c r="H21" i="14"/>
  <c r="I21" i="14"/>
  <c r="J21" i="14"/>
  <c r="I196" i="9"/>
  <c r="I194" i="9" s="1"/>
  <c r="J196" i="9"/>
  <c r="J194" i="9" s="1"/>
  <c r="K196" i="9"/>
  <c r="K194" i="9" s="1"/>
  <c r="O193" i="9"/>
  <c r="O192" i="9"/>
  <c r="N193" i="9"/>
  <c r="N192" i="9" s="1"/>
  <c r="M193" i="9"/>
  <c r="M192" i="9"/>
  <c r="I190" i="9"/>
  <c r="H86" i="14" s="1"/>
  <c r="J190" i="9"/>
  <c r="I86" i="14"/>
  <c r="K190" i="9"/>
  <c r="J86" i="14" s="1"/>
  <c r="H191" i="9"/>
  <c r="H190" i="9"/>
  <c r="M191" i="9"/>
  <c r="L191" i="9" s="1"/>
  <c r="L190" i="9" s="1"/>
  <c r="N191" i="9"/>
  <c r="N190" i="9"/>
  <c r="O191" i="9"/>
  <c r="O190" i="9" s="1"/>
  <c r="O189" i="9"/>
  <c r="N189" i="9"/>
  <c r="M189" i="9"/>
  <c r="M188" i="9"/>
  <c r="H189" i="9"/>
  <c r="K188" i="9"/>
  <c r="J85" i="14" s="1"/>
  <c r="J188" i="9"/>
  <c r="I85" i="14" s="1"/>
  <c r="I188" i="9"/>
  <c r="H85" i="14" s="1"/>
  <c r="I185" i="9"/>
  <c r="J185" i="9"/>
  <c r="K185" i="9"/>
  <c r="K183" i="9"/>
  <c r="I186" i="9"/>
  <c r="J186" i="9"/>
  <c r="K186" i="9"/>
  <c r="O182" i="9"/>
  <c r="O181" i="9" s="1"/>
  <c r="N182" i="9"/>
  <c r="N181" i="9" s="1"/>
  <c r="M182" i="9"/>
  <c r="M181" i="9" s="1"/>
  <c r="H182" i="9"/>
  <c r="H181" i="9" s="1"/>
  <c r="K181" i="9"/>
  <c r="J84" i="14" s="1"/>
  <c r="J181" i="9"/>
  <c r="I84" i="14" s="1"/>
  <c r="M84" i="14" s="1"/>
  <c r="I181" i="9"/>
  <c r="H84" i="14" s="1"/>
  <c r="O180" i="9"/>
  <c r="O179" i="9"/>
  <c r="N180" i="9"/>
  <c r="N179" i="9" s="1"/>
  <c r="M180" i="9"/>
  <c r="L180" i="9" s="1"/>
  <c r="L179" i="9" s="1"/>
  <c r="H180" i="9"/>
  <c r="H179" i="9"/>
  <c r="K179" i="9"/>
  <c r="J83" i="14" s="1"/>
  <c r="J179" i="9"/>
  <c r="I83" i="14" s="1"/>
  <c r="I179" i="9"/>
  <c r="H83" i="14" s="1"/>
  <c r="O178" i="9"/>
  <c r="O177" i="9"/>
  <c r="N178" i="9"/>
  <c r="N177" i="9"/>
  <c r="M178" i="9"/>
  <c r="M177" i="9"/>
  <c r="H178" i="9"/>
  <c r="H177" i="9"/>
  <c r="K177" i="9"/>
  <c r="J82" i="14" s="1"/>
  <c r="J177" i="9"/>
  <c r="I82" i="14" s="1"/>
  <c r="M82" i="14" s="1"/>
  <c r="I177" i="9"/>
  <c r="O176" i="9"/>
  <c r="O175" i="9"/>
  <c r="N176" i="9"/>
  <c r="M176" i="9"/>
  <c r="M175" i="9"/>
  <c r="H176" i="9"/>
  <c r="H175" i="9" s="1"/>
  <c r="K175" i="9"/>
  <c r="J175" i="9"/>
  <c r="I81" i="14" s="1"/>
  <c r="I175" i="9"/>
  <c r="H81" i="14" s="1"/>
  <c r="O174" i="9"/>
  <c r="O173" i="9"/>
  <c r="N174" i="9"/>
  <c r="N173" i="9"/>
  <c r="M174" i="9"/>
  <c r="H174" i="9"/>
  <c r="H173" i="9"/>
  <c r="K173" i="9"/>
  <c r="J80" i="14" s="1"/>
  <c r="J173" i="9"/>
  <c r="I80" i="14" s="1"/>
  <c r="I173" i="9"/>
  <c r="H80" i="14" s="1"/>
  <c r="O172" i="9"/>
  <c r="O171" i="9"/>
  <c r="N172" i="9"/>
  <c r="N171" i="9"/>
  <c r="M172" i="9"/>
  <c r="L172" i="9"/>
  <c r="L171" i="9" s="1"/>
  <c r="H172" i="9"/>
  <c r="H171" i="9"/>
  <c r="K171" i="9"/>
  <c r="J79" i="14" s="1"/>
  <c r="J171" i="9"/>
  <c r="I171" i="9"/>
  <c r="O170" i="9"/>
  <c r="N170" i="9"/>
  <c r="N169" i="9" s="1"/>
  <c r="M170" i="9"/>
  <c r="M169" i="9" s="1"/>
  <c r="H170" i="9"/>
  <c r="H169" i="9" s="1"/>
  <c r="G78" i="14" s="1"/>
  <c r="K169" i="9"/>
  <c r="J78" i="14" s="1"/>
  <c r="J169" i="9"/>
  <c r="I78" i="14" s="1"/>
  <c r="I169" i="9"/>
  <c r="H78" i="14" s="1"/>
  <c r="O168" i="9"/>
  <c r="N168" i="9"/>
  <c r="N167" i="9" s="1"/>
  <c r="M168" i="9"/>
  <c r="M167" i="9"/>
  <c r="H168" i="9"/>
  <c r="H167" i="9" s="1"/>
  <c r="K167" i="9"/>
  <c r="J77" i="14" s="1"/>
  <c r="J167" i="9"/>
  <c r="I77" i="14" s="1"/>
  <c r="I167" i="9"/>
  <c r="H77" i="14" s="1"/>
  <c r="O166" i="9"/>
  <c r="N166" i="9"/>
  <c r="N165" i="9"/>
  <c r="M166" i="9"/>
  <c r="M165" i="9" s="1"/>
  <c r="H166" i="9"/>
  <c r="H165" i="9"/>
  <c r="K165" i="9"/>
  <c r="J76" i="14" s="1"/>
  <c r="J165" i="9"/>
  <c r="I76" i="14" s="1"/>
  <c r="I165" i="9"/>
  <c r="H76" i="14" s="1"/>
  <c r="O164" i="9"/>
  <c r="O163" i="9"/>
  <c r="N164" i="9"/>
  <c r="N163" i="9" s="1"/>
  <c r="M164" i="9"/>
  <c r="H164" i="9"/>
  <c r="H163" i="9" s="1"/>
  <c r="G75" i="14" s="1"/>
  <c r="K163" i="9"/>
  <c r="J75" i="14" s="1"/>
  <c r="J163" i="9"/>
  <c r="I75" i="14" s="1"/>
  <c r="I163" i="9"/>
  <c r="H75" i="14"/>
  <c r="O162" i="9"/>
  <c r="O161" i="9"/>
  <c r="N162" i="9"/>
  <c r="N161" i="9" s="1"/>
  <c r="M162" i="9"/>
  <c r="H162" i="9"/>
  <c r="H161" i="9" s="1"/>
  <c r="K161" i="9"/>
  <c r="J161" i="9"/>
  <c r="I74" i="14" s="1"/>
  <c r="I161" i="9"/>
  <c r="H74" i="14" s="1"/>
  <c r="O160" i="9"/>
  <c r="O159" i="9" s="1"/>
  <c r="N160" i="9"/>
  <c r="N159" i="9"/>
  <c r="M160" i="9"/>
  <c r="M159" i="9" s="1"/>
  <c r="H160" i="9"/>
  <c r="H159" i="9"/>
  <c r="K159" i="9"/>
  <c r="J159" i="9"/>
  <c r="I159" i="9"/>
  <c r="O158" i="9"/>
  <c r="N158" i="9"/>
  <c r="M158" i="9"/>
  <c r="H158" i="9"/>
  <c r="H157" i="9"/>
  <c r="K157" i="9"/>
  <c r="J157" i="9"/>
  <c r="I157" i="9"/>
  <c r="O156" i="9"/>
  <c r="O185" i="9"/>
  <c r="N156" i="9"/>
  <c r="N185" i="9"/>
  <c r="M156" i="9"/>
  <c r="M185" i="9"/>
  <c r="H156" i="9"/>
  <c r="H155" i="9"/>
  <c r="I155" i="9"/>
  <c r="J155" i="9"/>
  <c r="K155" i="9"/>
  <c r="H149" i="9"/>
  <c r="M149" i="9"/>
  <c r="N149" i="9"/>
  <c r="O149" i="9"/>
  <c r="H150" i="9"/>
  <c r="H151" i="9"/>
  <c r="M151" i="9"/>
  <c r="N151" i="9"/>
  <c r="O151" i="9"/>
  <c r="H148" i="9"/>
  <c r="H147" i="9"/>
  <c r="I153" i="9"/>
  <c r="I152" i="9"/>
  <c r="J153" i="9"/>
  <c r="J152" i="9"/>
  <c r="K153" i="9"/>
  <c r="K152" i="9"/>
  <c r="I147" i="9"/>
  <c r="J147" i="9"/>
  <c r="K147" i="9"/>
  <c r="F144" i="9"/>
  <c r="G144" i="9"/>
  <c r="K144" i="9"/>
  <c r="F145" i="9"/>
  <c r="F142" i="9" s="1"/>
  <c r="G145" i="9"/>
  <c r="I145" i="9"/>
  <c r="J145" i="9"/>
  <c r="K145" i="9"/>
  <c r="E144" i="9"/>
  <c r="E145" i="9"/>
  <c r="D145" i="9" s="1"/>
  <c r="O99" i="9"/>
  <c r="N99" i="9"/>
  <c r="N98" i="9" s="1"/>
  <c r="M99" i="9"/>
  <c r="H99" i="9"/>
  <c r="H98" i="9"/>
  <c r="I98" i="9"/>
  <c r="H42" i="14" s="1"/>
  <c r="J98" i="9"/>
  <c r="K98" i="9"/>
  <c r="J42" i="14" s="1"/>
  <c r="I140" i="9"/>
  <c r="J140" i="9"/>
  <c r="K140" i="9"/>
  <c r="I138" i="9"/>
  <c r="H71" i="14"/>
  <c r="J138" i="9"/>
  <c r="I71" i="14"/>
  <c r="M71" i="14"/>
  <c r="K138" i="9"/>
  <c r="J71" i="14" s="1"/>
  <c r="I136" i="9"/>
  <c r="H70" i="14" s="1"/>
  <c r="J136" i="9"/>
  <c r="I70" i="14" s="1"/>
  <c r="K136" i="9"/>
  <c r="J70" i="14" s="1"/>
  <c r="I134" i="9"/>
  <c r="H69" i="14" s="1"/>
  <c r="J134" i="9"/>
  <c r="I69" i="14" s="1"/>
  <c r="K134" i="9"/>
  <c r="J69" i="14" s="1"/>
  <c r="I132" i="9"/>
  <c r="H68" i="14" s="1"/>
  <c r="J132" i="9"/>
  <c r="I68" i="14" s="1"/>
  <c r="K132" i="9"/>
  <c r="J68" i="14" s="1"/>
  <c r="I130" i="9"/>
  <c r="H67" i="14" s="1"/>
  <c r="J130" i="9"/>
  <c r="I67" i="14" s="1"/>
  <c r="K130" i="9"/>
  <c r="J67" i="14" s="1"/>
  <c r="I128" i="9"/>
  <c r="H66" i="14" s="1"/>
  <c r="J128" i="9"/>
  <c r="I66" i="14" s="1"/>
  <c r="K128" i="9"/>
  <c r="J66" i="14" s="1"/>
  <c r="I126" i="9"/>
  <c r="J126" i="9"/>
  <c r="I65" i="14" s="1"/>
  <c r="K126" i="9"/>
  <c r="J65" i="14" s="1"/>
  <c r="I124" i="9"/>
  <c r="H64" i="14" s="1"/>
  <c r="J124" i="9"/>
  <c r="I64" i="14" s="1"/>
  <c r="K124" i="9"/>
  <c r="J64" i="14" s="1"/>
  <c r="I122" i="9"/>
  <c r="H63" i="14" s="1"/>
  <c r="L63" i="14" s="1"/>
  <c r="J122" i="9"/>
  <c r="I63" i="14" s="1"/>
  <c r="K122" i="9"/>
  <c r="J63" i="14" s="1"/>
  <c r="I120" i="9"/>
  <c r="H62" i="14" s="1"/>
  <c r="J120" i="9"/>
  <c r="I62" i="14" s="1"/>
  <c r="K120" i="9"/>
  <c r="J62" i="14" s="1"/>
  <c r="I118" i="9"/>
  <c r="H61" i="14" s="1"/>
  <c r="J118" i="9"/>
  <c r="I61" i="14" s="1"/>
  <c r="K118" i="9"/>
  <c r="J61" i="14" s="1"/>
  <c r="I116" i="9"/>
  <c r="H60" i="14" s="1"/>
  <c r="J116" i="9"/>
  <c r="I60" i="14" s="1"/>
  <c r="K116" i="9"/>
  <c r="I114" i="9"/>
  <c r="H59" i="14" s="1"/>
  <c r="J114" i="9"/>
  <c r="I59" i="14" s="1"/>
  <c r="K114" i="9"/>
  <c r="I112" i="9"/>
  <c r="H58" i="14" s="1"/>
  <c r="J112" i="9"/>
  <c r="I58" i="14" s="1"/>
  <c r="K112" i="9"/>
  <c r="J58" i="14" s="1"/>
  <c r="I110" i="9"/>
  <c r="H57" i="14" s="1"/>
  <c r="J110" i="9"/>
  <c r="I57" i="14" s="1"/>
  <c r="K110" i="9"/>
  <c r="J57" i="14" s="1"/>
  <c r="I108" i="9"/>
  <c r="J108" i="9"/>
  <c r="I56" i="14" s="1"/>
  <c r="K108" i="9"/>
  <c r="J56" i="14" s="1"/>
  <c r="I106" i="9"/>
  <c r="H48" i="14" s="1"/>
  <c r="J106" i="9"/>
  <c r="K106" i="9"/>
  <c r="J48" i="14" s="1"/>
  <c r="I104" i="9"/>
  <c r="H45" i="14" s="1"/>
  <c r="J104" i="9"/>
  <c r="I45" i="14" s="1"/>
  <c r="K104" i="9"/>
  <c r="J45" i="14" s="1"/>
  <c r="I102" i="9"/>
  <c r="H44" i="14" s="1"/>
  <c r="J102" i="9"/>
  <c r="I44" i="14" s="1"/>
  <c r="K102" i="9"/>
  <c r="J44" i="14" s="1"/>
  <c r="I100" i="9"/>
  <c r="H43" i="14" s="1"/>
  <c r="J100" i="9"/>
  <c r="I43" i="14" s="1"/>
  <c r="K100" i="9"/>
  <c r="J43" i="14" s="1"/>
  <c r="I96" i="9"/>
  <c r="H41" i="14" s="1"/>
  <c r="J96" i="9"/>
  <c r="K96" i="9"/>
  <c r="J41" i="14" s="1"/>
  <c r="I94" i="9"/>
  <c r="H40" i="14" s="1"/>
  <c r="J94" i="9"/>
  <c r="K94" i="9"/>
  <c r="J40" i="14" s="1"/>
  <c r="I92" i="9"/>
  <c r="J92" i="9"/>
  <c r="I39" i="14" s="1"/>
  <c r="K92" i="9"/>
  <c r="J39" i="14" s="1"/>
  <c r="I90" i="9"/>
  <c r="K90" i="9"/>
  <c r="I87" i="9"/>
  <c r="J87" i="9"/>
  <c r="J85" i="9" s="1"/>
  <c r="K87" i="9"/>
  <c r="I88" i="9"/>
  <c r="J88" i="9"/>
  <c r="K88" i="9"/>
  <c r="I81" i="9"/>
  <c r="J81" i="9"/>
  <c r="K81" i="9"/>
  <c r="O141" i="9"/>
  <c r="O140" i="9"/>
  <c r="N141" i="9"/>
  <c r="N140" i="9" s="1"/>
  <c r="M141" i="9"/>
  <c r="L141" i="9"/>
  <c r="L140" i="9" s="1"/>
  <c r="H141" i="9"/>
  <c r="H140" i="9" s="1"/>
  <c r="O139" i="9"/>
  <c r="O138" i="9"/>
  <c r="N139" i="9"/>
  <c r="N138" i="9" s="1"/>
  <c r="M139" i="9"/>
  <c r="H139" i="9"/>
  <c r="H138" i="9" s="1"/>
  <c r="O137" i="9"/>
  <c r="O136" i="9"/>
  <c r="N137" i="9"/>
  <c r="N136" i="9" s="1"/>
  <c r="M137" i="9"/>
  <c r="M136" i="9"/>
  <c r="H137" i="9"/>
  <c r="H136" i="9" s="1"/>
  <c r="O135" i="9"/>
  <c r="O134" i="9"/>
  <c r="N135" i="9"/>
  <c r="N134" i="9" s="1"/>
  <c r="M135" i="9"/>
  <c r="M134" i="9"/>
  <c r="H135" i="9"/>
  <c r="H134" i="9" s="1"/>
  <c r="O133" i="9"/>
  <c r="O132" i="9"/>
  <c r="N133" i="9"/>
  <c r="N132" i="9" s="1"/>
  <c r="M133" i="9"/>
  <c r="M132" i="9"/>
  <c r="H133" i="9"/>
  <c r="H132" i="9" s="1"/>
  <c r="O131" i="9"/>
  <c r="O130" i="9"/>
  <c r="N131" i="9"/>
  <c r="N130" i="9" s="1"/>
  <c r="M131" i="9"/>
  <c r="H131" i="9"/>
  <c r="H130" i="9"/>
  <c r="O129" i="9"/>
  <c r="O128" i="9" s="1"/>
  <c r="N129" i="9"/>
  <c r="N128" i="9"/>
  <c r="M129" i="9"/>
  <c r="L129" i="9" s="1"/>
  <c r="L128" i="9"/>
  <c r="M128" i="9"/>
  <c r="H129" i="9"/>
  <c r="H128" i="9" s="1"/>
  <c r="O127" i="9"/>
  <c r="O126" i="9"/>
  <c r="N127" i="9"/>
  <c r="N126" i="9" s="1"/>
  <c r="M127" i="9"/>
  <c r="M126" i="9"/>
  <c r="H127" i="9"/>
  <c r="H126" i="9" s="1"/>
  <c r="O125" i="9"/>
  <c r="O124" i="9"/>
  <c r="N125" i="9"/>
  <c r="N124" i="9" s="1"/>
  <c r="M125" i="9"/>
  <c r="H125" i="9"/>
  <c r="H124" i="9"/>
  <c r="O123" i="9"/>
  <c r="N123" i="9"/>
  <c r="N122" i="9" s="1"/>
  <c r="M123" i="9"/>
  <c r="M122" i="9"/>
  <c r="H123" i="9"/>
  <c r="H122" i="9" s="1"/>
  <c r="O121" i="9"/>
  <c r="O120" i="9"/>
  <c r="N121" i="9"/>
  <c r="N120" i="9" s="1"/>
  <c r="M121" i="9"/>
  <c r="M120" i="9" s="1"/>
  <c r="H121" i="9"/>
  <c r="H120" i="9" s="1"/>
  <c r="O119" i="9"/>
  <c r="O118" i="9"/>
  <c r="N119" i="9"/>
  <c r="N118" i="9" s="1"/>
  <c r="M119" i="9"/>
  <c r="H119" i="9"/>
  <c r="H118" i="9"/>
  <c r="O117" i="9"/>
  <c r="O116" i="9" s="1"/>
  <c r="N117" i="9"/>
  <c r="N116" i="9"/>
  <c r="M117" i="9"/>
  <c r="M116" i="9" s="1"/>
  <c r="H117" i="9"/>
  <c r="H116" i="9" s="1"/>
  <c r="O115" i="9"/>
  <c r="O114" i="9" s="1"/>
  <c r="N115" i="9"/>
  <c r="N114" i="9"/>
  <c r="M115" i="9"/>
  <c r="H115" i="9"/>
  <c r="H114" i="9"/>
  <c r="O113" i="9"/>
  <c r="O112" i="9" s="1"/>
  <c r="N113" i="9"/>
  <c r="N112" i="9"/>
  <c r="M113" i="9"/>
  <c r="H113" i="9"/>
  <c r="H112" i="9" s="1"/>
  <c r="O111" i="9"/>
  <c r="O110" i="9"/>
  <c r="N111" i="9"/>
  <c r="N110" i="9" s="1"/>
  <c r="M111" i="9"/>
  <c r="M110" i="9" s="1"/>
  <c r="H111" i="9"/>
  <c r="H110" i="9" s="1"/>
  <c r="O109" i="9"/>
  <c r="O108" i="9" s="1"/>
  <c r="N109" i="9"/>
  <c r="N108" i="9" s="1"/>
  <c r="M109" i="9"/>
  <c r="H109" i="9"/>
  <c r="H108" i="9" s="1"/>
  <c r="O107" i="9"/>
  <c r="O106" i="9"/>
  <c r="N107" i="9"/>
  <c r="N106" i="9" s="1"/>
  <c r="M107" i="9"/>
  <c r="M106" i="9"/>
  <c r="H107" i="9"/>
  <c r="H106" i="9" s="1"/>
  <c r="O105" i="9"/>
  <c r="O104" i="9"/>
  <c r="N105" i="9"/>
  <c r="N104" i="9" s="1"/>
  <c r="M105" i="9"/>
  <c r="M104" i="9"/>
  <c r="H105" i="9"/>
  <c r="H104" i="9" s="1"/>
  <c r="O103" i="9"/>
  <c r="O102" i="9"/>
  <c r="N103" i="9"/>
  <c r="M103" i="9"/>
  <c r="H103" i="9"/>
  <c r="H102" i="9"/>
  <c r="O101" i="9"/>
  <c r="N101" i="9"/>
  <c r="N100" i="9" s="1"/>
  <c r="M101" i="9"/>
  <c r="M100" i="9" s="1"/>
  <c r="H101" i="9"/>
  <c r="H100" i="9" s="1"/>
  <c r="O97" i="9"/>
  <c r="O96" i="9"/>
  <c r="N97" i="9"/>
  <c r="N96" i="9" s="1"/>
  <c r="M97" i="9"/>
  <c r="L97" i="9"/>
  <c r="L96" i="9" s="1"/>
  <c r="H97" i="9"/>
  <c r="H96" i="9"/>
  <c r="O95" i="9"/>
  <c r="O94" i="9" s="1"/>
  <c r="N95" i="9"/>
  <c r="N94" i="9"/>
  <c r="M95" i="9"/>
  <c r="H95" i="9"/>
  <c r="H94" i="9" s="1"/>
  <c r="O93" i="9"/>
  <c r="N93" i="9"/>
  <c r="N92" i="9" s="1"/>
  <c r="M93" i="9"/>
  <c r="H93" i="9"/>
  <c r="H92" i="9"/>
  <c r="O91" i="9"/>
  <c r="O90" i="9" s="1"/>
  <c r="O84" i="9"/>
  <c r="O88" i="9"/>
  <c r="N84" i="9"/>
  <c r="N88" i="9" s="1"/>
  <c r="M84" i="9"/>
  <c r="M88" i="9" s="1"/>
  <c r="H84" i="9"/>
  <c r="H88" i="9" s="1"/>
  <c r="O83" i="9"/>
  <c r="N83" i="9"/>
  <c r="N87" i="9" s="1"/>
  <c r="M83" i="9"/>
  <c r="H83" i="9"/>
  <c r="H81" i="9"/>
  <c r="O73" i="9"/>
  <c r="O72" i="9" s="1"/>
  <c r="N73" i="9"/>
  <c r="N72" i="9"/>
  <c r="M73" i="9"/>
  <c r="H73" i="9"/>
  <c r="H72" i="9"/>
  <c r="O71" i="9"/>
  <c r="O70" i="9" s="1"/>
  <c r="N71" i="9"/>
  <c r="N70" i="9"/>
  <c r="M71" i="9"/>
  <c r="M70" i="9" s="1"/>
  <c r="H71" i="9"/>
  <c r="H70" i="9"/>
  <c r="O69" i="9"/>
  <c r="O68" i="9" s="1"/>
  <c r="N69" i="9"/>
  <c r="N68" i="9"/>
  <c r="M69" i="9"/>
  <c r="H69" i="9"/>
  <c r="H68" i="9" s="1"/>
  <c r="O67" i="9"/>
  <c r="N67" i="9"/>
  <c r="N66" i="9"/>
  <c r="M67" i="9"/>
  <c r="H67" i="9"/>
  <c r="H66" i="9" s="1"/>
  <c r="O65" i="9"/>
  <c r="N65" i="9"/>
  <c r="N64" i="9" s="1"/>
  <c r="M65" i="9"/>
  <c r="M64" i="9"/>
  <c r="H65" i="9"/>
  <c r="H64" i="9" s="1"/>
  <c r="O63" i="9"/>
  <c r="O62" i="9"/>
  <c r="N63" i="9"/>
  <c r="N62" i="9" s="1"/>
  <c r="M63" i="9"/>
  <c r="M62" i="9"/>
  <c r="H63" i="9"/>
  <c r="H62" i="9" s="1"/>
  <c r="O61" i="9"/>
  <c r="O60" i="9"/>
  <c r="N61" i="9"/>
  <c r="N60" i="9" s="1"/>
  <c r="M61" i="9"/>
  <c r="H61" i="9"/>
  <c r="H60" i="9"/>
  <c r="O59" i="9"/>
  <c r="O58" i="9" s="1"/>
  <c r="N59" i="9"/>
  <c r="N58" i="9"/>
  <c r="M59" i="9"/>
  <c r="M58" i="9" s="1"/>
  <c r="H59" i="9"/>
  <c r="H58" i="9" s="1"/>
  <c r="O57" i="9"/>
  <c r="N57" i="9"/>
  <c r="M57" i="9"/>
  <c r="M56" i="9" s="1"/>
  <c r="H57" i="9"/>
  <c r="H56" i="9" s="1"/>
  <c r="O55" i="9"/>
  <c r="L55" i="9" s="1"/>
  <c r="L54" i="9" s="1"/>
  <c r="N55" i="9"/>
  <c r="N54" i="9" s="1"/>
  <c r="M55" i="9"/>
  <c r="H55" i="9"/>
  <c r="H54" i="9"/>
  <c r="I76" i="9"/>
  <c r="J76" i="9"/>
  <c r="K76" i="9"/>
  <c r="I77" i="9"/>
  <c r="J77" i="9"/>
  <c r="K77" i="9"/>
  <c r="K202" i="9"/>
  <c r="I79" i="9"/>
  <c r="J79" i="9"/>
  <c r="J201" i="9" s="1"/>
  <c r="K79" i="9"/>
  <c r="K201" i="9"/>
  <c r="I72" i="9"/>
  <c r="J72" i="9"/>
  <c r="K72" i="9"/>
  <c r="I70" i="9"/>
  <c r="J70" i="9"/>
  <c r="K70" i="9"/>
  <c r="I68" i="9"/>
  <c r="J68" i="9"/>
  <c r="K68" i="9"/>
  <c r="I66" i="9"/>
  <c r="J66" i="9"/>
  <c r="K66" i="9"/>
  <c r="I64" i="9"/>
  <c r="J64" i="9"/>
  <c r="K64" i="9"/>
  <c r="I62" i="9"/>
  <c r="J62" i="9"/>
  <c r="K62" i="9"/>
  <c r="I60" i="9"/>
  <c r="J60" i="9"/>
  <c r="K60" i="9"/>
  <c r="I58" i="9"/>
  <c r="J58" i="9"/>
  <c r="K58" i="9"/>
  <c r="I56" i="9"/>
  <c r="J56" i="9"/>
  <c r="K56" i="9"/>
  <c r="I54" i="9"/>
  <c r="J54" i="9"/>
  <c r="K54" i="9"/>
  <c r="O53" i="9"/>
  <c r="N53" i="9"/>
  <c r="M53" i="9"/>
  <c r="H53" i="9"/>
  <c r="H52" i="9"/>
  <c r="O51" i="9"/>
  <c r="O79" i="9" s="1"/>
  <c r="O201" i="9" s="1"/>
  <c r="N51" i="9"/>
  <c r="N79" i="9"/>
  <c r="N201" i="9" s="1"/>
  <c r="M51" i="9"/>
  <c r="H51" i="9"/>
  <c r="H79" i="9"/>
  <c r="H201" i="9" s="1"/>
  <c r="O50" i="9"/>
  <c r="O77" i="9"/>
  <c r="N50" i="9"/>
  <c r="N77" i="9" s="1"/>
  <c r="M50" i="9"/>
  <c r="M77" i="9"/>
  <c r="H50" i="9"/>
  <c r="H77" i="9" s="1"/>
  <c r="O49" i="9"/>
  <c r="N49" i="9"/>
  <c r="M49" i="9"/>
  <c r="H49" i="9"/>
  <c r="H48" i="9"/>
  <c r="O47" i="9"/>
  <c r="N47" i="9"/>
  <c r="M47" i="9"/>
  <c r="H47" i="9"/>
  <c r="H46" i="9"/>
  <c r="I45" i="9"/>
  <c r="J45" i="9"/>
  <c r="K45" i="9"/>
  <c r="O39" i="9"/>
  <c r="O38" i="9"/>
  <c r="N39" i="9"/>
  <c r="N38" i="9" s="1"/>
  <c r="M39" i="9"/>
  <c r="H39" i="9"/>
  <c r="H38" i="9" s="1"/>
  <c r="O37" i="9"/>
  <c r="O36" i="9"/>
  <c r="N37" i="9"/>
  <c r="N36" i="9" s="1"/>
  <c r="M37" i="9"/>
  <c r="M36" i="9"/>
  <c r="H37" i="9"/>
  <c r="H36" i="9" s="1"/>
  <c r="O35" i="9"/>
  <c r="O34" i="9"/>
  <c r="N35" i="9"/>
  <c r="N34" i="9" s="1"/>
  <c r="M35" i="9"/>
  <c r="L35" i="9"/>
  <c r="L34" i="9"/>
  <c r="H35" i="9"/>
  <c r="H34" i="9"/>
  <c r="O33" i="9"/>
  <c r="O32" i="9"/>
  <c r="N33" i="9"/>
  <c r="N32" i="9" s="1"/>
  <c r="M33" i="9"/>
  <c r="M32" i="9"/>
  <c r="H33" i="9"/>
  <c r="H32" i="9" s="1"/>
  <c r="O31" i="9"/>
  <c r="O30" i="9" s="1"/>
  <c r="N31" i="9"/>
  <c r="N30" i="9" s="1"/>
  <c r="M31" i="9"/>
  <c r="M30" i="9" s="1"/>
  <c r="H31" i="9"/>
  <c r="H30" i="9" s="1"/>
  <c r="O29" i="9"/>
  <c r="N29" i="9"/>
  <c r="M29" i="9"/>
  <c r="M28" i="9"/>
  <c r="H29" i="9"/>
  <c r="H28" i="9" s="1"/>
  <c r="O27" i="9"/>
  <c r="O26" i="9"/>
  <c r="N27" i="9"/>
  <c r="N26" i="9" s="1"/>
  <c r="M27" i="9"/>
  <c r="M26" i="9"/>
  <c r="H27" i="9"/>
  <c r="H26" i="9" s="1"/>
  <c r="O25" i="9"/>
  <c r="N25" i="9"/>
  <c r="N24" i="9"/>
  <c r="M25" i="9"/>
  <c r="M24" i="9" s="1"/>
  <c r="H25" i="9"/>
  <c r="H24" i="9"/>
  <c r="O23" i="9"/>
  <c r="O22" i="9" s="1"/>
  <c r="N23" i="9"/>
  <c r="N22" i="9" s="1"/>
  <c r="M23" i="9"/>
  <c r="H23" i="9"/>
  <c r="H22" i="9"/>
  <c r="I38" i="9"/>
  <c r="H34" i="14" s="1"/>
  <c r="J38" i="9"/>
  <c r="I34" i="14"/>
  <c r="K38" i="9"/>
  <c r="J34" i="14" s="1"/>
  <c r="I36" i="9"/>
  <c r="J36" i="9"/>
  <c r="K36" i="9"/>
  <c r="I34" i="9"/>
  <c r="J34" i="9"/>
  <c r="K34" i="9"/>
  <c r="I32" i="9"/>
  <c r="J32" i="9"/>
  <c r="K32" i="9"/>
  <c r="I30" i="9"/>
  <c r="J30" i="9"/>
  <c r="K30" i="9"/>
  <c r="I28" i="9"/>
  <c r="J28" i="9"/>
  <c r="K28" i="9"/>
  <c r="I26" i="9"/>
  <c r="J26" i="9"/>
  <c r="K26" i="9"/>
  <c r="I24" i="9"/>
  <c r="J24" i="9"/>
  <c r="K24" i="9"/>
  <c r="I22" i="9"/>
  <c r="J22" i="9"/>
  <c r="K22" i="9"/>
  <c r="H18" i="9"/>
  <c r="M18" i="9"/>
  <c r="N18" i="9"/>
  <c r="O18" i="9"/>
  <c r="H19" i="9"/>
  <c r="M19" i="9"/>
  <c r="N19" i="9"/>
  <c r="O19" i="9"/>
  <c r="H20" i="9"/>
  <c r="H21" i="9"/>
  <c r="M21" i="9"/>
  <c r="N21" i="9"/>
  <c r="O21" i="9"/>
  <c r="H17" i="9"/>
  <c r="H16" i="9" s="1"/>
  <c r="I16" i="9"/>
  <c r="J16" i="9"/>
  <c r="K16" i="9"/>
  <c r="I29" i="8"/>
  <c r="J29" i="8"/>
  <c r="K29" i="8"/>
  <c r="I40" i="8"/>
  <c r="J40" i="8"/>
  <c r="K40" i="8"/>
  <c r="O42" i="8"/>
  <c r="O44" i="8" s="1"/>
  <c r="N42" i="8"/>
  <c r="M42" i="8"/>
  <c r="H42" i="8"/>
  <c r="H44" i="8" s="1"/>
  <c r="O39" i="8"/>
  <c r="O40" i="8"/>
  <c r="N39" i="8"/>
  <c r="N40" i="8" s="1"/>
  <c r="M39" i="8"/>
  <c r="M40" i="8"/>
  <c r="H39" i="8"/>
  <c r="H40" i="8" s="1"/>
  <c r="I31" i="8"/>
  <c r="I37" i="8"/>
  <c r="J31" i="8"/>
  <c r="J37" i="8" s="1"/>
  <c r="K31" i="8"/>
  <c r="K37" i="8"/>
  <c r="H33" i="8"/>
  <c r="M33" i="8"/>
  <c r="N33" i="8"/>
  <c r="O33" i="8"/>
  <c r="H34" i="8"/>
  <c r="M34" i="8"/>
  <c r="L34" i="8"/>
  <c r="N34" i="8"/>
  <c r="O34" i="8"/>
  <c r="H35" i="8"/>
  <c r="M35" i="8"/>
  <c r="L35" i="8"/>
  <c r="N35" i="8"/>
  <c r="O35" i="8"/>
  <c r="H36" i="8"/>
  <c r="M36" i="8"/>
  <c r="L36" i="8" s="1"/>
  <c r="N36" i="8"/>
  <c r="O36" i="8"/>
  <c r="O32" i="8"/>
  <c r="N32" i="8"/>
  <c r="M32" i="8"/>
  <c r="M31" i="8" s="1"/>
  <c r="H32" i="8"/>
  <c r="O28" i="8"/>
  <c r="O29" i="8" s="1"/>
  <c r="N28" i="8"/>
  <c r="N29" i="8"/>
  <c r="M28" i="8"/>
  <c r="H28" i="8"/>
  <c r="H29" i="8"/>
  <c r="H23" i="8"/>
  <c r="M23" i="8"/>
  <c r="N23" i="8"/>
  <c r="O23" i="8"/>
  <c r="H24" i="8"/>
  <c r="M24" i="8"/>
  <c r="N24" i="8"/>
  <c r="O24" i="8"/>
  <c r="H25" i="8"/>
  <c r="M25" i="8"/>
  <c r="N25" i="8"/>
  <c r="O25" i="8"/>
  <c r="O22" i="8"/>
  <c r="N22" i="8"/>
  <c r="N21" i="8" s="1"/>
  <c r="N26" i="8"/>
  <c r="M22" i="8"/>
  <c r="H22" i="8"/>
  <c r="H21" i="8" s="1"/>
  <c r="H26" i="8"/>
  <c r="I21" i="8"/>
  <c r="I26" i="8" s="1"/>
  <c r="J21" i="8"/>
  <c r="J26" i="8"/>
  <c r="K21" i="8"/>
  <c r="K26" i="8" s="1"/>
  <c r="H18" i="8"/>
  <c r="M18" i="8"/>
  <c r="N18" i="8"/>
  <c r="N16" i="8" s="1"/>
  <c r="O18" i="8"/>
  <c r="O17" i="8"/>
  <c r="N17" i="8"/>
  <c r="M17" i="8"/>
  <c r="H17" i="8"/>
  <c r="H16" i="8" s="1"/>
  <c r="H19" i="8" s="1"/>
  <c r="I16" i="8"/>
  <c r="I19" i="8" s="1"/>
  <c r="J16" i="8"/>
  <c r="J19" i="8"/>
  <c r="K16" i="8"/>
  <c r="K19" i="8" s="1"/>
  <c r="G43" i="7"/>
  <c r="I43" i="7"/>
  <c r="J43" i="7"/>
  <c r="K43" i="7"/>
  <c r="K46" i="7"/>
  <c r="I75" i="7"/>
  <c r="J75" i="7"/>
  <c r="K75" i="7"/>
  <c r="I91" i="7"/>
  <c r="J91" i="7"/>
  <c r="K91" i="7"/>
  <c r="J26" i="10" s="1"/>
  <c r="I97" i="7"/>
  <c r="J97" i="7"/>
  <c r="K97" i="7"/>
  <c r="O45" i="7"/>
  <c r="O46" i="7" s="1"/>
  <c r="H48" i="7"/>
  <c r="M48" i="7"/>
  <c r="N48" i="7"/>
  <c r="O48" i="7"/>
  <c r="H49" i="7"/>
  <c r="M49" i="7"/>
  <c r="N49" i="7"/>
  <c r="O49" i="7"/>
  <c r="H50" i="7"/>
  <c r="M50" i="7"/>
  <c r="L50" i="7"/>
  <c r="N50" i="7"/>
  <c r="O50" i="7"/>
  <c r="H51" i="7"/>
  <c r="M51" i="7"/>
  <c r="N51" i="7"/>
  <c r="O51" i="7"/>
  <c r="H52" i="7"/>
  <c r="M52" i="7"/>
  <c r="N52" i="7"/>
  <c r="O52" i="7"/>
  <c r="H53" i="7"/>
  <c r="M53" i="7"/>
  <c r="L53" i="7" s="1"/>
  <c r="N53" i="7"/>
  <c r="O53" i="7"/>
  <c r="H54" i="7"/>
  <c r="M54" i="7"/>
  <c r="N54" i="7"/>
  <c r="O54" i="7"/>
  <c r="H55" i="7"/>
  <c r="M55" i="7"/>
  <c r="N55" i="7"/>
  <c r="O55" i="7"/>
  <c r="H56" i="7"/>
  <c r="M56" i="7"/>
  <c r="N56" i="7"/>
  <c r="O56" i="7"/>
  <c r="H57" i="7"/>
  <c r="M57" i="7"/>
  <c r="N57" i="7"/>
  <c r="O57" i="7"/>
  <c r="H58" i="7"/>
  <c r="M58" i="7"/>
  <c r="N58" i="7"/>
  <c r="O58" i="7"/>
  <c r="H59" i="7"/>
  <c r="M59" i="7"/>
  <c r="N59" i="7"/>
  <c r="O59" i="7"/>
  <c r="H60" i="7"/>
  <c r="M60" i="7"/>
  <c r="N60" i="7"/>
  <c r="O60" i="7"/>
  <c r="L60" i="7" s="1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L64" i="7" s="1"/>
  <c r="N64" i="7"/>
  <c r="O64" i="7"/>
  <c r="H65" i="7"/>
  <c r="M65" i="7"/>
  <c r="N65" i="7"/>
  <c r="O65" i="7"/>
  <c r="H66" i="7"/>
  <c r="G65" i="14" s="1"/>
  <c r="M66" i="7"/>
  <c r="N66" i="7"/>
  <c r="O66" i="7"/>
  <c r="L66" i="7"/>
  <c r="H67" i="7"/>
  <c r="M67" i="7"/>
  <c r="N67" i="7"/>
  <c r="O67" i="7"/>
  <c r="H68" i="7"/>
  <c r="M68" i="7"/>
  <c r="N68" i="7"/>
  <c r="O68" i="7"/>
  <c r="L68" i="7" s="1"/>
  <c r="H69" i="7"/>
  <c r="M69" i="7"/>
  <c r="N69" i="7"/>
  <c r="O69" i="7"/>
  <c r="H70" i="7"/>
  <c r="M70" i="7"/>
  <c r="N70" i="7"/>
  <c r="O70" i="7"/>
  <c r="L70" i="7" s="1"/>
  <c r="H71" i="7"/>
  <c r="M71" i="7"/>
  <c r="L71" i="7" s="1"/>
  <c r="N71" i="7"/>
  <c r="O71" i="7"/>
  <c r="H72" i="7"/>
  <c r="M72" i="7"/>
  <c r="L72" i="7" s="1"/>
  <c r="N72" i="7"/>
  <c r="O72" i="7"/>
  <c r="H73" i="7"/>
  <c r="M73" i="7"/>
  <c r="L73" i="7" s="1"/>
  <c r="N73" i="7"/>
  <c r="O73" i="7"/>
  <c r="H74" i="7"/>
  <c r="M74" i="7"/>
  <c r="N74" i="7"/>
  <c r="O74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L82" i="7" s="1"/>
  <c r="N82" i="7"/>
  <c r="O82" i="7"/>
  <c r="H83" i="7"/>
  <c r="M83" i="7"/>
  <c r="N83" i="7"/>
  <c r="O83" i="7"/>
  <c r="H84" i="7"/>
  <c r="M84" i="7"/>
  <c r="N84" i="7"/>
  <c r="O84" i="7"/>
  <c r="H85" i="7"/>
  <c r="M85" i="7"/>
  <c r="L85" i="7"/>
  <c r="N85" i="7"/>
  <c r="O85" i="7"/>
  <c r="H86" i="7"/>
  <c r="M86" i="7"/>
  <c r="N86" i="7"/>
  <c r="O86" i="7"/>
  <c r="H87" i="7"/>
  <c r="M87" i="7"/>
  <c r="N87" i="7"/>
  <c r="O87" i="7"/>
  <c r="H88" i="7"/>
  <c r="M88" i="7"/>
  <c r="L88" i="7" s="1"/>
  <c r="N88" i="7"/>
  <c r="O88" i="7"/>
  <c r="H89" i="7"/>
  <c r="M89" i="7"/>
  <c r="L89" i="7"/>
  <c r="N89" i="7"/>
  <c r="O89" i="7"/>
  <c r="H90" i="7"/>
  <c r="M90" i="7"/>
  <c r="L90" i="7" s="1"/>
  <c r="N90" i="7"/>
  <c r="O90" i="7"/>
  <c r="H93" i="7"/>
  <c r="G85" i="14" s="1"/>
  <c r="M93" i="7"/>
  <c r="N93" i="7"/>
  <c r="O93" i="7"/>
  <c r="H94" i="7"/>
  <c r="M94" i="7"/>
  <c r="N94" i="7"/>
  <c r="O94" i="7"/>
  <c r="H95" i="7"/>
  <c r="M95" i="7"/>
  <c r="N95" i="7"/>
  <c r="O95" i="7"/>
  <c r="L95" i="7" s="1"/>
  <c r="H96" i="7"/>
  <c r="M96" i="7"/>
  <c r="N96" i="7"/>
  <c r="O96" i="7"/>
  <c r="O42" i="7"/>
  <c r="N42" i="7"/>
  <c r="M42" i="7"/>
  <c r="H42" i="7"/>
  <c r="O41" i="7"/>
  <c r="N41" i="7"/>
  <c r="M41" i="7"/>
  <c r="H41" i="7"/>
  <c r="H43" i="7" s="1"/>
  <c r="O40" i="7"/>
  <c r="N40" i="7"/>
  <c r="M40" i="7"/>
  <c r="L40" i="7" s="1"/>
  <c r="H40" i="7"/>
  <c r="O39" i="7"/>
  <c r="L39" i="7"/>
  <c r="N39" i="7"/>
  <c r="M39" i="7"/>
  <c r="H39" i="7"/>
  <c r="O38" i="7"/>
  <c r="N38" i="7"/>
  <c r="M38" i="7"/>
  <c r="H38" i="7"/>
  <c r="O37" i="7"/>
  <c r="N37" i="7"/>
  <c r="M37" i="7"/>
  <c r="H37" i="7"/>
  <c r="O36" i="7"/>
  <c r="N36" i="7"/>
  <c r="M36" i="7"/>
  <c r="H36" i="7"/>
  <c r="O35" i="7"/>
  <c r="N35" i="7"/>
  <c r="M35" i="7"/>
  <c r="H35" i="7"/>
  <c r="O34" i="7"/>
  <c r="N34" i="7"/>
  <c r="M34" i="7"/>
  <c r="H34" i="7"/>
  <c r="O33" i="7"/>
  <c r="L33" i="7"/>
  <c r="N33" i="7"/>
  <c r="M33" i="7"/>
  <c r="H33" i="7"/>
  <c r="O32" i="7"/>
  <c r="N32" i="7"/>
  <c r="M32" i="7"/>
  <c r="H32" i="7"/>
  <c r="I30" i="7"/>
  <c r="I98" i="7" s="1"/>
  <c r="J30" i="7"/>
  <c r="K30" i="7"/>
  <c r="H21" i="7"/>
  <c r="M21" i="7"/>
  <c r="N21" i="7"/>
  <c r="O21" i="7"/>
  <c r="H22" i="7"/>
  <c r="M22" i="7"/>
  <c r="L22" i="7" s="1"/>
  <c r="N22" i="7"/>
  <c r="O22" i="7"/>
  <c r="H23" i="7"/>
  <c r="M23" i="7"/>
  <c r="L23" i="7"/>
  <c r="N23" i="7"/>
  <c r="O23" i="7"/>
  <c r="H24" i="7"/>
  <c r="M24" i="7"/>
  <c r="L24" i="7" s="1"/>
  <c r="N24" i="7"/>
  <c r="O24" i="7"/>
  <c r="H25" i="7"/>
  <c r="M25" i="7"/>
  <c r="N25" i="7"/>
  <c r="O25" i="7"/>
  <c r="H26" i="7"/>
  <c r="M26" i="7"/>
  <c r="N26" i="7"/>
  <c r="O26" i="7"/>
  <c r="H27" i="7"/>
  <c r="M27" i="7"/>
  <c r="N27" i="7"/>
  <c r="O27" i="7"/>
  <c r="L27" i="7" s="1"/>
  <c r="H28" i="7"/>
  <c r="M28" i="7"/>
  <c r="N28" i="7"/>
  <c r="O28" i="7"/>
  <c r="H29" i="7"/>
  <c r="M29" i="7"/>
  <c r="L29" i="7"/>
  <c r="N29" i="7"/>
  <c r="O29" i="7"/>
  <c r="O20" i="7"/>
  <c r="N20" i="7"/>
  <c r="M20" i="7"/>
  <c r="H20" i="7"/>
  <c r="I18" i="6"/>
  <c r="J18" i="6"/>
  <c r="K18" i="6"/>
  <c r="K19" i="6" s="1"/>
  <c r="I15" i="6"/>
  <c r="I19" i="6"/>
  <c r="Q12" i="6"/>
  <c r="J15" i="6"/>
  <c r="K15" i="6"/>
  <c r="O17" i="6"/>
  <c r="O18" i="6"/>
  <c r="N17" i="6"/>
  <c r="N18" i="6" s="1"/>
  <c r="M17" i="6"/>
  <c r="M18" i="6" s="1"/>
  <c r="H17" i="6"/>
  <c r="H18" i="6" s="1"/>
  <c r="O14" i="6"/>
  <c r="O15" i="6"/>
  <c r="N14" i="6"/>
  <c r="N15" i="6" s="1"/>
  <c r="M14" i="6"/>
  <c r="L14" i="6"/>
  <c r="H14" i="6"/>
  <c r="H15" i="6" s="1"/>
  <c r="H19" i="6" s="1"/>
  <c r="H25" i="3"/>
  <c r="M25" i="3"/>
  <c r="L25" i="3"/>
  <c r="N25" i="3"/>
  <c r="O25" i="3"/>
  <c r="H26" i="3"/>
  <c r="M26" i="3"/>
  <c r="L26" i="3"/>
  <c r="N26" i="3"/>
  <c r="O26" i="3"/>
  <c r="H27" i="3"/>
  <c r="M27" i="3"/>
  <c r="L27" i="3" s="1"/>
  <c r="N27" i="3"/>
  <c r="O27" i="3"/>
  <c r="H28" i="3"/>
  <c r="M28" i="3"/>
  <c r="N28" i="3"/>
  <c r="O28" i="3"/>
  <c r="L28" i="3"/>
  <c r="H29" i="3"/>
  <c r="M29" i="3"/>
  <c r="N29" i="3"/>
  <c r="O29" i="3"/>
  <c r="H30" i="3"/>
  <c r="M30" i="3"/>
  <c r="L30" i="3"/>
  <c r="N30" i="3"/>
  <c r="O30" i="3"/>
  <c r="H31" i="3"/>
  <c r="M31" i="3"/>
  <c r="L31" i="3"/>
  <c r="N31" i="3"/>
  <c r="O31" i="3"/>
  <c r="H32" i="3"/>
  <c r="M32" i="3"/>
  <c r="N32" i="3"/>
  <c r="O32" i="3"/>
  <c r="H33" i="3"/>
  <c r="M33" i="3"/>
  <c r="N33" i="3"/>
  <c r="O33" i="3"/>
  <c r="H34" i="3"/>
  <c r="M34" i="3"/>
  <c r="N34" i="3"/>
  <c r="O34" i="3"/>
  <c r="H35" i="3"/>
  <c r="M35" i="3"/>
  <c r="N35" i="3"/>
  <c r="O35" i="3"/>
  <c r="L35" i="3" s="1"/>
  <c r="H36" i="3"/>
  <c r="M36" i="3"/>
  <c r="L36" i="3" s="1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L41" i="3"/>
  <c r="N41" i="3"/>
  <c r="O41" i="3"/>
  <c r="H42" i="3"/>
  <c r="M42" i="3"/>
  <c r="L42" i="3" s="1"/>
  <c r="N42" i="3"/>
  <c r="O42" i="3"/>
  <c r="H43" i="3"/>
  <c r="M43" i="3"/>
  <c r="N43" i="3"/>
  <c r="O43" i="3"/>
  <c r="L43" i="3"/>
  <c r="H44" i="3"/>
  <c r="M44" i="3"/>
  <c r="N44" i="3"/>
  <c r="O44" i="3"/>
  <c r="H45" i="3"/>
  <c r="M45" i="3"/>
  <c r="N45" i="3"/>
  <c r="O45" i="3"/>
  <c r="H46" i="3"/>
  <c r="M46" i="3"/>
  <c r="L46" i="3"/>
  <c r="N46" i="3"/>
  <c r="O46" i="3"/>
  <c r="H47" i="3"/>
  <c r="M47" i="3"/>
  <c r="L47" i="3" s="1"/>
  <c r="N47" i="3"/>
  <c r="O47" i="3"/>
  <c r="H48" i="3"/>
  <c r="M48" i="3"/>
  <c r="L48" i="3" s="1"/>
  <c r="N48" i="3"/>
  <c r="O48" i="3"/>
  <c r="H49" i="3"/>
  <c r="M49" i="3"/>
  <c r="L49" i="3" s="1"/>
  <c r="N49" i="3"/>
  <c r="O49" i="3"/>
  <c r="H50" i="3"/>
  <c r="G70" i="14" s="1"/>
  <c r="M50" i="3"/>
  <c r="L50" i="3" s="1"/>
  <c r="N50" i="3"/>
  <c r="O50" i="3"/>
  <c r="H51" i="3"/>
  <c r="M51" i="3"/>
  <c r="N51" i="3"/>
  <c r="O51" i="3"/>
  <c r="L51" i="3" s="1"/>
  <c r="H52" i="3"/>
  <c r="M52" i="3"/>
  <c r="L52" i="3" s="1"/>
  <c r="N52" i="3"/>
  <c r="O52" i="3"/>
  <c r="H53" i="3"/>
  <c r="M53" i="3"/>
  <c r="L53" i="3" s="1"/>
  <c r="N53" i="3"/>
  <c r="O53" i="3"/>
  <c r="H54" i="3"/>
  <c r="M54" i="3"/>
  <c r="L54" i="3" s="1"/>
  <c r="N54" i="3"/>
  <c r="O54" i="3"/>
  <c r="G14" i="3"/>
  <c r="G55" i="3" s="1"/>
  <c r="I14" i="3"/>
  <c r="I55" i="3"/>
  <c r="J14" i="3"/>
  <c r="J55" i="3"/>
  <c r="K14" i="3"/>
  <c r="K55" i="3"/>
  <c r="H15" i="3"/>
  <c r="M15" i="3"/>
  <c r="N15" i="3"/>
  <c r="O15" i="3"/>
  <c r="H16" i="3"/>
  <c r="M16" i="3"/>
  <c r="L16" i="3" s="1"/>
  <c r="N16" i="3"/>
  <c r="N14" i="3"/>
  <c r="N55" i="3" s="1"/>
  <c r="O16" i="3"/>
  <c r="O14" i="3" s="1"/>
  <c r="H17" i="3"/>
  <c r="M17" i="3"/>
  <c r="L17" i="3" s="1"/>
  <c r="N17" i="3"/>
  <c r="O17" i="3"/>
  <c r="H18" i="3"/>
  <c r="M18" i="3"/>
  <c r="N18" i="3"/>
  <c r="O18" i="3"/>
  <c r="L18" i="3" s="1"/>
  <c r="H19" i="3"/>
  <c r="M19" i="3"/>
  <c r="L19" i="3"/>
  <c r="N19" i="3"/>
  <c r="O19" i="3"/>
  <c r="H20" i="3"/>
  <c r="M20" i="3"/>
  <c r="L20" i="3" s="1"/>
  <c r="N20" i="3"/>
  <c r="O20" i="3"/>
  <c r="H21" i="3"/>
  <c r="M21" i="3"/>
  <c r="N21" i="3"/>
  <c r="O21" i="3"/>
  <c r="H22" i="3"/>
  <c r="M22" i="3"/>
  <c r="L22" i="3" s="1"/>
  <c r="N22" i="3"/>
  <c r="O22" i="3"/>
  <c r="H23" i="3"/>
  <c r="G43" i="14" s="1"/>
  <c r="M23" i="3"/>
  <c r="L23" i="3" s="1"/>
  <c r="N23" i="3"/>
  <c r="O23" i="3"/>
  <c r="H24" i="3"/>
  <c r="G44" i="14" s="1"/>
  <c r="M24" i="3"/>
  <c r="N24" i="3"/>
  <c r="O24" i="3"/>
  <c r="N116" i="2"/>
  <c r="O116" i="2"/>
  <c r="N113" i="2"/>
  <c r="O113" i="2"/>
  <c r="N114" i="2"/>
  <c r="O114" i="2"/>
  <c r="L114" i="2" s="1"/>
  <c r="N115" i="2"/>
  <c r="N110" i="2" s="1"/>
  <c r="N118" i="2" s="1"/>
  <c r="O115" i="2"/>
  <c r="N112" i="2"/>
  <c r="O112" i="2"/>
  <c r="O136" i="2"/>
  <c r="I110" i="2"/>
  <c r="I118" i="2"/>
  <c r="J110" i="2"/>
  <c r="J118" i="2"/>
  <c r="K110" i="2"/>
  <c r="K118" i="2"/>
  <c r="H112" i="2"/>
  <c r="M112" i="2" s="1"/>
  <c r="H113" i="2"/>
  <c r="M113" i="2"/>
  <c r="H114" i="2"/>
  <c r="M114" i="2"/>
  <c r="H115" i="2"/>
  <c r="M115" i="2" s="1"/>
  <c r="H116" i="2"/>
  <c r="M116" i="2"/>
  <c r="L116" i="2" s="1"/>
  <c r="I121" i="2"/>
  <c r="J121" i="2"/>
  <c r="J119" i="2" s="1"/>
  <c r="K121" i="2"/>
  <c r="H121" i="2" s="1"/>
  <c r="I122" i="2"/>
  <c r="J122" i="2"/>
  <c r="K122" i="2"/>
  <c r="H122" i="2" s="1"/>
  <c r="I123" i="2"/>
  <c r="J123" i="2"/>
  <c r="K123" i="2"/>
  <c r="H123" i="2"/>
  <c r="I124" i="2"/>
  <c r="J124" i="2"/>
  <c r="K124" i="2"/>
  <c r="I125" i="2"/>
  <c r="J125" i="2"/>
  <c r="K125" i="2"/>
  <c r="I126" i="2"/>
  <c r="H126" i="2"/>
  <c r="J126" i="2"/>
  <c r="K126" i="2"/>
  <c r="I127" i="2"/>
  <c r="J127" i="2"/>
  <c r="K127" i="2"/>
  <c r="I128" i="2"/>
  <c r="J128" i="2"/>
  <c r="K128" i="2"/>
  <c r="I129" i="2"/>
  <c r="H129" i="2" s="1"/>
  <c r="J129" i="2"/>
  <c r="K129" i="2"/>
  <c r="I130" i="2"/>
  <c r="J130" i="2"/>
  <c r="K130" i="2"/>
  <c r="I131" i="2"/>
  <c r="J131" i="2"/>
  <c r="K131" i="2"/>
  <c r="I132" i="2"/>
  <c r="J132" i="2"/>
  <c r="K132" i="2"/>
  <c r="H132" i="2" s="1"/>
  <c r="I133" i="2"/>
  <c r="J133" i="2"/>
  <c r="M133" i="2"/>
  <c r="I134" i="2"/>
  <c r="H134" i="2" s="1"/>
  <c r="J134" i="2"/>
  <c r="I135" i="2"/>
  <c r="J135" i="2"/>
  <c r="K135" i="2"/>
  <c r="H135" i="2" s="1"/>
  <c r="I136" i="2"/>
  <c r="J136" i="2"/>
  <c r="K136" i="2"/>
  <c r="H136" i="2" s="1"/>
  <c r="I137" i="2"/>
  <c r="J137" i="2"/>
  <c r="K137" i="2"/>
  <c r="I138" i="2"/>
  <c r="H138" i="2" s="1"/>
  <c r="J138" i="2"/>
  <c r="K138" i="2"/>
  <c r="I139" i="2"/>
  <c r="H139" i="2" s="1"/>
  <c r="J139" i="2"/>
  <c r="K139" i="2"/>
  <c r="I140" i="2"/>
  <c r="J140" i="2"/>
  <c r="N106" i="2"/>
  <c r="M106" i="2"/>
  <c r="N104" i="2"/>
  <c r="M104" i="2"/>
  <c r="N102" i="2"/>
  <c r="M102" i="2"/>
  <c r="N100" i="2"/>
  <c r="M100" i="2"/>
  <c r="L100" i="2" s="1"/>
  <c r="N98" i="2"/>
  <c r="M98" i="2"/>
  <c r="N96" i="2"/>
  <c r="M96" i="2"/>
  <c r="N94" i="2"/>
  <c r="M94" i="2"/>
  <c r="N92" i="2"/>
  <c r="M92" i="2"/>
  <c r="N90" i="2"/>
  <c r="M90" i="2"/>
  <c r="N88" i="2"/>
  <c r="M88" i="2"/>
  <c r="L88" i="2" s="1"/>
  <c r="N86" i="2"/>
  <c r="M86" i="2"/>
  <c r="J108" i="2"/>
  <c r="K84" i="2"/>
  <c r="N84" i="2"/>
  <c r="O84" i="2"/>
  <c r="K86" i="2"/>
  <c r="H86" i="2" s="1"/>
  <c r="K88" i="2"/>
  <c r="H88" i="2"/>
  <c r="K90" i="2"/>
  <c r="H90" i="2"/>
  <c r="K92" i="2"/>
  <c r="H92" i="2"/>
  <c r="K94" i="2"/>
  <c r="H94" i="2"/>
  <c r="K96" i="2"/>
  <c r="H96" i="2"/>
  <c r="K98" i="2"/>
  <c r="H98" i="2"/>
  <c r="K100" i="2"/>
  <c r="O100" i="2"/>
  <c r="K102" i="2"/>
  <c r="K104" i="2"/>
  <c r="K106" i="2"/>
  <c r="H106" i="2"/>
  <c r="I108" i="2"/>
  <c r="H25" i="10" s="1"/>
  <c r="N81" i="2"/>
  <c r="O81" i="2"/>
  <c r="M81" i="2"/>
  <c r="L81" i="2" s="1"/>
  <c r="N80" i="2"/>
  <c r="N78" i="2" s="1"/>
  <c r="N82" i="2" s="1"/>
  <c r="O80" i="2"/>
  <c r="I78" i="2"/>
  <c r="J78" i="2"/>
  <c r="J82" i="2"/>
  <c r="K78" i="2"/>
  <c r="J36" i="14"/>
  <c r="H79" i="2"/>
  <c r="L79" i="2"/>
  <c r="H80" i="2"/>
  <c r="H81" i="2"/>
  <c r="O74" i="2"/>
  <c r="O134" i="2" s="1"/>
  <c r="N74" i="2"/>
  <c r="N134" i="2"/>
  <c r="M74" i="2"/>
  <c r="K74" i="2"/>
  <c r="N72" i="2"/>
  <c r="M72" i="2"/>
  <c r="L72" i="2" s="1"/>
  <c r="K72" i="2"/>
  <c r="J33" i="14" s="1"/>
  <c r="H72" i="2"/>
  <c r="O72" i="2"/>
  <c r="K64" i="2"/>
  <c r="H65" i="2"/>
  <c r="L65" i="2"/>
  <c r="H66" i="2"/>
  <c r="H64" i="2" s="1"/>
  <c r="M66" i="2"/>
  <c r="L66" i="2"/>
  <c r="N66" i="2"/>
  <c r="N64" i="2" s="1"/>
  <c r="O66" i="2"/>
  <c r="H67" i="2"/>
  <c r="M67" i="2"/>
  <c r="N67" i="2"/>
  <c r="O67" i="2"/>
  <c r="O64" i="2"/>
  <c r="K68" i="2"/>
  <c r="H69" i="2"/>
  <c r="L69" i="2"/>
  <c r="H70" i="2"/>
  <c r="M70" i="2"/>
  <c r="M68" i="2" s="1"/>
  <c r="N70" i="2"/>
  <c r="O70" i="2"/>
  <c r="L70" i="2"/>
  <c r="L68" i="2" s="1"/>
  <c r="H71" i="2"/>
  <c r="M71" i="2"/>
  <c r="N71" i="2"/>
  <c r="N68" i="2" s="1"/>
  <c r="O71" i="2"/>
  <c r="L71" i="2"/>
  <c r="K48" i="2"/>
  <c r="H49" i="2"/>
  <c r="L49" i="2"/>
  <c r="H50" i="2"/>
  <c r="M50" i="2"/>
  <c r="N50" i="2"/>
  <c r="O50" i="2"/>
  <c r="H51" i="2"/>
  <c r="M51" i="2" s="1"/>
  <c r="N51" i="2"/>
  <c r="O51" i="2"/>
  <c r="K52" i="2"/>
  <c r="H53" i="2"/>
  <c r="L53" i="2"/>
  <c r="H54" i="2"/>
  <c r="M54" i="2"/>
  <c r="L54" i="2" s="1"/>
  <c r="N54" i="2"/>
  <c r="O54" i="2"/>
  <c r="H55" i="2"/>
  <c r="H52" i="2" s="1"/>
  <c r="M55" i="2"/>
  <c r="L55" i="2"/>
  <c r="N55" i="2"/>
  <c r="O55" i="2"/>
  <c r="K56" i="2"/>
  <c r="H57" i="2"/>
  <c r="L57" i="2"/>
  <c r="H58" i="2"/>
  <c r="M58" i="2"/>
  <c r="L58" i="2"/>
  <c r="N58" i="2"/>
  <c r="O58" i="2"/>
  <c r="H59" i="2"/>
  <c r="N59" i="2"/>
  <c r="N56" i="2" s="1"/>
  <c r="O59" i="2"/>
  <c r="O56" i="2"/>
  <c r="K60" i="2"/>
  <c r="H61" i="2"/>
  <c r="L61" i="2"/>
  <c r="H62" i="2"/>
  <c r="M62" i="2"/>
  <c r="L62" i="2" s="1"/>
  <c r="N62" i="2"/>
  <c r="O62" i="2"/>
  <c r="H63" i="2"/>
  <c r="M63" i="2" s="1"/>
  <c r="L63" i="2" s="1"/>
  <c r="L60" i="2" s="1"/>
  <c r="N63" i="2"/>
  <c r="O63" i="2"/>
  <c r="O60" i="2"/>
  <c r="K44" i="2"/>
  <c r="H45" i="2"/>
  <c r="L45" i="2"/>
  <c r="H46" i="2"/>
  <c r="H44" i="2" s="1"/>
  <c r="M46" i="2"/>
  <c r="N46" i="2"/>
  <c r="O46" i="2"/>
  <c r="H47" i="2"/>
  <c r="M47" i="2"/>
  <c r="M44" i="2"/>
  <c r="N47" i="2"/>
  <c r="O47" i="2"/>
  <c r="K40" i="2"/>
  <c r="H41" i="2"/>
  <c r="L41" i="2"/>
  <c r="H42" i="2"/>
  <c r="M42" i="2"/>
  <c r="L42" i="2"/>
  <c r="N42" i="2"/>
  <c r="O42" i="2"/>
  <c r="H43" i="2"/>
  <c r="H40" i="2"/>
  <c r="N43" i="2"/>
  <c r="O43" i="2"/>
  <c r="K36" i="2"/>
  <c r="H37" i="2"/>
  <c r="L37" i="2"/>
  <c r="H38" i="2"/>
  <c r="M38" i="2"/>
  <c r="N38" i="2"/>
  <c r="N36" i="2" s="1"/>
  <c r="O38" i="2"/>
  <c r="H39" i="2"/>
  <c r="M39" i="2"/>
  <c r="N39" i="2"/>
  <c r="O39" i="2"/>
  <c r="L39" i="2" s="1"/>
  <c r="L36" i="2" s="1"/>
  <c r="N34" i="2"/>
  <c r="O34" i="2"/>
  <c r="N35" i="2"/>
  <c r="O35" i="2"/>
  <c r="O32" i="2" s="1"/>
  <c r="M34" i="2"/>
  <c r="K32" i="2"/>
  <c r="H33" i="2"/>
  <c r="L33" i="2"/>
  <c r="H34" i="2"/>
  <c r="H35" i="2"/>
  <c r="O16" i="2"/>
  <c r="O121" i="2"/>
  <c r="N16" i="2"/>
  <c r="M16" i="2"/>
  <c r="M121" i="2"/>
  <c r="H16" i="2"/>
  <c r="F14" i="2"/>
  <c r="G14" i="2"/>
  <c r="I14" i="2"/>
  <c r="I76" i="2"/>
  <c r="J14" i="2"/>
  <c r="J76" i="2" s="1"/>
  <c r="K14" i="2"/>
  <c r="M23" i="2"/>
  <c r="N23" i="2"/>
  <c r="N128" i="2" s="1"/>
  <c r="O23" i="2"/>
  <c r="O128" i="2"/>
  <c r="M24" i="2"/>
  <c r="N24" i="2"/>
  <c r="N129" i="2"/>
  <c r="O24" i="2"/>
  <c r="O129" i="2" s="1"/>
  <c r="M25" i="2"/>
  <c r="N25" i="2"/>
  <c r="N130" i="2" s="1"/>
  <c r="O25" i="2"/>
  <c r="O130" i="2"/>
  <c r="M26" i="2"/>
  <c r="N26" i="2"/>
  <c r="N131" i="2"/>
  <c r="O26" i="2"/>
  <c r="M27" i="2"/>
  <c r="M132" i="2" s="1"/>
  <c r="N27" i="2"/>
  <c r="N132" i="2" s="1"/>
  <c r="O27" i="2"/>
  <c r="M28" i="2"/>
  <c r="N28" i="2"/>
  <c r="N136" i="2"/>
  <c r="O28" i="2"/>
  <c r="M29" i="2"/>
  <c r="N29" i="2"/>
  <c r="N137" i="2"/>
  <c r="O29" i="2"/>
  <c r="O137" i="2" s="1"/>
  <c r="M30" i="2"/>
  <c r="N30" i="2"/>
  <c r="N138" i="2"/>
  <c r="O30" i="2"/>
  <c r="M31" i="2"/>
  <c r="N31" i="2"/>
  <c r="N139" i="2"/>
  <c r="O31" i="2"/>
  <c r="L31" i="2"/>
  <c r="M17" i="2"/>
  <c r="M122" i="2" s="1"/>
  <c r="L17" i="2"/>
  <c r="N17" i="2"/>
  <c r="N122" i="2"/>
  <c r="O17" i="2"/>
  <c r="O122" i="2"/>
  <c r="L122" i="2" s="1"/>
  <c r="M18" i="2"/>
  <c r="N18" i="2"/>
  <c r="N123" i="2"/>
  <c r="O18" i="2"/>
  <c r="L18" i="2" s="1"/>
  <c r="M19" i="2"/>
  <c r="M124" i="2"/>
  <c r="N19" i="2"/>
  <c r="N124" i="2"/>
  <c r="O19" i="2"/>
  <c r="O124" i="2"/>
  <c r="M20" i="2"/>
  <c r="M125" i="2"/>
  <c r="N20" i="2"/>
  <c r="N125" i="2"/>
  <c r="O20" i="2"/>
  <c r="O125" i="2"/>
  <c r="M21" i="2"/>
  <c r="M126" i="2"/>
  <c r="N21" i="2"/>
  <c r="N126" i="2"/>
  <c r="O21" i="2"/>
  <c r="M22" i="2"/>
  <c r="N22" i="2"/>
  <c r="N127" i="2"/>
  <c r="O22" i="2"/>
  <c r="O127" i="2"/>
  <c r="I216" i="1"/>
  <c r="J216" i="1"/>
  <c r="K216" i="1"/>
  <c r="I219" i="1"/>
  <c r="J219" i="1"/>
  <c r="K219" i="1"/>
  <c r="I220" i="1"/>
  <c r="J220" i="1"/>
  <c r="K220" i="1"/>
  <c r="M210" i="1"/>
  <c r="M219" i="1" s="1"/>
  <c r="N210" i="1"/>
  <c r="N216" i="1"/>
  <c r="O210" i="1"/>
  <c r="O219" i="1" s="1"/>
  <c r="M211" i="1"/>
  <c r="N211" i="1"/>
  <c r="O211" i="1"/>
  <c r="M212" i="1"/>
  <c r="N212" i="1"/>
  <c r="O212" i="1"/>
  <c r="L212" i="1" s="1"/>
  <c r="M213" i="1"/>
  <c r="N213" i="1"/>
  <c r="O213" i="1"/>
  <c r="L213" i="1" s="1"/>
  <c r="M214" i="1"/>
  <c r="N214" i="1"/>
  <c r="O214" i="1"/>
  <c r="M191" i="1"/>
  <c r="N191" i="1"/>
  <c r="O191" i="1"/>
  <c r="M193" i="1"/>
  <c r="N193" i="1"/>
  <c r="N206" i="1" s="1"/>
  <c r="O193" i="1"/>
  <c r="L193" i="1" s="1"/>
  <c r="M194" i="1"/>
  <c r="N194" i="1"/>
  <c r="O194" i="1"/>
  <c r="L194" i="1" s="1"/>
  <c r="Q27" i="1" s="1"/>
  <c r="M195" i="1"/>
  <c r="L195" i="1" s="1"/>
  <c r="N195" i="1"/>
  <c r="O195" i="1"/>
  <c r="M196" i="1"/>
  <c r="N196" i="1"/>
  <c r="O196" i="1"/>
  <c r="M197" i="1"/>
  <c r="N197" i="1"/>
  <c r="O197" i="1"/>
  <c r="M198" i="1"/>
  <c r="N198" i="1"/>
  <c r="O198" i="1"/>
  <c r="L198" i="1" s="1"/>
  <c r="M199" i="1"/>
  <c r="N199" i="1"/>
  <c r="O199" i="1"/>
  <c r="M200" i="1"/>
  <c r="N200" i="1"/>
  <c r="O200" i="1"/>
  <c r="M201" i="1"/>
  <c r="N201" i="1"/>
  <c r="O201" i="1"/>
  <c r="M202" i="1"/>
  <c r="N202" i="1"/>
  <c r="O202" i="1"/>
  <c r="L202" i="1" s="1"/>
  <c r="M204" i="1"/>
  <c r="N204" i="1"/>
  <c r="O204" i="1"/>
  <c r="M205" i="1"/>
  <c r="L205" i="1" s="1"/>
  <c r="N205" i="1"/>
  <c r="O205" i="1"/>
  <c r="N190" i="1"/>
  <c r="M190" i="1"/>
  <c r="I188" i="1"/>
  <c r="J188" i="1"/>
  <c r="I25" i="10" s="1"/>
  <c r="K188" i="1"/>
  <c r="H186" i="1"/>
  <c r="M186" i="1"/>
  <c r="N186" i="1"/>
  <c r="O186" i="1"/>
  <c r="L186" i="1" s="1"/>
  <c r="H187" i="1"/>
  <c r="M187" i="1"/>
  <c r="N187" i="1"/>
  <c r="O187" i="1"/>
  <c r="H185" i="1"/>
  <c r="H188" i="1"/>
  <c r="H144" i="1"/>
  <c r="M144" i="1"/>
  <c r="M143" i="1" s="1"/>
  <c r="N144" i="1"/>
  <c r="O144" i="1"/>
  <c r="O146" i="1"/>
  <c r="L146" i="1" s="1"/>
  <c r="H147" i="1"/>
  <c r="M147" i="1"/>
  <c r="N147" i="1"/>
  <c r="O147" i="1"/>
  <c r="L147" i="1" s="1"/>
  <c r="H148" i="1"/>
  <c r="M148" i="1"/>
  <c r="N148" i="1"/>
  <c r="O148" i="1"/>
  <c r="L148" i="1" s="1"/>
  <c r="H149" i="1"/>
  <c r="M149" i="1"/>
  <c r="L149" i="1" s="1"/>
  <c r="N149" i="1"/>
  <c r="O149" i="1"/>
  <c r="H150" i="1"/>
  <c r="M150" i="1"/>
  <c r="N150" i="1"/>
  <c r="O150" i="1"/>
  <c r="L150" i="1" s="1"/>
  <c r="H151" i="1"/>
  <c r="M151" i="1"/>
  <c r="L151" i="1"/>
  <c r="N151" i="1"/>
  <c r="O151" i="1"/>
  <c r="M153" i="1"/>
  <c r="L153" i="1"/>
  <c r="N153" i="1"/>
  <c r="O153" i="1"/>
  <c r="H154" i="1"/>
  <c r="M154" i="1"/>
  <c r="L154" i="1" s="1"/>
  <c r="N154" i="1"/>
  <c r="O154" i="1"/>
  <c r="H155" i="1"/>
  <c r="M155" i="1"/>
  <c r="N155" i="1"/>
  <c r="O155" i="1"/>
  <c r="H156" i="1"/>
  <c r="M156" i="1"/>
  <c r="L156" i="1"/>
  <c r="N156" i="1"/>
  <c r="O156" i="1"/>
  <c r="H157" i="1"/>
  <c r="M157" i="1"/>
  <c r="N157" i="1"/>
  <c r="O157" i="1"/>
  <c r="N158" i="1"/>
  <c r="H159" i="1"/>
  <c r="M159" i="1"/>
  <c r="L159" i="1" s="1"/>
  <c r="N159" i="1"/>
  <c r="O159" i="1"/>
  <c r="H160" i="1"/>
  <c r="G51" i="14" s="1"/>
  <c r="M160" i="1"/>
  <c r="L160" i="1" s="1"/>
  <c r="N160" i="1"/>
  <c r="O160" i="1"/>
  <c r="H161" i="1"/>
  <c r="G52" i="14" s="1"/>
  <c r="M161" i="1"/>
  <c r="N161" i="1"/>
  <c r="O161" i="1"/>
  <c r="H162" i="1"/>
  <c r="M162" i="1"/>
  <c r="L162" i="1" s="1"/>
  <c r="N162" i="1"/>
  <c r="O162" i="1"/>
  <c r="H163" i="1"/>
  <c r="G54" i="14" s="1"/>
  <c r="M163" i="1"/>
  <c r="N163" i="1"/>
  <c r="O163" i="1"/>
  <c r="H164" i="1"/>
  <c r="G55" i="14" s="1"/>
  <c r="M164" i="1"/>
  <c r="N164" i="1"/>
  <c r="O164" i="1"/>
  <c r="L164" i="1" s="1"/>
  <c r="H165" i="1"/>
  <c r="M165" i="1"/>
  <c r="N165" i="1"/>
  <c r="O165" i="1"/>
  <c r="L165" i="1" s="1"/>
  <c r="H166" i="1"/>
  <c r="G57" i="14" s="1"/>
  <c r="M166" i="1"/>
  <c r="N166" i="1"/>
  <c r="O166" i="1"/>
  <c r="L166" i="1" s="1"/>
  <c r="M167" i="1"/>
  <c r="N167" i="1"/>
  <c r="O167" i="1"/>
  <c r="L167" i="1" s="1"/>
  <c r="M168" i="1"/>
  <c r="L168" i="1" s="1"/>
  <c r="N168" i="1"/>
  <c r="O168" i="1"/>
  <c r="M169" i="1"/>
  <c r="L169" i="1"/>
  <c r="N169" i="1"/>
  <c r="O169" i="1"/>
  <c r="M170" i="1"/>
  <c r="L170" i="1"/>
  <c r="N170" i="1"/>
  <c r="O170" i="1"/>
  <c r="M171" i="1"/>
  <c r="L171" i="1"/>
  <c r="N171" i="1"/>
  <c r="O171" i="1"/>
  <c r="M172" i="1"/>
  <c r="L172" i="1" s="1"/>
  <c r="N172" i="1"/>
  <c r="O172" i="1"/>
  <c r="M173" i="1"/>
  <c r="N173" i="1"/>
  <c r="O173" i="1"/>
  <c r="L173" i="1" s="1"/>
  <c r="M174" i="1"/>
  <c r="N174" i="1"/>
  <c r="O174" i="1"/>
  <c r="L174" i="1" s="1"/>
  <c r="M175" i="1"/>
  <c r="N175" i="1"/>
  <c r="O175" i="1"/>
  <c r="M176" i="1"/>
  <c r="N176" i="1"/>
  <c r="O176" i="1"/>
  <c r="M177" i="1"/>
  <c r="L177" i="1" s="1"/>
  <c r="N177" i="1"/>
  <c r="O177" i="1"/>
  <c r="M178" i="1"/>
  <c r="N178" i="1"/>
  <c r="O178" i="1"/>
  <c r="M179" i="1"/>
  <c r="N179" i="1"/>
  <c r="O179" i="1"/>
  <c r="L179" i="1" s="1"/>
  <c r="M180" i="1"/>
  <c r="N180" i="1"/>
  <c r="O180" i="1"/>
  <c r="M181" i="1"/>
  <c r="N181" i="1"/>
  <c r="O181" i="1"/>
  <c r="M182" i="1"/>
  <c r="L182" i="1" s="1"/>
  <c r="N182" i="1"/>
  <c r="O182" i="1"/>
  <c r="I141" i="1"/>
  <c r="J141" i="1"/>
  <c r="K141" i="1"/>
  <c r="H140" i="1"/>
  <c r="M140" i="1"/>
  <c r="M141" i="1"/>
  <c r="N140" i="1"/>
  <c r="O140" i="1"/>
  <c r="L140" i="1"/>
  <c r="O139" i="1"/>
  <c r="O141" i="1" s="1"/>
  <c r="N139" i="1"/>
  <c r="N141" i="1"/>
  <c r="M139" i="1"/>
  <c r="H139" i="1"/>
  <c r="H141" i="1"/>
  <c r="I137" i="1"/>
  <c r="J137" i="1"/>
  <c r="K137" i="1"/>
  <c r="M86" i="1"/>
  <c r="L86" i="1" s="1"/>
  <c r="N86" i="1"/>
  <c r="N85" i="1" s="1"/>
  <c r="O86" i="1"/>
  <c r="M89" i="1"/>
  <c r="N89" i="1"/>
  <c r="N88" i="1" s="1"/>
  <c r="O89" i="1"/>
  <c r="O88" i="1" s="1"/>
  <c r="O85" i="1" s="1"/>
  <c r="M90" i="1"/>
  <c r="L90" i="1" s="1"/>
  <c r="M220" i="1"/>
  <c r="N90" i="1"/>
  <c r="O90" i="1"/>
  <c r="O220" i="1"/>
  <c r="M91" i="1"/>
  <c r="L91" i="1" s="1"/>
  <c r="N91" i="1"/>
  <c r="O91" i="1"/>
  <c r="M92" i="1"/>
  <c r="L92" i="1" s="1"/>
  <c r="N92" i="1"/>
  <c r="O92" i="1"/>
  <c r="M94" i="1"/>
  <c r="N94" i="1"/>
  <c r="O94" i="1"/>
  <c r="H95" i="1"/>
  <c r="M95" i="1"/>
  <c r="N95" i="1"/>
  <c r="O95" i="1"/>
  <c r="H96" i="1"/>
  <c r="H93" i="1"/>
  <c r="M96" i="1"/>
  <c r="L96" i="1" s="1"/>
  <c r="N96" i="1"/>
  <c r="O96" i="1"/>
  <c r="H98" i="1"/>
  <c r="M98" i="1"/>
  <c r="L98" i="1" s="1"/>
  <c r="N98" i="1"/>
  <c r="O98" i="1"/>
  <c r="H99" i="1"/>
  <c r="M99" i="1"/>
  <c r="L99" i="1" s="1"/>
  <c r="N99" i="1"/>
  <c r="O99" i="1"/>
  <c r="H100" i="1"/>
  <c r="H97" i="1"/>
  <c r="M100" i="1"/>
  <c r="N100" i="1"/>
  <c r="O100" i="1"/>
  <c r="M102" i="1"/>
  <c r="N102" i="1"/>
  <c r="O102" i="1"/>
  <c r="H103" i="1"/>
  <c r="M103" i="1"/>
  <c r="N103" i="1"/>
  <c r="O103" i="1"/>
  <c r="L103" i="1" s="1"/>
  <c r="H104" i="1"/>
  <c r="M104" i="1"/>
  <c r="N104" i="1"/>
  <c r="O104" i="1"/>
  <c r="M106" i="1"/>
  <c r="N106" i="1"/>
  <c r="O106" i="1"/>
  <c r="H107" i="1"/>
  <c r="M107" i="1"/>
  <c r="L107" i="1" s="1"/>
  <c r="N107" i="1"/>
  <c r="O107" i="1"/>
  <c r="H108" i="1"/>
  <c r="M108" i="1"/>
  <c r="N108" i="1"/>
  <c r="N105" i="1" s="1"/>
  <c r="O108" i="1"/>
  <c r="H110" i="1"/>
  <c r="M110" i="1"/>
  <c r="N110" i="1"/>
  <c r="O110" i="1"/>
  <c r="H111" i="1"/>
  <c r="M111" i="1"/>
  <c r="L111" i="1" s="1"/>
  <c r="N111" i="1"/>
  <c r="O111" i="1"/>
  <c r="H112" i="1"/>
  <c r="M112" i="1"/>
  <c r="L112" i="1" s="1"/>
  <c r="N112" i="1"/>
  <c r="O112" i="1"/>
  <c r="H114" i="1"/>
  <c r="M114" i="1"/>
  <c r="N114" i="1"/>
  <c r="O114" i="1"/>
  <c r="H115" i="1"/>
  <c r="M115" i="1"/>
  <c r="N115" i="1"/>
  <c r="O115" i="1"/>
  <c r="L115" i="1" s="1"/>
  <c r="H116" i="1"/>
  <c r="M116" i="1"/>
  <c r="N116" i="1"/>
  <c r="O116" i="1"/>
  <c r="L116" i="1" s="1"/>
  <c r="H118" i="1"/>
  <c r="M118" i="1"/>
  <c r="N118" i="1"/>
  <c r="O118" i="1"/>
  <c r="H119" i="1"/>
  <c r="M119" i="1"/>
  <c r="N119" i="1"/>
  <c r="O119" i="1"/>
  <c r="L119" i="1" s="1"/>
  <c r="N120" i="1"/>
  <c r="O120" i="1"/>
  <c r="H122" i="1"/>
  <c r="M122" i="1"/>
  <c r="N122" i="1"/>
  <c r="O122" i="1"/>
  <c r="H123" i="1"/>
  <c r="M123" i="1"/>
  <c r="N123" i="1"/>
  <c r="O123" i="1"/>
  <c r="O121" i="1" s="1"/>
  <c r="H124" i="1"/>
  <c r="H121" i="1"/>
  <c r="M124" i="1"/>
  <c r="N124" i="1"/>
  <c r="O124" i="1"/>
  <c r="H126" i="1"/>
  <c r="M126" i="1"/>
  <c r="N126" i="1"/>
  <c r="O126" i="1"/>
  <c r="L126" i="1" s="1"/>
  <c r="H127" i="1"/>
  <c r="M127" i="1"/>
  <c r="N127" i="1"/>
  <c r="O127" i="1"/>
  <c r="L127" i="1" s="1"/>
  <c r="H128" i="1"/>
  <c r="M128" i="1"/>
  <c r="N128" i="1"/>
  <c r="O128" i="1"/>
  <c r="O125" i="1"/>
  <c r="H130" i="1"/>
  <c r="M130" i="1"/>
  <c r="M129" i="1" s="1"/>
  <c r="N130" i="1"/>
  <c r="O130" i="1"/>
  <c r="H131" i="1"/>
  <c r="M131" i="1"/>
  <c r="N131" i="1"/>
  <c r="O131" i="1"/>
  <c r="H134" i="1"/>
  <c r="M134" i="1"/>
  <c r="L134" i="1"/>
  <c r="N134" i="1"/>
  <c r="O134" i="1"/>
  <c r="H135" i="1"/>
  <c r="H133" i="1"/>
  <c r="M135" i="1"/>
  <c r="M133" i="1"/>
  <c r="N135" i="1"/>
  <c r="N133" i="1"/>
  <c r="O135" i="1"/>
  <c r="M59" i="1"/>
  <c r="N59" i="1"/>
  <c r="O59" i="1"/>
  <c r="M60" i="1"/>
  <c r="N60" i="1"/>
  <c r="O60" i="1"/>
  <c r="M61" i="1"/>
  <c r="N61" i="1"/>
  <c r="O61" i="1"/>
  <c r="M63" i="1"/>
  <c r="N63" i="1"/>
  <c r="O63" i="1"/>
  <c r="M64" i="1"/>
  <c r="N64" i="1"/>
  <c r="O64" i="1"/>
  <c r="O62" i="1" s="1"/>
  <c r="M65" i="1"/>
  <c r="N65" i="1"/>
  <c r="O65" i="1"/>
  <c r="M66" i="1"/>
  <c r="N66" i="1"/>
  <c r="O66" i="1"/>
  <c r="M68" i="1"/>
  <c r="L68" i="1" s="1"/>
  <c r="N68" i="1"/>
  <c r="O68" i="1"/>
  <c r="M69" i="1"/>
  <c r="N69" i="1"/>
  <c r="O69" i="1"/>
  <c r="M70" i="1"/>
  <c r="N70" i="1"/>
  <c r="O70" i="1"/>
  <c r="M71" i="1"/>
  <c r="N71" i="1"/>
  <c r="O71" i="1"/>
  <c r="M73" i="1"/>
  <c r="N73" i="1"/>
  <c r="N72" i="1" s="1"/>
  <c r="O73" i="1"/>
  <c r="M74" i="1"/>
  <c r="N74" i="1"/>
  <c r="O74" i="1"/>
  <c r="L74" i="1" s="1"/>
  <c r="M75" i="1"/>
  <c r="N75" i="1"/>
  <c r="O75" i="1"/>
  <c r="M76" i="1"/>
  <c r="L76" i="1" s="1"/>
  <c r="N76" i="1"/>
  <c r="O76" i="1"/>
  <c r="M78" i="1"/>
  <c r="L78" i="1" s="1"/>
  <c r="N78" i="1"/>
  <c r="O78" i="1"/>
  <c r="M79" i="1"/>
  <c r="L79" i="1" s="1"/>
  <c r="N79" i="1"/>
  <c r="O79" i="1"/>
  <c r="M80" i="1"/>
  <c r="N80" i="1"/>
  <c r="O80" i="1"/>
  <c r="M82" i="1"/>
  <c r="N82" i="1"/>
  <c r="O82" i="1"/>
  <c r="L82" i="1" s="1"/>
  <c r="Q22" i="1" s="1"/>
  <c r="M43" i="1"/>
  <c r="L43" i="1" s="1"/>
  <c r="N43" i="1"/>
  <c r="O43" i="1"/>
  <c r="M44" i="1"/>
  <c r="L44" i="1" s="1"/>
  <c r="N44" i="1"/>
  <c r="O44" i="1"/>
  <c r="M45" i="1"/>
  <c r="M42" i="1"/>
  <c r="N45" i="1"/>
  <c r="O45" i="1"/>
  <c r="M46" i="1"/>
  <c r="N46" i="1"/>
  <c r="O46" i="1"/>
  <c r="M48" i="1"/>
  <c r="N48" i="1"/>
  <c r="O48" i="1"/>
  <c r="M49" i="1"/>
  <c r="N49" i="1"/>
  <c r="O49" i="1"/>
  <c r="M50" i="1"/>
  <c r="N50" i="1"/>
  <c r="O50" i="1"/>
  <c r="M51" i="1"/>
  <c r="N51" i="1"/>
  <c r="N47" i="1" s="1"/>
  <c r="O51" i="1"/>
  <c r="M53" i="1"/>
  <c r="N53" i="1"/>
  <c r="O53" i="1"/>
  <c r="O52" i="1" s="1"/>
  <c r="M54" i="1"/>
  <c r="N54" i="1"/>
  <c r="O54" i="1"/>
  <c r="M55" i="1"/>
  <c r="L55" i="1" s="1"/>
  <c r="N55" i="1"/>
  <c r="O55" i="1"/>
  <c r="M56" i="1"/>
  <c r="N56" i="1"/>
  <c r="N52" i="1" s="1"/>
  <c r="O56" i="1"/>
  <c r="M58" i="1"/>
  <c r="N58" i="1"/>
  <c r="O58" i="1"/>
  <c r="M26" i="1"/>
  <c r="L26" i="1" s="1"/>
  <c r="N26" i="1"/>
  <c r="O26" i="1"/>
  <c r="M27" i="1"/>
  <c r="N27" i="1"/>
  <c r="O27" i="1"/>
  <c r="M28" i="1"/>
  <c r="N28" i="1"/>
  <c r="O28" i="1"/>
  <c r="M29" i="1"/>
  <c r="N29" i="1"/>
  <c r="O29" i="1"/>
  <c r="L29" i="1" s="1"/>
  <c r="M30" i="1"/>
  <c r="N30" i="1"/>
  <c r="O30" i="1"/>
  <c r="M32" i="1"/>
  <c r="N32" i="1"/>
  <c r="O32" i="1"/>
  <c r="M33" i="1"/>
  <c r="L33" i="1" s="1"/>
  <c r="N33" i="1"/>
  <c r="O33" i="1"/>
  <c r="M34" i="1"/>
  <c r="N34" i="1"/>
  <c r="O34" i="1"/>
  <c r="M35" i="1"/>
  <c r="N35" i="1"/>
  <c r="O35" i="1"/>
  <c r="L35" i="1" s="1"/>
  <c r="M37" i="1"/>
  <c r="N37" i="1"/>
  <c r="O37" i="1"/>
  <c r="M38" i="1"/>
  <c r="L38" i="1" s="1"/>
  <c r="N38" i="1"/>
  <c r="O38" i="1"/>
  <c r="M39" i="1"/>
  <c r="N39" i="1"/>
  <c r="N36" i="1" s="1"/>
  <c r="O39" i="1"/>
  <c r="M40" i="1"/>
  <c r="N40" i="1"/>
  <c r="O40" i="1"/>
  <c r="M41" i="1"/>
  <c r="N41" i="1"/>
  <c r="O41" i="1"/>
  <c r="M23" i="1"/>
  <c r="L23" i="1" s="1"/>
  <c r="N23" i="1"/>
  <c r="O23" i="1"/>
  <c r="N24" i="1"/>
  <c r="O24" i="1"/>
  <c r="L24" i="1" s="1"/>
  <c r="D20" i="1"/>
  <c r="O20" i="1"/>
  <c r="N20" i="1"/>
  <c r="M20" i="1"/>
  <c r="L20" i="1" s="1"/>
  <c r="H20" i="1"/>
  <c r="E85" i="11"/>
  <c r="D74" i="11"/>
  <c r="D73" i="11" s="1"/>
  <c r="E84" i="11"/>
  <c r="E83" i="11"/>
  <c r="E76" i="11"/>
  <c r="E77" i="11"/>
  <c r="E78" i="11"/>
  <c r="E74" i="11" s="1"/>
  <c r="E79" i="11"/>
  <c r="E80" i="11"/>
  <c r="E81" i="11"/>
  <c r="E82" i="11"/>
  <c r="E86" i="11"/>
  <c r="E75" i="11"/>
  <c r="I97" i="12"/>
  <c r="J97" i="12"/>
  <c r="K97" i="12"/>
  <c r="H94" i="12"/>
  <c r="M94" i="12"/>
  <c r="M97" i="12" s="1"/>
  <c r="N94" i="12"/>
  <c r="O94" i="12"/>
  <c r="H95" i="12"/>
  <c r="M95" i="12"/>
  <c r="N95" i="12"/>
  <c r="O95" i="12"/>
  <c r="H96" i="12"/>
  <c r="M96" i="12"/>
  <c r="N96" i="12"/>
  <c r="O96" i="12"/>
  <c r="O93" i="12"/>
  <c r="O97" i="12" s="1"/>
  <c r="N93" i="12"/>
  <c r="M93" i="12"/>
  <c r="H93" i="12"/>
  <c r="H97" i="12" s="1"/>
  <c r="I91" i="12"/>
  <c r="J91" i="12"/>
  <c r="K91" i="12"/>
  <c r="H78" i="12"/>
  <c r="M78" i="12"/>
  <c r="N78" i="12"/>
  <c r="O78" i="12"/>
  <c r="O91" i="12" s="1"/>
  <c r="H79" i="12"/>
  <c r="M79" i="12"/>
  <c r="N79" i="12"/>
  <c r="L79" i="12" s="1"/>
  <c r="O79" i="12"/>
  <c r="H80" i="12"/>
  <c r="M80" i="12"/>
  <c r="N80" i="12"/>
  <c r="L80" i="12" s="1"/>
  <c r="O80" i="12"/>
  <c r="H81" i="12"/>
  <c r="M81" i="12"/>
  <c r="N81" i="12"/>
  <c r="L81" i="12" s="1"/>
  <c r="O81" i="12"/>
  <c r="H82" i="12"/>
  <c r="M82" i="12"/>
  <c r="N82" i="12"/>
  <c r="O82" i="12"/>
  <c r="H83" i="12"/>
  <c r="M83" i="12"/>
  <c r="N83" i="12"/>
  <c r="O83" i="12"/>
  <c r="H84" i="12"/>
  <c r="M84" i="12"/>
  <c r="N84" i="12"/>
  <c r="O84" i="12"/>
  <c r="H85" i="12"/>
  <c r="M85" i="12"/>
  <c r="N85" i="12"/>
  <c r="O85" i="12"/>
  <c r="H86" i="12"/>
  <c r="M86" i="12"/>
  <c r="N86" i="12"/>
  <c r="O86" i="12"/>
  <c r="H87" i="12"/>
  <c r="M87" i="12"/>
  <c r="N87" i="12"/>
  <c r="O87" i="12"/>
  <c r="H88" i="12"/>
  <c r="M88" i="12"/>
  <c r="N88" i="12"/>
  <c r="O88" i="12"/>
  <c r="H89" i="12"/>
  <c r="M89" i="12"/>
  <c r="N89" i="12"/>
  <c r="L89" i="12" s="1"/>
  <c r="O89" i="12"/>
  <c r="H90" i="12"/>
  <c r="M90" i="12"/>
  <c r="N90" i="12"/>
  <c r="O90" i="12"/>
  <c r="O77" i="12"/>
  <c r="N77" i="12"/>
  <c r="M77" i="12"/>
  <c r="H77" i="12"/>
  <c r="I75" i="12"/>
  <c r="J75" i="12"/>
  <c r="K75" i="12"/>
  <c r="K98" i="12" s="1"/>
  <c r="H49" i="12"/>
  <c r="M49" i="12"/>
  <c r="N49" i="12"/>
  <c r="O49" i="12"/>
  <c r="H50" i="12"/>
  <c r="M50" i="12"/>
  <c r="N50" i="12"/>
  <c r="O50" i="12"/>
  <c r="H51" i="12"/>
  <c r="M51" i="12"/>
  <c r="N51" i="12"/>
  <c r="O51" i="12"/>
  <c r="H52" i="12"/>
  <c r="M52" i="12"/>
  <c r="N52" i="12"/>
  <c r="O52" i="12"/>
  <c r="H53" i="12"/>
  <c r="M53" i="12"/>
  <c r="N53" i="12"/>
  <c r="O53" i="12"/>
  <c r="H54" i="12"/>
  <c r="M54" i="12"/>
  <c r="L54" i="12" s="1"/>
  <c r="N54" i="12"/>
  <c r="O54" i="12"/>
  <c r="H55" i="12"/>
  <c r="M55" i="12"/>
  <c r="N55" i="12"/>
  <c r="O55" i="12"/>
  <c r="H56" i="12"/>
  <c r="M56" i="12"/>
  <c r="N56" i="12"/>
  <c r="O56" i="12"/>
  <c r="H57" i="12"/>
  <c r="M57" i="12"/>
  <c r="N57" i="12"/>
  <c r="O57" i="12"/>
  <c r="H58" i="12"/>
  <c r="M58" i="12"/>
  <c r="N58" i="12"/>
  <c r="O58" i="12"/>
  <c r="H59" i="12"/>
  <c r="M59" i="12"/>
  <c r="N59" i="12"/>
  <c r="O59" i="12"/>
  <c r="H60" i="12"/>
  <c r="M60" i="12"/>
  <c r="N60" i="12"/>
  <c r="O60" i="12"/>
  <c r="L60" i="12" s="1"/>
  <c r="H61" i="12"/>
  <c r="M61" i="12"/>
  <c r="N61" i="12"/>
  <c r="O61" i="12"/>
  <c r="H62" i="12"/>
  <c r="M62" i="12"/>
  <c r="N62" i="12"/>
  <c r="L62" i="12" s="1"/>
  <c r="O62" i="12"/>
  <c r="H63" i="12"/>
  <c r="M63" i="12"/>
  <c r="N63" i="12"/>
  <c r="O63" i="12"/>
  <c r="H64" i="12"/>
  <c r="M64" i="12"/>
  <c r="N64" i="12"/>
  <c r="L64" i="12" s="1"/>
  <c r="O64" i="12"/>
  <c r="H65" i="12"/>
  <c r="M65" i="12"/>
  <c r="N65" i="12"/>
  <c r="L65" i="12" s="1"/>
  <c r="O65" i="12"/>
  <c r="H66" i="12"/>
  <c r="M66" i="12"/>
  <c r="N66" i="12"/>
  <c r="O66" i="12"/>
  <c r="H67" i="12"/>
  <c r="M67" i="12"/>
  <c r="N67" i="12"/>
  <c r="L67" i="12" s="1"/>
  <c r="O67" i="12"/>
  <c r="H68" i="12"/>
  <c r="M68" i="12"/>
  <c r="N68" i="12"/>
  <c r="O68" i="12"/>
  <c r="H69" i="12"/>
  <c r="M69" i="12"/>
  <c r="N69" i="12"/>
  <c r="O69" i="12"/>
  <c r="H70" i="12"/>
  <c r="M70" i="12"/>
  <c r="N70" i="12"/>
  <c r="O70" i="12"/>
  <c r="H71" i="12"/>
  <c r="M71" i="12"/>
  <c r="N71" i="12"/>
  <c r="O71" i="12"/>
  <c r="H72" i="12"/>
  <c r="M72" i="12"/>
  <c r="N72" i="12"/>
  <c r="O72" i="12"/>
  <c r="H73" i="12"/>
  <c r="M73" i="12"/>
  <c r="N73" i="12"/>
  <c r="O73" i="12"/>
  <c r="H74" i="12"/>
  <c r="M74" i="12"/>
  <c r="N74" i="12"/>
  <c r="L74" i="12" s="1"/>
  <c r="O74" i="12"/>
  <c r="O48" i="12"/>
  <c r="N48" i="12"/>
  <c r="M48" i="12"/>
  <c r="L48" i="12" s="1"/>
  <c r="H48" i="12"/>
  <c r="I46" i="12"/>
  <c r="J46" i="12"/>
  <c r="K46" i="12"/>
  <c r="O45" i="12"/>
  <c r="O46" i="12"/>
  <c r="N45" i="12"/>
  <c r="N46" i="12"/>
  <c r="M45" i="12"/>
  <c r="M46" i="12"/>
  <c r="H45" i="12"/>
  <c r="H46" i="12"/>
  <c r="H42" i="12"/>
  <c r="M42" i="12"/>
  <c r="N42" i="12"/>
  <c r="O42" i="12"/>
  <c r="I43" i="12"/>
  <c r="J43" i="12"/>
  <c r="K43" i="12"/>
  <c r="O41" i="12"/>
  <c r="L41" i="12" s="1"/>
  <c r="N41" i="12"/>
  <c r="M41" i="12"/>
  <c r="H41" i="12"/>
  <c r="O40" i="12"/>
  <c r="N40" i="12"/>
  <c r="M40" i="12"/>
  <c r="H40" i="12"/>
  <c r="O39" i="12"/>
  <c r="L39" i="12" s="1"/>
  <c r="N39" i="12"/>
  <c r="M39" i="12"/>
  <c r="H39" i="12"/>
  <c r="O38" i="12"/>
  <c r="N38" i="12"/>
  <c r="M38" i="12"/>
  <c r="H38" i="12"/>
  <c r="O37" i="12"/>
  <c r="N37" i="12"/>
  <c r="M37" i="12"/>
  <c r="H37" i="12"/>
  <c r="O36" i="12"/>
  <c r="N36" i="12"/>
  <c r="M36" i="12"/>
  <c r="H36" i="12"/>
  <c r="O35" i="12"/>
  <c r="N35" i="12"/>
  <c r="M35" i="12"/>
  <c r="L35" i="12"/>
  <c r="H35" i="12"/>
  <c r="O34" i="12"/>
  <c r="N34" i="12"/>
  <c r="M34" i="12"/>
  <c r="L34" i="12" s="1"/>
  <c r="H34" i="12"/>
  <c r="O33" i="12"/>
  <c r="N33" i="12"/>
  <c r="M33" i="12"/>
  <c r="H33" i="12"/>
  <c r="O32" i="12"/>
  <c r="N32" i="12"/>
  <c r="M32" i="12"/>
  <c r="H32" i="12"/>
  <c r="H43" i="12" s="1"/>
  <c r="M21" i="12"/>
  <c r="N21" i="12"/>
  <c r="O21" i="12"/>
  <c r="M22" i="12"/>
  <c r="L22" i="12" s="1"/>
  <c r="N22" i="12"/>
  <c r="O22" i="12"/>
  <c r="M23" i="12"/>
  <c r="N23" i="12"/>
  <c r="N30" i="12" s="1"/>
  <c r="O23" i="12"/>
  <c r="M24" i="12"/>
  <c r="N24" i="12"/>
  <c r="O24" i="12"/>
  <c r="L24" i="12" s="1"/>
  <c r="M25" i="12"/>
  <c r="N25" i="12"/>
  <c r="O25" i="12"/>
  <c r="L25" i="12" s="1"/>
  <c r="M26" i="12"/>
  <c r="N26" i="12"/>
  <c r="O26" i="12"/>
  <c r="M27" i="12"/>
  <c r="N27" i="12"/>
  <c r="O27" i="12"/>
  <c r="M28" i="12"/>
  <c r="L28" i="12"/>
  <c r="N28" i="12"/>
  <c r="O28" i="12"/>
  <c r="M29" i="12"/>
  <c r="N29" i="12"/>
  <c r="O29" i="12"/>
  <c r="N20" i="12"/>
  <c r="O20" i="12"/>
  <c r="M20" i="12"/>
  <c r="L20" i="12" s="1"/>
  <c r="H29" i="12"/>
  <c r="H28" i="12"/>
  <c r="H27" i="12"/>
  <c r="H26" i="12"/>
  <c r="H25" i="12"/>
  <c r="H24" i="12"/>
  <c r="H30" i="12" s="1"/>
  <c r="H23" i="12"/>
  <c r="H22" i="12"/>
  <c r="H20" i="12"/>
  <c r="I30" i="12"/>
  <c r="I98" i="12" s="1"/>
  <c r="J30" i="12"/>
  <c r="J98" i="12" s="1"/>
  <c r="K30" i="12"/>
  <c r="E95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94" i="11"/>
  <c r="E52" i="11"/>
  <c r="E51" i="11"/>
  <c r="E46" i="11"/>
  <c r="E45" i="11"/>
  <c r="E44" i="11" s="1"/>
  <c r="E43" i="11"/>
  <c r="E42" i="11"/>
  <c r="E41" i="11"/>
  <c r="E40" i="11"/>
  <c r="E39" i="11"/>
  <c r="E37" i="11"/>
  <c r="E36" i="11"/>
  <c r="E35" i="11"/>
  <c r="E34" i="11" s="1"/>
  <c r="E32" i="11"/>
  <c r="E31" i="11"/>
  <c r="E30" i="11"/>
  <c r="E29" i="11"/>
  <c r="E28" i="11"/>
  <c r="E27" i="11"/>
  <c r="E26" i="11"/>
  <c r="E25" i="11"/>
  <c r="E19" i="11" s="1"/>
  <c r="D25" i="11"/>
  <c r="D19" i="11" s="1"/>
  <c r="D29" i="11"/>
  <c r="D34" i="11"/>
  <c r="D38" i="11"/>
  <c r="D33" i="11" s="1"/>
  <c r="D45" i="11"/>
  <c r="D44" i="11" s="1"/>
  <c r="D50" i="11"/>
  <c r="D49" i="11"/>
  <c r="D48" i="11" s="1"/>
  <c r="F220" i="1"/>
  <c r="G220" i="1"/>
  <c r="E220" i="1"/>
  <c r="F219" i="1"/>
  <c r="G219" i="1"/>
  <c r="D219" i="1"/>
  <c r="E219" i="1"/>
  <c r="C50" i="11"/>
  <c r="C49" i="11" s="1"/>
  <c r="C48" i="11" s="1"/>
  <c r="C45" i="11"/>
  <c r="C44" i="11"/>
  <c r="C38" i="11"/>
  <c r="C34" i="11"/>
  <c r="C33" i="11"/>
  <c r="C29" i="11"/>
  <c r="C19" i="11" s="1"/>
  <c r="C96" i="11" s="1"/>
  <c r="C25" i="11"/>
  <c r="F14" i="3"/>
  <c r="F55" i="3"/>
  <c r="E14" i="3"/>
  <c r="D15" i="3"/>
  <c r="D16" i="3"/>
  <c r="G88" i="1"/>
  <c r="G85" i="1" s="1"/>
  <c r="F17" i="9"/>
  <c r="N17" i="9"/>
  <c r="G17" i="9"/>
  <c r="O17" i="9" s="1"/>
  <c r="O16" i="9" s="1"/>
  <c r="E35" i="14"/>
  <c r="F35" i="14"/>
  <c r="E87" i="14"/>
  <c r="D73" i="14"/>
  <c r="N55" i="14"/>
  <c r="E53" i="14"/>
  <c r="F53" i="14"/>
  <c r="C52" i="14"/>
  <c r="M51" i="14"/>
  <c r="C51" i="14"/>
  <c r="D42" i="7"/>
  <c r="D35" i="14"/>
  <c r="L35" i="14"/>
  <c r="E21" i="14"/>
  <c r="M21" i="14" s="1"/>
  <c r="F21" i="14"/>
  <c r="D21" i="14"/>
  <c r="L21" i="14"/>
  <c r="D139" i="1"/>
  <c r="D141" i="1" s="1"/>
  <c r="F88" i="1"/>
  <c r="F85" i="1" s="1"/>
  <c r="F136" i="1"/>
  <c r="D40" i="1"/>
  <c r="D29" i="1"/>
  <c r="F185" i="9"/>
  <c r="G185" i="9"/>
  <c r="E185" i="9"/>
  <c r="D156" i="9"/>
  <c r="G155" i="9"/>
  <c r="F155" i="9"/>
  <c r="E155" i="9"/>
  <c r="F148" i="9"/>
  <c r="G148" i="9"/>
  <c r="O148" i="9" s="1"/>
  <c r="L148" i="9" s="1"/>
  <c r="E148" i="9"/>
  <c r="F153" i="9"/>
  <c r="G153" i="9"/>
  <c r="G152" i="9" s="1"/>
  <c r="E153" i="9"/>
  <c r="E152" i="9"/>
  <c r="D151" i="9"/>
  <c r="G150" i="9"/>
  <c r="F150" i="9"/>
  <c r="E150" i="9"/>
  <c r="E46" i="9"/>
  <c r="F186" i="9"/>
  <c r="G186" i="9"/>
  <c r="E186" i="9"/>
  <c r="E102" i="9"/>
  <c r="D44" i="14" s="1"/>
  <c r="L44" i="14" s="1"/>
  <c r="D99" i="9"/>
  <c r="G98" i="9"/>
  <c r="F98" i="9"/>
  <c r="E42" i="14" s="1"/>
  <c r="E98" i="9"/>
  <c r="D42" i="14" s="1"/>
  <c r="D35" i="9"/>
  <c r="G34" i="9"/>
  <c r="F34" i="9"/>
  <c r="E34" i="9"/>
  <c r="D160" i="9"/>
  <c r="G159" i="9"/>
  <c r="F159" i="9"/>
  <c r="E159" i="9"/>
  <c r="D158" i="9"/>
  <c r="G157" i="9"/>
  <c r="F157" i="9"/>
  <c r="E157" i="9"/>
  <c r="E78" i="9"/>
  <c r="D78" i="9" s="1"/>
  <c r="D55" i="9"/>
  <c r="G54" i="9"/>
  <c r="F54" i="9"/>
  <c r="E54" i="9"/>
  <c r="G196" i="9"/>
  <c r="G194" i="9"/>
  <c r="F196" i="9"/>
  <c r="F194" i="9" s="1"/>
  <c r="E196" i="9"/>
  <c r="E194" i="9"/>
  <c r="D193" i="9"/>
  <c r="D191" i="9"/>
  <c r="G190" i="9"/>
  <c r="F86" i="14"/>
  <c r="N86" i="14" s="1"/>
  <c r="F190" i="9"/>
  <c r="E86" i="14"/>
  <c r="E190" i="9"/>
  <c r="D189" i="9"/>
  <c r="G188" i="9"/>
  <c r="F85" i="14" s="1"/>
  <c r="F188" i="9"/>
  <c r="E85" i="14" s="1"/>
  <c r="M85" i="14" s="1"/>
  <c r="E188" i="9"/>
  <c r="D85" i="14" s="1"/>
  <c r="D182" i="9"/>
  <c r="G181" i="9"/>
  <c r="F181" i="9"/>
  <c r="E84" i="14" s="1"/>
  <c r="E181" i="9"/>
  <c r="D84" i="14" s="1"/>
  <c r="D180" i="9"/>
  <c r="G179" i="9"/>
  <c r="F179" i="9"/>
  <c r="E83" i="14" s="1"/>
  <c r="M83" i="14" s="1"/>
  <c r="E179" i="9"/>
  <c r="D83" i="14" s="1"/>
  <c r="L83" i="14" s="1"/>
  <c r="D178" i="9"/>
  <c r="G177" i="9"/>
  <c r="F177" i="9"/>
  <c r="E82" i="14" s="1"/>
  <c r="E177" i="9"/>
  <c r="D82" i="14" s="1"/>
  <c r="D176" i="9"/>
  <c r="G175" i="9"/>
  <c r="F175" i="9"/>
  <c r="E81" i="14" s="1"/>
  <c r="M81" i="14" s="1"/>
  <c r="E175" i="9"/>
  <c r="D81" i="14" s="1"/>
  <c r="D174" i="9"/>
  <c r="G173" i="9"/>
  <c r="F173" i="9"/>
  <c r="E80" i="14" s="1"/>
  <c r="E173" i="9"/>
  <c r="D80" i="14" s="1"/>
  <c r="D172" i="9"/>
  <c r="G171" i="9"/>
  <c r="F79" i="14" s="1"/>
  <c r="F171" i="9"/>
  <c r="E79" i="14" s="1"/>
  <c r="E171" i="9"/>
  <c r="D79" i="14" s="1"/>
  <c r="L79" i="14" s="1"/>
  <c r="D170" i="9"/>
  <c r="G169" i="9"/>
  <c r="F78" i="14" s="1"/>
  <c r="N78" i="14"/>
  <c r="F169" i="9"/>
  <c r="E78" i="14" s="1"/>
  <c r="M78" i="14" s="1"/>
  <c r="E169" i="9"/>
  <c r="D78" i="14" s="1"/>
  <c r="D168" i="9"/>
  <c r="G167" i="9"/>
  <c r="F77" i="14" s="1"/>
  <c r="F167" i="9"/>
  <c r="E77" i="14" s="1"/>
  <c r="E167" i="9"/>
  <c r="D166" i="9"/>
  <c r="G165" i="9"/>
  <c r="F76" i="14" s="1"/>
  <c r="F165" i="9"/>
  <c r="E76" i="14" s="1"/>
  <c r="E165" i="9"/>
  <c r="D76" i="14" s="1"/>
  <c r="L76" i="14"/>
  <c r="D164" i="9"/>
  <c r="G163" i="9"/>
  <c r="F75" i="14" s="1"/>
  <c r="F163" i="9"/>
  <c r="E75" i="14"/>
  <c r="E163" i="9"/>
  <c r="D75" i="14" s="1"/>
  <c r="D162" i="9"/>
  <c r="G161" i="9"/>
  <c r="F161" i="9"/>
  <c r="E74" i="14" s="1"/>
  <c r="E161" i="9"/>
  <c r="D149" i="9"/>
  <c r="D141" i="9"/>
  <c r="G140" i="9"/>
  <c r="F140" i="9"/>
  <c r="E140" i="9"/>
  <c r="D139" i="9"/>
  <c r="G138" i="9"/>
  <c r="F71" i="14" s="1"/>
  <c r="F138" i="9"/>
  <c r="E71" i="14"/>
  <c r="E138" i="9"/>
  <c r="D71" i="14" s="1"/>
  <c r="L71" i="14" s="1"/>
  <c r="K71" i="14" s="1"/>
  <c r="D137" i="9"/>
  <c r="G136" i="9"/>
  <c r="F70" i="14" s="1"/>
  <c r="N70" i="14" s="1"/>
  <c r="F136" i="9"/>
  <c r="E70" i="14" s="1"/>
  <c r="M70" i="14" s="1"/>
  <c r="E136" i="9"/>
  <c r="D70" i="14" s="1"/>
  <c r="D135" i="9"/>
  <c r="G134" i="9"/>
  <c r="F69" i="14" s="1"/>
  <c r="F134" i="9"/>
  <c r="E69" i="14" s="1"/>
  <c r="E134" i="9"/>
  <c r="D133" i="9"/>
  <c r="G132" i="9"/>
  <c r="F132" i="9"/>
  <c r="E68" i="14" s="1"/>
  <c r="M68" i="14"/>
  <c r="E132" i="9"/>
  <c r="D68" i="14" s="1"/>
  <c r="D131" i="9"/>
  <c r="G130" i="9"/>
  <c r="F67" i="14" s="1"/>
  <c r="N67" i="14"/>
  <c r="K67" i="14" s="1"/>
  <c r="F130" i="9"/>
  <c r="E67" i="14" s="1"/>
  <c r="M67" i="14" s="1"/>
  <c r="E130" i="9"/>
  <c r="D67" i="14" s="1"/>
  <c r="D129" i="9"/>
  <c r="G128" i="9"/>
  <c r="F66" i="14" s="1"/>
  <c r="F128" i="9"/>
  <c r="E66" i="14" s="1"/>
  <c r="E128" i="9"/>
  <c r="D66" i="14" s="1"/>
  <c r="D127" i="9"/>
  <c r="G126" i="9"/>
  <c r="F126" i="9"/>
  <c r="E65" i="14" s="1"/>
  <c r="E126" i="9"/>
  <c r="D65" i="14" s="1"/>
  <c r="L65" i="14" s="1"/>
  <c r="D125" i="9"/>
  <c r="G124" i="9"/>
  <c r="F124" i="9"/>
  <c r="E64" i="14" s="1"/>
  <c r="M64" i="14"/>
  <c r="E124" i="9"/>
  <c r="D64" i="14" s="1"/>
  <c r="C64" i="14" s="1"/>
  <c r="D123" i="9"/>
  <c r="G122" i="9"/>
  <c r="F122" i="9"/>
  <c r="E63" i="14" s="1"/>
  <c r="M63" i="14" s="1"/>
  <c r="E122" i="9"/>
  <c r="D63" i="14" s="1"/>
  <c r="D121" i="9"/>
  <c r="G120" i="9"/>
  <c r="F62" i="14" s="1"/>
  <c r="F120" i="9"/>
  <c r="E62" i="14" s="1"/>
  <c r="E120" i="9"/>
  <c r="D119" i="9"/>
  <c r="G118" i="9"/>
  <c r="F61" i="14" s="1"/>
  <c r="F118" i="9"/>
  <c r="E61" i="14" s="1"/>
  <c r="E118" i="9"/>
  <c r="D117" i="9"/>
  <c r="G116" i="9"/>
  <c r="F60" i="14" s="1"/>
  <c r="F116" i="9"/>
  <c r="E60" i="14" s="1"/>
  <c r="E116" i="9"/>
  <c r="D115" i="9"/>
  <c r="G114" i="9"/>
  <c r="F59" i="14" s="1"/>
  <c r="N59" i="14" s="1"/>
  <c r="F114" i="9"/>
  <c r="E59" i="14" s="1"/>
  <c r="E114" i="9"/>
  <c r="D113" i="9"/>
  <c r="G112" i="9"/>
  <c r="F58" i="14" s="1"/>
  <c r="F112" i="9"/>
  <c r="E58" i="14" s="1"/>
  <c r="E112" i="9"/>
  <c r="D111" i="9"/>
  <c r="G110" i="9"/>
  <c r="F57" i="14" s="1"/>
  <c r="F110" i="9"/>
  <c r="E57" i="14" s="1"/>
  <c r="M57" i="14"/>
  <c r="E110" i="9"/>
  <c r="D57" i="14" s="1"/>
  <c r="D109" i="9"/>
  <c r="G108" i="9"/>
  <c r="F56" i="14" s="1"/>
  <c r="F108" i="9"/>
  <c r="E56" i="14" s="1"/>
  <c r="M56" i="14" s="1"/>
  <c r="E108" i="9"/>
  <c r="D56" i="14" s="1"/>
  <c r="D107" i="9"/>
  <c r="G106" i="9"/>
  <c r="F48" i="14" s="1"/>
  <c r="F106" i="9"/>
  <c r="E48" i="14" s="1"/>
  <c r="M48" i="14" s="1"/>
  <c r="E106" i="9"/>
  <c r="D48" i="14" s="1"/>
  <c r="D105" i="9"/>
  <c r="G104" i="9"/>
  <c r="F104" i="9"/>
  <c r="E45" i="14" s="1"/>
  <c r="M45" i="14" s="1"/>
  <c r="E104" i="9"/>
  <c r="D45" i="14" s="1"/>
  <c r="D103" i="9"/>
  <c r="G102" i="9"/>
  <c r="F44" i="14" s="1"/>
  <c r="F102" i="9"/>
  <c r="E44" i="14" s="1"/>
  <c r="M44" i="14" s="1"/>
  <c r="D101" i="9"/>
  <c r="G100" i="9"/>
  <c r="F43" i="14" s="1"/>
  <c r="F100" i="9"/>
  <c r="E43" i="14" s="1"/>
  <c r="E100" i="9"/>
  <c r="D43" i="14" s="1"/>
  <c r="D97" i="9"/>
  <c r="G96" i="9"/>
  <c r="F41" i="14" s="1"/>
  <c r="F96" i="9"/>
  <c r="E41" i="14" s="1"/>
  <c r="E96" i="9"/>
  <c r="D95" i="9"/>
  <c r="G94" i="9"/>
  <c r="F40" i="14" s="1"/>
  <c r="F94" i="9"/>
  <c r="E40" i="14" s="1"/>
  <c r="E94" i="9"/>
  <c r="D93" i="9"/>
  <c r="G92" i="9"/>
  <c r="F92" i="9"/>
  <c r="E39" i="14" s="1"/>
  <c r="E92" i="9"/>
  <c r="D39" i="14" s="1"/>
  <c r="L39" i="14" s="1"/>
  <c r="D91" i="9"/>
  <c r="G90" i="9"/>
  <c r="F90" i="9"/>
  <c r="E90" i="9"/>
  <c r="D90" i="9" s="1"/>
  <c r="G88" i="9"/>
  <c r="F88" i="9"/>
  <c r="E88" i="9"/>
  <c r="G87" i="9"/>
  <c r="D87" i="9" s="1"/>
  <c r="F87" i="9"/>
  <c r="E87" i="9"/>
  <c r="E85" i="9"/>
  <c r="D84" i="9"/>
  <c r="D83" i="9"/>
  <c r="G81" i="9"/>
  <c r="F81" i="9"/>
  <c r="E81" i="9"/>
  <c r="D81" i="9" s="1"/>
  <c r="G79" i="9"/>
  <c r="G201" i="9"/>
  <c r="F79" i="9"/>
  <c r="F201" i="9"/>
  <c r="F197" i="9" s="1"/>
  <c r="E79" i="9"/>
  <c r="G77" i="9"/>
  <c r="F77" i="9"/>
  <c r="E77" i="9"/>
  <c r="G76" i="9"/>
  <c r="F76" i="9"/>
  <c r="E76" i="9"/>
  <c r="E199" i="9" s="1"/>
  <c r="D73" i="9"/>
  <c r="G72" i="9"/>
  <c r="F72" i="9"/>
  <c r="E72" i="9"/>
  <c r="D71" i="9"/>
  <c r="G70" i="9"/>
  <c r="F70" i="9"/>
  <c r="E70" i="9"/>
  <c r="D69" i="9"/>
  <c r="G68" i="9"/>
  <c r="F68" i="9"/>
  <c r="E68" i="9"/>
  <c r="D67" i="9"/>
  <c r="G66" i="9"/>
  <c r="F66" i="9"/>
  <c r="E66" i="9"/>
  <c r="D65" i="9"/>
  <c r="G64" i="9"/>
  <c r="F64" i="9"/>
  <c r="E64" i="9"/>
  <c r="D63" i="9"/>
  <c r="G62" i="9"/>
  <c r="F62" i="9"/>
  <c r="E62" i="9"/>
  <c r="D61" i="9"/>
  <c r="G60" i="9"/>
  <c r="F60" i="9"/>
  <c r="E60" i="9"/>
  <c r="D59" i="9"/>
  <c r="G58" i="9"/>
  <c r="F58" i="9"/>
  <c r="E58" i="9"/>
  <c r="D57" i="9"/>
  <c r="G56" i="9"/>
  <c r="F56" i="9"/>
  <c r="E56" i="9"/>
  <c r="D53" i="9"/>
  <c r="G52" i="9"/>
  <c r="O52" i="9"/>
  <c r="F52" i="9"/>
  <c r="N52" i="9" s="1"/>
  <c r="E52" i="9"/>
  <c r="D51" i="9"/>
  <c r="D50" i="9"/>
  <c r="D49" i="9"/>
  <c r="G48" i="9"/>
  <c r="F48" i="9"/>
  <c r="N48" i="9"/>
  <c r="E48" i="9"/>
  <c r="M48" i="9"/>
  <c r="D47" i="9"/>
  <c r="G46" i="9"/>
  <c r="O46" i="9" s="1"/>
  <c r="F46" i="9"/>
  <c r="D39" i="9"/>
  <c r="G38" i="9"/>
  <c r="F34" i="14" s="1"/>
  <c r="F38" i="9"/>
  <c r="E34" i="14"/>
  <c r="M34" i="14"/>
  <c r="E38" i="9"/>
  <c r="D34" i="14"/>
  <c r="L34" i="14" s="1"/>
  <c r="C34" i="14"/>
  <c r="D37" i="9"/>
  <c r="G36" i="9"/>
  <c r="F36" i="9"/>
  <c r="E36" i="9"/>
  <c r="D36" i="9"/>
  <c r="D33" i="9"/>
  <c r="G32" i="9"/>
  <c r="F32" i="9"/>
  <c r="E32" i="9"/>
  <c r="D32" i="9" s="1"/>
  <c r="D31" i="9"/>
  <c r="G30" i="9"/>
  <c r="F30" i="9"/>
  <c r="E30" i="9"/>
  <c r="D30" i="9" s="1"/>
  <c r="D29" i="9"/>
  <c r="G28" i="9"/>
  <c r="F28" i="9"/>
  <c r="E28" i="9"/>
  <c r="D28" i="9" s="1"/>
  <c r="D27" i="9"/>
  <c r="G26" i="9"/>
  <c r="F26" i="9"/>
  <c r="E26" i="9"/>
  <c r="D26" i="9" s="1"/>
  <c r="D25" i="9"/>
  <c r="G24" i="9"/>
  <c r="F24" i="9"/>
  <c r="E24" i="9"/>
  <c r="D24" i="9" s="1"/>
  <c r="D23" i="9"/>
  <c r="G22" i="9"/>
  <c r="F22" i="9"/>
  <c r="E22" i="9"/>
  <c r="D21" i="9"/>
  <c r="G20" i="9"/>
  <c r="F20" i="9"/>
  <c r="N20" i="9" s="1"/>
  <c r="E20" i="9"/>
  <c r="M20" i="9"/>
  <c r="D19" i="9"/>
  <c r="D18" i="9"/>
  <c r="E17" i="9"/>
  <c r="D39" i="8"/>
  <c r="D40" i="8"/>
  <c r="D28" i="8"/>
  <c r="D29" i="8"/>
  <c r="E18" i="6"/>
  <c r="F18" i="6"/>
  <c r="G18" i="6"/>
  <c r="E15" i="6"/>
  <c r="F15" i="6"/>
  <c r="G15" i="6"/>
  <c r="D17" i="6"/>
  <c r="D18" i="6"/>
  <c r="D14" i="6"/>
  <c r="D15" i="6"/>
  <c r="D38" i="2"/>
  <c r="F134" i="2"/>
  <c r="G134" i="2"/>
  <c r="D134" i="2" s="1"/>
  <c r="E134" i="2"/>
  <c r="G135" i="2"/>
  <c r="F135" i="2"/>
  <c r="E135" i="2"/>
  <c r="F140" i="2"/>
  <c r="E140" i="2"/>
  <c r="E121" i="2"/>
  <c r="F139" i="2"/>
  <c r="G139" i="2"/>
  <c r="E139" i="2"/>
  <c r="D139" i="2"/>
  <c r="F138" i="2"/>
  <c r="G138" i="2"/>
  <c r="E138" i="2"/>
  <c r="D138" i="2"/>
  <c r="F137" i="2"/>
  <c r="G137" i="2"/>
  <c r="E137" i="2"/>
  <c r="D137" i="2"/>
  <c r="F136" i="2"/>
  <c r="G136" i="2"/>
  <c r="E136" i="2"/>
  <c r="D136" i="2" s="1"/>
  <c r="E133" i="2"/>
  <c r="D133" i="2" s="1"/>
  <c r="F132" i="2"/>
  <c r="G132" i="2"/>
  <c r="E132" i="2"/>
  <c r="D132" i="2" s="1"/>
  <c r="F131" i="2"/>
  <c r="G131" i="2"/>
  <c r="E131" i="2"/>
  <c r="F130" i="2"/>
  <c r="G130" i="2"/>
  <c r="E130" i="2"/>
  <c r="F129" i="2"/>
  <c r="G129" i="2"/>
  <c r="D129" i="2" s="1"/>
  <c r="E129" i="2"/>
  <c r="F128" i="2"/>
  <c r="G128" i="2"/>
  <c r="E128" i="2"/>
  <c r="D128" i="2" s="1"/>
  <c r="F127" i="2"/>
  <c r="G127" i="2"/>
  <c r="E127" i="2"/>
  <c r="D127" i="2" s="1"/>
  <c r="F126" i="2"/>
  <c r="G126" i="2"/>
  <c r="E126" i="2"/>
  <c r="F125" i="2"/>
  <c r="G125" i="2"/>
  <c r="E125" i="2"/>
  <c r="D125" i="2" s="1"/>
  <c r="F124" i="2"/>
  <c r="G124" i="2"/>
  <c r="E124" i="2"/>
  <c r="D124" i="2"/>
  <c r="F123" i="2"/>
  <c r="G123" i="2"/>
  <c r="E123" i="2"/>
  <c r="F122" i="2"/>
  <c r="G122" i="2"/>
  <c r="E122" i="2"/>
  <c r="F121" i="2"/>
  <c r="G121" i="2"/>
  <c r="E14" i="2"/>
  <c r="E110" i="2"/>
  <c r="E118" i="2"/>
  <c r="F110" i="2"/>
  <c r="F118" i="2"/>
  <c r="G110" i="2"/>
  <c r="G118" i="2"/>
  <c r="E108" i="2"/>
  <c r="E78" i="2"/>
  <c r="F78" i="2"/>
  <c r="E36" i="14" s="1"/>
  <c r="F82" i="2"/>
  <c r="G78" i="2"/>
  <c r="G8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E40" i="2"/>
  <c r="E76" i="2" s="1"/>
  <c r="F40" i="2"/>
  <c r="G40" i="2"/>
  <c r="E36" i="2"/>
  <c r="F36" i="2"/>
  <c r="G36" i="2"/>
  <c r="E32" i="2"/>
  <c r="F32" i="2"/>
  <c r="G32" i="2"/>
  <c r="G76" i="2" s="1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G84" i="2"/>
  <c r="D84" i="2"/>
  <c r="F84" i="2"/>
  <c r="F133" i="2"/>
  <c r="G106" i="2"/>
  <c r="O106" i="2"/>
  <c r="L106" i="2" s="1"/>
  <c r="G104" i="2"/>
  <c r="D104" i="2"/>
  <c r="G100" i="2"/>
  <c r="G102" i="2"/>
  <c r="D102" i="2"/>
  <c r="G98" i="2"/>
  <c r="D98" i="2" s="1"/>
  <c r="G94" i="2"/>
  <c r="G96" i="2"/>
  <c r="G92" i="2"/>
  <c r="G90" i="2"/>
  <c r="G88" i="2"/>
  <c r="O88" i="2" s="1"/>
  <c r="G86" i="2"/>
  <c r="D39" i="2"/>
  <c r="D36" i="2" s="1"/>
  <c r="D37" i="2"/>
  <c r="D71" i="2"/>
  <c r="D68" i="2" s="1"/>
  <c r="D70" i="2"/>
  <c r="D69" i="2"/>
  <c r="D67" i="2"/>
  <c r="D64" i="2" s="1"/>
  <c r="D66" i="2"/>
  <c r="D65" i="2"/>
  <c r="D63" i="2"/>
  <c r="D60" i="2" s="1"/>
  <c r="D62" i="2"/>
  <c r="D61" i="2"/>
  <c r="D59" i="2"/>
  <c r="D56" i="2" s="1"/>
  <c r="D58" i="2"/>
  <c r="D57" i="2"/>
  <c r="D55" i="2"/>
  <c r="D54" i="2"/>
  <c r="D53" i="2"/>
  <c r="D51" i="2"/>
  <c r="D50" i="2"/>
  <c r="D48" i="2" s="1"/>
  <c r="D49" i="2"/>
  <c r="D47" i="2"/>
  <c r="D46" i="2"/>
  <c r="D45" i="2"/>
  <c r="D43" i="2"/>
  <c r="D42" i="2"/>
  <c r="D40" i="2" s="1"/>
  <c r="D41" i="2"/>
  <c r="D116" i="2"/>
  <c r="D115" i="2"/>
  <c r="D114" i="2"/>
  <c r="D113" i="2"/>
  <c r="D112" i="2"/>
  <c r="D110" i="2" s="1"/>
  <c r="D118" i="2" s="1"/>
  <c r="D81" i="2"/>
  <c r="D78" i="2"/>
  <c r="D82" i="2" s="1"/>
  <c r="D80" i="2"/>
  <c r="D79" i="2"/>
  <c r="D74" i="2"/>
  <c r="G72" i="2"/>
  <c r="D35" i="2"/>
  <c r="D34" i="2"/>
  <c r="D33" i="2"/>
  <c r="D17" i="2"/>
  <c r="D42" i="8"/>
  <c r="D44" i="8"/>
  <c r="G40" i="8"/>
  <c r="F40" i="8"/>
  <c r="E40" i="8"/>
  <c r="D36" i="8"/>
  <c r="D35" i="8"/>
  <c r="D34" i="8"/>
  <c r="D33" i="8"/>
  <c r="D32" i="8"/>
  <c r="G31" i="8"/>
  <c r="G37" i="8" s="1"/>
  <c r="F31" i="8"/>
  <c r="F37" i="8"/>
  <c r="E31" i="8"/>
  <c r="E37" i="8" s="1"/>
  <c r="G29" i="8"/>
  <c r="E29" i="8"/>
  <c r="F29" i="8"/>
  <c r="D25" i="8"/>
  <c r="D24" i="8"/>
  <c r="D23" i="8"/>
  <c r="D22" i="8"/>
  <c r="G21" i="8"/>
  <c r="G26" i="8" s="1"/>
  <c r="F21" i="8"/>
  <c r="F26" i="8"/>
  <c r="E21" i="8"/>
  <c r="E26" i="8" s="1"/>
  <c r="E45" i="8" s="1"/>
  <c r="D18" i="8"/>
  <c r="D17" i="8"/>
  <c r="G19" i="8"/>
  <c r="F19" i="8"/>
  <c r="E19" i="8"/>
  <c r="D33" i="12"/>
  <c r="D34" i="12"/>
  <c r="D35" i="12"/>
  <c r="D36" i="12"/>
  <c r="D37" i="12"/>
  <c r="D38" i="12"/>
  <c r="D39" i="12"/>
  <c r="D40" i="12"/>
  <c r="D41" i="12"/>
  <c r="D42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1" i="12" s="1"/>
  <c r="D90" i="12"/>
  <c r="D96" i="12"/>
  <c r="D95" i="12"/>
  <c r="D94" i="12"/>
  <c r="D93" i="12"/>
  <c r="D77" i="12"/>
  <c r="D48" i="12"/>
  <c r="D75" i="12" s="1"/>
  <c r="D45" i="12"/>
  <c r="D46" i="12" s="1"/>
  <c r="D32" i="12"/>
  <c r="D21" i="12"/>
  <c r="D22" i="12"/>
  <c r="D23" i="12"/>
  <c r="D24" i="12"/>
  <c r="D25" i="12"/>
  <c r="D26" i="12"/>
  <c r="D27" i="12"/>
  <c r="D28" i="12"/>
  <c r="D29" i="12"/>
  <c r="D20" i="12"/>
  <c r="G97" i="12"/>
  <c r="F97" i="12"/>
  <c r="E97" i="12"/>
  <c r="E98" i="12" s="1"/>
  <c r="G91" i="12"/>
  <c r="F91" i="12"/>
  <c r="E91" i="12"/>
  <c r="G75" i="12"/>
  <c r="F75" i="12"/>
  <c r="E75" i="12"/>
  <c r="G46" i="12"/>
  <c r="F46" i="12"/>
  <c r="E46" i="12"/>
  <c r="G43" i="12"/>
  <c r="F43" i="12"/>
  <c r="E43" i="12"/>
  <c r="G30" i="12"/>
  <c r="F30" i="12"/>
  <c r="E30" i="12"/>
  <c r="E97" i="7"/>
  <c r="F97" i="7"/>
  <c r="G97" i="7"/>
  <c r="E75" i="7"/>
  <c r="F75" i="7"/>
  <c r="G75" i="7"/>
  <c r="D45" i="7"/>
  <c r="D46" i="7"/>
  <c r="E46" i="7"/>
  <c r="F46" i="7"/>
  <c r="G46" i="7"/>
  <c r="E43" i="7"/>
  <c r="F43" i="7"/>
  <c r="E30" i="7"/>
  <c r="F30" i="7"/>
  <c r="G30" i="7"/>
  <c r="D36" i="7"/>
  <c r="D33" i="7"/>
  <c r="D34" i="7"/>
  <c r="D35" i="7"/>
  <c r="D37" i="7"/>
  <c r="D38" i="7"/>
  <c r="D39" i="7"/>
  <c r="D40" i="7"/>
  <c r="D41" i="7"/>
  <c r="D32" i="7"/>
  <c r="D21" i="7"/>
  <c r="D22" i="7"/>
  <c r="D23" i="7"/>
  <c r="D24" i="7"/>
  <c r="D25" i="7"/>
  <c r="D26" i="7"/>
  <c r="D27" i="7"/>
  <c r="D28" i="7"/>
  <c r="D29" i="7"/>
  <c r="D20" i="7"/>
  <c r="D30" i="7" s="1"/>
  <c r="D96" i="7"/>
  <c r="D95" i="7"/>
  <c r="D97" i="7" s="1"/>
  <c r="D94" i="7"/>
  <c r="D93" i="7"/>
  <c r="G91" i="7"/>
  <c r="F91" i="7"/>
  <c r="F98" i="7" s="1"/>
  <c r="E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91" i="7" s="1"/>
  <c r="D74" i="7"/>
  <c r="D73" i="7"/>
  <c r="D72" i="7"/>
  <c r="D71" i="7"/>
  <c r="D70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75" i="7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E216" i="1"/>
  <c r="F216" i="1"/>
  <c r="G216" i="1"/>
  <c r="E137" i="1"/>
  <c r="F137" i="1"/>
  <c r="G137" i="1"/>
  <c r="D191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14" i="1"/>
  <c r="D213" i="1"/>
  <c r="D215" i="1" s="1"/>
  <c r="D212" i="1"/>
  <c r="D211" i="1"/>
  <c r="D210" i="1"/>
  <c r="D208" i="1" s="1"/>
  <c r="D216" i="1"/>
  <c r="D209" i="1"/>
  <c r="D190" i="1"/>
  <c r="D187" i="1"/>
  <c r="D18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46" i="1"/>
  <c r="D145" i="1"/>
  <c r="D144" i="1"/>
  <c r="D143" i="1" s="1"/>
  <c r="D183" i="1" s="1"/>
  <c r="D140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12" i="1"/>
  <c r="D111" i="1"/>
  <c r="D110" i="1"/>
  <c r="D108" i="1"/>
  <c r="D107" i="1"/>
  <c r="D106" i="1"/>
  <c r="D104" i="1"/>
  <c r="D103" i="1"/>
  <c r="D102" i="1"/>
  <c r="D100" i="1"/>
  <c r="D99" i="1"/>
  <c r="D98" i="1"/>
  <c r="D97" i="1" s="1"/>
  <c r="D96" i="1"/>
  <c r="D95" i="1"/>
  <c r="D94" i="1"/>
  <c r="D92" i="1"/>
  <c r="D91" i="1"/>
  <c r="D90" i="1"/>
  <c r="D137" i="1"/>
  <c r="D89" i="1"/>
  <c r="D88" i="1" s="1"/>
  <c r="D86" i="1"/>
  <c r="D85" i="1" s="1"/>
  <c r="D82" i="1"/>
  <c r="D81" i="1"/>
  <c r="D80" i="1"/>
  <c r="D79" i="1"/>
  <c r="D78" i="1"/>
  <c r="D76" i="1"/>
  <c r="D75" i="1"/>
  <c r="D74" i="1"/>
  <c r="D72" i="1" s="1"/>
  <c r="D73" i="1"/>
  <c r="D71" i="1"/>
  <c r="D70" i="1"/>
  <c r="D69" i="1"/>
  <c r="D68" i="1"/>
  <c r="D66" i="1"/>
  <c r="D65" i="1"/>
  <c r="D64" i="1"/>
  <c r="D62" i="1" s="1"/>
  <c r="D63" i="1"/>
  <c r="D61" i="1"/>
  <c r="D60" i="1"/>
  <c r="D59" i="1"/>
  <c r="D57" i="1" s="1"/>
  <c r="D58" i="1"/>
  <c r="D56" i="1"/>
  <c r="D55" i="1"/>
  <c r="D54" i="1"/>
  <c r="D52" i="1" s="1"/>
  <c r="D53" i="1"/>
  <c r="D51" i="1"/>
  <c r="D50" i="1"/>
  <c r="D49" i="1"/>
  <c r="D48" i="1"/>
  <c r="D46" i="1"/>
  <c r="D45" i="1"/>
  <c r="D44" i="1"/>
  <c r="D42" i="1" s="1"/>
  <c r="D43" i="1"/>
  <c r="D41" i="1"/>
  <c r="D39" i="1"/>
  <c r="D38" i="1"/>
  <c r="D37" i="1"/>
  <c r="D35" i="1"/>
  <c r="D34" i="1"/>
  <c r="D33" i="1"/>
  <c r="D31" i="1" s="1"/>
  <c r="D32" i="1"/>
  <c r="D30" i="1"/>
  <c r="D28" i="1"/>
  <c r="D27" i="1"/>
  <c r="D26" i="1"/>
  <c r="D24" i="1"/>
  <c r="D23" i="1"/>
  <c r="D22" i="1"/>
  <c r="D21" i="1" s="1"/>
  <c r="E185" i="1"/>
  <c r="F185" i="1"/>
  <c r="N185" i="1" s="1"/>
  <c r="G185" i="1"/>
  <c r="E143" i="1"/>
  <c r="E183" i="1"/>
  <c r="F143" i="1"/>
  <c r="F183" i="1" s="1"/>
  <c r="G143" i="1"/>
  <c r="G183" i="1"/>
  <c r="E141" i="1"/>
  <c r="D23" i="10" s="1"/>
  <c r="F141" i="1"/>
  <c r="G141" i="1"/>
  <c r="E133" i="1"/>
  <c r="F133" i="1"/>
  <c r="G133" i="1"/>
  <c r="E129" i="1"/>
  <c r="F129" i="1"/>
  <c r="G129" i="1"/>
  <c r="F32" i="14" s="1"/>
  <c r="E125" i="1"/>
  <c r="D31" i="14" s="1"/>
  <c r="L31" i="14" s="1"/>
  <c r="F125" i="1"/>
  <c r="G125" i="1"/>
  <c r="E121" i="1"/>
  <c r="F121" i="1"/>
  <c r="G121" i="1"/>
  <c r="E117" i="1"/>
  <c r="E113" i="1"/>
  <c r="E109" i="1"/>
  <c r="E105" i="1"/>
  <c r="E101" i="1"/>
  <c r="E97" i="1"/>
  <c r="E93" i="1"/>
  <c r="F93" i="1"/>
  <c r="E77" i="1"/>
  <c r="D33" i="14" s="1"/>
  <c r="F77" i="1"/>
  <c r="E33" i="14" s="1"/>
  <c r="M33" i="14" s="1"/>
  <c r="E72" i="1"/>
  <c r="D32" i="14" s="1"/>
  <c r="L32" i="14" s="1"/>
  <c r="F72" i="1"/>
  <c r="E67" i="1"/>
  <c r="F67" i="1"/>
  <c r="E31" i="14" s="1"/>
  <c r="E62" i="1"/>
  <c r="F62" i="1"/>
  <c r="E57" i="1"/>
  <c r="F57" i="1"/>
  <c r="E29" i="14" s="1"/>
  <c r="M29" i="14" s="1"/>
  <c r="E52" i="1"/>
  <c r="F52" i="1"/>
  <c r="E47" i="1"/>
  <c r="F47" i="1"/>
  <c r="G47" i="1"/>
  <c r="E42" i="1"/>
  <c r="F42" i="1"/>
  <c r="E36" i="1"/>
  <c r="D25" i="14" s="1"/>
  <c r="F36" i="1"/>
  <c r="E31" i="1"/>
  <c r="F31" i="1"/>
  <c r="E25" i="1"/>
  <c r="F25" i="1"/>
  <c r="D16" i="2"/>
  <c r="G75" i="4"/>
  <c r="I75" i="4"/>
  <c r="J87" i="14"/>
  <c r="J73" i="14"/>
  <c r="D100" i="2"/>
  <c r="D88" i="2"/>
  <c r="O94" i="2"/>
  <c r="L94" i="2"/>
  <c r="D94" i="2"/>
  <c r="D126" i="2"/>
  <c r="K134" i="2"/>
  <c r="N60" i="2"/>
  <c r="M80" i="2"/>
  <c r="H125" i="2"/>
  <c r="H36" i="2"/>
  <c r="O78" i="2"/>
  <c r="O82" i="2"/>
  <c r="F108" i="2"/>
  <c r="G133" i="2"/>
  <c r="N48" i="2"/>
  <c r="H68" i="2"/>
  <c r="L16" i="2"/>
  <c r="H91" i="9"/>
  <c r="H144" i="9"/>
  <c r="H142" i="9" s="1"/>
  <c r="M171" i="9"/>
  <c r="L111" i="9"/>
  <c r="L110" i="9" s="1"/>
  <c r="M96" i="9"/>
  <c r="H185" i="9"/>
  <c r="M179" i="9"/>
  <c r="M173" i="9"/>
  <c r="N155" i="9"/>
  <c r="N56" i="9"/>
  <c r="N102" i="9"/>
  <c r="I144" i="9"/>
  <c r="M91" i="9"/>
  <c r="J90" i="9"/>
  <c r="O155" i="9"/>
  <c r="N150" i="9"/>
  <c r="L59" i="9"/>
  <c r="L58" i="9"/>
  <c r="D195" i="9"/>
  <c r="L117" i="9"/>
  <c r="L116" i="9"/>
  <c r="M118" i="9"/>
  <c r="M22" i="9"/>
  <c r="M92" i="9"/>
  <c r="D173" i="9"/>
  <c r="O98" i="9"/>
  <c r="E201" i="9"/>
  <c r="D201" i="9" s="1"/>
  <c r="D42" i="9"/>
  <c r="M54" i="9"/>
  <c r="O66" i="9"/>
  <c r="L105" i="9"/>
  <c r="L104" i="9" s="1"/>
  <c r="N91" i="9"/>
  <c r="N144" i="9"/>
  <c r="J144" i="9"/>
  <c r="J142" i="9" s="1"/>
  <c r="I201" i="9"/>
  <c r="D196" i="9"/>
  <c r="M94" i="9"/>
  <c r="E183" i="9"/>
  <c r="M34" i="9"/>
  <c r="L39" i="9"/>
  <c r="L38" i="9" s="1"/>
  <c r="L121" i="9"/>
  <c r="L120" i="9" s="1"/>
  <c r="L50" i="9"/>
  <c r="L77" i="9"/>
  <c r="M190" i="9"/>
  <c r="M38" i="9"/>
  <c r="N45" i="7"/>
  <c r="N46" i="7"/>
  <c r="O213" i="4"/>
  <c r="O224" i="4" s="1"/>
  <c r="H146" i="1"/>
  <c r="M152" i="1"/>
  <c r="L152" i="1"/>
  <c r="H158" i="1"/>
  <c r="G49" i="14" s="1"/>
  <c r="N81" i="1"/>
  <c r="M146" i="1"/>
  <c r="N146" i="1"/>
  <c r="O190" i="1"/>
  <c r="L190" i="1" s="1"/>
  <c r="H190" i="1"/>
  <c r="O22" i="1"/>
  <c r="O152" i="1"/>
  <c r="O158" i="1"/>
  <c r="O81" i="1"/>
  <c r="H152" i="1"/>
  <c r="M81" i="1"/>
  <c r="L81" i="1" s="1"/>
  <c r="M120" i="1"/>
  <c r="H120" i="1"/>
  <c r="I117" i="1"/>
  <c r="I21" i="1"/>
  <c r="I83" i="1" s="1"/>
  <c r="N22" i="1"/>
  <c r="N21" i="1" s="1"/>
  <c r="J21" i="1"/>
  <c r="M22" i="1"/>
  <c r="M157" i="9"/>
  <c r="M102" i="9"/>
  <c r="H188" i="9"/>
  <c r="H196" i="9"/>
  <c r="H194" i="9"/>
  <c r="M17" i="9"/>
  <c r="M98" i="9"/>
  <c r="L99" i="9"/>
  <c r="F152" i="9"/>
  <c r="H87" i="9"/>
  <c r="D76" i="9"/>
  <c r="L127" i="9"/>
  <c r="L126" i="9" s="1"/>
  <c r="I40" i="9"/>
  <c r="O144" i="9"/>
  <c r="M45" i="7"/>
  <c r="M46" i="7"/>
  <c r="H45" i="7"/>
  <c r="H46" i="7" s="1"/>
  <c r="M203" i="1"/>
  <c r="L203" i="1"/>
  <c r="M192" i="1"/>
  <c r="K206" i="1"/>
  <c r="J206" i="1"/>
  <c r="N203" i="1"/>
  <c r="I206" i="1"/>
  <c r="O203" i="1"/>
  <c r="L42" i="7"/>
  <c r="O97" i="1"/>
  <c r="N109" i="1"/>
  <c r="O145" i="1"/>
  <c r="O143" i="1"/>
  <c r="N97" i="7"/>
  <c r="L35" i="7"/>
  <c r="L39" i="8"/>
  <c r="L40" i="8" s="1"/>
  <c r="L32" i="7"/>
  <c r="O43" i="7"/>
  <c r="M97" i="7"/>
  <c r="L86" i="7"/>
  <c r="L81" i="7"/>
  <c r="L45" i="3"/>
  <c r="L40" i="3"/>
  <c r="L37" i="3"/>
  <c r="L32" i="3"/>
  <c r="L29" i="3"/>
  <c r="G53" i="14"/>
  <c r="L21" i="3"/>
  <c r="L196" i="1"/>
  <c r="M48" i="2"/>
  <c r="O68" i="2"/>
  <c r="L124" i="2"/>
  <c r="L30" i="2"/>
  <c r="L29" i="2"/>
  <c r="L25" i="2"/>
  <c r="O52" i="2"/>
  <c r="M130" i="2"/>
  <c r="L130" i="2" s="1"/>
  <c r="H128" i="2"/>
  <c r="H124" i="2"/>
  <c r="O131" i="2"/>
  <c r="D135" i="2"/>
  <c r="H137" i="2"/>
  <c r="O110" i="2"/>
  <c r="O118" i="2" s="1"/>
  <c r="M36" i="2"/>
  <c r="O139" i="2"/>
  <c r="L28" i="2"/>
  <c r="M14" i="2"/>
  <c r="H100" i="2"/>
  <c r="N108" i="2"/>
  <c r="N133" i="2"/>
  <c r="F36" i="14"/>
  <c r="N36" i="14"/>
  <c r="M127" i="2"/>
  <c r="L127" i="2"/>
  <c r="N135" i="2"/>
  <c r="M135" i="2"/>
  <c r="D106" i="2"/>
  <c r="K76" i="2"/>
  <c r="L47" i="2"/>
  <c r="H74" i="2"/>
  <c r="G35" i="14"/>
  <c r="J35" i="14"/>
  <c r="H78" i="2"/>
  <c r="G36" i="14" s="1"/>
  <c r="H130" i="2"/>
  <c r="K82" i="2"/>
  <c r="L120" i="1"/>
  <c r="D105" i="1"/>
  <c r="D121" i="1"/>
  <c r="L100" i="1"/>
  <c r="O93" i="1"/>
  <c r="L191" i="1"/>
  <c r="L214" i="1"/>
  <c r="L64" i="1"/>
  <c r="M77" i="1"/>
  <c r="M125" i="1"/>
  <c r="L39" i="1"/>
  <c r="L157" i="1"/>
  <c r="N93" i="1"/>
  <c r="M145" i="1"/>
  <c r="L145" i="1"/>
  <c r="L143" i="1"/>
  <c r="D77" i="1"/>
  <c r="D101" i="1"/>
  <c r="O133" i="1"/>
  <c r="L131" i="1"/>
  <c r="L130" i="1"/>
  <c r="L129" i="1" s="1"/>
  <c r="L124" i="1"/>
  <c r="L106" i="1"/>
  <c r="L104" i="1"/>
  <c r="M101" i="1"/>
  <c r="M97" i="1"/>
  <c r="L95" i="1"/>
  <c r="L94" i="1"/>
  <c r="L93" i="1" s="1"/>
  <c r="L175" i="1"/>
  <c r="L161" i="1"/>
  <c r="M137" i="1"/>
  <c r="L73" i="1"/>
  <c r="L63" i="1"/>
  <c r="L62" i="1" s="1"/>
  <c r="N129" i="1"/>
  <c r="L144" i="1"/>
  <c r="O208" i="1"/>
  <c r="O215" i="1" s="1"/>
  <c r="O129" i="1"/>
  <c r="M72" i="1"/>
  <c r="L192" i="1"/>
  <c r="D47" i="1"/>
  <c r="L51" i="1"/>
  <c r="O42" i="1"/>
  <c r="L70" i="1"/>
  <c r="O67" i="1"/>
  <c r="N121" i="1"/>
  <c r="L178" i="1"/>
  <c r="L176" i="1"/>
  <c r="L158" i="1"/>
  <c r="M117" i="1"/>
  <c r="M93" i="1"/>
  <c r="N57" i="1"/>
  <c r="L53" i="1"/>
  <c r="L45" i="1"/>
  <c r="L71" i="1"/>
  <c r="L123" i="1"/>
  <c r="L187" i="1"/>
  <c r="L204" i="1"/>
  <c r="L201" i="1"/>
  <c r="L85" i="12"/>
  <c r="L70" i="12"/>
  <c r="M53" i="14"/>
  <c r="N188" i="1"/>
  <c r="F188" i="1"/>
  <c r="E25" i="10" s="1"/>
  <c r="H109" i="1"/>
  <c r="L137" i="1"/>
  <c r="L220" i="1"/>
  <c r="M67" i="1"/>
  <c r="G83" i="1"/>
  <c r="L46" i="1"/>
  <c r="O137" i="1"/>
  <c r="D93" i="1"/>
  <c r="D129" i="1"/>
  <c r="L37" i="1"/>
  <c r="H101" i="1"/>
  <c r="H145" i="1"/>
  <c r="D25" i="1"/>
  <c r="D67" i="1"/>
  <c r="D125" i="1"/>
  <c r="D185" i="1"/>
  <c r="D188" i="1"/>
  <c r="L69" i="1"/>
  <c r="L128" i="1"/>
  <c r="L199" i="1"/>
  <c r="L40" i="1"/>
  <c r="L30" i="1"/>
  <c r="L49" i="1"/>
  <c r="L75" i="1"/>
  <c r="L66" i="1"/>
  <c r="L60" i="1"/>
  <c r="N125" i="1"/>
  <c r="L200" i="1"/>
  <c r="L197" i="1"/>
  <c r="L211" i="1"/>
  <c r="O21" i="1"/>
  <c r="D36" i="1"/>
  <c r="D109" i="1"/>
  <c r="D117" i="1"/>
  <c r="D133" i="1"/>
  <c r="L41" i="1"/>
  <c r="N62" i="1"/>
  <c r="N117" i="1"/>
  <c r="N113" i="1"/>
  <c r="N101" i="1"/>
  <c r="N97" i="1"/>
  <c r="L155" i="1"/>
  <c r="H129" i="1"/>
  <c r="L34" i="1"/>
  <c r="O185" i="1"/>
  <c r="O188" i="1" s="1"/>
  <c r="G188" i="1"/>
  <c r="O109" i="1"/>
  <c r="E188" i="1"/>
  <c r="D25" i="10" s="1"/>
  <c r="M185" i="1"/>
  <c r="M36" i="1"/>
  <c r="L56" i="1"/>
  <c r="L65" i="1"/>
  <c r="M62" i="1"/>
  <c r="L59" i="1"/>
  <c r="M57" i="1"/>
  <c r="H125" i="1"/>
  <c r="J143" i="1"/>
  <c r="N145" i="1"/>
  <c r="N143" i="1"/>
  <c r="M88" i="1"/>
  <c r="M85" i="1"/>
  <c r="O72" i="1"/>
  <c r="N67" i="1"/>
  <c r="D113" i="1"/>
  <c r="L28" i="1"/>
  <c r="L61" i="1"/>
  <c r="L122" i="1"/>
  <c r="H117" i="1"/>
  <c r="L180" i="1"/>
  <c r="L181" i="1"/>
  <c r="L87" i="1"/>
  <c r="L121" i="1"/>
  <c r="L97" i="1"/>
  <c r="G19" i="6"/>
  <c r="D19" i="6"/>
  <c r="E19" i="6"/>
  <c r="F19" i="6"/>
  <c r="N19" i="6"/>
  <c r="O19" i="6"/>
  <c r="M15" i="6"/>
  <c r="M19" i="6" s="1"/>
  <c r="L15" i="6"/>
  <c r="Q16" i="6"/>
  <c r="J19" i="6"/>
  <c r="L17" i="6"/>
  <c r="L18" i="6" s="1"/>
  <c r="L19" i="6" s="1"/>
  <c r="Q18" i="6"/>
  <c r="L53" i="9"/>
  <c r="G71" i="14"/>
  <c r="L47" i="9"/>
  <c r="L76" i="9" s="1"/>
  <c r="F85" i="9"/>
  <c r="L49" i="9"/>
  <c r="I85" i="9"/>
  <c r="O153" i="9"/>
  <c r="J200" i="9"/>
  <c r="N81" i="9"/>
  <c r="L21" i="9"/>
  <c r="D104" i="9"/>
  <c r="D106" i="9"/>
  <c r="D108" i="9"/>
  <c r="M138" i="9"/>
  <c r="L139" i="9"/>
  <c r="L138" i="9"/>
  <c r="N157" i="9"/>
  <c r="N16" i="9"/>
  <c r="O157" i="9"/>
  <c r="L158" i="9"/>
  <c r="L157" i="9"/>
  <c r="D132" i="9"/>
  <c r="D130" i="9"/>
  <c r="M144" i="9"/>
  <c r="M90" i="9"/>
  <c r="L91" i="9"/>
  <c r="H42" i="9"/>
  <c r="L27" i="9"/>
  <c r="L26" i="9"/>
  <c r="L189" i="9"/>
  <c r="L196" i="9" s="1"/>
  <c r="L194" i="9" s="1"/>
  <c r="L188" i="9"/>
  <c r="Q28" i="9" s="1"/>
  <c r="D58" i="9"/>
  <c r="D60" i="9"/>
  <c r="D62" i="9"/>
  <c r="D64" i="9"/>
  <c r="D70" i="9"/>
  <c r="D140" i="9"/>
  <c r="D150" i="9"/>
  <c r="D155" i="9"/>
  <c r="L67" i="9"/>
  <c r="K85" i="9"/>
  <c r="J23" i="10"/>
  <c r="M153" i="9"/>
  <c r="M152" i="9" s="1"/>
  <c r="L149" i="9"/>
  <c r="M87" i="9"/>
  <c r="M85" i="9" s="1"/>
  <c r="G202" i="9"/>
  <c r="G197" i="9" s="1"/>
  <c r="D167" i="9"/>
  <c r="D159" i="9"/>
  <c r="N42" i="9"/>
  <c r="O42" i="9"/>
  <c r="O76" i="9"/>
  <c r="I74" i="9"/>
  <c r="L57" i="9"/>
  <c r="L56" i="9" s="1"/>
  <c r="L119" i="9"/>
  <c r="L118" i="9"/>
  <c r="L174" i="9"/>
  <c r="L173" i="9" s="1"/>
  <c r="J183" i="9"/>
  <c r="K199" i="9"/>
  <c r="I200" i="9"/>
  <c r="L164" i="9"/>
  <c r="L163" i="9"/>
  <c r="N90" i="9"/>
  <c r="L95" i="9"/>
  <c r="L94" i="9"/>
  <c r="D38" i="9"/>
  <c r="L63" i="9"/>
  <c r="L62" i="9"/>
  <c r="L176" i="9"/>
  <c r="L175" i="9"/>
  <c r="M66" i="9"/>
  <c r="M163" i="9"/>
  <c r="F183" i="9"/>
  <c r="I183" i="9"/>
  <c r="H90" i="9"/>
  <c r="G200" i="9"/>
  <c r="L19" i="9"/>
  <c r="J74" i="9"/>
  <c r="L131" i="9"/>
  <c r="L130" i="9"/>
  <c r="K200" i="9"/>
  <c r="K197" i="9"/>
  <c r="D169" i="9"/>
  <c r="M150" i="9"/>
  <c r="L71" i="9"/>
  <c r="L70" i="9"/>
  <c r="L160" i="9"/>
  <c r="L159" i="9"/>
  <c r="F202" i="9"/>
  <c r="D186" i="9"/>
  <c r="D185" i="9"/>
  <c r="M140" i="9"/>
  <c r="J40" i="9"/>
  <c r="D192" i="9"/>
  <c r="F200" i="9"/>
  <c r="N145" i="9"/>
  <c r="N142" i="9"/>
  <c r="L33" i="9"/>
  <c r="L32" i="9" s="1"/>
  <c r="D152" i="9"/>
  <c r="L137" i="9"/>
  <c r="L136" i="9"/>
  <c r="H145" i="9"/>
  <c r="F74" i="9"/>
  <c r="F45" i="9"/>
  <c r="N46" i="9"/>
  <c r="N45" i="9"/>
  <c r="D54" i="9"/>
  <c r="O54" i="9"/>
  <c r="O78" i="9"/>
  <c r="K142" i="9"/>
  <c r="D138" i="9"/>
  <c r="G183" i="9"/>
  <c r="D183" i="9"/>
  <c r="F16" i="9"/>
  <c r="O56" i="9"/>
  <c r="L37" i="9"/>
  <c r="L36" i="9"/>
  <c r="M52" i="9"/>
  <c r="L52" i="9"/>
  <c r="D52" i="9"/>
  <c r="D153" i="9"/>
  <c r="L101" i="9"/>
  <c r="L100" i="9"/>
  <c r="O100" i="9"/>
  <c r="M108" i="9"/>
  <c r="L109" i="9"/>
  <c r="L108" i="9"/>
  <c r="F147" i="9"/>
  <c r="N148" i="9"/>
  <c r="N147" i="9"/>
  <c r="O24" i="9"/>
  <c r="L25" i="9"/>
  <c r="L24" i="9" s="1"/>
  <c r="L51" i="9"/>
  <c r="L79" i="9"/>
  <c r="L201" i="9"/>
  <c r="M79" i="9"/>
  <c r="M201" i="9"/>
  <c r="L65" i="9"/>
  <c r="L64" i="9"/>
  <c r="O64" i="9"/>
  <c r="O145" i="9"/>
  <c r="O142" i="9"/>
  <c r="N78" i="9"/>
  <c r="N74" i="9" s="1"/>
  <c r="D163" i="9"/>
  <c r="D79" i="9"/>
  <c r="D56" i="9"/>
  <c r="D66" i="9"/>
  <c r="D110" i="9"/>
  <c r="D157" i="9"/>
  <c r="D34" i="9"/>
  <c r="O150" i="9"/>
  <c r="O147" i="9"/>
  <c r="H45" i="9"/>
  <c r="M60" i="9"/>
  <c r="L61" i="9"/>
  <c r="L60" i="9"/>
  <c r="N85" i="9"/>
  <c r="L93" i="9"/>
  <c r="L92" i="9"/>
  <c r="O92" i="9"/>
  <c r="L103" i="9"/>
  <c r="L192" i="9"/>
  <c r="M76" i="9"/>
  <c r="M74" i="9" s="1"/>
  <c r="J202" i="9"/>
  <c r="L151" i="9"/>
  <c r="L153" i="9"/>
  <c r="L152" i="9"/>
  <c r="N153" i="9"/>
  <c r="N152" i="9"/>
  <c r="K40" i="9"/>
  <c r="D22" i="9"/>
  <c r="D72" i="9"/>
  <c r="D194" i="9"/>
  <c r="M42" i="9"/>
  <c r="M199" i="9"/>
  <c r="L23" i="9"/>
  <c r="L22" i="9"/>
  <c r="K74" i="9"/>
  <c r="I202" i="9"/>
  <c r="H153" i="9"/>
  <c r="H152" i="9"/>
  <c r="L66" i="9"/>
  <c r="L98" i="9"/>
  <c r="I199" i="9"/>
  <c r="I142" i="9"/>
  <c r="D136" i="9"/>
  <c r="D102" i="9"/>
  <c r="D46" i="9"/>
  <c r="M46" i="9"/>
  <c r="E45" i="9"/>
  <c r="M148" i="9"/>
  <c r="D148" i="9"/>
  <c r="N202" i="9"/>
  <c r="L73" i="9"/>
  <c r="L72" i="9"/>
  <c r="M72" i="9"/>
  <c r="O87" i="9"/>
  <c r="O202" i="9" s="1"/>
  <c r="L83" i="9"/>
  <c r="M186" i="9"/>
  <c r="M183" i="9"/>
  <c r="M161" i="9"/>
  <c r="O165" i="9"/>
  <c r="N196" i="9"/>
  <c r="N194" i="9" s="1"/>
  <c r="N188" i="9"/>
  <c r="M16" i="9"/>
  <c r="M43" i="9"/>
  <c r="M200" i="9" s="1"/>
  <c r="E200" i="9"/>
  <c r="L135" i="9"/>
  <c r="L134" i="9"/>
  <c r="M196" i="9"/>
  <c r="M194" i="9" s="1"/>
  <c r="L107" i="9"/>
  <c r="L106" i="9"/>
  <c r="D165" i="9"/>
  <c r="H78" i="9"/>
  <c r="L182" i="9"/>
  <c r="L181" i="9"/>
  <c r="L133" i="9"/>
  <c r="L132" i="9" s="1"/>
  <c r="D171" i="9"/>
  <c r="M130" i="9"/>
  <c r="H202" i="9"/>
  <c r="M112" i="9"/>
  <c r="L113" i="9"/>
  <c r="L112" i="9"/>
  <c r="M114" i="9"/>
  <c r="L115" i="9"/>
  <c r="L114" i="9" s="1"/>
  <c r="O20" i="9"/>
  <c r="G45" i="9"/>
  <c r="D48" i="9"/>
  <c r="O28" i="9"/>
  <c r="L29" i="9"/>
  <c r="L28" i="9" s="1"/>
  <c r="O43" i="9"/>
  <c r="D144" i="9"/>
  <c r="G142" i="9"/>
  <c r="D142" i="9" s="1"/>
  <c r="E142" i="9"/>
  <c r="H43" i="9"/>
  <c r="J199" i="9"/>
  <c r="O48" i="9"/>
  <c r="L48" i="9" s="1"/>
  <c r="Q23" i="9" s="1"/>
  <c r="O45" i="9"/>
  <c r="L31" i="9"/>
  <c r="L30" i="9"/>
  <c r="L178" i="9"/>
  <c r="L177" i="9"/>
  <c r="L162" i="9"/>
  <c r="L161" i="9"/>
  <c r="E147" i="9"/>
  <c r="L18" i="9"/>
  <c r="L166" i="9"/>
  <c r="L165" i="9"/>
  <c r="H186" i="9"/>
  <c r="H183" i="9"/>
  <c r="L193" i="9"/>
  <c r="D68" i="9"/>
  <c r="D88" i="9"/>
  <c r="D188" i="9"/>
  <c r="D98" i="9"/>
  <c r="M78" i="9"/>
  <c r="M145" i="9"/>
  <c r="M142" i="9"/>
  <c r="E16" i="9"/>
  <c r="D20" i="9"/>
  <c r="N76" i="9"/>
  <c r="L156" i="9"/>
  <c r="M155" i="9"/>
  <c r="F40" i="9"/>
  <c r="F199" i="9"/>
  <c r="H192" i="9"/>
  <c r="G72" i="14" s="1"/>
  <c r="G74" i="9"/>
  <c r="G199" i="9"/>
  <c r="H76" i="9"/>
  <c r="H74" i="9"/>
  <c r="O122" i="9"/>
  <c r="L123" i="9"/>
  <c r="L122" i="9"/>
  <c r="O167" i="9"/>
  <c r="L168" i="9"/>
  <c r="L167" i="9"/>
  <c r="L43" i="8"/>
  <c r="L25" i="8"/>
  <c r="D16" i="8"/>
  <c r="D19" i="8"/>
  <c r="M16" i="8"/>
  <c r="M19" i="8"/>
  <c r="H31" i="8"/>
  <c r="H37" i="8"/>
  <c r="D31" i="8"/>
  <c r="D37" i="8"/>
  <c r="G45" i="8"/>
  <c r="M29" i="8"/>
  <c r="N44" i="8"/>
  <c r="N45" i="8"/>
  <c r="L18" i="8"/>
  <c r="Q18" i="8"/>
  <c r="O21" i="8"/>
  <c r="O26" i="8"/>
  <c r="L24" i="8"/>
  <c r="Q21" i="8"/>
  <c r="L23" i="8"/>
  <c r="Q20" i="8"/>
  <c r="N31" i="8"/>
  <c r="N37" i="8"/>
  <c r="D21" i="8"/>
  <c r="D26" i="8"/>
  <c r="D45" i="8" s="1"/>
  <c r="J45" i="8"/>
  <c r="N19" i="8"/>
  <c r="M21" i="8"/>
  <c r="M26" i="8"/>
  <c r="L22" i="8"/>
  <c r="Q19" i="8" s="1"/>
  <c r="M44" i="8"/>
  <c r="L65" i="7"/>
  <c r="L20" i="7"/>
  <c r="L79" i="7"/>
  <c r="L77" i="7"/>
  <c r="L61" i="7"/>
  <c r="L58" i="7"/>
  <c r="L55" i="7"/>
  <c r="N43" i="7"/>
  <c r="O91" i="7"/>
  <c r="G98" i="7"/>
  <c r="H30" i="7"/>
  <c r="L26" i="7"/>
  <c r="L21" i="7"/>
  <c r="O30" i="7"/>
  <c r="L84" i="7"/>
  <c r="L83" i="7"/>
  <c r="L80" i="7"/>
  <c r="L78" i="7"/>
  <c r="L74" i="7"/>
  <c r="L59" i="7"/>
  <c r="N75" i="7"/>
  <c r="H97" i="7"/>
  <c r="N30" i="7"/>
  <c r="L34" i="7"/>
  <c r="L36" i="7"/>
  <c r="L37" i="7"/>
  <c r="L41" i="7"/>
  <c r="L87" i="7"/>
  <c r="L63" i="7"/>
  <c r="L62" i="7"/>
  <c r="L52" i="7"/>
  <c r="L51" i="7"/>
  <c r="L49" i="7"/>
  <c r="D43" i="7"/>
  <c r="J98" i="7"/>
  <c r="O97" i="7"/>
  <c r="L93" i="7"/>
  <c r="L69" i="7"/>
  <c r="L56" i="7"/>
  <c r="L28" i="7"/>
  <c r="L38" i="7"/>
  <c r="N91" i="7"/>
  <c r="L67" i="7"/>
  <c r="L54" i="7"/>
  <c r="H75" i="7"/>
  <c r="O75" i="7"/>
  <c r="L48" i="7"/>
  <c r="J197" i="9"/>
  <c r="O74" i="9"/>
  <c r="L150" i="9"/>
  <c r="O40" i="9"/>
  <c r="D200" i="9"/>
  <c r="M147" i="9"/>
  <c r="N199" i="9"/>
  <c r="D45" i="9"/>
  <c r="L20" i="9"/>
  <c r="D199" i="9"/>
  <c r="L87" i="9"/>
  <c r="L202" i="9"/>
  <c r="O216" i="1"/>
  <c r="M216" i="1"/>
  <c r="N219" i="1"/>
  <c r="L121" i="2"/>
  <c r="I36" i="14"/>
  <c r="O98" i="2"/>
  <c r="L98" i="2"/>
  <c r="M138" i="2"/>
  <c r="L138" i="2"/>
  <c r="L19" i="2"/>
  <c r="E82" i="2"/>
  <c r="D36" i="14"/>
  <c r="O40" i="2"/>
  <c r="O133" i="2"/>
  <c r="L133" i="2" s="1"/>
  <c r="D72" i="2"/>
  <c r="G140" i="2"/>
  <c r="D140" i="2" s="1"/>
  <c r="L38" i="2"/>
  <c r="H102" i="2"/>
  <c r="O102" i="2"/>
  <c r="L102" i="2"/>
  <c r="M123" i="2"/>
  <c r="L26" i="2"/>
  <c r="R15" i="2"/>
  <c r="M131" i="2"/>
  <c r="L131" i="2" s="1"/>
  <c r="M136" i="2"/>
  <c r="L136" i="2"/>
  <c r="L112" i="2"/>
  <c r="O138" i="2"/>
  <c r="D96" i="2"/>
  <c r="O96" i="2"/>
  <c r="L96" i="2"/>
  <c r="M128" i="2"/>
  <c r="L128" i="2"/>
  <c r="L23" i="2"/>
  <c r="N32" i="2"/>
  <c r="N40" i="2"/>
  <c r="N52" i="2"/>
  <c r="H82" i="2"/>
  <c r="K140" i="2"/>
  <c r="O44" i="2"/>
  <c r="L34" i="2"/>
  <c r="M78" i="2"/>
  <c r="M82" i="2"/>
  <c r="L23" i="10" s="1"/>
  <c r="D32" i="2"/>
  <c r="D123" i="2"/>
  <c r="L27" i="2"/>
  <c r="M43" i="2"/>
  <c r="M40" i="2" s="1"/>
  <c r="M52" i="2"/>
  <c r="H84" i="2"/>
  <c r="K133" i="2"/>
  <c r="I119" i="2"/>
  <c r="L22" i="2"/>
  <c r="M129" i="2"/>
  <c r="L129" i="2"/>
  <c r="O90" i="2"/>
  <c r="L90" i="2"/>
  <c r="D90" i="2"/>
  <c r="D122" i="2"/>
  <c r="D131" i="2"/>
  <c r="M59" i="2"/>
  <c r="H56" i="2"/>
  <c r="H131" i="2"/>
  <c r="H127" i="2"/>
  <c r="C35" i="14"/>
  <c r="L21" i="12"/>
  <c r="N43" i="12"/>
  <c r="L73" i="12"/>
  <c r="L72" i="12"/>
  <c r="L55" i="12"/>
  <c r="L52" i="12"/>
  <c r="L51" i="12"/>
  <c r="L50" i="12"/>
  <c r="L96" i="12"/>
  <c r="D97" i="12"/>
  <c r="M30" i="12"/>
  <c r="L23" i="12"/>
  <c r="L36" i="12"/>
  <c r="L37" i="12"/>
  <c r="L38" i="12"/>
  <c r="L40" i="12"/>
  <c r="L69" i="12"/>
  <c r="L66" i="12"/>
  <c r="L63" i="12"/>
  <c r="L58" i="12"/>
  <c r="L57" i="12"/>
  <c r="L56" i="12"/>
  <c r="L53" i="12"/>
  <c r="L90" i="12"/>
  <c r="L87" i="12"/>
  <c r="L84" i="12"/>
  <c r="L83" i="12"/>
  <c r="L82" i="12"/>
  <c r="L93" i="12"/>
  <c r="L97" i="12"/>
  <c r="L95" i="12"/>
  <c r="L94" i="12"/>
  <c r="N75" i="12"/>
  <c r="G98" i="12"/>
  <c r="D43" i="12"/>
  <c r="L27" i="12"/>
  <c r="L26" i="12"/>
  <c r="L42" i="12"/>
  <c r="L45" i="12"/>
  <c r="L46" i="12"/>
  <c r="M43" i="12"/>
  <c r="N97" i="12"/>
  <c r="M66" i="14"/>
  <c r="N85" i="14"/>
  <c r="N35" i="14"/>
  <c r="M55" i="14"/>
  <c r="M60" i="14"/>
  <c r="L51" i="14"/>
  <c r="K51" i="14" s="1"/>
  <c r="C85" i="14"/>
  <c r="M54" i="14"/>
  <c r="C67" i="14"/>
  <c r="M52" i="14"/>
  <c r="H220" i="1"/>
  <c r="N137" i="1"/>
  <c r="N220" i="1"/>
  <c r="K85" i="1"/>
  <c r="K136" i="1" s="1"/>
  <c r="J22" i="10" s="1"/>
  <c r="L59" i="2"/>
  <c r="L56" i="2"/>
  <c r="M56" i="2"/>
  <c r="H133" i="2"/>
  <c r="H208" i="1"/>
  <c r="H215" i="1" s="1"/>
  <c r="E136" i="1"/>
  <c r="L108" i="1"/>
  <c r="M21" i="1"/>
  <c r="L105" i="1"/>
  <c r="L53" i="14"/>
  <c r="M91" i="7"/>
  <c r="E98" i="7"/>
  <c r="C55" i="14"/>
  <c r="C21" i="14"/>
  <c r="N71" i="14"/>
  <c r="N21" i="14"/>
  <c r="K21" i="14"/>
  <c r="K35" i="14"/>
  <c r="N77" i="14"/>
  <c r="C36" i="14"/>
  <c r="L55" i="14"/>
  <c r="K55" i="14" s="1"/>
  <c r="M35" i="14"/>
  <c r="L54" i="14"/>
  <c r="I34" i="4"/>
  <c r="N76" i="14"/>
  <c r="L57" i="14"/>
  <c r="M62" i="14"/>
  <c r="L78" i="14"/>
  <c r="K78" i="14" s="1"/>
  <c r="M86" i="14"/>
  <c r="L56" i="14"/>
  <c r="M58" i="14"/>
  <c r="M74" i="14"/>
  <c r="M76" i="14"/>
  <c r="C79" i="14"/>
  <c r="M80" i="14"/>
  <c r="N75" i="14"/>
  <c r="M75" i="14"/>
  <c r="M61" i="14"/>
  <c r="N64" i="14"/>
  <c r="L66" i="14"/>
  <c r="L67" i="14"/>
  <c r="M69" i="14"/>
  <c r="M65" i="14"/>
  <c r="C71" i="14"/>
  <c r="N60" i="14"/>
  <c r="C78" i="14"/>
  <c r="C56" i="14"/>
  <c r="L80" i="14"/>
  <c r="N57" i="14"/>
  <c r="N61" i="14"/>
  <c r="N79" i="14"/>
  <c r="K79" i="14"/>
  <c r="N56" i="14"/>
  <c r="K56" i="14" s="1"/>
  <c r="N68" i="14"/>
  <c r="K68" i="14" s="1"/>
  <c r="N58" i="14"/>
  <c r="N62" i="14"/>
  <c r="K76" i="14"/>
  <c r="L68" i="14"/>
  <c r="K52" i="14"/>
  <c r="C54" i="14"/>
  <c r="L219" i="4"/>
  <c r="L208" i="4"/>
  <c r="N217" i="4"/>
  <c r="N221" i="4" s="1"/>
  <c r="G87" i="14"/>
  <c r="H87" i="14"/>
  <c r="L87" i="14"/>
  <c r="K87" i="14" s="1"/>
  <c r="H217" i="4"/>
  <c r="H221" i="4" s="1"/>
  <c r="M217" i="4"/>
  <c r="M221" i="4" s="1"/>
  <c r="J27" i="10"/>
  <c r="O215" i="4"/>
  <c r="L215" i="4" s="1"/>
  <c r="L204" i="4"/>
  <c r="D182" i="4"/>
  <c r="D194" i="4"/>
  <c r="L213" i="4"/>
  <c r="L152" i="4"/>
  <c r="O173" i="4"/>
  <c r="O179" i="4"/>
  <c r="D191" i="4"/>
  <c r="L201" i="4"/>
  <c r="D203" i="4"/>
  <c r="F161" i="4"/>
  <c r="D176" i="4"/>
  <c r="D206" i="4"/>
  <c r="J161" i="4"/>
  <c r="H167" i="4"/>
  <c r="H173" i="4"/>
  <c r="D188" i="4"/>
  <c r="D200" i="4"/>
  <c r="L207" i="4"/>
  <c r="L206" i="4"/>
  <c r="L198" i="4"/>
  <c r="L202" i="4"/>
  <c r="L205" i="4"/>
  <c r="L177" i="4"/>
  <c r="L195" i="4"/>
  <c r="L199" i="4"/>
  <c r="L200" i="4"/>
  <c r="L180" i="4"/>
  <c r="L192" i="4"/>
  <c r="L196" i="4"/>
  <c r="L194" i="4"/>
  <c r="L189" i="4"/>
  <c r="L193" i="4"/>
  <c r="L191" i="4"/>
  <c r="L186" i="4"/>
  <c r="L190" i="4"/>
  <c r="L183" i="4"/>
  <c r="L188" i="4"/>
  <c r="L184" i="4"/>
  <c r="L187" i="4"/>
  <c r="L185" i="4"/>
  <c r="L182" i="4"/>
  <c r="L149" i="4"/>
  <c r="L181" i="4"/>
  <c r="N179" i="4"/>
  <c r="M179" i="4"/>
  <c r="H179" i="4"/>
  <c r="D179" i="4"/>
  <c r="L174" i="4"/>
  <c r="L178" i="4"/>
  <c r="L150" i="4"/>
  <c r="L172" i="4"/>
  <c r="L175" i="4"/>
  <c r="L171" i="4"/>
  <c r="N173" i="4"/>
  <c r="M173" i="4"/>
  <c r="L173" i="4" s="1"/>
  <c r="L153" i="4"/>
  <c r="I161" i="4"/>
  <c r="H24" i="10" s="1"/>
  <c r="H58" i="4"/>
  <c r="D167" i="4"/>
  <c r="L168" i="4"/>
  <c r="O170" i="4"/>
  <c r="K161" i="4"/>
  <c r="J24" i="10" s="1"/>
  <c r="O167" i="4"/>
  <c r="O148" i="4"/>
  <c r="M170" i="4"/>
  <c r="L170" i="4"/>
  <c r="D170" i="4"/>
  <c r="M148" i="4"/>
  <c r="D148" i="4"/>
  <c r="H148" i="4"/>
  <c r="M151" i="4"/>
  <c r="O151" i="4"/>
  <c r="E161" i="4"/>
  <c r="D151" i="4"/>
  <c r="N167" i="4"/>
  <c r="M167" i="4"/>
  <c r="L163" i="4"/>
  <c r="L165" i="4"/>
  <c r="J72" i="14"/>
  <c r="L157" i="4"/>
  <c r="L159" i="4"/>
  <c r="J71" i="4"/>
  <c r="L70" i="4"/>
  <c r="H26" i="4"/>
  <c r="H38" i="4"/>
  <c r="D62" i="4"/>
  <c r="L81" i="4"/>
  <c r="L108" i="4"/>
  <c r="L109" i="4"/>
  <c r="H113" i="4"/>
  <c r="G50" i="14"/>
  <c r="L128" i="4"/>
  <c r="L136" i="4"/>
  <c r="L144" i="4"/>
  <c r="L154" i="4"/>
  <c r="G156" i="4"/>
  <c r="D46" i="4"/>
  <c r="L83" i="4"/>
  <c r="O106" i="4"/>
  <c r="D113" i="4"/>
  <c r="D158" i="4"/>
  <c r="D226" i="4" s="1"/>
  <c r="O113" i="4"/>
  <c r="L114" i="4"/>
  <c r="L118" i="4"/>
  <c r="L126" i="4"/>
  <c r="L134" i="4"/>
  <c r="L142" i="4"/>
  <c r="D47" i="14"/>
  <c r="D72" i="14"/>
  <c r="D54" i="4"/>
  <c r="D85" i="4"/>
  <c r="H100" i="4"/>
  <c r="H103" i="4"/>
  <c r="G46" i="14"/>
  <c r="H106" i="4"/>
  <c r="L115" i="4"/>
  <c r="L116" i="4"/>
  <c r="L124" i="4"/>
  <c r="L132" i="4"/>
  <c r="L140" i="4"/>
  <c r="H156" i="4"/>
  <c r="L111" i="4"/>
  <c r="D46" i="14"/>
  <c r="F50" i="14"/>
  <c r="N50" i="14"/>
  <c r="O85" i="4"/>
  <c r="I72" i="14"/>
  <c r="M72" i="14"/>
  <c r="N156" i="4"/>
  <c r="M156" i="4"/>
  <c r="H72" i="14"/>
  <c r="N113" i="4"/>
  <c r="M113" i="4"/>
  <c r="L113" i="4" s="1"/>
  <c r="H50" i="14"/>
  <c r="L50" i="14" s="1"/>
  <c r="K50" i="14" s="1"/>
  <c r="D50" i="14"/>
  <c r="N106" i="4"/>
  <c r="M106" i="4"/>
  <c r="F47" i="14"/>
  <c r="C47" i="14" s="1"/>
  <c r="H47" i="14"/>
  <c r="L47" i="14"/>
  <c r="L86" i="4"/>
  <c r="L89" i="4"/>
  <c r="D42" i="4"/>
  <c r="D50" i="4"/>
  <c r="D22" i="4"/>
  <c r="D229" i="4" s="1"/>
  <c r="L20" i="4"/>
  <c r="N77" i="4"/>
  <c r="M68" i="4"/>
  <c r="L68" i="4" s="1"/>
  <c r="L225" i="4" s="1"/>
  <c r="M225" i="4"/>
  <c r="D38" i="4"/>
  <c r="H54" i="4"/>
  <c r="L23" i="4"/>
  <c r="L94" i="4"/>
  <c r="L98" i="4"/>
  <c r="L105" i="4"/>
  <c r="F73" i="14"/>
  <c r="L69" i="4"/>
  <c r="R73" i="4"/>
  <c r="D34" i="4"/>
  <c r="J66" i="4"/>
  <c r="H50" i="4"/>
  <c r="L96" i="4"/>
  <c r="O100" i="4"/>
  <c r="O103" i="4"/>
  <c r="N41" i="14"/>
  <c r="N103" i="4"/>
  <c r="M103" i="4"/>
  <c r="L103" i="4" s="1"/>
  <c r="H46" i="14"/>
  <c r="F46" i="14"/>
  <c r="N100" i="4"/>
  <c r="M100" i="4"/>
  <c r="L100" i="4" s="1"/>
  <c r="F45" i="14"/>
  <c r="N45" i="14"/>
  <c r="O30" i="4"/>
  <c r="L30" i="4" s="1"/>
  <c r="L95" i="4"/>
  <c r="M43" i="14"/>
  <c r="C49" i="14"/>
  <c r="L37" i="4"/>
  <c r="D58" i="4"/>
  <c r="K66" i="4"/>
  <c r="H30" i="4"/>
  <c r="H46" i="4"/>
  <c r="H62" i="4"/>
  <c r="L79" i="4"/>
  <c r="M77" i="4"/>
  <c r="M161" i="4" s="1"/>
  <c r="L82" i="4"/>
  <c r="D93" i="4"/>
  <c r="E71" i="4"/>
  <c r="H34" i="4"/>
  <c r="O77" i="4"/>
  <c r="G66" i="4"/>
  <c r="H42" i="4"/>
  <c r="H85" i="4"/>
  <c r="L73" i="4"/>
  <c r="L224" i="4" s="1"/>
  <c r="F39" i="14"/>
  <c r="N39" i="14" s="1"/>
  <c r="F66" i="4"/>
  <c r="H93" i="4"/>
  <c r="G42" i="14"/>
  <c r="M93" i="4"/>
  <c r="N93" i="4"/>
  <c r="O93" i="4"/>
  <c r="L93" i="4" s="1"/>
  <c r="F42" i="14"/>
  <c r="C42" i="14" s="1"/>
  <c r="N40" i="14"/>
  <c r="N88" i="4"/>
  <c r="H88" i="4"/>
  <c r="G40" i="14" s="1"/>
  <c r="M88" i="4"/>
  <c r="D88" i="4"/>
  <c r="O88" i="4"/>
  <c r="N49" i="14"/>
  <c r="L55" i="4"/>
  <c r="N44" i="14"/>
  <c r="M38" i="14"/>
  <c r="N85" i="4"/>
  <c r="N161" i="4" s="1"/>
  <c r="M85" i="4"/>
  <c r="H39" i="14"/>
  <c r="K39" i="14"/>
  <c r="L43" i="4"/>
  <c r="M40" i="14"/>
  <c r="N68" i="4"/>
  <c r="N71" i="4"/>
  <c r="M42" i="4"/>
  <c r="L42" i="4" s="1"/>
  <c r="M22" i="4"/>
  <c r="C38" i="14"/>
  <c r="L25" i="4"/>
  <c r="L35" i="4"/>
  <c r="N80" i="4"/>
  <c r="H37" i="14"/>
  <c r="L37" i="14"/>
  <c r="E24" i="10"/>
  <c r="E37" i="14"/>
  <c r="J37" i="14"/>
  <c r="O80" i="4"/>
  <c r="D80" i="4"/>
  <c r="H80" i="4"/>
  <c r="G37" i="14"/>
  <c r="M80" i="4"/>
  <c r="M46" i="14"/>
  <c r="M46" i="4"/>
  <c r="N38" i="14"/>
  <c r="K38" i="14" s="1"/>
  <c r="M73" i="14"/>
  <c r="M50" i="14"/>
  <c r="L56" i="4"/>
  <c r="L57" i="4"/>
  <c r="L63" i="4"/>
  <c r="O62" i="4"/>
  <c r="M49" i="14"/>
  <c r="L40" i="4"/>
  <c r="L41" i="4"/>
  <c r="L47" i="4"/>
  <c r="L48" i="4"/>
  <c r="L49" i="4"/>
  <c r="L59" i="4"/>
  <c r="L60" i="4"/>
  <c r="N62" i="4"/>
  <c r="L64" i="4"/>
  <c r="O68" i="4"/>
  <c r="H77" i="4"/>
  <c r="H161" i="4"/>
  <c r="D77" i="4"/>
  <c r="L78" i="4"/>
  <c r="L34" i="4"/>
  <c r="M42" i="14"/>
  <c r="L24" i="4"/>
  <c r="L45" i="4"/>
  <c r="L65" i="4"/>
  <c r="C44" i="14"/>
  <c r="M41" i="14"/>
  <c r="N43" i="14"/>
  <c r="L32" i="4"/>
  <c r="L33" i="4"/>
  <c r="L36" i="4"/>
  <c r="L61" i="4"/>
  <c r="N22" i="4"/>
  <c r="L48" i="14"/>
  <c r="K48" i="14" s="1"/>
  <c r="N48" i="14"/>
  <c r="L38" i="14"/>
  <c r="L49" i="14"/>
  <c r="D26" i="4"/>
  <c r="L27" i="4"/>
  <c r="M26" i="4"/>
  <c r="L26" i="4"/>
  <c r="L28" i="4"/>
  <c r="M47" i="14"/>
  <c r="G71" i="4"/>
  <c r="D68" i="4"/>
  <c r="D225" i="4" s="1"/>
  <c r="D71" i="4"/>
  <c r="D30" i="4"/>
  <c r="E66" i="4"/>
  <c r="D66" i="4" s="1"/>
  <c r="I66" i="4"/>
  <c r="O42" i="4"/>
  <c r="N50" i="4"/>
  <c r="M54" i="4"/>
  <c r="M62" i="4"/>
  <c r="L62" i="4" s="1"/>
  <c r="L39" i="4"/>
  <c r="L50" i="4"/>
  <c r="L52" i="4"/>
  <c r="L53" i="4"/>
  <c r="M58" i="4"/>
  <c r="H22" i="4"/>
  <c r="H229" i="4" s="1"/>
  <c r="M39" i="14"/>
  <c r="L42" i="14"/>
  <c r="N46" i="4"/>
  <c r="O58" i="4"/>
  <c r="M38" i="4"/>
  <c r="L38" i="4"/>
  <c r="L44" i="4"/>
  <c r="C48" i="14"/>
  <c r="C37" i="14"/>
  <c r="L29" i="4"/>
  <c r="L31" i="4"/>
  <c r="L51" i="4"/>
  <c r="L73" i="14"/>
  <c r="O22" i="4"/>
  <c r="O66" i="4" s="1"/>
  <c r="O46" i="4"/>
  <c r="L179" i="4"/>
  <c r="L148" i="4"/>
  <c r="L167" i="4"/>
  <c r="G161" i="4"/>
  <c r="L151" i="4"/>
  <c r="H66" i="4"/>
  <c r="F222" i="4"/>
  <c r="L106" i="4"/>
  <c r="E222" i="4"/>
  <c r="L72" i="14"/>
  <c r="L85" i="4"/>
  <c r="L77" i="4"/>
  <c r="N47" i="14"/>
  <c r="K47" i="14" s="1"/>
  <c r="C50" i="14"/>
  <c r="L88" i="4"/>
  <c r="N46" i="14"/>
  <c r="C45" i="14"/>
  <c r="C39" i="14"/>
  <c r="M37" i="14"/>
  <c r="K49" i="14"/>
  <c r="N37" i="14"/>
  <c r="L46" i="4"/>
  <c r="L80" i="4"/>
  <c r="O71" i="4"/>
  <c r="L58" i="4"/>
  <c r="K37" i="14"/>
  <c r="D228" i="4"/>
  <c r="D220" i="4"/>
  <c r="O220" i="4"/>
  <c r="L220" i="4" s="1"/>
  <c r="L228" i="4" s="1"/>
  <c r="F87" i="14"/>
  <c r="O217" i="4"/>
  <c r="L217" i="4"/>
  <c r="N87" i="14"/>
  <c r="C87" i="14"/>
  <c r="G82" i="14"/>
  <c r="L32" i="8"/>
  <c r="K45" i="8"/>
  <c r="H45" i="8"/>
  <c r="I45" i="8"/>
  <c r="L42" i="8"/>
  <c r="M81" i="9"/>
  <c r="H200" i="9"/>
  <c r="H85" i="9"/>
  <c r="G23" i="10"/>
  <c r="O81" i="9"/>
  <c r="L84" i="9"/>
  <c r="L132" i="1"/>
  <c r="L42" i="1"/>
  <c r="L44" i="8"/>
  <c r="L88" i="12"/>
  <c r="H91" i="12"/>
  <c r="L86" i="12"/>
  <c r="H68" i="4"/>
  <c r="I71" i="4"/>
  <c r="I225" i="4"/>
  <c r="N225" i="4"/>
  <c r="M71" i="4"/>
  <c r="O225" i="4"/>
  <c r="K71" i="4"/>
  <c r="K225" i="4"/>
  <c r="K222" i="4"/>
  <c r="L71" i="4"/>
  <c r="M206" i="1"/>
  <c r="M183" i="1"/>
  <c r="L135" i="1"/>
  <c r="L133" i="1"/>
  <c r="H23" i="14"/>
  <c r="O206" i="1"/>
  <c r="G86" i="14"/>
  <c r="I85" i="1"/>
  <c r="J22" i="14"/>
  <c r="E27" i="10"/>
  <c r="I215" i="1"/>
  <c r="H27" i="10"/>
  <c r="H85" i="1"/>
  <c r="M25" i="10" l="1"/>
  <c r="N40" i="9"/>
  <c r="H71" i="4"/>
  <c r="H225" i="4"/>
  <c r="L88" i="9"/>
  <c r="L85" i="9" s="1"/>
  <c r="L81" i="9"/>
  <c r="Q25" i="9" s="1"/>
  <c r="H140" i="2"/>
  <c r="K119" i="2"/>
  <c r="L43" i="9"/>
  <c r="L144" i="9"/>
  <c r="L90" i="9"/>
  <c r="I22" i="14"/>
  <c r="J183" i="1"/>
  <c r="I24" i="10" s="1"/>
  <c r="O98" i="7"/>
  <c r="F83" i="14"/>
  <c r="D179" i="9"/>
  <c r="E22" i="10"/>
  <c r="N14" i="2"/>
  <c r="N121" i="2"/>
  <c r="L44" i="3"/>
  <c r="O55" i="3"/>
  <c r="N28" i="9"/>
  <c r="N43" i="9"/>
  <c r="O169" i="9"/>
  <c r="L170" i="9"/>
  <c r="O186" i="9"/>
  <c r="N175" i="9"/>
  <c r="N186" i="9"/>
  <c r="N183" i="9" s="1"/>
  <c r="H136" i="1"/>
  <c r="G22" i="10" s="1"/>
  <c r="O228" i="4"/>
  <c r="L54" i="4"/>
  <c r="M66" i="4"/>
  <c r="L66" i="4" s="1"/>
  <c r="M229" i="4"/>
  <c r="N73" i="14"/>
  <c r="K73" i="14" s="1"/>
  <c r="C73" i="14"/>
  <c r="Q27" i="7"/>
  <c r="L43" i="7"/>
  <c r="M45" i="9"/>
  <c r="L46" i="9"/>
  <c r="L25" i="14"/>
  <c r="E27" i="14"/>
  <c r="M27" i="14" s="1"/>
  <c r="F83" i="1"/>
  <c r="M31" i="14"/>
  <c r="C32" i="14"/>
  <c r="D130" i="2"/>
  <c r="G119" i="2"/>
  <c r="D77" i="9"/>
  <c r="E202" i="9"/>
  <c r="E74" i="9"/>
  <c r="L43" i="14"/>
  <c r="K43" i="14" s="1"/>
  <c r="C43" i="14"/>
  <c r="D58" i="14"/>
  <c r="D112" i="9"/>
  <c r="D62" i="14"/>
  <c r="D120" i="9"/>
  <c r="N66" i="14"/>
  <c r="K66" i="14" s="1"/>
  <c r="C66" i="14"/>
  <c r="C70" i="14"/>
  <c r="L70" i="14"/>
  <c r="K70" i="14" s="1"/>
  <c r="F74" i="14"/>
  <c r="D161" i="9"/>
  <c r="M87" i="14"/>
  <c r="M109" i="1"/>
  <c r="L110" i="1"/>
  <c r="L109" i="1" s="1"/>
  <c r="M23" i="10"/>
  <c r="N42" i="14"/>
  <c r="K42" i="14" s="1"/>
  <c r="R74" i="4"/>
  <c r="C46" i="14"/>
  <c r="L46" i="14"/>
  <c r="K46" i="14" s="1"/>
  <c r="K57" i="14"/>
  <c r="G85" i="9"/>
  <c r="D85" i="9" s="1"/>
  <c r="L42" i="9"/>
  <c r="G16" i="9"/>
  <c r="D100" i="9"/>
  <c r="D128" i="9"/>
  <c r="L17" i="9"/>
  <c r="H40" i="9"/>
  <c r="H199" i="9"/>
  <c r="H197" i="9" s="1"/>
  <c r="Q22" i="6"/>
  <c r="Q24" i="6" s="1"/>
  <c r="L67" i="1"/>
  <c r="L206" i="1"/>
  <c r="E33" i="11"/>
  <c r="E50" i="11"/>
  <c r="L32" i="12"/>
  <c r="O43" i="12"/>
  <c r="O75" i="12"/>
  <c r="L77" i="12"/>
  <c r="M91" i="12"/>
  <c r="L36" i="1"/>
  <c r="H60" i="2"/>
  <c r="H119" i="2"/>
  <c r="M40" i="9"/>
  <c r="O152" i="9"/>
  <c r="O199" i="9"/>
  <c r="L185" i="1"/>
  <c r="L188" i="1" s="1"/>
  <c r="M188" i="1"/>
  <c r="D98" i="7"/>
  <c r="F81" i="14"/>
  <c r="D175" i="9"/>
  <c r="F82" i="14"/>
  <c r="D177" i="9"/>
  <c r="F84" i="14"/>
  <c r="D181" i="9"/>
  <c r="L21" i="2"/>
  <c r="O126" i="2"/>
  <c r="L230" i="4"/>
  <c r="L43" i="2"/>
  <c r="L40" i="2" s="1"/>
  <c r="L30" i="12"/>
  <c r="O14" i="2"/>
  <c r="Q23" i="8"/>
  <c r="L21" i="8"/>
  <c r="L26" i="8" s="1"/>
  <c r="L102" i="9"/>
  <c r="L183" i="1"/>
  <c r="D23" i="14"/>
  <c r="E83" i="1"/>
  <c r="E119" i="2"/>
  <c r="D121" i="2"/>
  <c r="D119" i="2" s="1"/>
  <c r="D40" i="14"/>
  <c r="D94" i="9"/>
  <c r="D41" i="14"/>
  <c r="D96" i="9"/>
  <c r="D59" i="14"/>
  <c r="D114" i="9"/>
  <c r="D60" i="14"/>
  <c r="D116" i="9"/>
  <c r="D61" i="14"/>
  <c r="D118" i="9"/>
  <c r="F65" i="14"/>
  <c r="D126" i="9"/>
  <c r="D69" i="14"/>
  <c r="D134" i="9"/>
  <c r="L147" i="9"/>
  <c r="Q22" i="9"/>
  <c r="M113" i="1"/>
  <c r="L114" i="1"/>
  <c r="L113" i="1" s="1"/>
  <c r="N136" i="1"/>
  <c r="M22" i="10" s="1"/>
  <c r="M26" i="10"/>
  <c r="I136" i="1"/>
  <c r="H22" i="14"/>
  <c r="O85" i="9"/>
  <c r="N23" i="10" s="1"/>
  <c r="F24" i="10"/>
  <c r="O229" i="4"/>
  <c r="O161" i="4"/>
  <c r="O156" i="4"/>
  <c r="L156" i="4" s="1"/>
  <c r="F72" i="14"/>
  <c r="D156" i="4"/>
  <c r="D161" i="4" s="1"/>
  <c r="L110" i="2"/>
  <c r="L118" i="2" s="1"/>
  <c r="N98" i="7"/>
  <c r="L91" i="7"/>
  <c r="L185" i="9"/>
  <c r="L155" i="9"/>
  <c r="D17" i="9"/>
  <c r="D92" i="9"/>
  <c r="I197" i="9"/>
  <c r="G32" i="14"/>
  <c r="D83" i="1"/>
  <c r="D14" i="2"/>
  <c r="E23" i="10"/>
  <c r="F119" i="2"/>
  <c r="L32" i="1"/>
  <c r="L31" i="1" s="1"/>
  <c r="M31" i="1"/>
  <c r="L27" i="1"/>
  <c r="M25" i="1"/>
  <c r="L58" i="1"/>
  <c r="L57" i="1" s="1"/>
  <c r="O57" i="1"/>
  <c r="L50" i="1"/>
  <c r="Q25" i="1" s="1"/>
  <c r="M47" i="1"/>
  <c r="O47" i="1"/>
  <c r="L48" i="1"/>
  <c r="L47" i="1" s="1"/>
  <c r="H104" i="2"/>
  <c r="H108" i="2" s="1"/>
  <c r="O104" i="2"/>
  <c r="L104" i="2" s="1"/>
  <c r="K108" i="2"/>
  <c r="M137" i="2"/>
  <c r="L137" i="2" s="1"/>
  <c r="M110" i="2"/>
  <c r="M118" i="2" s="1"/>
  <c r="L113" i="2"/>
  <c r="R23" i="2" s="1"/>
  <c r="L221" i="4"/>
  <c r="M98" i="12"/>
  <c r="D136" i="1"/>
  <c r="D22" i="14"/>
  <c r="N91" i="12"/>
  <c r="N98" i="12" s="1"/>
  <c r="O101" i="1"/>
  <c r="O136" i="1" s="1"/>
  <c r="N22" i="10" s="1"/>
  <c r="M139" i="2"/>
  <c r="L139" i="2" s="1"/>
  <c r="L115" i="2"/>
  <c r="O221" i="4"/>
  <c r="L75" i="4"/>
  <c r="L64" i="14"/>
  <c r="K64" i="14" s="1"/>
  <c r="O30" i="12"/>
  <c r="G108" i="2"/>
  <c r="N140" i="2"/>
  <c r="L84" i="2"/>
  <c r="L210" i="1"/>
  <c r="M202" i="9"/>
  <c r="M197" i="9" s="1"/>
  <c r="M30" i="7"/>
  <c r="D124" i="9"/>
  <c r="N183" i="1"/>
  <c r="M24" i="10" s="1"/>
  <c r="L102" i="1"/>
  <c r="L101" i="1" s="1"/>
  <c r="F21" i="10"/>
  <c r="O123" i="2"/>
  <c r="L123" i="2" s="1"/>
  <c r="O183" i="1"/>
  <c r="I26" i="10"/>
  <c r="L45" i="7"/>
  <c r="E28" i="14"/>
  <c r="F23" i="10"/>
  <c r="C23" i="10" s="1"/>
  <c r="L75" i="14"/>
  <c r="K75" i="14" s="1"/>
  <c r="C75" i="14"/>
  <c r="L81" i="14"/>
  <c r="D86" i="14"/>
  <c r="D190" i="9"/>
  <c r="L59" i="12"/>
  <c r="L49" i="12"/>
  <c r="L78" i="12"/>
  <c r="N77" i="1"/>
  <c r="M121" i="1"/>
  <c r="L118" i="1"/>
  <c r="L117" i="1" s="1"/>
  <c r="O117" i="1"/>
  <c r="O113" i="1"/>
  <c r="L163" i="1"/>
  <c r="Q28" i="1" s="1"/>
  <c r="G41" i="14"/>
  <c r="O132" i="2"/>
  <c r="L132" i="2" s="1"/>
  <c r="L46" i="2"/>
  <c r="L44" i="2" s="1"/>
  <c r="L51" i="2"/>
  <c r="H48" i="2"/>
  <c r="H110" i="2"/>
  <c r="H118" i="2" s="1"/>
  <c r="G27" i="10" s="1"/>
  <c r="M14" i="3"/>
  <c r="M55" i="3" s="1"/>
  <c r="L24" i="10" s="1"/>
  <c r="L15" i="3"/>
  <c r="L72" i="1"/>
  <c r="N53" i="14"/>
  <c r="K53" i="14" s="1"/>
  <c r="C53" i="14"/>
  <c r="L125" i="2"/>
  <c r="M108" i="2"/>
  <c r="L86" i="2"/>
  <c r="H105" i="1"/>
  <c r="M208" i="1"/>
  <c r="M215" i="1" s="1"/>
  <c r="J83" i="1"/>
  <c r="L22" i="4"/>
  <c r="L229" i="4" s="1"/>
  <c r="R76" i="4"/>
  <c r="R70" i="4"/>
  <c r="N211" i="4"/>
  <c r="O211" i="4"/>
  <c r="H211" i="4"/>
  <c r="R80" i="4"/>
  <c r="M75" i="7"/>
  <c r="M75" i="12"/>
  <c r="O36" i="2"/>
  <c r="Q29" i="7"/>
  <c r="K98" i="7"/>
  <c r="G147" i="9"/>
  <c r="D147" i="9" s="1"/>
  <c r="F25" i="10"/>
  <c r="C25" i="10" s="1"/>
  <c r="O31" i="1"/>
  <c r="L22" i="1"/>
  <c r="L21" i="1" s="1"/>
  <c r="F98" i="12"/>
  <c r="D86" i="2"/>
  <c r="D108" i="2" s="1"/>
  <c r="O86" i="2"/>
  <c r="F63" i="14"/>
  <c r="D122" i="9"/>
  <c r="K44" i="14"/>
  <c r="D14" i="3"/>
  <c r="D55" i="3" s="1"/>
  <c r="E55" i="3"/>
  <c r="D24" i="10" s="1"/>
  <c r="C24" i="10" s="1"/>
  <c r="D96" i="11"/>
  <c r="E38" i="11"/>
  <c r="N31" i="1"/>
  <c r="O25" i="1"/>
  <c r="O83" i="1" s="1"/>
  <c r="N25" i="1"/>
  <c r="N83" i="1" s="1"/>
  <c r="N42" i="1"/>
  <c r="G24" i="14"/>
  <c r="L89" i="1"/>
  <c r="L88" i="1" s="1"/>
  <c r="L85" i="1" s="1"/>
  <c r="I23" i="10"/>
  <c r="H143" i="1"/>
  <c r="H183" i="1" s="1"/>
  <c r="L126" i="2"/>
  <c r="H32" i="2"/>
  <c r="M35" i="2"/>
  <c r="M32" i="2" s="1"/>
  <c r="M76" i="2" s="1"/>
  <c r="L67" i="2"/>
  <c r="L64" i="2" s="1"/>
  <c r="M64" i="2"/>
  <c r="L74" i="2"/>
  <c r="R16" i="2" s="1"/>
  <c r="M134" i="2"/>
  <c r="L134" i="2" s="1"/>
  <c r="H36" i="14"/>
  <c r="L36" i="14" s="1"/>
  <c r="K36" i="14" s="1"/>
  <c r="I82" i="2"/>
  <c r="H23" i="10" s="1"/>
  <c r="G45" i="14"/>
  <c r="L69" i="9"/>
  <c r="M68" i="9"/>
  <c r="I27" i="10"/>
  <c r="Q20" i="10"/>
  <c r="E23" i="14"/>
  <c r="M23" i="14" s="1"/>
  <c r="E25" i="14"/>
  <c r="M25" i="14" s="1"/>
  <c r="F27" i="14"/>
  <c r="D28" i="14"/>
  <c r="D30" i="14"/>
  <c r="D206" i="1"/>
  <c r="F26" i="10"/>
  <c r="D30" i="12"/>
  <c r="D98" i="12" s="1"/>
  <c r="D44" i="2"/>
  <c r="M59" i="14"/>
  <c r="E22" i="14"/>
  <c r="D220" i="1"/>
  <c r="L29" i="12"/>
  <c r="H75" i="12"/>
  <c r="H98" i="12" s="1"/>
  <c r="M52" i="1"/>
  <c r="L80" i="1"/>
  <c r="L77" i="1" s="1"/>
  <c r="O77" i="1"/>
  <c r="L125" i="1"/>
  <c r="O105" i="1"/>
  <c r="L139" i="1"/>
  <c r="G56" i="14"/>
  <c r="L20" i="2"/>
  <c r="R14" i="2" s="1"/>
  <c r="F76" i="2"/>
  <c r="L52" i="2"/>
  <c r="O48" i="2"/>
  <c r="H91" i="7"/>
  <c r="H98" i="7" s="1"/>
  <c r="O188" i="9"/>
  <c r="O196" i="9"/>
  <c r="O194" i="9" s="1"/>
  <c r="N27" i="10" s="1"/>
  <c r="D26" i="10"/>
  <c r="C26" i="10" s="1"/>
  <c r="D43" i="9"/>
  <c r="E40" i="9"/>
  <c r="D40" i="9" s="1"/>
  <c r="N215" i="1"/>
  <c r="M27" i="10" s="1"/>
  <c r="G64" i="14"/>
  <c r="D230" i="4"/>
  <c r="N230" i="4"/>
  <c r="F80" i="14"/>
  <c r="O16" i="8"/>
  <c r="O19" i="8" s="1"/>
  <c r="L17" i="8"/>
  <c r="L125" i="9"/>
  <c r="L124" i="9" s="1"/>
  <c r="M124" i="9"/>
  <c r="G21" i="14"/>
  <c r="I22" i="10"/>
  <c r="H206" i="1"/>
  <c r="G25" i="14"/>
  <c r="G30" i="14"/>
  <c r="G63" i="14"/>
  <c r="L54" i="1"/>
  <c r="L52" i="1" s="1"/>
  <c r="H21" i="10"/>
  <c r="M60" i="2"/>
  <c r="L33" i="14"/>
  <c r="F45" i="8"/>
  <c r="D52" i="2"/>
  <c r="O92" i="2"/>
  <c r="O140" i="2" s="1"/>
  <c r="D92" i="2"/>
  <c r="M36" i="14"/>
  <c r="N34" i="14"/>
  <c r="K34" i="14" s="1"/>
  <c r="M77" i="14"/>
  <c r="G136" i="1"/>
  <c r="L33" i="12"/>
  <c r="L71" i="12"/>
  <c r="L68" i="12"/>
  <c r="L75" i="12" s="1"/>
  <c r="L61" i="12"/>
  <c r="O36" i="1"/>
  <c r="H113" i="1"/>
  <c r="G28" i="14" s="1"/>
  <c r="M105" i="1"/>
  <c r="M136" i="1" s="1"/>
  <c r="L22" i="10" s="1"/>
  <c r="G47" i="14"/>
  <c r="G39" i="14"/>
  <c r="G38" i="14"/>
  <c r="J25" i="10"/>
  <c r="L24" i="2"/>
  <c r="N44" i="2"/>
  <c r="L50" i="2"/>
  <c r="L48" i="2" s="1"/>
  <c r="L80" i="2"/>
  <c r="O135" i="2"/>
  <c r="L135" i="2" s="1"/>
  <c r="L24" i="3"/>
  <c r="Q23" i="3" s="1"/>
  <c r="O31" i="8"/>
  <c r="O37" i="8" s="1"/>
  <c r="D224" i="4"/>
  <c r="D75" i="4"/>
  <c r="G79" i="14"/>
  <c r="H42" i="1"/>
  <c r="G31" i="14"/>
  <c r="I26" i="14"/>
  <c r="G76" i="14"/>
  <c r="G58" i="14"/>
  <c r="E24" i="14"/>
  <c r="E26" i="14"/>
  <c r="M26" i="14" s="1"/>
  <c r="D27" i="14"/>
  <c r="D29" i="14"/>
  <c r="N69" i="14"/>
  <c r="G48" i="14"/>
  <c r="G25" i="10"/>
  <c r="H14" i="3"/>
  <c r="H55" i="3" s="1"/>
  <c r="L39" i="3"/>
  <c r="L38" i="3"/>
  <c r="L34" i="3"/>
  <c r="L33" i="3"/>
  <c r="L28" i="8"/>
  <c r="H26" i="14"/>
  <c r="J23" i="14"/>
  <c r="J88" i="14" s="1"/>
  <c r="F23" i="14"/>
  <c r="F24" i="14"/>
  <c r="N24" i="14" s="1"/>
  <c r="F25" i="14"/>
  <c r="N25" i="14" s="1"/>
  <c r="F26" i="14"/>
  <c r="F28" i="14"/>
  <c r="F31" i="14"/>
  <c r="F33" i="14"/>
  <c r="N33" i="14" s="1"/>
  <c r="H29" i="14"/>
  <c r="N224" i="4"/>
  <c r="N75" i="4"/>
  <c r="G74" i="14"/>
  <c r="G69" i="14"/>
  <c r="G59" i="14"/>
  <c r="J222" i="4"/>
  <c r="I229" i="4"/>
  <c r="I222" i="4" s="1"/>
  <c r="M176" i="4"/>
  <c r="L176" i="4" s="1"/>
  <c r="R77" i="4" s="1"/>
  <c r="M203" i="4"/>
  <c r="L203" i="4" s="1"/>
  <c r="H224" i="4"/>
  <c r="H222" i="4" s="1"/>
  <c r="D24" i="14"/>
  <c r="D26" i="14"/>
  <c r="E30" i="14"/>
  <c r="E32" i="14"/>
  <c r="L45" i="14"/>
  <c r="K45" i="14" s="1"/>
  <c r="C57" i="14"/>
  <c r="C68" i="14"/>
  <c r="D74" i="14"/>
  <c r="C76" i="14"/>
  <c r="D77" i="14"/>
  <c r="L84" i="14"/>
  <c r="L85" i="14"/>
  <c r="K85" i="14" s="1"/>
  <c r="L25" i="7"/>
  <c r="L30" i="7" s="1"/>
  <c r="M43" i="7"/>
  <c r="L96" i="7"/>
  <c r="L94" i="7"/>
  <c r="L57" i="7"/>
  <c r="Q30" i="7" s="1"/>
  <c r="M37" i="8"/>
  <c r="M45" i="8" s="1"/>
  <c r="L33" i="8"/>
  <c r="J25" i="14"/>
  <c r="J26" i="14"/>
  <c r="J27" i="14"/>
  <c r="K83" i="1"/>
  <c r="G84" i="14"/>
  <c r="G81" i="14"/>
  <c r="G77" i="14"/>
  <c r="G29" i="14"/>
  <c r="G68" i="14"/>
  <c r="G61" i="14"/>
  <c r="G229" i="4"/>
  <c r="H230" i="4"/>
  <c r="J81" i="14"/>
  <c r="I24" i="14"/>
  <c r="J28" i="14"/>
  <c r="J30" i="14"/>
  <c r="N30" i="14" s="1"/>
  <c r="J31" i="14"/>
  <c r="J32" i="14"/>
  <c r="N32" i="14" s="1"/>
  <c r="K32" i="14" s="1"/>
  <c r="F29" i="14"/>
  <c r="M224" i="4"/>
  <c r="G73" i="14"/>
  <c r="G67" i="14"/>
  <c r="E90" i="11"/>
  <c r="E73" i="11" s="1"/>
  <c r="F71" i="4"/>
  <c r="N54" i="4"/>
  <c r="N229" i="4" s="1"/>
  <c r="L87" i="4"/>
  <c r="L227" i="4" s="1"/>
  <c r="I211" i="4"/>
  <c r="H26" i="10" s="1"/>
  <c r="M230" i="4"/>
  <c r="M197" i="4"/>
  <c r="L197" i="4" s="1"/>
  <c r="D197" i="4"/>
  <c r="D211" i="4" s="1"/>
  <c r="G221" i="4"/>
  <c r="F27" i="10" s="1"/>
  <c r="I87" i="14"/>
  <c r="J74" i="14"/>
  <c r="I79" i="14"/>
  <c r="M79" i="14" s="1"/>
  <c r="H82" i="14"/>
  <c r="L82" i="14" s="1"/>
  <c r="H24" i="14"/>
  <c r="H25" i="14"/>
  <c r="I28" i="14"/>
  <c r="I30" i="14"/>
  <c r="I31" i="14"/>
  <c r="I32" i="14"/>
  <c r="E26" i="10"/>
  <c r="J29" i="14"/>
  <c r="G66" i="14"/>
  <c r="N227" i="4"/>
  <c r="O158" i="4"/>
  <c r="G226" i="4"/>
  <c r="G222" i="4" s="1"/>
  <c r="E211" i="4"/>
  <c r="N54" i="14"/>
  <c r="K54" i="14" s="1"/>
  <c r="D217" i="4"/>
  <c r="D221" i="4" s="1"/>
  <c r="E221" i="4"/>
  <c r="D27" i="10" s="1"/>
  <c r="C27" i="10" s="1"/>
  <c r="R79" i="4" l="1"/>
  <c r="Q27" i="10" s="1"/>
  <c r="L161" i="4"/>
  <c r="O217" i="1"/>
  <c r="E96" i="11"/>
  <c r="O226" i="4"/>
  <c r="O222" i="4" s="1"/>
  <c r="L158" i="4"/>
  <c r="L226" i="4" s="1"/>
  <c r="L222" i="4" s="1"/>
  <c r="C24" i="14"/>
  <c r="L24" i="14"/>
  <c r="K24" i="14" s="1"/>
  <c r="G26" i="14"/>
  <c r="H83" i="1"/>
  <c r="C33" i="14"/>
  <c r="Q16" i="8"/>
  <c r="Q26" i="8" s="1"/>
  <c r="L16" i="8"/>
  <c r="L19" i="8" s="1"/>
  <c r="L92" i="2"/>
  <c r="L136" i="1"/>
  <c r="R82" i="4"/>
  <c r="H88" i="14"/>
  <c r="L61" i="14"/>
  <c r="K61" i="14" s="1"/>
  <c r="C61" i="14"/>
  <c r="Q20" i="1"/>
  <c r="L199" i="9"/>
  <c r="L40" i="9"/>
  <c r="K25" i="14"/>
  <c r="L75" i="7"/>
  <c r="L98" i="7" s="1"/>
  <c r="L169" i="9"/>
  <c r="Q26" i="9" s="1"/>
  <c r="L186" i="9"/>
  <c r="L97" i="7"/>
  <c r="Q31" i="7"/>
  <c r="C74" i="14"/>
  <c r="L74" i="14"/>
  <c r="M32" i="14"/>
  <c r="C31" i="14"/>
  <c r="N31" i="14"/>
  <c r="K31" i="14" s="1"/>
  <c r="L29" i="8"/>
  <c r="Q22" i="8"/>
  <c r="L27" i="14"/>
  <c r="K27" i="14" s="1"/>
  <c r="C27" i="14"/>
  <c r="O45" i="8"/>
  <c r="C30" i="14"/>
  <c r="L30" i="14"/>
  <c r="K30" i="14" s="1"/>
  <c r="C63" i="14"/>
  <c r="N63" i="14"/>
  <c r="K63" i="14" s="1"/>
  <c r="G27" i="14"/>
  <c r="H31" i="2"/>
  <c r="H29" i="2" s="1"/>
  <c r="N24" i="10"/>
  <c r="M211" i="4"/>
  <c r="L26" i="10" s="1"/>
  <c r="D76" i="2"/>
  <c r="H22" i="10"/>
  <c r="I217" i="1"/>
  <c r="N84" i="14"/>
  <c r="C84" i="14"/>
  <c r="N81" i="14"/>
  <c r="K81" i="14" s="1"/>
  <c r="C62" i="14"/>
  <c r="L62" i="14"/>
  <c r="K62" i="14" s="1"/>
  <c r="C25" i="14"/>
  <c r="Q27" i="9"/>
  <c r="Q22" i="7"/>
  <c r="M222" i="4"/>
  <c r="J21" i="10"/>
  <c r="J28" i="10" s="1"/>
  <c r="K217" i="1"/>
  <c r="L31" i="8"/>
  <c r="L37" i="8" s="1"/>
  <c r="Q24" i="8"/>
  <c r="K84" i="14"/>
  <c r="M30" i="14"/>
  <c r="N222" i="4"/>
  <c r="N28" i="14"/>
  <c r="N23" i="14"/>
  <c r="H28" i="10"/>
  <c r="N80" i="14"/>
  <c r="K80" i="14" s="1"/>
  <c r="C80" i="14"/>
  <c r="Q26" i="1"/>
  <c r="Q25" i="10" s="1"/>
  <c r="L141" i="1"/>
  <c r="K23" i="10" s="1"/>
  <c r="C28" i="14"/>
  <c r="L28" i="14"/>
  <c r="K28" i="14" s="1"/>
  <c r="L68" i="9"/>
  <c r="Q24" i="9" s="1"/>
  <c r="L78" i="9"/>
  <c r="L74" i="9" s="1"/>
  <c r="G24" i="10"/>
  <c r="L27" i="10"/>
  <c r="Q22" i="3"/>
  <c r="L14" i="3"/>
  <c r="L55" i="3" s="1"/>
  <c r="K24" i="10" s="1"/>
  <c r="C81" i="14"/>
  <c r="M28" i="14"/>
  <c r="L208" i="1"/>
  <c r="L215" i="1" s="1"/>
  <c r="K27" i="10" s="1"/>
  <c r="L216" i="1"/>
  <c r="L219" i="1"/>
  <c r="L211" i="4"/>
  <c r="D88" i="14"/>
  <c r="C22" i="14"/>
  <c r="L22" i="14"/>
  <c r="M83" i="1"/>
  <c r="N72" i="14"/>
  <c r="K72" i="14" s="1"/>
  <c r="C72" i="14"/>
  <c r="C65" i="14"/>
  <c r="N65" i="14"/>
  <c r="K65" i="14" s="1"/>
  <c r="L60" i="14"/>
  <c r="K60" i="14" s="1"/>
  <c r="C60" i="14"/>
  <c r="C41" i="14"/>
  <c r="L41" i="14"/>
  <c r="K41" i="14" s="1"/>
  <c r="O197" i="9"/>
  <c r="L43" i="12"/>
  <c r="D74" i="9"/>
  <c r="D22" i="10"/>
  <c r="E21" i="10"/>
  <c r="E28" i="10" s="1"/>
  <c r="F217" i="1"/>
  <c r="N66" i="4"/>
  <c r="N200" i="9"/>
  <c r="N197" i="9" s="1"/>
  <c r="N119" i="2"/>
  <c r="C29" i="14"/>
  <c r="L29" i="14"/>
  <c r="K29" i="14" s="1"/>
  <c r="H30" i="2"/>
  <c r="H28" i="2" s="1"/>
  <c r="H26" i="2" s="1"/>
  <c r="G23" i="14"/>
  <c r="M21" i="10"/>
  <c r="M28" i="10" s="1"/>
  <c r="N217" i="1"/>
  <c r="I21" i="10"/>
  <c r="I28" i="10" s="1"/>
  <c r="J217" i="1"/>
  <c r="L86" i="14"/>
  <c r="K86" i="14" s="1"/>
  <c r="C86" i="14"/>
  <c r="L108" i="2"/>
  <c r="L69" i="14"/>
  <c r="K69" i="14" s="1"/>
  <c r="C69" i="14"/>
  <c r="L59" i="14"/>
  <c r="K59" i="14" s="1"/>
  <c r="C59" i="14"/>
  <c r="L40" i="14"/>
  <c r="K40" i="14" s="1"/>
  <c r="C40" i="14"/>
  <c r="C23" i="14"/>
  <c r="L23" i="14"/>
  <c r="K25" i="10"/>
  <c r="O108" i="2"/>
  <c r="N25" i="10" s="1"/>
  <c r="N29" i="14"/>
  <c r="L77" i="14"/>
  <c r="K77" i="14" s="1"/>
  <c r="C77" i="14"/>
  <c r="C26" i="14"/>
  <c r="L26" i="14"/>
  <c r="N26" i="14"/>
  <c r="M24" i="14"/>
  <c r="D222" i="4"/>
  <c r="R20" i="2"/>
  <c r="L78" i="2"/>
  <c r="L82" i="2" s="1"/>
  <c r="F22" i="10"/>
  <c r="F28" i="10" s="1"/>
  <c r="G217" i="1"/>
  <c r="K33" i="14"/>
  <c r="G26" i="10"/>
  <c r="M22" i="14"/>
  <c r="M88" i="14" s="1"/>
  <c r="E88" i="14"/>
  <c r="N27" i="14"/>
  <c r="L35" i="2"/>
  <c r="M140" i="2"/>
  <c r="L140" i="2" s="1"/>
  <c r="L119" i="2" s="1"/>
  <c r="Q28" i="7"/>
  <c r="L46" i="7"/>
  <c r="M98" i="7"/>
  <c r="O119" i="2"/>
  <c r="O98" i="12"/>
  <c r="Q24" i="10"/>
  <c r="L25" i="1"/>
  <c r="L83" i="1" s="1"/>
  <c r="Q24" i="1"/>
  <c r="Q23" i="10" s="1"/>
  <c r="D217" i="1"/>
  <c r="L183" i="9"/>
  <c r="K26" i="10" s="1"/>
  <c r="L14" i="2"/>
  <c r="D21" i="10"/>
  <c r="E217" i="1"/>
  <c r="L145" i="9"/>
  <c r="L142" i="9" s="1"/>
  <c r="O76" i="2"/>
  <c r="N21" i="10" s="1"/>
  <c r="N28" i="10" s="1"/>
  <c r="N82" i="14"/>
  <c r="K82" i="14" s="1"/>
  <c r="C82" i="14"/>
  <c r="L25" i="10"/>
  <c r="Q23" i="1"/>
  <c r="L91" i="12"/>
  <c r="L98" i="12" s="1"/>
  <c r="E49" i="11"/>
  <c r="E48" i="11" s="1"/>
  <c r="Q19" i="9"/>
  <c r="L16" i="9"/>
  <c r="D16" i="9"/>
  <c r="F22" i="14"/>
  <c r="N74" i="14"/>
  <c r="C58" i="14"/>
  <c r="L58" i="14"/>
  <c r="K58" i="14" s="1"/>
  <c r="D202" i="9"/>
  <c r="E197" i="9"/>
  <c r="D197" i="9" s="1"/>
  <c r="L45" i="9"/>
  <c r="Q21" i="9"/>
  <c r="Q21" i="10" s="1"/>
  <c r="O200" i="9"/>
  <c r="O183" i="9"/>
  <c r="N26" i="10" s="1"/>
  <c r="N76" i="2"/>
  <c r="C83" i="14"/>
  <c r="N83" i="14"/>
  <c r="K83" i="14" s="1"/>
  <c r="I88" i="14"/>
  <c r="L217" i="1" l="1"/>
  <c r="Q19" i="10"/>
  <c r="Q29" i="9"/>
  <c r="R17" i="2"/>
  <c r="R24" i="2" s="1"/>
  <c r="R26" i="2" s="1"/>
  <c r="L32" i="2"/>
  <c r="L76" i="2" s="1"/>
  <c r="K21" i="10" s="1"/>
  <c r="K28" i="10" s="1"/>
  <c r="L21" i="10"/>
  <c r="L28" i="10" s="1"/>
  <c r="M217" i="1"/>
  <c r="Q25" i="3"/>
  <c r="Q27" i="3" s="1"/>
  <c r="Q26" i="10"/>
  <c r="K22" i="10"/>
  <c r="F88" i="14"/>
  <c r="N22" i="14"/>
  <c r="N88" i="14" s="1"/>
  <c r="K26" i="14"/>
  <c r="K23" i="14"/>
  <c r="L88" i="14"/>
  <c r="K22" i="14"/>
  <c r="K74" i="14"/>
  <c r="H217" i="1"/>
  <c r="R83" i="4"/>
  <c r="Q22" i="10"/>
  <c r="C22" i="10"/>
  <c r="M119" i="2"/>
  <c r="L200" i="9"/>
  <c r="D28" i="10"/>
  <c r="C21" i="10"/>
  <c r="C28" i="10" s="1"/>
  <c r="C88" i="14"/>
  <c r="Q29" i="1"/>
  <c r="Q28" i="10" s="1"/>
  <c r="Q32" i="7"/>
  <c r="Q34" i="7" s="1"/>
  <c r="H27" i="2"/>
  <c r="H25" i="2" s="1"/>
  <c r="H23" i="2" s="1"/>
  <c r="L197" i="9"/>
  <c r="L45" i="8"/>
  <c r="Q28" i="8" s="1"/>
  <c r="Q30" i="1" l="1"/>
  <c r="Q32" i="1" s="1"/>
  <c r="H21" i="2"/>
  <c r="H19" i="2" s="1"/>
  <c r="H17" i="2" s="1"/>
  <c r="K88" i="14"/>
  <c r="Q29" i="10"/>
  <c r="Q31" i="10" s="1"/>
  <c r="H24" i="2"/>
  <c r="H22" i="2" s="1"/>
  <c r="H20" i="2" s="1"/>
  <c r="Q31" i="9"/>
  <c r="H18" i="2" l="1"/>
  <c r="H14" i="2" s="1"/>
  <c r="H76" i="2" l="1"/>
  <c r="G21" i="10" s="1"/>
  <c r="G28" i="10" s="1"/>
  <c r="G22" i="14"/>
  <c r="G88" i="14" s="1"/>
</calcChain>
</file>

<file path=xl/sharedStrings.xml><?xml version="1.0" encoding="utf-8"?>
<sst xmlns="http://schemas.openxmlformats.org/spreadsheetml/2006/main" count="2860" uniqueCount="503">
  <si>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</si>
  <si>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</si>
  <si>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</si>
  <si>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</si>
  <si>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</si>
  <si>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</si>
  <si>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</si>
  <si>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</si>
  <si>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</si>
  <si>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</si>
  <si>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</si>
  <si>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</si>
  <si>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</si>
  <si>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</si>
  <si>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</si>
  <si>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</si>
  <si>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</si>
  <si>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</si>
  <si>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</si>
  <si>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</si>
  <si>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</si>
  <si>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</si>
  <si>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</si>
  <si>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</si>
  <si>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</si>
  <si>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</si>
  <si>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</si>
  <si>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</si>
  <si>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</si>
  <si>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</si>
  <si>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</si>
  <si>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</si>
  <si>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</si>
  <si>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</si>
  <si>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</si>
  <si>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</si>
  <si>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</si>
  <si>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</si>
  <si>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</si>
  <si>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</si>
  <si>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</si>
  <si>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</si>
  <si>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</si>
  <si>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</si>
  <si>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</si>
  <si>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</si>
  <si>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</si>
  <si>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</si>
  <si>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</si>
  <si>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</si>
  <si>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</si>
  <si>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</si>
  <si>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</si>
  <si>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</si>
  <si>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</si>
  <si>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</si>
  <si>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</si>
  <si>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</si>
  <si>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</si>
  <si>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</si>
  <si>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</si>
  <si>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</si>
  <si>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</si>
  <si>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</si>
  <si>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</si>
  <si>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</si>
  <si>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</si>
  <si>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</si>
  <si>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</si>
  <si>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</si>
  <si>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</si>
  <si>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</si>
  <si>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</si>
  <si>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</si>
  <si>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</si>
  <si>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</si>
  <si>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</si>
  <si>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</si>
  <si>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</si>
  <si>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</si>
  <si>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</si>
  <si>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</si>
  <si>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</si>
  <si>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</si>
  <si>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</si>
  <si>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</si>
  <si>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</si>
  <si>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</si>
  <si>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</si>
  <si>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</si>
  <si>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</si>
  <si>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</si>
  <si>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</si>
  <si>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</si>
  <si>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</si>
  <si>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</si>
  <si>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</si>
  <si>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</si>
  <si>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</si>
  <si>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</si>
  <si>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</si>
  <si>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</si>
  <si>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</si>
  <si>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</si>
  <si>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</si>
  <si>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</si>
  <si>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</si>
  <si>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</si>
  <si>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</si>
  <si>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</si>
  <si>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</si>
  <si>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</si>
  <si>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</si>
  <si>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</si>
  <si>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</si>
  <si>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</si>
  <si>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</si>
  <si>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</si>
  <si>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</si>
  <si>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</si>
  <si>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</si>
  <si>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</si>
  <si>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</si>
  <si>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</si>
  <si>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</si>
  <si>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</si>
  <si>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</si>
  <si>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</si>
  <si>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</si>
  <si>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</si>
  <si>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</si>
  <si>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</si>
  <si>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</si>
  <si>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</si>
  <si>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</si>
  <si>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</si>
  <si>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</si>
  <si>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</si>
  <si>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</si>
  <si>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</si>
  <si>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</si>
  <si>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</si>
  <si>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</si>
  <si>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</si>
  <si>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</si>
  <si>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</si>
  <si>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</si>
  <si>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</si>
  <si>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</si>
  <si>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</si>
  <si>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</si>
  <si>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</si>
  <si>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</si>
  <si>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</si>
  <si>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</si>
  <si>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</si>
  <si>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</si>
  <si>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</si>
  <si>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</si>
  <si>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</si>
  <si>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</si>
  <si>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</si>
  <si>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</si>
  <si>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</si>
  <si>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</si>
  <si>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</si>
  <si>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</si>
  <si>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</si>
  <si>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</si>
  <si>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</si>
  <si>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</si>
  <si>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</si>
  <si>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</si>
  <si>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</si>
  <si>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</si>
  <si>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</si>
  <si>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</si>
  <si>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</si>
  <si>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</si>
  <si>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</si>
  <si>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</si>
  <si>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</si>
  <si>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</si>
  <si>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</si>
  <si>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</si>
  <si>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</si>
  <si>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</si>
  <si>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</si>
  <si>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</si>
  <si>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</si>
  <si>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</si>
  <si>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</si>
  <si>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</si>
  <si>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</si>
  <si>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</si>
  <si>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</si>
  <si>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</si>
  <si>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</si>
  <si>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</si>
  <si>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</si>
  <si>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</si>
  <si>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</si>
  <si>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</si>
  <si>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</si>
  <si>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</si>
  <si>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</si>
  <si>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</si>
  <si>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</si>
  <si>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</si>
  <si>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</si>
  <si>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</si>
  <si>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</si>
  <si>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</si>
  <si>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</si>
  <si>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</si>
  <si>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</si>
  <si>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</si>
  <si>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</si>
  <si>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</si>
  <si>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</si>
  <si>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</si>
  <si>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</si>
  <si>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</si>
  <si>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</si>
  <si>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</si>
  <si>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</si>
  <si>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</si>
  <si>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</si>
  <si>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</si>
  <si>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</si>
  <si>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</si>
  <si>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</si>
  <si>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</si>
  <si>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</si>
  <si>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</si>
  <si>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</si>
  <si>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</si>
  <si>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</si>
  <si>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</si>
  <si>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</si>
  <si>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</si>
  <si>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</si>
  <si>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</si>
  <si>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</si>
  <si>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</si>
  <si>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</si>
  <si>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</si>
  <si>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</si>
  <si>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</si>
  <si>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</si>
  <si>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</si>
  <si>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</si>
  <si>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</si>
  <si>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</si>
  <si>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</si>
  <si>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</si>
  <si>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</si>
  <si>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</si>
  <si>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</si>
  <si>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</si>
  <si>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</si>
  <si>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</si>
  <si>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</si>
  <si>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</si>
  <si>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</si>
  <si>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</si>
  <si>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</si>
  <si>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</si>
  <si>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</si>
  <si>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</si>
  <si>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</si>
  <si>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</si>
  <si>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</si>
  <si>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</si>
  <si>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</si>
  <si>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</si>
  <si>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</si>
  <si>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</si>
  <si>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</si>
  <si>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</si>
  <si>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</si>
  <si>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</si>
  <si>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</si>
  <si>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</si>
  <si>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</si>
  <si>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</si>
  <si>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</si>
  <si>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</si>
  <si>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</si>
  <si>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</si>
  <si>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</si>
  <si>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</si>
  <si>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</si>
  <si>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</si>
  <si>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</si>
  <si>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</si>
  <si>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</si>
  <si>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</si>
  <si>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</si>
  <si>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</si>
  <si>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</si>
  <si>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</si>
  <si>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</si>
  <si>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</si>
  <si>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</si>
  <si>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</si>
  <si>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</si>
  <si>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</si>
  <si>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</si>
  <si>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</si>
  <si>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</si>
  <si>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</si>
  <si>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</si>
  <si>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</si>
  <si>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</si>
  <si>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</si>
  <si>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</si>
  <si>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</si>
  <si>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</si>
  <si>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</si>
  <si>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</si>
  <si>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</si>
  <si>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</si>
  <si>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</si>
  <si>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</si>
  <si>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</si>
  <si>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</si>
  <si>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</si>
  <si>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</si>
  <si>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</si>
  <si>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</si>
  <si>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</si>
  <si>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</si>
  <si>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</si>
  <si>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</si>
  <si>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</si>
  <si>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</si>
  <si>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</si>
  <si>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</si>
  <si>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</si>
  <si>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</si>
  <si>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</si>
  <si>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</si>
  <si>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</si>
  <si>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</si>
  <si>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</si>
  <si>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</si>
  <si>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</si>
  <si>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</si>
  <si>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</si>
  <si>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</si>
  <si>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</si>
  <si>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</si>
  <si>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</si>
  <si>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</si>
  <si>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</si>
  <si>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</si>
  <si>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</si>
  <si>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</si>
  <si>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</si>
  <si>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</si>
  <si>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</si>
  <si>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</si>
  <si>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</si>
  <si>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</si>
  <si>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</si>
  <si>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</si>
  <si>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</si>
  <si>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141 lėšos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</si>
  <si>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</si>
  <si>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</si>
  <si>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</si>
  <si>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</si>
  <si>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</si>
  <si>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</si>
  <si>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</si>
  <si>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</si>
  <si>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pastatui Telšiuose, Respublikos g. 28, modernizuoti, pritaikant Telšių menų mokyklos reikmėms</t>
  </si>
  <si>
    <t>Telšių rajono Luokės gimnazijai, Telšių r. sav., Luokės mstl., Mokyklos g. 5</t>
  </si>
  <si>
    <t>Telšių „Džiugo“ gimnazijai,  Telšiai, Sedos g. 29</t>
  </si>
  <si>
    <t>Telšių Žemaitės gimnazijai,  Telšiai, Šviesos g. 15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</si>
  <si>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</si>
  <si>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</si>
  <si>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Telšių „Vilties“ mokyklos pastatui, esančiam Kauno g. 9A, Telšių m., remontuoti</t>
  </si>
  <si>
    <t>Telšių sporto ir rekreacijos centro, Birutės g. 60, Telšiai, rekonstrukcijos techniniam projektui parengti</t>
  </si>
  <si>
    <t xml:space="preserve">                                                                       </t>
  </si>
  <si>
    <t>IŠ VISO</t>
  </si>
  <si>
    <t>2015 METŲ ASIGNAVIMAI SAVARANKIŠKOMS FUNKCIJOMS VYKDYTI PAGAL ASIGNAVIMŲ VALDYTOJUS</t>
  </si>
  <si>
    <t>2015 METŲ ASIGNAVIMAI IŠ BIUDŽETINIŲ ĮSTAIGŲ PAJAMŲ PAGAL ASIGNAVIMŲ VALDYTOJUS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</si>
  <si>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</si>
  <si>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2015 METŲ BIUDŽETINIŲ ĮSTAIGŲ PAJAMŲ ĮMOKOS Į SAVIVALDYBĖS BIUDŽETĄ PAGAL ASIGNAVIMŲ VALDYTOJUS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</si>
  <si>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</si>
  <si>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</si>
  <si>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</si>
  <si>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</si>
  <si>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Telšių rajono savivaldybės tarybos 2015 m. sausio 29 d. </t>
  </si>
  <si>
    <t>sprendimo Nr. T1-7</t>
  </si>
  <si>
    <t xml:space="preserve">1 priedas </t>
  </si>
  <si>
    <t xml:space="preserve"> (Telšių rajono savivaldybės tarybos 2015 m. kovo 26 d.</t>
  </si>
  <si>
    <t>sprendimo Nr. T1- 61  redakcija)</t>
  </si>
  <si>
    <t xml:space="preserve"> (Telšių rajono savivaldybės tarybos 2015 m. balandžio 30 d.</t>
  </si>
  <si>
    <t>sprendimo Nr. T1- 34 redakcija)</t>
  </si>
  <si>
    <t xml:space="preserve"> (Telšių rajono savivaldybės tarybos 2015 m. gegužės 28 d.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</si>
  <si>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</si>
  <si>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</si>
  <si>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</si>
  <si>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sprendimo Nr. T1- 61 redakcija)</t>
  </si>
  <si>
    <t xml:space="preserve">3 priedas </t>
  </si>
  <si>
    <t>sprendimo Nr. T1-61 redakcija)</t>
  </si>
  <si>
    <t>sprendimo Nr. T1-34  redakcija)</t>
  </si>
  <si>
    <t>Asignavimų valdytojai</t>
  </si>
  <si>
    <t xml:space="preserve">4 priedas </t>
  </si>
  <si>
    <t xml:space="preserve"> (Telšių rajono savivaldybės tarybos 2015 m. gegužės 28 d. </t>
  </si>
  <si>
    <t>sprendimo Nr. T1-      redakcija)</t>
  </si>
  <si>
    <t>Iš viso patvirtinta</t>
  </si>
  <si>
    <t>Iš viso padidinta/ sumažinta</t>
  </si>
  <si>
    <t>Iš viso padidinta /sumažinta</t>
  </si>
  <si>
    <t xml:space="preserve">5 priedas </t>
  </si>
  <si>
    <t xml:space="preserve"> (Telšių rajono savivaldybės tarybos 2015 m.          d.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</si>
  <si>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</si>
  <si>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</si>
  <si>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</si>
  <si>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</si>
  <si>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>sprendimo Nr. T1-61  redakcija)</t>
  </si>
  <si>
    <t xml:space="preserve">8 priedas </t>
  </si>
  <si>
    <t>sprendimo Nr. T1-73  redakcija)</t>
  </si>
  <si>
    <t>sprendimo Nr. T1-73 redakcija)</t>
  </si>
  <si>
    <t xml:space="preserve">9 priedas </t>
  </si>
  <si>
    <t>sprendimo Nr. T1-61    redakcija)</t>
  </si>
  <si>
    <t xml:space="preserve">10 priedas </t>
  </si>
  <si>
    <t>(Telšių rajono savivaldybės tarybos 2015 m. gegužės 28 d.</t>
  </si>
  <si>
    <t>sprendimo Nr. T1- 73   redakcija)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</si>
  <si>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</si>
  <si>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</si>
  <si>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</si>
  <si>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</si>
  <si>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</si>
  <si>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</si>
  <si>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 xml:space="preserve"> (Telšių rajono savivaldybės tarybos 2015 m. birželio 25 d.</t>
  </si>
  <si>
    <t xml:space="preserve"> (Telšių rajono savivaldybės tarybos 2015 m. birželio 25 d. </t>
  </si>
  <si>
    <t xml:space="preserve"> (Telšių rajono savivaldybės tarybos 2015 m.  birželio 25 d.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</si>
  <si>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</si>
  <si>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</si>
  <si>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sprendimo Nr. T1-130 redakcija)</t>
  </si>
  <si>
    <t>sprendimo Nr. T1-130  redakcija)</t>
  </si>
  <si>
    <t>4.1.3.1</t>
  </si>
  <si>
    <t>Valstybinėms (valstybės perduotoms savivaldybėms) funkcijoms atlikti, iš viso:</t>
  </si>
  <si>
    <t>Duomenims Suteiktos valstybės pagalbos registrui teikti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</si>
  <si>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</si>
  <si>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</si>
  <si>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</si>
  <si>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</si>
  <si>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</si>
  <si>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</si>
  <si>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</si>
  <si>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</si>
  <si>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</si>
  <si>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</si>
  <si>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</si>
  <si>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</si>
  <si>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</si>
  <si>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</si>
  <si>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</si>
  <si>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</si>
  <si>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</si>
  <si>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</si>
  <si>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</si>
  <si>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</si>
  <si>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</si>
  <si>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</si>
  <si>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</si>
  <si>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</si>
  <si>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</si>
  <si>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</si>
  <si>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</si>
  <si>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</si>
  <si>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</si>
  <si>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</si>
  <si>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</si>
  <si>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</si>
  <si>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</si>
  <si>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</si>
  <si>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</si>
  <si>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4.1.3.1.9.</t>
  </si>
  <si>
    <t>4.1.3.1.10.</t>
  </si>
  <si>
    <t>4.1.3.1.11.</t>
  </si>
  <si>
    <t>4.1.3.1.12.</t>
  </si>
  <si>
    <t>4.1.3.4.</t>
  </si>
  <si>
    <t>4.1.3.5.</t>
  </si>
  <si>
    <t>Pagal teisės aktus savivaldybėms perduotoms įstaigoms išlaikyti</t>
  </si>
  <si>
    <t>kultūros ir meno darbuotojų darbo užmokesčiui padidinti</t>
  </si>
  <si>
    <t>4.1.3.5.1.</t>
  </si>
  <si>
    <t>4.1.3.5.2.</t>
  </si>
  <si>
    <t>4.1.3.5.3.</t>
  </si>
  <si>
    <t>minimaliai mėnesinei algai padidinti</t>
  </si>
  <si>
    <t>Kitos dotacijos ir lėšos iš kitų valdymo lygių, iš jų:</t>
  </si>
  <si>
    <t xml:space="preserve"> (Telšių rajono savivaldybės tarybos 2015 m. rugpjūčio 27 d.</t>
  </si>
  <si>
    <t xml:space="preserve"> (Telšių rajono savivaldybės tarybos 2015 m. rugpjūčio 27 d. </t>
  </si>
  <si>
    <t xml:space="preserve">Upynos lopšelis-darželis </t>
  </si>
  <si>
    <t xml:space="preserve">Varnių lopšelis-darželis „Raudonkepuraitė“ </t>
  </si>
  <si>
    <t>(Telšių rajono savivaldybės tarybos 2015 m. rugpjūčio 27 d.</t>
  </si>
  <si>
    <t>sprendimo Nr. T1-170  redakcija)</t>
  </si>
  <si>
    <t>sprendimo Nr. T1-170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</si>
</sst>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484">
    <xf numFmtId="0" fontId="0" fillId="0" borderId="0" xfId="0"/>
    <xf numFmtId="1" fontId="4" fillId="3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1" fillId="3" borderId="4" xfId="0" applyNumberFormat="1" applyFont="1" applyFill="1" applyBorder="1" applyAlignment="1">
      <alignment horizontal="center"/>
    </xf>
    <xf numFmtId="1" fontId="7" fillId="3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3" borderId="4" xfId="0" applyNumberFormat="1" applyFont="1" applyFill="1" applyBorder="1"/>
    <xf numFmtId="1" fontId="7" fillId="3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3" borderId="6" xfId="0" applyNumberFormat="1" applyFont="1" applyFill="1" applyBorder="1" applyAlignment="1">
      <alignment horizontal="center"/>
    </xf>
    <xf numFmtId="1" fontId="4" fillId="3" borderId="2" xfId="0" applyNumberFormat="1" applyFont="1" applyFill="1" applyBorder="1"/>
    <xf numFmtId="1" fontId="3" fillId="3" borderId="1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vertical="center"/>
    </xf>
    <xf numFmtId="1" fontId="7" fillId="3" borderId="4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6" fillId="4" borderId="5" xfId="0" applyNumberFormat="1" applyFont="1" applyFill="1" applyBorder="1"/>
    <xf numFmtId="1" fontId="7" fillId="4" borderId="1" xfId="0" applyNumberFormat="1" applyFont="1" applyFill="1" applyBorder="1" applyAlignment="1">
      <alignment horizontal="center"/>
    </xf>
    <xf numFmtId="1" fontId="3" fillId="4" borderId="1" xfId="0" applyNumberFormat="1" applyFont="1" applyFill="1" applyBorder="1"/>
    <xf numFmtId="1" fontId="8" fillId="0" borderId="5" xfId="0" applyNumberFormat="1" applyFont="1" applyFill="1" applyBorder="1" applyAlignment="1">
      <alignment horizontal="left" wrapText="1"/>
    </xf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3" borderId="2" xfId="0" applyNumberFormat="1" applyFont="1" applyFill="1" applyBorder="1" applyAlignment="1">
      <alignment horizontal="center"/>
    </xf>
    <xf numFmtId="1" fontId="3" fillId="3" borderId="11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wrapText="1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7" fillId="4" borderId="4" xfId="0" applyNumberFormat="1" applyFont="1" applyFill="1" applyBorder="1" applyAlignment="1">
      <alignment horizontal="center"/>
    </xf>
    <xf numFmtId="1" fontId="8" fillId="0" borderId="11" xfId="0" applyNumberFormat="1" applyFont="1" applyFill="1" applyBorder="1"/>
    <xf numFmtId="1" fontId="3" fillId="0" borderId="13" xfId="0" applyNumberFormat="1" applyFont="1" applyBorder="1" applyAlignment="1">
      <alignment horizontal="center"/>
    </xf>
    <xf numFmtId="1" fontId="3" fillId="3" borderId="5" xfId="0" applyNumberFormat="1" applyFont="1" applyFill="1" applyBorder="1" applyAlignment="1">
      <alignment horizontal="center"/>
    </xf>
    <xf numFmtId="1" fontId="8" fillId="3" borderId="10" xfId="0" applyNumberFormat="1" applyFont="1" applyFill="1" applyBorder="1"/>
    <xf numFmtId="1" fontId="1" fillId="3" borderId="1" xfId="0" applyNumberFormat="1" applyFont="1" applyFill="1" applyBorder="1"/>
    <xf numFmtId="1" fontId="3" fillId="3" borderId="2" xfId="0" applyNumberFormat="1" applyFont="1" applyFill="1" applyBorder="1" applyAlignment="1">
      <alignment horizontal="center" vertical="center"/>
    </xf>
    <xf numFmtId="1" fontId="4" fillId="3" borderId="9" xfId="0" applyNumberFormat="1" applyFont="1" applyFill="1" applyBorder="1" applyAlignment="1">
      <alignment vertical="center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3" borderId="11" xfId="0" applyNumberFormat="1" applyFont="1" applyFill="1" applyBorder="1"/>
    <xf numFmtId="1" fontId="4" fillId="3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7" fillId="3" borderId="9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vertical="distributed"/>
    </xf>
    <xf numFmtId="1" fontId="8" fillId="3" borderId="0" xfId="0" applyNumberFormat="1" applyFont="1" applyFill="1" applyBorder="1"/>
    <xf numFmtId="1" fontId="7" fillId="3" borderId="2" xfId="0" applyNumberFormat="1" applyFont="1" applyFill="1" applyBorder="1" applyAlignment="1">
      <alignment horizontal="center"/>
    </xf>
    <xf numFmtId="1" fontId="8" fillId="3" borderId="0" xfId="0" applyNumberFormat="1" applyFont="1" applyFill="1" applyBorder="1" applyAlignment="1">
      <alignment horizontal="left" wrapText="1" indent="1"/>
    </xf>
    <xf numFmtId="1" fontId="7" fillId="3" borderId="11" xfId="0" applyNumberFormat="1" applyFont="1" applyFill="1" applyBorder="1" applyAlignment="1">
      <alignment horizontal="center"/>
    </xf>
    <xf numFmtId="1" fontId="3" fillId="3" borderId="11" xfId="0" applyNumberFormat="1" applyFont="1" applyFill="1" applyBorder="1"/>
    <xf numFmtId="1" fontId="3" fillId="3" borderId="5" xfId="0" applyNumberFormat="1" applyFont="1" applyFill="1" applyBorder="1"/>
    <xf numFmtId="1" fontId="8" fillId="3" borderId="10" xfId="0" applyNumberFormat="1" applyFont="1" applyFill="1" applyBorder="1" applyAlignment="1">
      <alignment horizontal="left" wrapText="1" indent="1"/>
    </xf>
    <xf numFmtId="1" fontId="7" fillId="3" borderId="4" xfId="0" applyNumberFormat="1" applyFont="1" applyFill="1" applyBorder="1" applyAlignment="1">
      <alignment horizontal="right"/>
    </xf>
    <xf numFmtId="1" fontId="8" fillId="3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3" fillId="3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3" borderId="1" xfId="0" applyNumberFormat="1" applyFont="1" applyFill="1" applyBorder="1" applyAlignment="1">
      <alignment horizontal="center"/>
    </xf>
    <xf numFmtId="1" fontId="11" fillId="3" borderId="1" xfId="0" applyNumberFormat="1" applyFont="1" applyFill="1" applyBorder="1" applyAlignment="1">
      <alignment horizont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8" fillId="0" borderId="11" xfId="0" applyNumberFormat="1" applyFont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1" fontId="14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4" fontId="13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1" fontId="3" fillId="5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3" fillId="5" borderId="1" xfId="0" applyFont="1" applyFill="1" applyBorder="1" applyAlignment="1">
      <alignment horizontal="left"/>
    </xf>
    <xf numFmtId="4" fontId="4" fillId="5" borderId="1" xfId="0" applyNumberFormat="1" applyFont="1" applyFill="1" applyBorder="1" applyAlignment="1">
      <alignment vertical="center"/>
    </xf>
    <xf numFmtId="0" fontId="13" fillId="5" borderId="0" xfId="0" applyFont="1" applyFill="1"/>
    <xf numFmtId="3" fontId="4" fillId="5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/>
    </xf>
    <xf numFmtId="1" fontId="14" fillId="3" borderId="1" xfId="0" applyNumberFormat="1" applyFont="1" applyFill="1" applyBorder="1" applyAlignment="1">
      <alignment horizontal="right" vertical="center"/>
    </xf>
    <xf numFmtId="1" fontId="17" fillId="0" borderId="0" xfId="0" applyNumberFormat="1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4" fillId="0" borderId="1" xfId="0" applyFont="1" applyBorder="1" applyAlignment="1">
      <alignment horizontal="center" wrapText="1"/>
    </xf>
    <xf numFmtId="0" fontId="4" fillId="5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1" fontId="3" fillId="0" borderId="11" xfId="0" applyNumberFormat="1" applyFont="1" applyBorder="1" applyAlignment="1">
      <alignment horizontal="right"/>
    </xf>
    <xf numFmtId="1" fontId="7" fillId="0" borderId="7" xfId="0" applyNumberFormat="1" applyFont="1" applyBorder="1" applyAlignment="1">
      <alignment horizontal="center"/>
    </xf>
    <xf numFmtId="1" fontId="3" fillId="0" borderId="7" xfId="0" applyNumberFormat="1" applyFont="1" applyBorder="1"/>
    <xf numFmtId="1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/>
    </xf>
    <xf numFmtId="0" fontId="18" fillId="0" borderId="0" xfId="0" applyFont="1" applyAlignment="1">
      <alignment horizontal="center" wrapText="1"/>
    </xf>
    <xf numFmtId="1" fontId="7" fillId="0" borderId="10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vertical="top"/>
    </xf>
    <xf numFmtId="1" fontId="7" fillId="0" borderId="0" xfId="0" applyNumberFormat="1" applyFont="1" applyFill="1" applyBorder="1" applyAlignment="1">
      <alignment horizontal="center"/>
    </xf>
    <xf numFmtId="1" fontId="4" fillId="0" borderId="8" xfId="0" applyNumberFormat="1" applyFont="1" applyBorder="1" applyAlignment="1">
      <alignment horizontal="center" wrapText="1"/>
    </xf>
    <xf numFmtId="1" fontId="4" fillId="0" borderId="0" xfId="0" applyNumberFormat="1" applyFont="1" applyBorder="1" applyAlignment="1">
      <alignment horizontal="center" wrapText="1"/>
    </xf>
    <xf numFmtId="1" fontId="7" fillId="0" borderId="0" xfId="0" applyNumberFormat="1" applyFont="1" applyBorder="1"/>
    <xf numFmtId="1" fontId="1" fillId="3" borderId="13" xfId="0" applyNumberFormat="1" applyFont="1" applyFill="1" applyBorder="1" applyAlignment="1">
      <alignment horizontal="center"/>
    </xf>
    <xf numFmtId="1" fontId="8" fillId="3" borderId="5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4" fillId="3" borderId="9" xfId="0" applyNumberFormat="1" applyFont="1" applyFill="1" applyBorder="1"/>
    <xf numFmtId="1" fontId="1" fillId="3" borderId="5" xfId="0" applyNumberFormat="1" applyFont="1" applyFill="1" applyBorder="1" applyAlignment="1">
      <alignment horizontal="center"/>
    </xf>
    <xf numFmtId="1" fontId="1" fillId="3" borderId="11" xfId="0" applyNumberFormat="1" applyFont="1" applyFill="1" applyBorder="1" applyAlignment="1">
      <alignment horizontal="center"/>
    </xf>
    <xf numFmtId="1" fontId="4" fillId="3" borderId="10" xfId="0" applyNumberFormat="1" applyFont="1" applyFill="1" applyBorder="1"/>
    <xf numFmtId="1" fontId="7" fillId="0" borderId="12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wrapText="1"/>
    </xf>
    <xf numFmtId="1" fontId="7" fillId="0" borderId="8" xfId="0" applyNumberFormat="1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1" fontId="3" fillId="0" borderId="1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" fontId="3" fillId="0" borderId="1" xfId="0" applyNumberFormat="1" applyFont="1" applyBorder="1" applyAlignment="1">
      <alignment vertical="top" wrapText="1"/>
    </xf>
    <xf numFmtId="1" fontId="7" fillId="3" borderId="9" xfId="0" applyNumberFormat="1" applyFont="1" applyFill="1" applyBorder="1" applyAlignment="1">
      <alignment horizontal="center"/>
    </xf>
    <xf numFmtId="1" fontId="1" fillId="3" borderId="2" xfId="0" applyNumberFormat="1" applyFont="1" applyFill="1" applyBorder="1"/>
    <xf numFmtId="1" fontId="3" fillId="0" borderId="9" xfId="0" applyNumberFormat="1" applyFont="1" applyFill="1" applyBorder="1" applyAlignment="1">
      <alignment wrapText="1"/>
    </xf>
    <xf numFmtId="1" fontId="7" fillId="0" borderId="2" xfId="0" applyNumberFormat="1" applyFont="1" applyBorder="1" applyAlignment="1">
      <alignment vertical="top"/>
    </xf>
    <xf numFmtId="1" fontId="3" fillId="0" borderId="3" xfId="0" applyNumberFormat="1" applyFont="1" applyBorder="1" applyAlignment="1">
      <alignment vertical="top"/>
    </xf>
    <xf numFmtId="1" fontId="3" fillId="0" borderId="9" xfId="0" applyNumberFormat="1" applyFont="1" applyBorder="1" applyAlignment="1">
      <alignment vertical="top"/>
    </xf>
    <xf numFmtId="1" fontId="3" fillId="0" borderId="8" xfId="0" applyNumberFormat="1" applyFont="1" applyBorder="1" applyAlignment="1">
      <alignment vertical="top"/>
    </xf>
    <xf numFmtId="1" fontId="3" fillId="0" borderId="12" xfId="0" applyNumberFormat="1" applyFont="1" applyBorder="1" applyAlignment="1">
      <alignment vertical="top"/>
    </xf>
    <xf numFmtId="1" fontId="3" fillId="3" borderId="15" xfId="0" applyNumberFormat="1" applyFont="1" applyFill="1" applyBorder="1" applyAlignment="1">
      <alignment horizontal="center"/>
    </xf>
    <xf numFmtId="1" fontId="4" fillId="3" borderId="2" xfId="0" applyNumberFormat="1" applyFont="1" applyFill="1" applyBorder="1" applyAlignment="1">
      <alignment vertical="center"/>
    </xf>
    <xf numFmtId="1" fontId="3" fillId="0" borderId="6" xfId="0" applyNumberFormat="1" applyFont="1" applyFill="1" applyBorder="1" applyAlignment="1">
      <alignment horizontal="center"/>
    </xf>
    <xf numFmtId="1" fontId="3" fillId="4" borderId="13" xfId="0" applyNumberFormat="1" applyFont="1" applyFill="1" applyBorder="1" applyAlignment="1">
      <alignment horizontal="center"/>
    </xf>
    <xf numFmtId="1" fontId="3" fillId="0" borderId="14" xfId="0" applyNumberFormat="1" applyFont="1" applyFill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1" fillId="3" borderId="9" xfId="0" applyNumberFormat="1" applyFont="1" applyFill="1" applyBorder="1" applyAlignment="1">
      <alignment horizontal="center"/>
    </xf>
    <xf numFmtId="1" fontId="8" fillId="3" borderId="5" xfId="0" applyNumberFormat="1" applyFont="1" applyFill="1" applyBorder="1" applyAlignment="1">
      <alignment horizontal="left" wrapText="1"/>
    </xf>
    <xf numFmtId="1" fontId="10" fillId="0" borderId="8" xfId="0" applyNumberFormat="1" applyFont="1" applyBorder="1" applyAlignment="1">
      <alignment horizontal="center"/>
    </xf>
    <xf numFmtId="1" fontId="3" fillId="6" borderId="0" xfId="0" applyNumberFormat="1" applyFont="1" applyFill="1"/>
    <xf numFmtId="1" fontId="3" fillId="0" borderId="1" xfId="0" applyNumberFormat="1" applyFont="1" applyBorder="1" applyAlignment="1">
      <alignment horizontal="left"/>
    </xf>
    <xf numFmtId="1" fontId="3" fillId="3" borderId="5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4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1" fontId="11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Border="1"/>
    <xf numFmtId="1" fontId="4" fillId="3" borderId="5" xfId="0" applyNumberFormat="1" applyFont="1" applyFill="1" applyBorder="1"/>
    <xf numFmtId="1" fontId="7" fillId="3" borderId="12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wrapText="1" indent="29"/>
    </xf>
    <xf numFmtId="1" fontId="14" fillId="6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1" fontId="4" fillId="6" borderId="1" xfId="0" applyNumberFormat="1" applyFont="1" applyFill="1" applyBorder="1" applyAlignment="1">
      <alignment horizontal="right" vertical="center"/>
    </xf>
    <xf numFmtId="1" fontId="3" fillId="6" borderId="11" xfId="0" applyNumberFormat="1" applyFont="1" applyFill="1" applyBorder="1"/>
    <xf numFmtId="1" fontId="3" fillId="6" borderId="1" xfId="0" applyNumberFormat="1" applyFont="1" applyFill="1" applyBorder="1"/>
    <xf numFmtId="1" fontId="4" fillId="6" borderId="1" xfId="0" applyNumberFormat="1" applyFont="1" applyFill="1" applyBorder="1"/>
    <xf numFmtId="1" fontId="3" fillId="6" borderId="11" xfId="0" applyNumberFormat="1" applyFont="1" applyFill="1" applyBorder="1" applyAlignment="1">
      <alignment horizontal="right"/>
    </xf>
    <xf numFmtId="1" fontId="3" fillId="6" borderId="1" xfId="0" applyNumberFormat="1" applyFont="1" applyFill="1" applyBorder="1" applyAlignment="1">
      <alignment horizontal="right"/>
    </xf>
    <xf numFmtId="1" fontId="4" fillId="6" borderId="1" xfId="0" applyNumberFormat="1" applyFont="1" applyFill="1" applyBorder="1" applyAlignment="1">
      <alignment vertical="distributed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0" fontId="13" fillId="0" borderId="7" xfId="0" applyFont="1" applyBorder="1" applyAlignment="1">
      <alignment wrapText="1"/>
    </xf>
    <xf numFmtId="1" fontId="7" fillId="0" borderId="7" xfId="0" applyNumberFormat="1" applyFont="1" applyBorder="1" applyAlignment="1">
      <alignment horizontal="right"/>
    </xf>
    <xf numFmtId="1" fontId="7" fillId="6" borderId="9" xfId="0" applyNumberFormat="1" applyFont="1" applyFill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4" fillId="6" borderId="2" xfId="0" applyNumberFormat="1" applyFont="1" applyFill="1" applyBorder="1"/>
    <xf numFmtId="1" fontId="1" fillId="6" borderId="1" xfId="0" applyNumberFormat="1" applyFont="1" applyFill="1" applyBorder="1"/>
    <xf numFmtId="1" fontId="3" fillId="6" borderId="2" xfId="0" applyNumberFormat="1" applyFont="1" applyFill="1" applyBorder="1"/>
    <xf numFmtId="1" fontId="1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6" fillId="6" borderId="0" xfId="0" applyNumberFormat="1" applyFont="1" applyFill="1" applyAlignment="1">
      <alignment horizontal="right"/>
    </xf>
    <xf numFmtId="1" fontId="16" fillId="6" borderId="0" xfId="0" applyNumberFormat="1" applyFont="1" applyFill="1"/>
    <xf numFmtId="1" fontId="3" fillId="0" borderId="3" xfId="0" applyNumberFormat="1" applyFont="1" applyBorder="1" applyAlignment="1">
      <alignment wrapText="1"/>
    </xf>
    <xf numFmtId="0" fontId="13" fillId="7" borderId="1" xfId="0" applyFont="1" applyFill="1" applyBorder="1" applyAlignment="1">
      <alignment horizontal="center" vertical="center" wrapText="1"/>
    </xf>
    <xf numFmtId="1" fontId="14" fillId="7" borderId="1" xfId="0" applyNumberFormat="1" applyFont="1" applyFill="1" applyBorder="1" applyAlignment="1">
      <alignment horizontal="right" vertical="center"/>
    </xf>
    <xf numFmtId="1" fontId="3" fillId="7" borderId="1" xfId="0" applyNumberFormat="1" applyFont="1" applyFill="1" applyBorder="1" applyAlignment="1">
      <alignment horizontal="right" vertical="center"/>
    </xf>
    <xf numFmtId="1" fontId="13" fillId="7" borderId="1" xfId="0" applyNumberFormat="1" applyFont="1" applyFill="1" applyBorder="1" applyAlignment="1">
      <alignment horizontal="right" vertical="center"/>
    </xf>
    <xf numFmtId="1" fontId="4" fillId="7" borderId="1" xfId="0" applyNumberFormat="1" applyFont="1" applyFill="1" applyBorder="1" applyAlignment="1">
      <alignment horizontal="right" vertical="center"/>
    </xf>
    <xf numFmtId="1" fontId="3" fillId="7" borderId="11" xfId="0" applyNumberFormat="1" applyFont="1" applyFill="1" applyBorder="1"/>
    <xf numFmtId="1" fontId="3" fillId="7" borderId="1" xfId="0" applyNumberFormat="1" applyFont="1" applyFill="1" applyBorder="1"/>
    <xf numFmtId="1" fontId="4" fillId="7" borderId="1" xfId="0" applyNumberFormat="1" applyFont="1" applyFill="1" applyBorder="1"/>
    <xf numFmtId="1" fontId="4" fillId="7" borderId="1" xfId="0" applyNumberFormat="1" applyFont="1" applyFill="1" applyBorder="1" applyAlignment="1">
      <alignment vertical="distributed"/>
    </xf>
    <xf numFmtId="1" fontId="4" fillId="7" borderId="1" xfId="0" applyNumberFormat="1" applyFont="1" applyFill="1" applyBorder="1" applyAlignment="1">
      <alignment horizontal="right"/>
    </xf>
    <xf numFmtId="1" fontId="17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3" fillId="6" borderId="5" xfId="0" applyNumberFormat="1" applyFont="1" applyFill="1" applyBorder="1"/>
    <xf numFmtId="1" fontId="3" fillId="6" borderId="2" xfId="0" applyNumberFormat="1" applyFont="1" applyFill="1" applyBorder="1" applyAlignment="1">
      <alignment vertical="top"/>
    </xf>
    <xf numFmtId="1" fontId="3" fillId="6" borderId="11" xfId="0" applyNumberFormat="1" applyFont="1" applyFill="1" applyBorder="1" applyAlignment="1">
      <alignment vertical="top"/>
    </xf>
    <xf numFmtId="1" fontId="3" fillId="6" borderId="5" xfId="0" applyNumberFormat="1" applyFont="1" applyFill="1" applyBorder="1" applyAlignment="1">
      <alignment vertical="top"/>
    </xf>
    <xf numFmtId="1" fontId="4" fillId="6" borderId="2" xfId="0" applyNumberFormat="1" applyFont="1" applyFill="1" applyBorder="1" applyAlignment="1">
      <alignment vertical="distributed"/>
    </xf>
    <xf numFmtId="1" fontId="3" fillId="7" borderId="5" xfId="0" applyNumberFormat="1" applyFont="1" applyFill="1" applyBorder="1"/>
    <xf numFmtId="1" fontId="3" fillId="7" borderId="2" xfId="0" applyNumberFormat="1" applyFont="1" applyFill="1" applyBorder="1"/>
    <xf numFmtId="1" fontId="3" fillId="7" borderId="2" xfId="0" applyNumberFormat="1" applyFont="1" applyFill="1" applyBorder="1" applyAlignment="1">
      <alignment vertical="top"/>
    </xf>
    <xf numFmtId="1" fontId="3" fillId="7" borderId="11" xfId="0" applyNumberFormat="1" applyFont="1" applyFill="1" applyBorder="1" applyAlignment="1">
      <alignment vertical="top"/>
    </xf>
    <xf numFmtId="1" fontId="3" fillId="7" borderId="5" xfId="0" applyNumberFormat="1" applyFont="1" applyFill="1" applyBorder="1" applyAlignment="1">
      <alignment vertical="top"/>
    </xf>
    <xf numFmtId="1" fontId="3" fillId="7" borderId="1" xfId="0" applyNumberFormat="1" applyFont="1" applyFill="1" applyBorder="1" applyAlignment="1">
      <alignment horizontal="right"/>
    </xf>
    <xf numFmtId="1" fontId="4" fillId="7" borderId="2" xfId="0" applyNumberFormat="1" applyFont="1" applyFill="1" applyBorder="1" applyAlignment="1">
      <alignment vertical="distributed"/>
    </xf>
    <xf numFmtId="1" fontId="8" fillId="0" borderId="11" xfId="0" applyNumberFormat="1" applyFont="1" applyFill="1" applyBorder="1" applyAlignment="1">
      <alignment horizontal="left" wrapText="1" indent="1"/>
    </xf>
    <xf numFmtId="1" fontId="4" fillId="7" borderId="11" xfId="0" applyNumberFormat="1" applyFont="1" applyFill="1" applyBorder="1"/>
    <xf numFmtId="1" fontId="4" fillId="7" borderId="15" xfId="0" applyNumberFormat="1" applyFont="1" applyFill="1" applyBorder="1"/>
    <xf numFmtId="1" fontId="3" fillId="7" borderId="15" xfId="0" applyNumberFormat="1" applyFont="1" applyFill="1" applyBorder="1"/>
    <xf numFmtId="1" fontId="4" fillId="7" borderId="2" xfId="0" applyNumberFormat="1" applyFont="1" applyFill="1" applyBorder="1"/>
    <xf numFmtId="1" fontId="4" fillId="7" borderId="6" xfId="0" applyNumberFormat="1" applyFont="1" applyFill="1" applyBorder="1"/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" xfId="0" applyNumberFormat="1" applyFont="1" applyFill="1" applyBorder="1" applyAlignment="1">
      <alignment vertical="top"/>
    </xf>
    <xf numFmtId="1" fontId="3" fillId="7" borderId="3" xfId="0" applyNumberFormat="1" applyFont="1" applyFill="1" applyBorder="1" applyAlignment="1">
      <alignment vertical="top"/>
    </xf>
    <xf numFmtId="1" fontId="3" fillId="7" borderId="8" xfId="0" applyNumberFormat="1" applyFont="1" applyFill="1" applyBorder="1" applyAlignment="1">
      <alignment vertical="top"/>
    </xf>
    <xf numFmtId="1" fontId="3" fillId="6" borderId="1" xfId="0" applyNumberFormat="1" applyFont="1" applyFill="1" applyBorder="1" applyAlignment="1">
      <alignment vertical="top"/>
    </xf>
    <xf numFmtId="1" fontId="4" fillId="6" borderId="11" xfId="0" applyNumberFormat="1" applyFont="1" applyFill="1" applyBorder="1"/>
    <xf numFmtId="1" fontId="3" fillId="6" borderId="3" xfId="0" applyNumberFormat="1" applyFont="1" applyFill="1" applyBorder="1" applyAlignment="1">
      <alignment vertical="top"/>
    </xf>
    <xf numFmtId="1" fontId="3" fillId="6" borderId="8" xfId="0" applyNumberFormat="1" applyFont="1" applyFill="1" applyBorder="1" applyAlignment="1">
      <alignment vertical="top"/>
    </xf>
    <xf numFmtId="1" fontId="9" fillId="6" borderId="2" xfId="0" applyNumberFormat="1" applyFont="1" applyFill="1" applyBorder="1"/>
    <xf numFmtId="1" fontId="9" fillId="6" borderId="2" xfId="0" applyNumberFormat="1" applyFont="1" applyFill="1" applyBorder="1" applyAlignment="1">
      <alignment horizontal="right"/>
    </xf>
    <xf numFmtId="1" fontId="9" fillId="7" borderId="2" xfId="0" applyNumberFormat="1" applyFont="1" applyFill="1" applyBorder="1"/>
    <xf numFmtId="1" fontId="9" fillId="7" borderId="2" xfId="0" applyNumberFormat="1" applyFont="1" applyFill="1" applyBorder="1" applyAlignment="1">
      <alignment horizontal="right"/>
    </xf>
    <xf numFmtId="1" fontId="9" fillId="3" borderId="2" xfId="0" applyNumberFormat="1" applyFont="1" applyFill="1" applyBorder="1"/>
    <xf numFmtId="1" fontId="9" fillId="3" borderId="2" xfId="0" applyNumberFormat="1" applyFont="1" applyFill="1" applyBorder="1" applyAlignment="1">
      <alignment horizontal="right"/>
    </xf>
    <xf numFmtId="1" fontId="7" fillId="7" borderId="2" xfId="0" applyNumberFormat="1" applyFont="1" applyFill="1" applyBorder="1" applyAlignment="1">
      <alignment horizontal="center" vertical="center"/>
    </xf>
    <xf numFmtId="1" fontId="8" fillId="0" borderId="14" xfId="0" applyNumberFormat="1" applyFont="1" applyFill="1" applyBorder="1" applyAlignment="1">
      <alignment horizontal="left" wrapText="1" indent="1"/>
    </xf>
    <xf numFmtId="1" fontId="8" fillId="3" borderId="5" xfId="0" applyNumberFormat="1" applyFont="1" applyFill="1" applyBorder="1" applyAlignment="1">
      <alignment horizontal="left" vertical="center" wrapText="1" indent="1"/>
    </xf>
    <xf numFmtId="1" fontId="8" fillId="3" borderId="5" xfId="0" applyNumberFormat="1" applyFont="1" applyFill="1" applyBorder="1" applyAlignment="1">
      <alignment horizontal="left" wrapText="1" indent="1"/>
    </xf>
    <xf numFmtId="1" fontId="8" fillId="3" borderId="11" xfId="0" applyNumberFormat="1" applyFont="1" applyFill="1" applyBorder="1" applyAlignment="1">
      <alignment horizontal="left" wrapText="1" indent="1"/>
    </xf>
    <xf numFmtId="1" fontId="1" fillId="6" borderId="2" xfId="0" applyNumberFormat="1" applyFont="1" applyFill="1" applyBorder="1"/>
    <xf numFmtId="1" fontId="1" fillId="6" borderId="1" xfId="0" applyNumberFormat="1" applyFont="1" applyFill="1" applyBorder="1" applyAlignment="1">
      <alignment horizontal="right"/>
    </xf>
    <xf numFmtId="1" fontId="1" fillId="7" borderId="1" xfId="0" applyNumberFormat="1" applyFont="1" applyFill="1" applyBorder="1"/>
    <xf numFmtId="1" fontId="1" fillId="7" borderId="15" xfId="0" applyNumberFormat="1" applyFont="1" applyFill="1" applyBorder="1"/>
    <xf numFmtId="1" fontId="1" fillId="7" borderId="11" xfId="0" applyNumberFormat="1" applyFont="1" applyFill="1" applyBorder="1"/>
    <xf numFmtId="1" fontId="1" fillId="6" borderId="11" xfId="0" applyNumberFormat="1" applyFont="1" applyFill="1" applyBorder="1"/>
    <xf numFmtId="1" fontId="1" fillId="3" borderId="11" xfId="0" applyNumberFormat="1" applyFont="1" applyFill="1" applyBorder="1"/>
    <xf numFmtId="1" fontId="1" fillId="3" borderId="1" xfId="0" applyNumberFormat="1" applyFont="1" applyFill="1" applyBorder="1" applyAlignment="1">
      <alignment horizontal="right"/>
    </xf>
    <xf numFmtId="1" fontId="16" fillId="7" borderId="1" xfId="0" applyNumberFormat="1" applyFont="1" applyFill="1" applyBorder="1"/>
    <xf numFmtId="1" fontId="1" fillId="7" borderId="2" xfId="0" applyNumberFormat="1" applyFont="1" applyFill="1" applyBorder="1"/>
    <xf numFmtId="1" fontId="3" fillId="7" borderId="11" xfId="0" applyNumberFormat="1" applyFont="1" applyFill="1" applyBorder="1" applyAlignment="1">
      <alignment horizontal="right"/>
    </xf>
    <xf numFmtId="1" fontId="8" fillId="3" borderId="10" xfId="0" applyNumberFormat="1" applyFont="1" applyFill="1" applyBorder="1" applyAlignment="1">
      <alignment horizontal="left" indent="1"/>
    </xf>
    <xf numFmtId="1" fontId="8" fillId="3" borderId="5" xfId="0" applyNumberFormat="1" applyFont="1" applyFill="1" applyBorder="1" applyAlignment="1">
      <alignment horizontal="left" vertical="center"/>
    </xf>
    <xf numFmtId="1" fontId="8" fillId="3" borderId="5" xfId="0" applyNumberFormat="1" applyFont="1" applyFill="1" applyBorder="1" applyAlignment="1">
      <alignment horizontal="left" indent="1"/>
    </xf>
    <xf numFmtId="1" fontId="8" fillId="3" borderId="12" xfId="0" applyNumberFormat="1" applyFont="1" applyFill="1" applyBorder="1" applyAlignment="1">
      <alignment horizontal="left" indent="1"/>
    </xf>
    <xf numFmtId="1" fontId="8" fillId="0" borderId="0" xfId="0" applyNumberFormat="1" applyFont="1" applyBorder="1" applyAlignment="1">
      <alignment horizontal="left" indent="1"/>
    </xf>
    <xf numFmtId="1" fontId="8" fillId="0" borderId="13" xfId="0" applyNumberFormat="1" applyFont="1" applyFill="1" applyBorder="1" applyAlignment="1">
      <alignment horizontal="left" indent="1"/>
    </xf>
    <xf numFmtId="165" fontId="8" fillId="3" borderId="5" xfId="0" applyNumberFormat="1" applyFont="1" applyFill="1" applyBorder="1" applyAlignment="1">
      <alignment horizontal="left" indent="1"/>
    </xf>
    <xf numFmtId="164" fontId="8" fillId="3" borderId="5" xfId="0" applyNumberFormat="1" applyFont="1" applyFill="1" applyBorder="1" applyAlignment="1">
      <alignment horizontal="left" wrapText="1" indent="1"/>
    </xf>
    <xf numFmtId="164" fontId="8" fillId="3" borderId="11" xfId="0" applyNumberFormat="1" applyFont="1" applyFill="1" applyBorder="1" applyAlignment="1">
      <alignment horizontal="left" indent="1"/>
    </xf>
    <xf numFmtId="1" fontId="8" fillId="3" borderId="11" xfId="0" applyNumberFormat="1" applyFont="1" applyFill="1" applyBorder="1" applyAlignment="1">
      <alignment horizontal="left" indent="1"/>
    </xf>
    <xf numFmtId="1" fontId="4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4" xfId="0" applyNumberFormat="1" applyFont="1" applyFill="1" applyBorder="1"/>
    <xf numFmtId="1" fontId="1" fillId="7" borderId="6" xfId="0" applyNumberFormat="1" applyFont="1" applyFill="1" applyBorder="1"/>
    <xf numFmtId="0" fontId="19" fillId="0" borderId="0" xfId="0" applyFont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3" fillId="7" borderId="1" xfId="0" applyNumberFormat="1" applyFont="1" applyFill="1" applyBorder="1" applyAlignment="1">
      <alignment vertical="distributed"/>
    </xf>
    <xf numFmtId="1" fontId="1" fillId="7" borderId="1" xfId="0" applyNumberFormat="1" applyFont="1" applyFill="1" applyBorder="1" applyAlignment="1">
      <alignment horizontal="right"/>
    </xf>
    <xf numFmtId="1" fontId="3" fillId="6" borderId="6" xfId="0" applyNumberFormat="1" applyFont="1" applyFill="1" applyBorder="1" applyAlignment="1">
      <alignment vertical="top"/>
    </xf>
    <xf numFmtId="1" fontId="3" fillId="6" borderId="14" xfId="0" applyNumberFormat="1" applyFont="1" applyFill="1" applyBorder="1" applyAlignment="1">
      <alignment vertical="top"/>
    </xf>
    <xf numFmtId="1" fontId="3" fillId="7" borderId="9" xfId="0" applyNumberFormat="1" applyFont="1" applyFill="1" applyBorder="1" applyAlignment="1">
      <alignment vertical="top"/>
    </xf>
    <xf numFmtId="1" fontId="3" fillId="7" borderId="12" xfId="0" applyNumberFormat="1" applyFont="1" applyFill="1" applyBorder="1" applyAlignment="1">
      <alignment vertical="top"/>
    </xf>
    <xf numFmtId="1" fontId="1" fillId="0" borderId="0" xfId="0" applyNumberFormat="1" applyFont="1" applyFill="1" applyAlignment="1">
      <alignment horizontal="right"/>
    </xf>
    <xf numFmtId="1" fontId="16" fillId="0" borderId="0" xfId="0" applyNumberFormat="1" applyFont="1" applyFill="1" applyAlignment="1">
      <alignment horizontal="right"/>
    </xf>
    <xf numFmtId="1" fontId="16" fillId="0" borderId="0" xfId="0" applyNumberFormat="1" applyFont="1" applyFill="1"/>
    <xf numFmtId="1" fontId="14" fillId="0" borderId="1" xfId="0" applyNumberFormat="1" applyFont="1" applyFill="1" applyBorder="1" applyAlignment="1">
      <alignment horizontal="right" vertical="center"/>
    </xf>
    <xf numFmtId="1" fontId="8" fillId="3" borderId="1" xfId="0" applyNumberFormat="1" applyFont="1" applyFill="1" applyBorder="1"/>
    <xf numFmtId="0" fontId="3" fillId="0" borderId="0" xfId="0" applyFont="1"/>
    <xf numFmtId="0" fontId="8" fillId="0" borderId="1" xfId="0" applyFont="1" applyBorder="1" applyAlignment="1">
      <alignment horizontal="left"/>
    </xf>
    <xf numFmtId="1" fontId="8" fillId="6" borderId="1" xfId="0" applyNumberFormat="1" applyFont="1" applyFill="1" applyBorder="1" applyAlignment="1">
      <alignment horizontal="right" vertical="center"/>
    </xf>
    <xf numFmtId="1" fontId="8" fillId="7" borderId="1" xfId="0" applyNumberFormat="1" applyFont="1" applyFill="1" applyBorder="1" applyAlignment="1">
      <alignment horizontal="right" vertical="center"/>
    </xf>
    <xf numFmtId="1" fontId="8" fillId="0" borderId="1" xfId="0" applyNumberFormat="1" applyFont="1" applyBorder="1" applyAlignment="1">
      <alignment horizontal="right" vertical="center"/>
    </xf>
    <xf numFmtId="0" fontId="9" fillId="0" borderId="0" xfId="0" applyFont="1"/>
    <xf numFmtId="0" fontId="3" fillId="0" borderId="1" xfId="0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49" fontId="3" fillId="0" borderId="1" xfId="1" applyNumberFormat="1" applyFont="1" applyBorder="1" applyAlignment="1" applyProtection="1">
      <alignment horizontal="left" vertical="center" wrapText="1"/>
      <protection hidden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" fontId="3" fillId="0" borderId="1" xfId="0" applyNumberFormat="1" applyFont="1" applyFill="1" applyBorder="1" applyAlignment="1">
      <alignment horizontal="right" vertical="center"/>
    </xf>
    <xf numFmtId="1" fontId="19" fillId="6" borderId="1" xfId="0" applyNumberFormat="1" applyFont="1" applyFill="1" applyBorder="1" applyAlignment="1">
      <alignment horizontal="right" vertical="center"/>
    </xf>
    <xf numFmtId="1" fontId="19" fillId="7" borderId="1" xfId="0" applyNumberFormat="1" applyFont="1" applyFill="1" applyBorder="1" applyAlignment="1">
      <alignment horizontal="right" vertical="center"/>
    </xf>
    <xf numFmtId="0" fontId="13" fillId="0" borderId="1" xfId="0" applyFont="1" applyBorder="1" applyAlignment="1">
      <alignment vertical="center" wrapText="1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1" fontId="8" fillId="0" borderId="5" xfId="0" applyNumberFormat="1" applyFont="1" applyBorder="1" applyAlignment="1">
      <alignment horizontal="left" indent="1"/>
    </xf>
    <xf numFmtId="1" fontId="3" fillId="0" borderId="2" xfId="0" applyNumberFormat="1" applyFont="1" applyBorder="1" applyAlignment="1">
      <alignment horizontal="left" wrapText="1"/>
    </xf>
    <xf numFmtId="1" fontId="8" fillId="0" borderId="0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wrapText="1" indent="1"/>
    </xf>
    <xf numFmtId="1" fontId="8" fillId="0" borderId="10" xfId="0" applyNumberFormat="1" applyFont="1" applyBorder="1" applyAlignment="1">
      <alignment horizontal="left" vertical="top" indent="1"/>
    </xf>
    <xf numFmtId="1" fontId="7" fillId="0" borderId="0" xfId="0" applyNumberFormat="1" applyFont="1" applyAlignment="1">
      <alignment vertical="top"/>
    </xf>
    <xf numFmtId="1" fontId="4" fillId="0" borderId="0" xfId="0" applyNumberFormat="1" applyFont="1" applyBorder="1" applyAlignment="1">
      <alignment horizontal="center" vertical="top" wrapText="1"/>
    </xf>
    <xf numFmtId="1" fontId="7" fillId="3" borderId="11" xfId="0" applyNumberFormat="1" applyFont="1" applyFill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/>
    </xf>
    <xf numFmtId="1" fontId="7" fillId="0" borderId="1" xfId="0" applyNumberFormat="1" applyFont="1" applyFill="1" applyBorder="1" applyAlignment="1">
      <alignment horizontal="center" vertical="top"/>
    </xf>
    <xf numFmtId="1" fontId="7" fillId="0" borderId="7" xfId="0" applyNumberFormat="1" applyFont="1" applyFill="1" applyBorder="1" applyAlignment="1">
      <alignment horizontal="center" vertical="top"/>
    </xf>
    <xf numFmtId="1" fontId="7" fillId="3" borderId="1" xfId="0" applyNumberFormat="1" applyFont="1" applyFill="1" applyBorder="1" applyAlignment="1">
      <alignment horizontal="center" vertical="top"/>
    </xf>
    <xf numFmtId="1" fontId="7" fillId="3" borderId="2" xfId="0" applyNumberFormat="1" applyFont="1" applyFill="1" applyBorder="1" applyAlignment="1">
      <alignment horizontal="center" vertical="top"/>
    </xf>
    <xf numFmtId="1" fontId="7" fillId="0" borderId="8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1" fontId="7" fillId="0" borderId="9" xfId="0" applyNumberFormat="1" applyFont="1" applyBorder="1" applyAlignment="1">
      <alignment vertical="top"/>
    </xf>
    <xf numFmtId="1" fontId="8" fillId="0" borderId="5" xfId="0" applyNumberFormat="1" applyFont="1" applyBorder="1" applyAlignment="1">
      <alignment horizontal="left" vertical="top" wrapText="1" indent="1"/>
    </xf>
    <xf numFmtId="1" fontId="3" fillId="6" borderId="1" xfId="0" applyNumberFormat="1" applyFont="1" applyFill="1" applyBorder="1" applyAlignment="1">
      <alignment vertical="distributed"/>
    </xf>
    <xf numFmtId="1" fontId="3" fillId="3" borderId="1" xfId="0" applyNumberFormat="1" applyFont="1" applyFill="1" applyBorder="1" applyAlignment="1">
      <alignment vertical="distributed"/>
    </xf>
    <xf numFmtId="1" fontId="7" fillId="0" borderId="8" xfId="0" applyNumberFormat="1" applyFont="1" applyBorder="1" applyAlignment="1">
      <alignment horizontal="right"/>
    </xf>
    <xf numFmtId="1" fontId="4" fillId="0" borderId="8" xfId="0" applyNumberFormat="1" applyFont="1" applyBorder="1"/>
    <xf numFmtId="0" fontId="15" fillId="0" borderId="0" xfId="0" applyFont="1" applyAlignment="1">
      <alignment horizontal="left" wrapText="1" indent="22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5" xfId="0" applyNumberFormat="1" applyFont="1" applyFill="1" applyBorder="1" applyAlignment="1">
      <alignment horizontal="center" vertical="center" wrapText="1"/>
    </xf>
    <xf numFmtId="1" fontId="7" fillId="7" borderId="11" xfId="0" applyNumberFormat="1" applyFont="1" applyFill="1" applyBorder="1" applyAlignment="1">
      <alignment horizontal="center" vertical="center" wrapText="1"/>
    </xf>
    <xf numFmtId="1" fontId="7" fillId="7" borderId="15" xfId="0" applyNumberFormat="1" applyFont="1" applyFill="1" applyBorder="1" applyAlignment="1">
      <alignment horizontal="center" vertical="center"/>
    </xf>
    <xf numFmtId="1" fontId="7" fillId="7" borderId="7" xfId="0" applyNumberFormat="1" applyFont="1" applyFill="1" applyBorder="1" applyAlignment="1">
      <alignment horizontal="center" vertical="center"/>
    </xf>
    <xf numFmtId="1" fontId="7" fillId="7" borderId="4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7" fillId="6" borderId="9" xfId="0" applyNumberFormat="1" applyFont="1" applyFill="1" applyBorder="1" applyAlignment="1">
      <alignment horizontal="center" vertical="center" wrapText="1"/>
    </xf>
    <xf numFmtId="1" fontId="7" fillId="6" borderId="12" xfId="0" applyNumberFormat="1" applyFont="1" applyFill="1" applyBorder="1" applyAlignment="1">
      <alignment horizontal="center" vertical="center" wrapText="1"/>
    </xf>
    <xf numFmtId="1" fontId="7" fillId="7" borderId="9" xfId="0" applyNumberFormat="1" applyFont="1" applyFill="1" applyBorder="1" applyAlignment="1">
      <alignment horizontal="center" vertical="center" wrapText="1"/>
    </xf>
    <xf numFmtId="1" fontId="7" fillId="7" borderId="12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5" xfId="0" applyNumberFormat="1" applyFont="1" applyFill="1" applyBorder="1" applyAlignment="1">
      <alignment horizontal="center" vertical="center" wrapText="1"/>
    </xf>
    <xf numFmtId="1" fontId="7" fillId="6" borderId="11" xfId="0" applyNumberFormat="1" applyFont="1" applyFill="1" applyBorder="1" applyAlignment="1">
      <alignment horizontal="center" vertical="center" wrapText="1"/>
    </xf>
    <xf numFmtId="1" fontId="7" fillId="6" borderId="15" xfId="0" applyNumberFormat="1" applyFont="1" applyFill="1" applyBorder="1" applyAlignment="1">
      <alignment horizontal="center" vertical="center"/>
    </xf>
    <xf numFmtId="1" fontId="7" fillId="6" borderId="7" xfId="0" applyNumberFormat="1" applyFont="1" applyFill="1" applyBorder="1" applyAlignment="1">
      <alignment horizontal="center" vertical="center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0" borderId="15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left" indent="23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24"/>
    </xf>
    <xf numFmtId="1" fontId="7" fillId="7" borderId="6" xfId="0" applyNumberFormat="1" applyFont="1" applyFill="1" applyBorder="1" applyAlignment="1">
      <alignment horizontal="center" vertical="center" wrapText="1"/>
    </xf>
    <xf numFmtId="1" fontId="7" fillId="7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indent="24"/>
    </xf>
    <xf numFmtId="1" fontId="5" fillId="0" borderId="1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7" fillId="0" borderId="5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indent="25"/>
    </xf>
    <xf numFmtId="1" fontId="4" fillId="0" borderId="0" xfId="0" applyNumberFormat="1" applyFont="1" applyBorder="1" applyAlignment="1">
      <alignment horizont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" fontId="5" fillId="0" borderId="5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5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1" fontId="7" fillId="0" borderId="2" xfId="0" applyNumberFormat="1" applyFont="1" applyBorder="1" applyAlignment="1">
      <alignment horizontal="center" vertical="top" wrapText="1"/>
    </xf>
    <xf numFmtId="1" fontId="7" fillId="0" borderId="5" xfId="0" applyNumberFormat="1" applyFont="1" applyBorder="1" applyAlignment="1">
      <alignment horizontal="center" vertical="top" wrapText="1"/>
    </xf>
    <xf numFmtId="1" fontId="7" fillId="0" borderId="11" xfId="0" applyNumberFormat="1" applyFont="1" applyBorder="1" applyAlignment="1">
      <alignment horizontal="center" vertical="top" wrapText="1"/>
    </xf>
    <xf numFmtId="1" fontId="8" fillId="0" borderId="5" xfId="0" applyNumberFormat="1" applyFont="1" applyFill="1" applyBorder="1" applyAlignment="1">
      <alignment horizontal="left" wrapText="1" indent="1"/>
    </xf>
    <xf numFmtId="1" fontId="8" fillId="0" borderId="11" xfId="0" applyNumberFormat="1" applyFont="1" applyFill="1" applyBorder="1" applyAlignment="1">
      <alignment horizontal="left" wrapText="1" indent="1"/>
    </xf>
    <xf numFmtId="1" fontId="7" fillId="3" borderId="2" xfId="0" applyNumberFormat="1" applyFont="1" applyFill="1" applyBorder="1" applyAlignment="1">
      <alignment horizontal="center" vertical="top"/>
    </xf>
    <xf numFmtId="1" fontId="7" fillId="3" borderId="5" xfId="0" applyNumberFormat="1" applyFont="1" applyFill="1" applyBorder="1" applyAlignment="1">
      <alignment horizontal="center" vertical="top"/>
    </xf>
    <xf numFmtId="1" fontId="7" fillId="3" borderId="11" xfId="0" applyNumberFormat="1" applyFont="1" applyFill="1" applyBorder="1" applyAlignment="1">
      <alignment horizontal="center" vertical="top"/>
    </xf>
    <xf numFmtId="1" fontId="3" fillId="3" borderId="6" xfId="0" applyNumberFormat="1" applyFont="1" applyFill="1" applyBorder="1" applyAlignment="1">
      <alignment horizontal="center" vertical="top"/>
    </xf>
    <xf numFmtId="1" fontId="3" fillId="3" borderId="13" xfId="0" applyNumberFormat="1" applyFont="1" applyFill="1" applyBorder="1" applyAlignment="1">
      <alignment horizontal="center" vertical="top"/>
    </xf>
    <xf numFmtId="1" fontId="3" fillId="3" borderId="14" xfId="0" applyNumberFormat="1" applyFont="1" applyFill="1" applyBorder="1" applyAlignment="1">
      <alignment horizontal="center" vertical="top"/>
    </xf>
    <xf numFmtId="1" fontId="5" fillId="0" borderId="6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7"/>
    </xf>
    <xf numFmtId="0" fontId="15" fillId="0" borderId="0" xfId="0" applyFont="1" applyAlignment="1">
      <alignment horizontal="left" indent="27"/>
    </xf>
    <xf numFmtId="1" fontId="5" fillId="0" borderId="13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17" fillId="0" borderId="0" xfId="0" applyNumberFormat="1" applyFont="1" applyAlignment="1">
      <alignment horizontal="right"/>
    </xf>
    <xf numFmtId="1" fontId="5" fillId="0" borderId="9" xfId="0" applyNumberFormat="1" applyFont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showZeros="0" workbookViewId="0">
      <selection activeCell="J11" sqref="J11"/>
    </sheetView>
  </sheetViews>
  <sheetFormatPr defaultColWidth="9.42578125" defaultRowHeight="15" x14ac:dyDescent="0.25"/>
  <cols>
    <col min="1" max="1" width="9.7109375" style="134" customWidth="1"/>
    <col min="2" max="2" width="69.85546875" style="155" customWidth="1"/>
    <col min="3" max="3" width="10.42578125" style="135" hidden="1" customWidth="1"/>
    <col min="4" max="4" width="9.28515625" style="134" hidden="1" customWidth="1"/>
    <col min="5" max="5" width="10.42578125" style="134" customWidth="1"/>
    <col min="6" max="16384" width="9.42578125" style="134"/>
  </cols>
  <sheetData>
    <row r="1" spans="1:5" x14ac:dyDescent="0.25">
      <c r="B1" s="391" t="s">
        <v>394</v>
      </c>
      <c r="C1" s="391"/>
      <c r="D1" s="391"/>
      <c r="E1" s="391"/>
    </row>
    <row r="2" spans="1:5" x14ac:dyDescent="0.25">
      <c r="B2" s="391" t="s">
        <v>395</v>
      </c>
      <c r="C2" s="391"/>
      <c r="D2" s="391"/>
      <c r="E2" s="391"/>
    </row>
    <row r="3" spans="1:5" x14ac:dyDescent="0.25">
      <c r="B3" s="391" t="s">
        <v>396</v>
      </c>
      <c r="C3" s="391"/>
      <c r="D3" s="391"/>
      <c r="E3" s="391"/>
    </row>
    <row r="4" spans="1:5" x14ac:dyDescent="0.25">
      <c r="B4" s="391" t="s">
        <v>397</v>
      </c>
      <c r="C4" s="391"/>
      <c r="D4" s="391"/>
      <c r="E4" s="391"/>
    </row>
    <row r="5" spans="1:5" x14ac:dyDescent="0.25">
      <c r="B5" s="389" t="s">
        <v>398</v>
      </c>
      <c r="C5" s="389"/>
      <c r="D5" s="389"/>
      <c r="E5" s="389"/>
    </row>
    <row r="6" spans="1:5" x14ac:dyDescent="0.25">
      <c r="B6" s="389" t="s">
        <v>399</v>
      </c>
      <c r="C6" s="389"/>
      <c r="D6" s="389"/>
      <c r="E6" s="389"/>
    </row>
    <row r="7" spans="1:5" x14ac:dyDescent="0.25">
      <c r="B7" s="389" t="s">
        <v>400</v>
      </c>
      <c r="C7" s="389"/>
      <c r="D7" s="389"/>
      <c r="E7" s="389"/>
    </row>
    <row r="8" spans="1:5" x14ac:dyDescent="0.25">
      <c r="B8" s="389" t="s">
        <v>401</v>
      </c>
      <c r="C8" s="389"/>
      <c r="D8" s="389"/>
      <c r="E8" s="389"/>
    </row>
    <row r="9" spans="1:5" x14ac:dyDescent="0.25">
      <c r="B9" s="389" t="s">
        <v>402</v>
      </c>
      <c r="C9" s="389"/>
      <c r="D9" s="389"/>
      <c r="E9" s="389"/>
    </row>
    <row r="10" spans="1:5" x14ac:dyDescent="0.25">
      <c r="B10" s="389" t="s">
        <v>425</v>
      </c>
      <c r="C10" s="389"/>
      <c r="D10" s="389"/>
      <c r="E10" s="389"/>
    </row>
    <row r="11" spans="1:5" x14ac:dyDescent="0.25">
      <c r="B11" s="389" t="s">
        <v>438</v>
      </c>
      <c r="C11" s="389"/>
      <c r="D11" s="389"/>
      <c r="E11" s="389"/>
    </row>
    <row r="12" spans="1:5" x14ac:dyDescent="0.25">
      <c r="B12" s="389" t="s">
        <v>443</v>
      </c>
      <c r="C12" s="389"/>
      <c r="D12" s="389"/>
      <c r="E12" s="389"/>
    </row>
    <row r="13" spans="1:5" x14ac:dyDescent="0.25">
      <c r="B13" s="389" t="s">
        <v>496</v>
      </c>
      <c r="C13" s="389"/>
      <c r="D13" s="389"/>
      <c r="E13" s="389"/>
    </row>
    <row r="14" spans="1:5" x14ac:dyDescent="0.25">
      <c r="B14" s="389" t="s">
        <v>501</v>
      </c>
      <c r="C14" s="389"/>
      <c r="D14" s="389"/>
      <c r="E14" s="389"/>
    </row>
    <row r="15" spans="1:5" x14ac:dyDescent="0.25">
      <c r="B15" s="220"/>
      <c r="C15" s="220"/>
    </row>
    <row r="16" spans="1:5" x14ac:dyDescent="0.25">
      <c r="A16" s="390" t="s">
        <v>270</v>
      </c>
      <c r="B16" s="390"/>
      <c r="C16" s="390"/>
    </row>
    <row r="17" spans="1:5" x14ac:dyDescent="0.25">
      <c r="E17" s="136" t="s">
        <v>186</v>
      </c>
    </row>
    <row r="18" spans="1:5" ht="30" x14ac:dyDescent="0.25">
      <c r="A18" s="352" t="s">
        <v>271</v>
      </c>
      <c r="B18" s="154" t="s">
        <v>272</v>
      </c>
      <c r="C18" s="353" t="s">
        <v>373</v>
      </c>
      <c r="D18" s="248" t="s">
        <v>369</v>
      </c>
      <c r="E18" s="154" t="s">
        <v>0</v>
      </c>
    </row>
    <row r="19" spans="1:5" x14ac:dyDescent="0.25">
      <c r="A19" s="137" t="s">
        <v>78</v>
      </c>
      <c r="B19" s="208" t="s">
        <v>273</v>
      </c>
      <c r="C19" s="221">
        <f>C20+C25+C29</f>
        <v>16598928</v>
      </c>
      <c r="D19" s="249">
        <f>D20+D25+D29</f>
        <v>9904</v>
      </c>
      <c r="E19" s="138">
        <f>E20+E25+E29</f>
        <v>16608832</v>
      </c>
    </row>
    <row r="20" spans="1:5" x14ac:dyDescent="0.25">
      <c r="A20" s="137" t="s">
        <v>274</v>
      </c>
      <c r="B20" s="208" t="s">
        <v>275</v>
      </c>
      <c r="C20" s="221">
        <f>C21</f>
        <v>14856864</v>
      </c>
      <c r="D20" s="249">
        <f>D21</f>
        <v>9904</v>
      </c>
      <c r="E20" s="138">
        <f>E21</f>
        <v>14866768</v>
      </c>
    </row>
    <row r="21" spans="1:5" ht="15" customHeight="1" x14ac:dyDescent="0.25">
      <c r="A21" s="137" t="s">
        <v>276</v>
      </c>
      <c r="B21" s="209" t="s">
        <v>342</v>
      </c>
      <c r="C21" s="222">
        <f>C22+C23+C24</f>
        <v>14856864</v>
      </c>
      <c r="D21" s="250">
        <f>D22+D23+D24</f>
        <v>9904</v>
      </c>
      <c r="E21" s="139">
        <f>E22+E23+E24</f>
        <v>14866768</v>
      </c>
    </row>
    <row r="22" spans="1:5" ht="15" customHeight="1" x14ac:dyDescent="0.25">
      <c r="A22" s="137" t="s">
        <v>277</v>
      </c>
      <c r="B22" s="209" t="s">
        <v>343</v>
      </c>
      <c r="C22" s="223">
        <v>8879954</v>
      </c>
      <c r="D22" s="251">
        <v>9904</v>
      </c>
      <c r="E22" s="140">
        <f>C22+D22</f>
        <v>8889858</v>
      </c>
    </row>
    <row r="23" spans="1:5" x14ac:dyDescent="0.25">
      <c r="A23" s="137" t="s">
        <v>278</v>
      </c>
      <c r="B23" s="209" t="s">
        <v>344</v>
      </c>
      <c r="C23" s="223">
        <v>2723984</v>
      </c>
      <c r="D23" s="251"/>
      <c r="E23" s="140">
        <f>C23+D23</f>
        <v>2723984</v>
      </c>
    </row>
    <row r="24" spans="1:5" ht="30" x14ac:dyDescent="0.25">
      <c r="A24" s="137" t="s">
        <v>279</v>
      </c>
      <c r="B24" s="354" t="s">
        <v>357</v>
      </c>
      <c r="C24" s="223">
        <v>3252926</v>
      </c>
      <c r="D24" s="251"/>
      <c r="E24" s="140">
        <f>C24+D24</f>
        <v>3252926</v>
      </c>
    </row>
    <row r="25" spans="1:5" x14ac:dyDescent="0.25">
      <c r="A25" s="137" t="s">
        <v>280</v>
      </c>
      <c r="B25" s="208" t="s">
        <v>281</v>
      </c>
      <c r="C25" s="221">
        <f>C26+C27+C28</f>
        <v>577792</v>
      </c>
      <c r="D25" s="249">
        <f>D26+D27+D28</f>
        <v>0</v>
      </c>
      <c r="E25" s="138">
        <f>E26+E27+E28</f>
        <v>577792</v>
      </c>
    </row>
    <row r="26" spans="1:5" x14ac:dyDescent="0.25">
      <c r="A26" s="137" t="s">
        <v>282</v>
      </c>
      <c r="B26" s="209" t="s">
        <v>345</v>
      </c>
      <c r="C26" s="223">
        <v>251390</v>
      </c>
      <c r="D26" s="251"/>
      <c r="E26" s="140">
        <f>C26+D26</f>
        <v>251390</v>
      </c>
    </row>
    <row r="27" spans="1:5" x14ac:dyDescent="0.25">
      <c r="A27" s="137" t="s">
        <v>283</v>
      </c>
      <c r="B27" s="209" t="s">
        <v>346</v>
      </c>
      <c r="C27" s="223">
        <v>7820</v>
      </c>
      <c r="D27" s="251"/>
      <c r="E27" s="140">
        <f>C27+D27</f>
        <v>7820</v>
      </c>
    </row>
    <row r="28" spans="1:5" x14ac:dyDescent="0.25">
      <c r="A28" s="137" t="s">
        <v>284</v>
      </c>
      <c r="B28" s="209" t="s">
        <v>347</v>
      </c>
      <c r="C28" s="223">
        <v>318582</v>
      </c>
      <c r="D28" s="251"/>
      <c r="E28" s="140">
        <f>C28+D28</f>
        <v>318582</v>
      </c>
    </row>
    <row r="29" spans="1:5" x14ac:dyDescent="0.25">
      <c r="A29" s="137" t="s">
        <v>285</v>
      </c>
      <c r="B29" s="210" t="s">
        <v>286</v>
      </c>
      <c r="C29" s="221">
        <f>C30+C31+C32</f>
        <v>1164272</v>
      </c>
      <c r="D29" s="249">
        <f>D30+D31+D32</f>
        <v>0</v>
      </c>
      <c r="E29" s="138">
        <f>E30+E31+E32</f>
        <v>1164272</v>
      </c>
    </row>
    <row r="30" spans="1:5" x14ac:dyDescent="0.25">
      <c r="A30" s="137" t="s">
        <v>287</v>
      </c>
      <c r="B30" s="209" t="s">
        <v>348</v>
      </c>
      <c r="C30" s="223">
        <v>78197</v>
      </c>
      <c r="D30" s="251"/>
      <c r="E30" s="140">
        <f>C30+D30</f>
        <v>78197</v>
      </c>
    </row>
    <row r="31" spans="1:5" x14ac:dyDescent="0.25">
      <c r="A31" s="141" t="s">
        <v>288</v>
      </c>
      <c r="B31" s="209" t="s">
        <v>349</v>
      </c>
      <c r="C31" s="223">
        <v>43443</v>
      </c>
      <c r="D31" s="251"/>
      <c r="E31" s="140">
        <f>C31+D31</f>
        <v>43443</v>
      </c>
    </row>
    <row r="32" spans="1:5" x14ac:dyDescent="0.25">
      <c r="A32" s="137" t="s">
        <v>289</v>
      </c>
      <c r="B32" s="209" t="s">
        <v>350</v>
      </c>
      <c r="C32" s="223">
        <v>1042632</v>
      </c>
      <c r="D32" s="251"/>
      <c r="E32" s="140">
        <f>C32+D32</f>
        <v>1042632</v>
      </c>
    </row>
    <row r="33" spans="1:5" x14ac:dyDescent="0.25">
      <c r="A33" s="137" t="s">
        <v>199</v>
      </c>
      <c r="B33" s="208" t="s">
        <v>290</v>
      </c>
      <c r="C33" s="221">
        <f>C34+C38+C42+C43</f>
        <v>1264448</v>
      </c>
      <c r="D33" s="249">
        <f>D34+D38+D42+D43</f>
        <v>1100</v>
      </c>
      <c r="E33" s="138">
        <f>E34+E38+E42+E43</f>
        <v>1265548</v>
      </c>
    </row>
    <row r="34" spans="1:5" x14ac:dyDescent="0.25">
      <c r="A34" s="137" t="s">
        <v>291</v>
      </c>
      <c r="B34" s="208" t="s">
        <v>292</v>
      </c>
      <c r="C34" s="221">
        <f>C35+C36+C37</f>
        <v>184778</v>
      </c>
      <c r="D34" s="249">
        <f>D35+D36+D37</f>
        <v>0</v>
      </c>
      <c r="E34" s="138">
        <f>E35+E36+E37</f>
        <v>184778</v>
      </c>
    </row>
    <row r="35" spans="1:5" ht="30" x14ac:dyDescent="0.25">
      <c r="A35" s="137" t="s">
        <v>293</v>
      </c>
      <c r="B35" s="209" t="s">
        <v>351</v>
      </c>
      <c r="C35" s="223">
        <v>145679</v>
      </c>
      <c r="D35" s="251"/>
      <c r="E35" s="140">
        <f>C35+D35</f>
        <v>145679</v>
      </c>
    </row>
    <row r="36" spans="1:5" x14ac:dyDescent="0.25">
      <c r="A36" s="137" t="s">
        <v>294</v>
      </c>
      <c r="B36" s="209" t="s">
        <v>352</v>
      </c>
      <c r="C36" s="223">
        <v>18825</v>
      </c>
      <c r="D36" s="251"/>
      <c r="E36" s="140">
        <f>C36+D36</f>
        <v>18825</v>
      </c>
    </row>
    <row r="37" spans="1:5" x14ac:dyDescent="0.25">
      <c r="A37" s="137" t="s">
        <v>295</v>
      </c>
      <c r="B37" s="209" t="s">
        <v>353</v>
      </c>
      <c r="C37" s="223">
        <v>20274</v>
      </c>
      <c r="D37" s="251"/>
      <c r="E37" s="140">
        <f>C37+D37</f>
        <v>20274</v>
      </c>
    </row>
    <row r="38" spans="1:5" x14ac:dyDescent="0.25">
      <c r="A38" s="137" t="s">
        <v>296</v>
      </c>
      <c r="B38" s="208" t="s">
        <v>297</v>
      </c>
      <c r="C38" s="221">
        <f>C39+C40+C41</f>
        <v>938165</v>
      </c>
      <c r="D38" s="249">
        <f>D39+D40+D41</f>
        <v>1100</v>
      </c>
      <c r="E38" s="138">
        <f>E39+E40+E41</f>
        <v>939265</v>
      </c>
    </row>
    <row r="39" spans="1:5" x14ac:dyDescent="0.25">
      <c r="A39" s="137" t="s">
        <v>298</v>
      </c>
      <c r="B39" s="209" t="s">
        <v>354</v>
      </c>
      <c r="C39" s="222">
        <v>164059</v>
      </c>
      <c r="D39" s="250">
        <v>500</v>
      </c>
      <c r="E39" s="140">
        <f>C39+D39</f>
        <v>164559</v>
      </c>
    </row>
    <row r="40" spans="1:5" ht="15.75" customHeight="1" x14ac:dyDescent="0.25">
      <c r="A40" s="137" t="s">
        <v>299</v>
      </c>
      <c r="B40" s="209" t="s">
        <v>355</v>
      </c>
      <c r="C40" s="222">
        <v>101974</v>
      </c>
      <c r="D40" s="250">
        <v>600</v>
      </c>
      <c r="E40" s="140">
        <f>C40+D40</f>
        <v>102574</v>
      </c>
    </row>
    <row r="41" spans="1:5" x14ac:dyDescent="0.25">
      <c r="A41" s="137" t="s">
        <v>300</v>
      </c>
      <c r="B41" s="209" t="s">
        <v>403</v>
      </c>
      <c r="C41" s="223">
        <v>672132</v>
      </c>
      <c r="D41" s="251"/>
      <c r="E41" s="140">
        <f>C41+D41</f>
        <v>672132</v>
      </c>
    </row>
    <row r="42" spans="1:5" x14ac:dyDescent="0.25">
      <c r="A42" s="137" t="s">
        <v>301</v>
      </c>
      <c r="B42" s="208" t="s">
        <v>302</v>
      </c>
      <c r="C42" s="221">
        <v>2896</v>
      </c>
      <c r="D42" s="249"/>
      <c r="E42" s="140">
        <f>C42+D42</f>
        <v>2896</v>
      </c>
    </row>
    <row r="43" spans="1:5" x14ac:dyDescent="0.25">
      <c r="A43" s="137" t="s">
        <v>303</v>
      </c>
      <c r="B43" s="208" t="s">
        <v>304</v>
      </c>
      <c r="C43" s="224">
        <v>138609</v>
      </c>
      <c r="D43" s="252"/>
      <c r="E43" s="140">
        <f>C43+D43</f>
        <v>138609</v>
      </c>
    </row>
    <row r="44" spans="1:5" ht="28.5" x14ac:dyDescent="0.25">
      <c r="A44" s="137" t="s">
        <v>79</v>
      </c>
      <c r="B44" s="208" t="s">
        <v>305</v>
      </c>
      <c r="C44" s="224">
        <f>C45</f>
        <v>20273</v>
      </c>
      <c r="D44" s="252">
        <f>D45</f>
        <v>0</v>
      </c>
      <c r="E44" s="143">
        <f>E45</f>
        <v>20273</v>
      </c>
    </row>
    <row r="45" spans="1:5" x14ac:dyDescent="0.25">
      <c r="A45" s="137" t="s">
        <v>306</v>
      </c>
      <c r="B45" s="208" t="s">
        <v>307</v>
      </c>
      <c r="C45" s="224">
        <f>C46+C47</f>
        <v>20273</v>
      </c>
      <c r="D45" s="252">
        <f>D46+D47</f>
        <v>0</v>
      </c>
      <c r="E45" s="143">
        <f>E46+E47</f>
        <v>20273</v>
      </c>
    </row>
    <row r="46" spans="1:5" x14ac:dyDescent="0.25">
      <c r="A46" s="163" t="s">
        <v>308</v>
      </c>
      <c r="B46" s="211" t="s">
        <v>356</v>
      </c>
      <c r="C46" s="222">
        <v>20273</v>
      </c>
      <c r="D46" s="250"/>
      <c r="E46" s="139">
        <f>C46+D46</f>
        <v>20273</v>
      </c>
    </row>
    <row r="47" spans="1:5" hidden="1" x14ac:dyDescent="0.25">
      <c r="A47" s="137" t="s">
        <v>309</v>
      </c>
      <c r="B47" s="212" t="s">
        <v>310</v>
      </c>
      <c r="C47" s="222"/>
      <c r="D47" s="250"/>
      <c r="E47" s="144"/>
    </row>
    <row r="48" spans="1:5" x14ac:dyDescent="0.25">
      <c r="A48" s="137" t="s">
        <v>80</v>
      </c>
      <c r="B48" s="208" t="s">
        <v>311</v>
      </c>
      <c r="C48" s="221">
        <f>C49+C94+C95</f>
        <v>18356560</v>
      </c>
      <c r="D48" s="249">
        <f>D49+D94+D95</f>
        <v>175149</v>
      </c>
      <c r="E48" s="344">
        <f>E49+E94+E95</f>
        <v>18531709</v>
      </c>
    </row>
    <row r="49" spans="1:5" x14ac:dyDescent="0.25">
      <c r="A49" s="137" t="s">
        <v>312</v>
      </c>
      <c r="B49" s="213" t="s">
        <v>313</v>
      </c>
      <c r="C49" s="221">
        <f>C50+C72+C73</f>
        <v>16165419</v>
      </c>
      <c r="D49" s="249">
        <f>D50+D72+D73</f>
        <v>140480</v>
      </c>
      <c r="E49" s="344">
        <f>E50+E72+E73</f>
        <v>16305899</v>
      </c>
    </row>
    <row r="50" spans="1:5" s="346" customFormat="1" x14ac:dyDescent="0.25">
      <c r="A50" s="163" t="s">
        <v>314</v>
      </c>
      <c r="B50" s="212" t="s">
        <v>446</v>
      </c>
      <c r="C50" s="222">
        <f>C51+C52+C53+C54+C55+C56+C57+C59+C60+C62+C63+C64+C65+C66+C67+C68+C69+C70+C71+C58+C61</f>
        <v>2568263</v>
      </c>
      <c r="D50" s="250">
        <f>D51+D52+D53+D54+D55+D56+D57+D59+D60+D62+D63+D64+D65+D66+D67+D68+D69+D70+D71+D58+D61</f>
        <v>0</v>
      </c>
      <c r="E50" s="357">
        <f>E51+E52+E53+E54+E55+E56+E57+E59+E60+E62+E63+E64+E65+E66+E67+E68+E69+E70+E71+E58+E61</f>
        <v>2568263</v>
      </c>
    </row>
    <row r="51" spans="1:5" x14ac:dyDescent="0.25">
      <c r="A51" s="137" t="s">
        <v>315</v>
      </c>
      <c r="B51" s="209" t="s">
        <v>447</v>
      </c>
      <c r="C51" s="223">
        <v>579</v>
      </c>
      <c r="D51" s="251"/>
      <c r="E51" s="140">
        <f>C51+D51</f>
        <v>579</v>
      </c>
    </row>
    <row r="52" spans="1:5" x14ac:dyDescent="0.25">
      <c r="A52" s="137" t="s">
        <v>316</v>
      </c>
      <c r="B52" s="209" t="s">
        <v>448</v>
      </c>
      <c r="C52" s="223">
        <v>7501</v>
      </c>
      <c r="D52" s="251"/>
      <c r="E52" s="140">
        <f>C52+D52</f>
        <v>7501</v>
      </c>
    </row>
    <row r="53" spans="1:5" x14ac:dyDescent="0.25">
      <c r="A53" s="137" t="s">
        <v>317</v>
      </c>
      <c r="B53" s="209" t="s">
        <v>449</v>
      </c>
      <c r="C53" s="223">
        <v>8000</v>
      </c>
      <c r="D53" s="251"/>
      <c r="E53" s="140">
        <f t="shared" ref="E53:E94" si="0">C53+D53</f>
        <v>8000</v>
      </c>
    </row>
    <row r="54" spans="1:5" x14ac:dyDescent="0.25">
      <c r="A54" s="137" t="s">
        <v>318</v>
      </c>
      <c r="B54" s="209" t="s">
        <v>450</v>
      </c>
      <c r="C54" s="223">
        <v>216439</v>
      </c>
      <c r="D54" s="251"/>
      <c r="E54" s="140">
        <f t="shared" si="0"/>
        <v>216439</v>
      </c>
    </row>
    <row r="55" spans="1:5" x14ac:dyDescent="0.25">
      <c r="A55" s="137" t="s">
        <v>319</v>
      </c>
      <c r="B55" s="209" t="s">
        <v>451</v>
      </c>
      <c r="C55" s="223">
        <v>520804</v>
      </c>
      <c r="D55" s="251"/>
      <c r="E55" s="140">
        <f t="shared" si="0"/>
        <v>520804</v>
      </c>
    </row>
    <row r="56" spans="1:5" x14ac:dyDescent="0.25">
      <c r="A56" s="137" t="s">
        <v>320</v>
      </c>
      <c r="B56" s="209" t="s">
        <v>452</v>
      </c>
      <c r="C56" s="223">
        <v>447733</v>
      </c>
      <c r="D56" s="251"/>
      <c r="E56" s="140">
        <f t="shared" si="0"/>
        <v>447733</v>
      </c>
    </row>
    <row r="57" spans="1:5" x14ac:dyDescent="0.25">
      <c r="A57" s="137" t="s">
        <v>321</v>
      </c>
      <c r="B57" s="209" t="s">
        <v>453</v>
      </c>
      <c r="C57" s="223">
        <v>92215</v>
      </c>
      <c r="D57" s="251"/>
      <c r="E57" s="140">
        <f t="shared" si="0"/>
        <v>92215</v>
      </c>
    </row>
    <row r="58" spans="1:5" x14ac:dyDescent="0.25">
      <c r="A58" s="137" t="s">
        <v>322</v>
      </c>
      <c r="B58" s="209" t="s">
        <v>454</v>
      </c>
      <c r="C58" s="223">
        <v>13718</v>
      </c>
      <c r="D58" s="251"/>
      <c r="E58" s="140">
        <f t="shared" si="0"/>
        <v>13718</v>
      </c>
    </row>
    <row r="59" spans="1:5" ht="30" x14ac:dyDescent="0.25">
      <c r="A59" s="137" t="s">
        <v>323</v>
      </c>
      <c r="B59" s="209" t="s">
        <v>455</v>
      </c>
      <c r="C59" s="223">
        <v>204105</v>
      </c>
      <c r="D59" s="251"/>
      <c r="E59" s="140">
        <f t="shared" si="0"/>
        <v>204105</v>
      </c>
    </row>
    <row r="60" spans="1:5" x14ac:dyDescent="0.25">
      <c r="A60" s="137" t="s">
        <v>324</v>
      </c>
      <c r="B60" s="209" t="s">
        <v>456</v>
      </c>
      <c r="C60" s="223">
        <v>77005</v>
      </c>
      <c r="D60" s="251"/>
      <c r="E60" s="140">
        <f t="shared" si="0"/>
        <v>77005</v>
      </c>
    </row>
    <row r="61" spans="1:5" x14ac:dyDescent="0.25">
      <c r="A61" s="137" t="s">
        <v>325</v>
      </c>
      <c r="B61" s="209" t="s">
        <v>457</v>
      </c>
      <c r="C61" s="223">
        <v>71297</v>
      </c>
      <c r="D61" s="251"/>
      <c r="E61" s="140">
        <f t="shared" si="0"/>
        <v>71297</v>
      </c>
    </row>
    <row r="62" spans="1:5" x14ac:dyDescent="0.25">
      <c r="A62" s="137" t="s">
        <v>326</v>
      </c>
      <c r="B62" s="209" t="s">
        <v>458</v>
      </c>
      <c r="C62" s="223">
        <v>62761</v>
      </c>
      <c r="D62" s="251"/>
      <c r="E62" s="140">
        <f t="shared" si="0"/>
        <v>62761</v>
      </c>
    </row>
    <row r="63" spans="1:5" x14ac:dyDescent="0.25">
      <c r="A63" s="137" t="s">
        <v>327</v>
      </c>
      <c r="B63" s="209" t="s">
        <v>459</v>
      </c>
      <c r="C63" s="223">
        <v>8689</v>
      </c>
      <c r="D63" s="251"/>
      <c r="E63" s="140">
        <f t="shared" si="0"/>
        <v>8689</v>
      </c>
    </row>
    <row r="64" spans="1:5" x14ac:dyDescent="0.25">
      <c r="A64" s="137" t="s">
        <v>328</v>
      </c>
      <c r="B64" s="209" t="s">
        <v>460</v>
      </c>
      <c r="C64" s="223">
        <v>782</v>
      </c>
      <c r="D64" s="251"/>
      <c r="E64" s="140">
        <f t="shared" si="0"/>
        <v>782</v>
      </c>
    </row>
    <row r="65" spans="1:5" x14ac:dyDescent="0.25">
      <c r="A65" s="137" t="s">
        <v>329</v>
      </c>
      <c r="B65" s="209" t="s">
        <v>461</v>
      </c>
      <c r="C65" s="223">
        <v>16855</v>
      </c>
      <c r="D65" s="251"/>
      <c r="E65" s="140">
        <f t="shared" si="0"/>
        <v>16855</v>
      </c>
    </row>
    <row r="66" spans="1:5" x14ac:dyDescent="0.25">
      <c r="A66" s="137" t="s">
        <v>330</v>
      </c>
      <c r="B66" s="209" t="s">
        <v>462</v>
      </c>
      <c r="C66" s="223">
        <v>316976</v>
      </c>
      <c r="D66" s="251"/>
      <c r="E66" s="140">
        <f t="shared" si="0"/>
        <v>316976</v>
      </c>
    </row>
    <row r="67" spans="1:5" ht="30" x14ac:dyDescent="0.25">
      <c r="A67" s="137" t="s">
        <v>331</v>
      </c>
      <c r="B67" s="209" t="s">
        <v>463</v>
      </c>
      <c r="C67" s="223">
        <v>12483</v>
      </c>
      <c r="D67" s="251"/>
      <c r="E67" s="140">
        <f t="shared" si="0"/>
        <v>12483</v>
      </c>
    </row>
    <row r="68" spans="1:5" x14ac:dyDescent="0.25">
      <c r="A68" s="137" t="s">
        <v>332</v>
      </c>
      <c r="B68" s="209" t="s">
        <v>464</v>
      </c>
      <c r="C68" s="223">
        <v>232565</v>
      </c>
      <c r="D68" s="251"/>
      <c r="E68" s="140">
        <f t="shared" si="0"/>
        <v>232565</v>
      </c>
    </row>
    <row r="69" spans="1:5" x14ac:dyDescent="0.25">
      <c r="A69" s="137" t="s">
        <v>333</v>
      </c>
      <c r="B69" s="209" t="s">
        <v>465</v>
      </c>
      <c r="C69" s="223">
        <v>201865</v>
      </c>
      <c r="D69" s="251"/>
      <c r="E69" s="140">
        <f t="shared" si="0"/>
        <v>201865</v>
      </c>
    </row>
    <row r="70" spans="1:5" ht="15.75" customHeight="1" x14ac:dyDescent="0.25">
      <c r="A70" s="137" t="s">
        <v>334</v>
      </c>
      <c r="B70" s="209" t="s">
        <v>466</v>
      </c>
      <c r="C70" s="223">
        <v>25933</v>
      </c>
      <c r="D70" s="251"/>
      <c r="E70" s="140">
        <f t="shared" si="0"/>
        <v>25933</v>
      </c>
    </row>
    <row r="71" spans="1:5" x14ac:dyDescent="0.25">
      <c r="A71" s="137" t="s">
        <v>335</v>
      </c>
      <c r="B71" s="209" t="s">
        <v>467</v>
      </c>
      <c r="C71" s="223">
        <v>29958</v>
      </c>
      <c r="D71" s="251"/>
      <c r="E71" s="140">
        <f t="shared" si="0"/>
        <v>29958</v>
      </c>
    </row>
    <row r="72" spans="1:5" s="346" customFormat="1" ht="15" customHeight="1" x14ac:dyDescent="0.25">
      <c r="A72" s="163" t="s">
        <v>336</v>
      </c>
      <c r="B72" s="360" t="s">
        <v>468</v>
      </c>
      <c r="C72" s="222">
        <v>8854647</v>
      </c>
      <c r="D72" s="250"/>
      <c r="E72" s="139">
        <f t="shared" si="0"/>
        <v>8854647</v>
      </c>
    </row>
    <row r="73" spans="1:5" s="346" customFormat="1" ht="15" customHeight="1" x14ac:dyDescent="0.25">
      <c r="A73" s="163" t="s">
        <v>337</v>
      </c>
      <c r="B73" s="360" t="s">
        <v>469</v>
      </c>
      <c r="C73" s="222">
        <f>C74+C87+C88+C89+C90</f>
        <v>4742509</v>
      </c>
      <c r="D73" s="250">
        <f>D74+D87+D88+D89+D90</f>
        <v>140480</v>
      </c>
      <c r="E73" s="139">
        <f>E74+E87+E88+E89+E90</f>
        <v>4882989</v>
      </c>
    </row>
    <row r="74" spans="1:5" s="346" customFormat="1" ht="15.75" x14ac:dyDescent="0.25">
      <c r="A74" s="163" t="s">
        <v>445</v>
      </c>
      <c r="B74" s="360" t="s">
        <v>470</v>
      </c>
      <c r="C74" s="358">
        <f>SUM(C75:C86)</f>
        <v>1911492</v>
      </c>
      <c r="D74" s="359">
        <f>SUM(D75:D86)</f>
        <v>0</v>
      </c>
      <c r="E74" s="139">
        <f>SUM(E75:E86)</f>
        <v>1911492</v>
      </c>
    </row>
    <row r="75" spans="1:5" s="351" customFormat="1" ht="38.25" x14ac:dyDescent="0.25">
      <c r="A75" s="347" t="s">
        <v>475</v>
      </c>
      <c r="B75" s="355" t="s">
        <v>375</v>
      </c>
      <c r="C75" s="348">
        <v>173772</v>
      </c>
      <c r="D75" s="349"/>
      <c r="E75" s="350">
        <f t="shared" ref="E75:E93" si="1">C75+D75</f>
        <v>173772</v>
      </c>
    </row>
    <row r="76" spans="1:5" s="351" customFormat="1" ht="25.5" x14ac:dyDescent="0.25">
      <c r="A76" s="347" t="s">
        <v>476</v>
      </c>
      <c r="B76" s="355" t="s">
        <v>374</v>
      </c>
      <c r="C76" s="348">
        <v>260658</v>
      </c>
      <c r="D76" s="349"/>
      <c r="E76" s="350">
        <f t="shared" si="1"/>
        <v>260658</v>
      </c>
    </row>
    <row r="77" spans="1:5" s="351" customFormat="1" ht="25.5" x14ac:dyDescent="0.25">
      <c r="A77" s="347" t="s">
        <v>477</v>
      </c>
      <c r="B77" s="355" t="s">
        <v>376</v>
      </c>
      <c r="C77" s="348">
        <v>260658</v>
      </c>
      <c r="D77" s="349"/>
      <c r="E77" s="350">
        <f t="shared" si="1"/>
        <v>260658</v>
      </c>
    </row>
    <row r="78" spans="1:5" s="351" customFormat="1" x14ac:dyDescent="0.25">
      <c r="A78" s="347" t="s">
        <v>478</v>
      </c>
      <c r="B78" s="355" t="s">
        <v>404</v>
      </c>
      <c r="C78" s="348">
        <v>173772</v>
      </c>
      <c r="D78" s="349"/>
      <c r="E78" s="350">
        <f t="shared" si="1"/>
        <v>173772</v>
      </c>
    </row>
    <row r="79" spans="1:5" s="351" customFormat="1" ht="25.5" x14ac:dyDescent="0.25">
      <c r="A79" s="347" t="s">
        <v>479</v>
      </c>
      <c r="B79" s="355" t="s">
        <v>377</v>
      </c>
      <c r="C79" s="348">
        <v>144810</v>
      </c>
      <c r="D79" s="349"/>
      <c r="E79" s="350">
        <f t="shared" si="1"/>
        <v>144810</v>
      </c>
    </row>
    <row r="80" spans="1:5" s="351" customFormat="1" x14ac:dyDescent="0.25">
      <c r="A80" s="347" t="s">
        <v>480</v>
      </c>
      <c r="B80" s="355" t="s">
        <v>378</v>
      </c>
      <c r="C80" s="348">
        <v>57924</v>
      </c>
      <c r="D80" s="349"/>
      <c r="E80" s="350">
        <f t="shared" si="1"/>
        <v>57924</v>
      </c>
    </row>
    <row r="81" spans="1:5" s="351" customFormat="1" x14ac:dyDescent="0.25">
      <c r="A81" s="347" t="s">
        <v>481</v>
      </c>
      <c r="B81" s="355" t="s">
        <v>379</v>
      </c>
      <c r="C81" s="348">
        <v>144810</v>
      </c>
      <c r="D81" s="349"/>
      <c r="E81" s="350">
        <f t="shared" si="1"/>
        <v>144810</v>
      </c>
    </row>
    <row r="82" spans="1:5" s="351" customFormat="1" x14ac:dyDescent="0.25">
      <c r="A82" s="347" t="s">
        <v>482</v>
      </c>
      <c r="B82" s="355" t="s">
        <v>380</v>
      </c>
      <c r="C82" s="348">
        <v>144810</v>
      </c>
      <c r="D82" s="349"/>
      <c r="E82" s="350">
        <f t="shared" si="1"/>
        <v>144810</v>
      </c>
    </row>
    <row r="83" spans="1:5" s="351" customFormat="1" ht="25.5" x14ac:dyDescent="0.25">
      <c r="A83" s="347" t="s">
        <v>483</v>
      </c>
      <c r="B83" s="355" t="s">
        <v>381</v>
      </c>
      <c r="C83" s="348">
        <v>202734</v>
      </c>
      <c r="D83" s="349"/>
      <c r="E83" s="350">
        <f t="shared" si="1"/>
        <v>202734</v>
      </c>
    </row>
    <row r="84" spans="1:5" s="351" customFormat="1" ht="25.5" x14ac:dyDescent="0.25">
      <c r="A84" s="347" t="s">
        <v>484</v>
      </c>
      <c r="B84" s="355" t="s">
        <v>382</v>
      </c>
      <c r="C84" s="348">
        <v>144810</v>
      </c>
      <c r="D84" s="349"/>
      <c r="E84" s="350">
        <f t="shared" si="1"/>
        <v>144810</v>
      </c>
    </row>
    <row r="85" spans="1:5" s="351" customFormat="1" x14ac:dyDescent="0.25">
      <c r="A85" s="347" t="s">
        <v>485</v>
      </c>
      <c r="B85" s="355" t="s">
        <v>383</v>
      </c>
      <c r="C85" s="348">
        <v>144810</v>
      </c>
      <c r="D85" s="349"/>
      <c r="E85" s="350">
        <f t="shared" si="1"/>
        <v>144810</v>
      </c>
    </row>
    <row r="86" spans="1:5" s="351" customFormat="1" ht="25.5" x14ac:dyDescent="0.25">
      <c r="A86" s="347" t="s">
        <v>486</v>
      </c>
      <c r="B86" s="355" t="s">
        <v>384</v>
      </c>
      <c r="C86" s="348">
        <v>57924</v>
      </c>
      <c r="D86" s="349"/>
      <c r="E86" s="350">
        <f t="shared" si="1"/>
        <v>57924</v>
      </c>
    </row>
    <row r="87" spans="1:5" s="346" customFormat="1" ht="30" x14ac:dyDescent="0.25">
      <c r="A87" s="163" t="s">
        <v>471</v>
      </c>
      <c r="B87" s="212" t="s">
        <v>472</v>
      </c>
      <c r="C87" s="222">
        <v>2231343</v>
      </c>
      <c r="D87" s="250"/>
      <c r="E87" s="139">
        <f t="shared" si="1"/>
        <v>2231343</v>
      </c>
    </row>
    <row r="88" spans="1:5" s="346" customFormat="1" ht="45" x14ac:dyDescent="0.25">
      <c r="A88" s="163" t="s">
        <v>473</v>
      </c>
      <c r="B88" s="212" t="s">
        <v>474</v>
      </c>
      <c r="C88" s="222">
        <v>408616</v>
      </c>
      <c r="D88" s="250"/>
      <c r="E88" s="139">
        <f t="shared" si="1"/>
        <v>408616</v>
      </c>
    </row>
    <row r="89" spans="1:5" s="346" customFormat="1" x14ac:dyDescent="0.25">
      <c r="A89" s="163" t="s">
        <v>487</v>
      </c>
      <c r="B89" s="212" t="s">
        <v>489</v>
      </c>
      <c r="C89" s="222">
        <v>171505</v>
      </c>
      <c r="D89" s="250"/>
      <c r="E89" s="139">
        <f>C89+D89</f>
        <v>171505</v>
      </c>
    </row>
    <row r="90" spans="1:5" s="346" customFormat="1" x14ac:dyDescent="0.25">
      <c r="A90" s="163" t="s">
        <v>488</v>
      </c>
      <c r="B90" s="212" t="s">
        <v>495</v>
      </c>
      <c r="C90" s="222">
        <f>C91+C92+C93</f>
        <v>19553</v>
      </c>
      <c r="D90" s="250">
        <f>D91+D92+D93</f>
        <v>140480</v>
      </c>
      <c r="E90" s="139">
        <f>E91+E92+E93</f>
        <v>160033</v>
      </c>
    </row>
    <row r="91" spans="1:5" s="346" customFormat="1" x14ac:dyDescent="0.25">
      <c r="A91" s="347" t="s">
        <v>491</v>
      </c>
      <c r="B91" s="356" t="s">
        <v>437</v>
      </c>
      <c r="C91" s="348">
        <v>19553</v>
      </c>
      <c r="D91" s="349"/>
      <c r="E91" s="350">
        <f>C91+D91</f>
        <v>19553</v>
      </c>
    </row>
    <row r="92" spans="1:5" s="346" customFormat="1" x14ac:dyDescent="0.25">
      <c r="A92" s="347" t="s">
        <v>492</v>
      </c>
      <c r="B92" s="356" t="s">
        <v>490</v>
      </c>
      <c r="C92" s="348"/>
      <c r="D92" s="349">
        <v>37868</v>
      </c>
      <c r="E92" s="350">
        <f>C92+D92</f>
        <v>37868</v>
      </c>
    </row>
    <row r="93" spans="1:5" s="346" customFormat="1" x14ac:dyDescent="0.25">
      <c r="A93" s="347" t="s">
        <v>493</v>
      </c>
      <c r="B93" s="356" t="s">
        <v>494</v>
      </c>
      <c r="C93" s="348"/>
      <c r="D93" s="349">
        <v>102612</v>
      </c>
      <c r="E93" s="350">
        <f t="shared" si="1"/>
        <v>102612</v>
      </c>
    </row>
    <row r="94" spans="1:5" ht="28.5" x14ac:dyDescent="0.25">
      <c r="A94" s="137" t="s">
        <v>338</v>
      </c>
      <c r="B94" s="213" t="s">
        <v>339</v>
      </c>
      <c r="C94" s="221">
        <v>2006952</v>
      </c>
      <c r="D94" s="249"/>
      <c r="E94" s="143">
        <f t="shared" si="0"/>
        <v>2006952</v>
      </c>
    </row>
    <row r="95" spans="1:5" x14ac:dyDescent="0.25">
      <c r="A95" s="137" t="s">
        <v>340</v>
      </c>
      <c r="B95" s="213" t="s">
        <v>370</v>
      </c>
      <c r="C95" s="221">
        <v>184189</v>
      </c>
      <c r="D95" s="249">
        <v>34669</v>
      </c>
      <c r="E95" s="143">
        <f>C95+D95</f>
        <v>218858</v>
      </c>
    </row>
    <row r="96" spans="1:5" x14ac:dyDescent="0.25">
      <c r="A96" s="151" t="s">
        <v>81</v>
      </c>
      <c r="B96" s="214" t="s">
        <v>341</v>
      </c>
      <c r="C96" s="152">
        <f>C19+C33+C44+C48</f>
        <v>36240209</v>
      </c>
      <c r="D96" s="152">
        <f>D19+D33+D44+D48</f>
        <v>186153</v>
      </c>
      <c r="E96" s="152">
        <f>E19+E33+E44+E48</f>
        <v>36426362</v>
      </c>
    </row>
    <row r="97" spans="1:3" hidden="1" x14ac:dyDescent="0.25">
      <c r="A97" s="137"/>
      <c r="B97" s="142"/>
      <c r="C97" s="145"/>
    </row>
    <row r="98" spans="1:3" hidden="1" x14ac:dyDescent="0.25">
      <c r="A98" s="137"/>
      <c r="B98" s="156"/>
      <c r="C98" s="145"/>
    </row>
    <row r="99" spans="1:3" s="148" customFormat="1" hidden="1" x14ac:dyDescent="0.25">
      <c r="A99" s="146"/>
      <c r="B99" s="157"/>
      <c r="C99" s="147"/>
    </row>
    <row r="100" spans="1:3" hidden="1" x14ac:dyDescent="0.25">
      <c r="A100" s="137"/>
      <c r="B100" s="156"/>
      <c r="C100" s="149"/>
    </row>
    <row r="101" spans="1:3" hidden="1" x14ac:dyDescent="0.25">
      <c r="A101" s="137"/>
      <c r="B101" s="158"/>
      <c r="C101" s="150"/>
    </row>
    <row r="102" spans="1:3" x14ac:dyDescent="0.25">
      <c r="B102" s="236"/>
    </row>
  </sheetData>
  <mergeCells count="15">
    <mergeCell ref="B1:E1"/>
    <mergeCell ref="B3:E3"/>
    <mergeCell ref="B4:E4"/>
    <mergeCell ref="B5:E5"/>
    <mergeCell ref="B6:E6"/>
    <mergeCell ref="B8:E8"/>
    <mergeCell ref="B9:E9"/>
    <mergeCell ref="B10:E10"/>
    <mergeCell ref="A16:C16"/>
    <mergeCell ref="B2:E2"/>
    <mergeCell ref="B11:E11"/>
    <mergeCell ref="B12:E12"/>
    <mergeCell ref="B13:E13"/>
    <mergeCell ref="B14:E14"/>
    <mergeCell ref="B7:E7"/>
  </mergeCells>
  <pageMargins left="1.1811023622047245" right="0.39370078740157483" top="0.78740157480314965" bottom="0.59055118110236227" header="0.31496062992125984" footer="0.31496062992125984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83"/>
  <sheetViews>
    <sheetView showZeros="0" workbookViewId="0">
      <selection activeCell="Y11" sqref="Y1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216" hidden="1" customWidth="1"/>
    <col min="10" max="10" width="10.28515625" style="216" hidden="1" customWidth="1"/>
    <col min="11" max="11" width="9.140625" style="21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437" t="s">
        <v>394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</row>
    <row r="2" spans="1:17" x14ac:dyDescent="0.25">
      <c r="B2" s="437" t="s">
        <v>395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</row>
    <row r="3" spans="1:17" x14ac:dyDescent="0.25">
      <c r="B3" s="437" t="s">
        <v>396</v>
      </c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</row>
    <row r="4" spans="1:17" x14ac:dyDescent="0.25">
      <c r="B4" s="437" t="s">
        <v>429</v>
      </c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</row>
    <row r="5" spans="1:17" ht="15" customHeight="1" x14ac:dyDescent="0.25">
      <c r="B5" s="438" t="s">
        <v>430</v>
      </c>
      <c r="C5" s="438"/>
      <c r="D5" s="438"/>
      <c r="E5" s="438"/>
      <c r="F5" s="438"/>
      <c r="G5" s="438"/>
      <c r="H5" s="438"/>
      <c r="I5" s="438"/>
      <c r="J5" s="438"/>
      <c r="K5" s="438"/>
      <c r="L5" s="438"/>
      <c r="M5" s="438"/>
      <c r="N5" s="438"/>
      <c r="O5" s="438"/>
    </row>
    <row r="6" spans="1:17" ht="15" customHeight="1" x14ac:dyDescent="0.25">
      <c r="B6" s="438" t="s">
        <v>431</v>
      </c>
      <c r="C6" s="438"/>
      <c r="D6" s="438"/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</row>
    <row r="7" spans="1:17" ht="15" customHeight="1" x14ac:dyDescent="0.25">
      <c r="B7" s="438" t="s">
        <v>500</v>
      </c>
      <c r="C7" s="438"/>
      <c r="D7" s="438"/>
      <c r="E7" s="438"/>
      <c r="F7" s="438"/>
      <c r="G7" s="438"/>
      <c r="H7" s="438"/>
      <c r="I7" s="438"/>
      <c r="J7" s="438"/>
      <c r="K7" s="438"/>
      <c r="L7" s="438"/>
      <c r="M7" s="438"/>
      <c r="N7" s="438"/>
      <c r="O7" s="438"/>
    </row>
    <row r="8" spans="1:17" ht="15" customHeight="1" x14ac:dyDescent="0.25">
      <c r="B8" s="438" t="s">
        <v>502</v>
      </c>
      <c r="C8" s="438"/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</row>
    <row r="9" spans="1:17" x14ac:dyDescent="0.25">
      <c r="E9" s="3"/>
      <c r="F9" s="3"/>
      <c r="G9" s="3"/>
      <c r="H9" s="215"/>
      <c r="I9" s="215"/>
      <c r="J9" s="215"/>
      <c r="L9" s="3"/>
      <c r="M9" s="3"/>
      <c r="N9" s="3"/>
    </row>
    <row r="10" spans="1:17" ht="38.25" customHeight="1" x14ac:dyDescent="0.25">
      <c r="A10" s="417" t="s">
        <v>267</v>
      </c>
      <c r="B10" s="417"/>
      <c r="C10" s="417"/>
      <c r="D10" s="417"/>
      <c r="E10" s="417"/>
      <c r="F10" s="417"/>
      <c r="G10" s="417"/>
      <c r="H10" s="417"/>
      <c r="I10" s="417"/>
      <c r="J10" s="417"/>
      <c r="K10" s="417"/>
      <c r="L10" s="417"/>
      <c r="M10" s="417"/>
      <c r="N10" s="417"/>
      <c r="O10" s="417"/>
    </row>
    <row r="11" spans="1:17" ht="18.75" customHeight="1" x14ac:dyDescent="0.25">
      <c r="A11" s="172"/>
      <c r="B11" s="172"/>
      <c r="C11" s="172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4" t="s">
        <v>186</v>
      </c>
    </row>
    <row r="12" spans="1:17" x14ac:dyDescent="0.25">
      <c r="A12" s="393" t="s">
        <v>5</v>
      </c>
      <c r="B12" s="396" t="s">
        <v>391</v>
      </c>
      <c r="C12" s="396" t="s">
        <v>60</v>
      </c>
      <c r="D12" s="419" t="s">
        <v>414</v>
      </c>
      <c r="E12" s="430" t="s">
        <v>214</v>
      </c>
      <c r="F12" s="430"/>
      <c r="G12" s="430"/>
      <c r="H12" s="399" t="s">
        <v>416</v>
      </c>
      <c r="I12" s="431" t="s">
        <v>214</v>
      </c>
      <c r="J12" s="431"/>
      <c r="K12" s="431"/>
      <c r="L12" s="418" t="s">
        <v>0</v>
      </c>
      <c r="M12" s="418" t="s">
        <v>214</v>
      </c>
      <c r="N12" s="418"/>
      <c r="O12" s="418"/>
    </row>
    <row r="13" spans="1:17" x14ac:dyDescent="0.25">
      <c r="A13" s="394"/>
      <c r="B13" s="397"/>
      <c r="C13" s="397"/>
      <c r="D13" s="420"/>
      <c r="E13" s="430" t="s">
        <v>1</v>
      </c>
      <c r="F13" s="430"/>
      <c r="G13" s="425" t="s">
        <v>2</v>
      </c>
      <c r="H13" s="400"/>
      <c r="I13" s="431" t="s">
        <v>1</v>
      </c>
      <c r="J13" s="431"/>
      <c r="K13" s="405" t="s">
        <v>2</v>
      </c>
      <c r="L13" s="418"/>
      <c r="M13" s="418" t="s">
        <v>1</v>
      </c>
      <c r="N13" s="418"/>
      <c r="O13" s="408" t="s">
        <v>2</v>
      </c>
      <c r="Q13" s="153"/>
    </row>
    <row r="14" spans="1:17" ht="30.75" customHeight="1" x14ac:dyDescent="0.25">
      <c r="A14" s="395"/>
      <c r="B14" s="398"/>
      <c r="C14" s="398"/>
      <c r="D14" s="421"/>
      <c r="E14" s="284" t="s">
        <v>3</v>
      </c>
      <c r="F14" s="283" t="s">
        <v>4</v>
      </c>
      <c r="G14" s="425"/>
      <c r="H14" s="401"/>
      <c r="I14" s="285" t="s">
        <v>3</v>
      </c>
      <c r="J14" s="279" t="s">
        <v>4</v>
      </c>
      <c r="K14" s="405"/>
      <c r="L14" s="418"/>
      <c r="M14" s="6" t="s">
        <v>3</v>
      </c>
      <c r="N14" s="5" t="s">
        <v>4</v>
      </c>
      <c r="O14" s="408"/>
      <c r="P14" s="118"/>
    </row>
    <row r="15" spans="1:17" ht="15.95" customHeight="1" x14ac:dyDescent="0.25">
      <c r="A15" s="7" t="s">
        <v>78</v>
      </c>
      <c r="B15" s="412" t="s">
        <v>6</v>
      </c>
      <c r="C15" s="412"/>
      <c r="D15" s="412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Q15" s="153"/>
    </row>
    <row r="16" spans="1:17" ht="15" customHeight="1" x14ac:dyDescent="0.25">
      <c r="A16" s="7" t="s">
        <v>199</v>
      </c>
      <c r="B16" s="66" t="s">
        <v>20</v>
      </c>
      <c r="C16" s="84"/>
      <c r="D16" s="225">
        <f>SUM(D17:D18)</f>
        <v>59532</v>
      </c>
      <c r="E16" s="225">
        <f>SUM(E17:E18)</f>
        <v>857</v>
      </c>
      <c r="F16" s="225">
        <f>SUM(F17:F18)</f>
        <v>321</v>
      </c>
      <c r="G16" s="225">
        <f>SUM(G17:G18)</f>
        <v>58675</v>
      </c>
      <c r="H16" s="274">
        <f t="shared" ref="H16:O16" si="0">SUM(H17:H18)</f>
        <v>0</v>
      </c>
      <c r="I16" s="274">
        <f t="shared" si="0"/>
        <v>0</v>
      </c>
      <c r="J16" s="274">
        <f t="shared" si="0"/>
        <v>0</v>
      </c>
      <c r="K16" s="274">
        <f t="shared" si="0"/>
        <v>0</v>
      </c>
      <c r="L16" s="85">
        <f t="shared" si="0"/>
        <v>59532</v>
      </c>
      <c r="M16" s="85">
        <f t="shared" si="0"/>
        <v>857</v>
      </c>
      <c r="N16" s="85">
        <f t="shared" si="0"/>
        <v>321</v>
      </c>
      <c r="O16" s="10">
        <f t="shared" si="0"/>
        <v>58675</v>
      </c>
      <c r="P16" s="243" t="s">
        <v>358</v>
      </c>
      <c r="Q16" s="244">
        <f>L17</f>
        <v>13121</v>
      </c>
    </row>
    <row r="17" spans="1:17" ht="15" customHeight="1" x14ac:dyDescent="0.25">
      <c r="A17" s="13"/>
      <c r="B17" s="66"/>
      <c r="C17" s="9" t="s">
        <v>9</v>
      </c>
      <c r="D17" s="226">
        <f>E17+G17</f>
        <v>13121</v>
      </c>
      <c r="E17" s="226">
        <v>785</v>
      </c>
      <c r="F17" s="226">
        <v>321</v>
      </c>
      <c r="G17" s="226">
        <v>12336</v>
      </c>
      <c r="H17" s="255">
        <f>I17+K17</f>
        <v>0</v>
      </c>
      <c r="I17" s="255"/>
      <c r="J17" s="255"/>
      <c r="K17" s="255"/>
      <c r="L17" s="10">
        <f>M17+O17</f>
        <v>13121</v>
      </c>
      <c r="M17" s="10">
        <f t="shared" ref="M17:O18" si="1">E17+I17</f>
        <v>785</v>
      </c>
      <c r="N17" s="10">
        <f t="shared" si="1"/>
        <v>321</v>
      </c>
      <c r="O17" s="10">
        <f t="shared" si="1"/>
        <v>12336</v>
      </c>
      <c r="P17" s="243" t="s">
        <v>359</v>
      </c>
      <c r="Q17" s="244"/>
    </row>
    <row r="18" spans="1:17" ht="15" customHeight="1" x14ac:dyDescent="0.25">
      <c r="A18" s="13"/>
      <c r="B18" s="112"/>
      <c r="C18" s="9" t="s">
        <v>21</v>
      </c>
      <c r="D18" s="226">
        <f>E18+G18</f>
        <v>46411</v>
      </c>
      <c r="E18" s="226">
        <v>72</v>
      </c>
      <c r="F18" s="226"/>
      <c r="G18" s="226">
        <v>46339</v>
      </c>
      <c r="H18" s="255">
        <f>I18+K18</f>
        <v>0</v>
      </c>
      <c r="I18" s="255"/>
      <c r="J18" s="255"/>
      <c r="K18" s="255"/>
      <c r="L18" s="10">
        <f>M18+O18</f>
        <v>46411</v>
      </c>
      <c r="M18" s="10">
        <f t="shared" si="1"/>
        <v>72</v>
      </c>
      <c r="N18" s="10">
        <f t="shared" si="1"/>
        <v>0</v>
      </c>
      <c r="O18" s="10">
        <f t="shared" si="1"/>
        <v>46339</v>
      </c>
      <c r="P18" s="243" t="s">
        <v>360</v>
      </c>
      <c r="Q18" s="244">
        <f>L18</f>
        <v>46411</v>
      </c>
    </row>
    <row r="19" spans="1:17" ht="15.95" customHeight="1" x14ac:dyDescent="0.25">
      <c r="A19" s="113" t="s">
        <v>79</v>
      </c>
      <c r="B19" s="1" t="s">
        <v>191</v>
      </c>
      <c r="C19" s="16"/>
      <c r="D19" s="227">
        <f>D16</f>
        <v>59532</v>
      </c>
      <c r="E19" s="227">
        <f>E16</f>
        <v>857</v>
      </c>
      <c r="F19" s="227">
        <f>F16</f>
        <v>321</v>
      </c>
      <c r="G19" s="227">
        <f>G16</f>
        <v>58675</v>
      </c>
      <c r="H19" s="255">
        <f t="shared" ref="H19:O19" si="2">H16</f>
        <v>0</v>
      </c>
      <c r="I19" s="255">
        <f t="shared" si="2"/>
        <v>0</v>
      </c>
      <c r="J19" s="255">
        <f t="shared" si="2"/>
        <v>0</v>
      </c>
      <c r="K19" s="255">
        <f t="shared" si="2"/>
        <v>0</v>
      </c>
      <c r="L19" s="1">
        <f t="shared" si="2"/>
        <v>59532</v>
      </c>
      <c r="M19" s="1">
        <f t="shared" si="2"/>
        <v>857</v>
      </c>
      <c r="N19" s="1">
        <f t="shared" si="2"/>
        <v>321</v>
      </c>
      <c r="O19" s="1">
        <f t="shared" si="2"/>
        <v>58675</v>
      </c>
      <c r="P19" s="243" t="s">
        <v>361</v>
      </c>
      <c r="Q19" s="244">
        <f>L22+L39</f>
        <v>248348</v>
      </c>
    </row>
    <row r="20" spans="1:17" ht="15.95" customHeight="1" x14ac:dyDescent="0.25">
      <c r="A20" s="11" t="s">
        <v>80</v>
      </c>
      <c r="B20" s="412" t="s">
        <v>65</v>
      </c>
      <c r="C20" s="412"/>
      <c r="D20" s="412"/>
      <c r="E20" s="412"/>
      <c r="F20" s="412"/>
      <c r="G20" s="412"/>
      <c r="H20" s="412"/>
      <c r="I20" s="412"/>
      <c r="J20" s="412"/>
      <c r="K20" s="412"/>
      <c r="L20" s="412"/>
      <c r="M20" s="412"/>
      <c r="N20" s="412"/>
      <c r="O20" s="412"/>
      <c r="P20" s="243" t="s">
        <v>364</v>
      </c>
      <c r="Q20" s="244">
        <f>L23</f>
        <v>516083</v>
      </c>
    </row>
    <row r="21" spans="1:17" ht="15" customHeight="1" x14ac:dyDescent="0.25">
      <c r="A21" s="7" t="s">
        <v>81</v>
      </c>
      <c r="B21" s="49" t="s">
        <v>20</v>
      </c>
      <c r="C21" s="166"/>
      <c r="D21" s="225">
        <f>D22+D23+D24+D25</f>
        <v>716471</v>
      </c>
      <c r="E21" s="225">
        <f>E22+E23+E24+E25</f>
        <v>3575</v>
      </c>
      <c r="F21" s="225">
        <f>F22+F23+F24+F25</f>
        <v>2607</v>
      </c>
      <c r="G21" s="225">
        <f>G22+G23+G24+G25</f>
        <v>712896</v>
      </c>
      <c r="H21" s="274">
        <f t="shared" ref="H21:O21" si="3">H22+H23+H24+H25</f>
        <v>0</v>
      </c>
      <c r="I21" s="274">
        <f t="shared" si="3"/>
        <v>0</v>
      </c>
      <c r="J21" s="274">
        <f t="shared" si="3"/>
        <v>0</v>
      </c>
      <c r="K21" s="274">
        <f t="shared" si="3"/>
        <v>0</v>
      </c>
      <c r="L21" s="85">
        <f t="shared" si="3"/>
        <v>716471</v>
      </c>
      <c r="M21" s="85">
        <f t="shared" si="3"/>
        <v>3575</v>
      </c>
      <c r="N21" s="85">
        <f t="shared" si="3"/>
        <v>2607</v>
      </c>
      <c r="O21" s="10">
        <f t="shared" si="3"/>
        <v>712896</v>
      </c>
      <c r="P21" s="243" t="s">
        <v>362</v>
      </c>
      <c r="Q21" s="244">
        <f>L24</f>
        <v>3649</v>
      </c>
    </row>
    <row r="22" spans="1:17" ht="15" customHeight="1" x14ac:dyDescent="0.25">
      <c r="A22" s="13"/>
      <c r="B22" s="49"/>
      <c r="C22" s="22" t="s">
        <v>25</v>
      </c>
      <c r="D22" s="226">
        <f>E22+G22</f>
        <v>156395</v>
      </c>
      <c r="E22" s="226"/>
      <c r="F22" s="226"/>
      <c r="G22" s="226">
        <v>156395</v>
      </c>
      <c r="H22" s="255">
        <f>I22+K22</f>
        <v>0</v>
      </c>
      <c r="I22" s="255"/>
      <c r="J22" s="255"/>
      <c r="K22" s="255"/>
      <c r="L22" s="10">
        <f>M22+O22</f>
        <v>156395</v>
      </c>
      <c r="M22" s="10">
        <f t="shared" ref="M22:O25" si="4">E22+I22</f>
        <v>0</v>
      </c>
      <c r="N22" s="10">
        <f t="shared" si="4"/>
        <v>0</v>
      </c>
      <c r="O22" s="10">
        <f t="shared" si="4"/>
        <v>156395</v>
      </c>
      <c r="P22" s="243" t="s">
        <v>363</v>
      </c>
      <c r="Q22" s="244">
        <f>L28</f>
        <v>58909</v>
      </c>
    </row>
    <row r="23" spans="1:17" x14ac:dyDescent="0.25">
      <c r="A23" s="31"/>
      <c r="B23" s="32"/>
      <c r="C23" s="59" t="s">
        <v>33</v>
      </c>
      <c r="D23" s="226">
        <f>E23+G23</f>
        <v>516083</v>
      </c>
      <c r="E23" s="226"/>
      <c r="F23" s="226"/>
      <c r="G23" s="226">
        <v>516083</v>
      </c>
      <c r="H23" s="255">
        <f>I23+K23</f>
        <v>0</v>
      </c>
      <c r="I23" s="255"/>
      <c r="J23" s="255"/>
      <c r="K23" s="255"/>
      <c r="L23" s="10">
        <f>M23+O23</f>
        <v>516083</v>
      </c>
      <c r="M23" s="10">
        <f t="shared" si="4"/>
        <v>0</v>
      </c>
      <c r="N23" s="10">
        <f t="shared" si="4"/>
        <v>0</v>
      </c>
      <c r="O23" s="10">
        <f t="shared" si="4"/>
        <v>516083</v>
      </c>
      <c r="P23" s="243" t="s">
        <v>365</v>
      </c>
      <c r="Q23" s="244">
        <f>L25+L32+L42+L43</f>
        <v>1078614</v>
      </c>
    </row>
    <row r="24" spans="1:17" ht="15" customHeight="1" x14ac:dyDescent="0.25">
      <c r="A24" s="31"/>
      <c r="B24" s="32"/>
      <c r="C24" s="59" t="s">
        <v>22</v>
      </c>
      <c r="D24" s="226">
        <f>E24+G24</f>
        <v>3649</v>
      </c>
      <c r="E24" s="226"/>
      <c r="F24" s="226"/>
      <c r="G24" s="226">
        <v>3649</v>
      </c>
      <c r="H24" s="255">
        <f>I24+K24</f>
        <v>0</v>
      </c>
      <c r="I24" s="255"/>
      <c r="J24" s="255"/>
      <c r="K24" s="255"/>
      <c r="L24" s="10">
        <f>M24+O24</f>
        <v>3649</v>
      </c>
      <c r="M24" s="10">
        <f t="shared" si="4"/>
        <v>0</v>
      </c>
      <c r="N24" s="10">
        <f t="shared" si="4"/>
        <v>0</v>
      </c>
      <c r="O24" s="10">
        <f t="shared" si="4"/>
        <v>3649</v>
      </c>
      <c r="P24" s="243" t="s">
        <v>366</v>
      </c>
      <c r="Q24" s="244">
        <f>L33+L34+L35+L36</f>
        <v>22789</v>
      </c>
    </row>
    <row r="25" spans="1:17" ht="24.75" customHeight="1" x14ac:dyDescent="0.25">
      <c r="A25" s="31"/>
      <c r="B25" s="32"/>
      <c r="C25" s="59" t="s">
        <v>32</v>
      </c>
      <c r="D25" s="226">
        <f>E25+G25</f>
        <v>40344</v>
      </c>
      <c r="E25" s="226">
        <v>3575</v>
      </c>
      <c r="F25" s="226">
        <v>2607</v>
      </c>
      <c r="G25" s="226">
        <v>36769</v>
      </c>
      <c r="H25" s="255">
        <f>I25+K25</f>
        <v>0</v>
      </c>
      <c r="I25" s="255"/>
      <c r="J25" s="255"/>
      <c r="K25" s="255"/>
      <c r="L25" s="10">
        <f>M25+O25</f>
        <v>40344</v>
      </c>
      <c r="M25" s="10">
        <f t="shared" si="4"/>
        <v>3575</v>
      </c>
      <c r="N25" s="10">
        <f t="shared" si="4"/>
        <v>2607</v>
      </c>
      <c r="O25" s="10">
        <f t="shared" si="4"/>
        <v>36769</v>
      </c>
      <c r="P25" s="243" t="s">
        <v>367</v>
      </c>
      <c r="Q25" s="244"/>
    </row>
    <row r="26" spans="1:17" ht="15.95" customHeight="1" x14ac:dyDescent="0.25">
      <c r="A26" s="113" t="s">
        <v>82</v>
      </c>
      <c r="B26" s="1" t="s">
        <v>192</v>
      </c>
      <c r="C26" s="16"/>
      <c r="D26" s="227">
        <f>D21</f>
        <v>716471</v>
      </c>
      <c r="E26" s="227">
        <f>E21</f>
        <v>3575</v>
      </c>
      <c r="F26" s="227">
        <f>F21</f>
        <v>2607</v>
      </c>
      <c r="G26" s="227">
        <f>G21</f>
        <v>712896</v>
      </c>
      <c r="H26" s="255">
        <f t="shared" ref="H26:O26" si="5">H21</f>
        <v>0</v>
      </c>
      <c r="I26" s="255">
        <f t="shared" si="5"/>
        <v>0</v>
      </c>
      <c r="J26" s="255">
        <f t="shared" si="5"/>
        <v>0</v>
      </c>
      <c r="K26" s="255">
        <f t="shared" si="5"/>
        <v>0</v>
      </c>
      <c r="L26" s="1">
        <f t="shared" si="5"/>
        <v>716471</v>
      </c>
      <c r="M26" s="1">
        <f t="shared" si="5"/>
        <v>3575</v>
      </c>
      <c r="N26" s="1">
        <f t="shared" si="5"/>
        <v>2607</v>
      </c>
      <c r="O26" s="1">
        <f t="shared" si="5"/>
        <v>712896</v>
      </c>
      <c r="P26" s="245" t="s">
        <v>189</v>
      </c>
      <c r="Q26" s="246">
        <f>SUM(Q16:Q25)</f>
        <v>1987924</v>
      </c>
    </row>
    <row r="27" spans="1:17" ht="15.95" customHeight="1" x14ac:dyDescent="0.25">
      <c r="A27" s="13" t="s">
        <v>83</v>
      </c>
      <c r="B27" s="476" t="s">
        <v>69</v>
      </c>
      <c r="C27" s="477"/>
      <c r="D27" s="477"/>
      <c r="E27" s="477"/>
      <c r="F27" s="477"/>
      <c r="G27" s="477"/>
      <c r="H27" s="477"/>
      <c r="I27" s="477"/>
      <c r="J27" s="477"/>
      <c r="K27" s="477"/>
      <c r="L27" s="477"/>
      <c r="M27" s="477"/>
      <c r="N27" s="477"/>
      <c r="O27" s="483"/>
      <c r="P27" s="205"/>
      <c r="Q27" s="205"/>
    </row>
    <row r="28" spans="1:17" ht="15" customHeight="1" x14ac:dyDescent="0.25">
      <c r="A28" s="7" t="s">
        <v>84</v>
      </c>
      <c r="B28" s="18" t="s">
        <v>20</v>
      </c>
      <c r="C28" s="9" t="s">
        <v>34</v>
      </c>
      <c r="D28" s="226">
        <f>E28+G28</f>
        <v>58909</v>
      </c>
      <c r="E28" s="226"/>
      <c r="F28" s="226"/>
      <c r="G28" s="226">
        <v>58909</v>
      </c>
      <c r="H28" s="255">
        <f>I28+K28</f>
        <v>0</v>
      </c>
      <c r="I28" s="255"/>
      <c r="J28" s="255"/>
      <c r="K28" s="255"/>
      <c r="L28" s="10">
        <f>M28+O28</f>
        <v>58909</v>
      </c>
      <c r="M28" s="10">
        <f>E28+I28</f>
        <v>0</v>
      </c>
      <c r="N28" s="10">
        <f>F28+J28</f>
        <v>0</v>
      </c>
      <c r="O28" s="10">
        <f>G28+K28</f>
        <v>58909</v>
      </c>
      <c r="P28" s="205"/>
      <c r="Q28" s="205">
        <f>Q26-L45</f>
        <v>0</v>
      </c>
    </row>
    <row r="29" spans="1:17" ht="15.95" customHeight="1" x14ac:dyDescent="0.25">
      <c r="A29" s="113" t="s">
        <v>85</v>
      </c>
      <c r="B29" s="1" t="s">
        <v>193</v>
      </c>
      <c r="C29" s="114"/>
      <c r="D29" s="227">
        <f>D28</f>
        <v>58909</v>
      </c>
      <c r="E29" s="227">
        <f>E28</f>
        <v>0</v>
      </c>
      <c r="F29" s="227">
        <f>F28</f>
        <v>0</v>
      </c>
      <c r="G29" s="227">
        <f>G28</f>
        <v>58909</v>
      </c>
      <c r="H29" s="255">
        <f t="shared" ref="H29:O29" si="6">H28</f>
        <v>0</v>
      </c>
      <c r="I29" s="255">
        <f t="shared" si="6"/>
        <v>0</v>
      </c>
      <c r="J29" s="255">
        <f t="shared" si="6"/>
        <v>0</v>
      </c>
      <c r="K29" s="255">
        <f t="shared" si="6"/>
        <v>0</v>
      </c>
      <c r="L29" s="1">
        <f t="shared" si="6"/>
        <v>58909</v>
      </c>
      <c r="M29" s="1">
        <f t="shared" si="6"/>
        <v>0</v>
      </c>
      <c r="N29" s="1">
        <f t="shared" si="6"/>
        <v>0</v>
      </c>
      <c r="O29" s="1">
        <f t="shared" si="6"/>
        <v>58909</v>
      </c>
    </row>
    <row r="30" spans="1:17" ht="15.95" customHeight="1" x14ac:dyDescent="0.25">
      <c r="A30" s="7" t="s">
        <v>86</v>
      </c>
      <c r="B30" s="409" t="s">
        <v>188</v>
      </c>
      <c r="C30" s="410"/>
      <c r="D30" s="410"/>
      <c r="E30" s="410"/>
      <c r="F30" s="410"/>
      <c r="G30" s="410"/>
      <c r="H30" s="410"/>
      <c r="I30" s="410"/>
      <c r="J30" s="410"/>
      <c r="K30" s="410"/>
      <c r="L30" s="410"/>
      <c r="M30" s="410"/>
      <c r="N30" s="410"/>
      <c r="O30" s="411"/>
    </row>
    <row r="31" spans="1:17" ht="15" customHeight="1" x14ac:dyDescent="0.25">
      <c r="A31" s="7" t="s">
        <v>87</v>
      </c>
      <c r="B31" s="48" t="s">
        <v>20</v>
      </c>
      <c r="C31" s="22"/>
      <c r="D31" s="226">
        <f>SUM(D32:D33)</f>
        <v>98572</v>
      </c>
      <c r="E31" s="226">
        <f>SUM(E32:E33)</f>
        <v>10933</v>
      </c>
      <c r="F31" s="226">
        <f>SUM(F32:F33)</f>
        <v>0</v>
      </c>
      <c r="G31" s="226">
        <f>SUM(G32:G33)</f>
        <v>87639</v>
      </c>
      <c r="H31" s="255">
        <f t="shared" ref="H31:O31" si="7">SUM(H32:H33)</f>
        <v>0</v>
      </c>
      <c r="I31" s="255">
        <f t="shared" si="7"/>
        <v>1717</v>
      </c>
      <c r="J31" s="255">
        <f t="shared" si="7"/>
        <v>0</v>
      </c>
      <c r="K31" s="255">
        <f t="shared" si="7"/>
        <v>-1717</v>
      </c>
      <c r="L31" s="10">
        <f t="shared" si="7"/>
        <v>98572</v>
      </c>
      <c r="M31" s="10">
        <f t="shared" si="7"/>
        <v>12650</v>
      </c>
      <c r="N31" s="10">
        <f t="shared" si="7"/>
        <v>0</v>
      </c>
      <c r="O31" s="10">
        <f t="shared" si="7"/>
        <v>85922</v>
      </c>
    </row>
    <row r="32" spans="1:17" ht="15" customHeight="1" x14ac:dyDescent="0.25">
      <c r="A32" s="13"/>
      <c r="B32" s="69"/>
      <c r="C32" s="22" t="s">
        <v>32</v>
      </c>
      <c r="D32" s="226">
        <f>E32+G32</f>
        <v>85683</v>
      </c>
      <c r="E32" s="229">
        <v>6733</v>
      </c>
      <c r="F32" s="229"/>
      <c r="G32" s="229">
        <v>78950</v>
      </c>
      <c r="H32" s="255">
        <f>I32+K32</f>
        <v>0</v>
      </c>
      <c r="I32" s="255">
        <v>1717</v>
      </c>
      <c r="J32" s="255"/>
      <c r="K32" s="255">
        <v>-1717</v>
      </c>
      <c r="L32" s="10">
        <f>M32+O32</f>
        <v>85683</v>
      </c>
      <c r="M32" s="10">
        <f t="shared" ref="M32:O36" si="8">E32+I32</f>
        <v>8450</v>
      </c>
      <c r="N32" s="10">
        <f t="shared" si="8"/>
        <v>0</v>
      </c>
      <c r="O32" s="10">
        <f t="shared" si="8"/>
        <v>77233</v>
      </c>
    </row>
    <row r="33" spans="1:15" ht="15" customHeight="1" x14ac:dyDescent="0.25">
      <c r="A33" s="13"/>
      <c r="B33" s="69"/>
      <c r="C33" s="22" t="s">
        <v>57</v>
      </c>
      <c r="D33" s="226">
        <f>E33+G33</f>
        <v>12889</v>
      </c>
      <c r="E33" s="229">
        <v>4200</v>
      </c>
      <c r="F33" s="229"/>
      <c r="G33" s="229">
        <v>8689</v>
      </c>
      <c r="H33" s="255">
        <f>I33+K33</f>
        <v>0</v>
      </c>
      <c r="I33" s="255"/>
      <c r="J33" s="255"/>
      <c r="K33" s="255"/>
      <c r="L33" s="10">
        <f>M33+O33</f>
        <v>12889</v>
      </c>
      <c r="M33" s="10">
        <f t="shared" si="8"/>
        <v>4200</v>
      </c>
      <c r="N33" s="10">
        <f t="shared" si="8"/>
        <v>0</v>
      </c>
      <c r="O33" s="10">
        <f t="shared" si="8"/>
        <v>8689</v>
      </c>
    </row>
    <row r="34" spans="1:15" ht="15" customHeight="1" x14ac:dyDescent="0.25">
      <c r="A34" s="7" t="s">
        <v>88</v>
      </c>
      <c r="B34" s="21" t="s">
        <v>174</v>
      </c>
      <c r="C34" s="22" t="s">
        <v>57</v>
      </c>
      <c r="D34" s="226">
        <f>E34+G34</f>
        <v>4200</v>
      </c>
      <c r="E34" s="226">
        <v>4200</v>
      </c>
      <c r="F34" s="226"/>
      <c r="G34" s="226"/>
      <c r="H34" s="255">
        <f>I34+K34</f>
        <v>0</v>
      </c>
      <c r="I34" s="255"/>
      <c r="J34" s="255"/>
      <c r="K34" s="255"/>
      <c r="L34" s="10">
        <f>M34+O34</f>
        <v>4200</v>
      </c>
      <c r="M34" s="10">
        <f t="shared" si="8"/>
        <v>4200</v>
      </c>
      <c r="N34" s="10">
        <f t="shared" si="8"/>
        <v>0</v>
      </c>
      <c r="O34" s="10">
        <f t="shared" si="8"/>
        <v>0</v>
      </c>
    </row>
    <row r="35" spans="1:15" ht="15" customHeight="1" x14ac:dyDescent="0.25">
      <c r="A35" s="7" t="s">
        <v>89</v>
      </c>
      <c r="B35" s="18" t="s">
        <v>37</v>
      </c>
      <c r="C35" s="9" t="s">
        <v>57</v>
      </c>
      <c r="D35" s="226">
        <f>E35+G35</f>
        <v>2600</v>
      </c>
      <c r="E35" s="226">
        <v>2600</v>
      </c>
      <c r="F35" s="226"/>
      <c r="G35" s="226"/>
      <c r="H35" s="255">
        <f>I35+K35</f>
        <v>0</v>
      </c>
      <c r="I35" s="255"/>
      <c r="J35" s="255"/>
      <c r="K35" s="255"/>
      <c r="L35" s="10">
        <f>M35+O35</f>
        <v>2600</v>
      </c>
      <c r="M35" s="10">
        <f t="shared" si="8"/>
        <v>2600</v>
      </c>
      <c r="N35" s="10">
        <f t="shared" si="8"/>
        <v>0</v>
      </c>
      <c r="O35" s="10">
        <f t="shared" si="8"/>
        <v>0</v>
      </c>
    </row>
    <row r="36" spans="1:15" ht="15" customHeight="1" x14ac:dyDescent="0.25">
      <c r="A36" s="7" t="s">
        <v>90</v>
      </c>
      <c r="B36" s="18" t="s">
        <v>56</v>
      </c>
      <c r="C36" s="9" t="s">
        <v>57</v>
      </c>
      <c r="D36" s="226">
        <f>E36+G36</f>
        <v>3100</v>
      </c>
      <c r="E36" s="226">
        <v>3100</v>
      </c>
      <c r="F36" s="226"/>
      <c r="G36" s="226"/>
      <c r="H36" s="255">
        <f>I36+K36</f>
        <v>0</v>
      </c>
      <c r="I36" s="255"/>
      <c r="J36" s="255"/>
      <c r="K36" s="255"/>
      <c r="L36" s="10">
        <f>M36+O36</f>
        <v>3100</v>
      </c>
      <c r="M36" s="10">
        <f t="shared" si="8"/>
        <v>3100</v>
      </c>
      <c r="N36" s="10">
        <f t="shared" si="8"/>
        <v>0</v>
      </c>
      <c r="O36" s="10">
        <f t="shared" si="8"/>
        <v>0</v>
      </c>
    </row>
    <row r="37" spans="1:15" ht="15.95" customHeight="1" x14ac:dyDescent="0.25">
      <c r="A37" s="113" t="s">
        <v>91</v>
      </c>
      <c r="B37" s="1" t="s">
        <v>194</v>
      </c>
      <c r="C37" s="16"/>
      <c r="D37" s="1">
        <f>D31+SUM(D34:D36)</f>
        <v>108472</v>
      </c>
      <c r="E37" s="1">
        <f>E31+SUM(E34:E36)</f>
        <v>20833</v>
      </c>
      <c r="F37" s="1">
        <f>F31+SUM(F34:F36)</f>
        <v>0</v>
      </c>
      <c r="G37" s="1">
        <f>G31+SUM(G34:G36)</f>
        <v>87639</v>
      </c>
      <c r="H37" s="255">
        <f t="shared" ref="H37:O37" si="9">H31+SUM(H34:H36)</f>
        <v>0</v>
      </c>
      <c r="I37" s="255">
        <f t="shared" si="9"/>
        <v>1717</v>
      </c>
      <c r="J37" s="255">
        <f t="shared" si="9"/>
        <v>0</v>
      </c>
      <c r="K37" s="255">
        <f t="shared" si="9"/>
        <v>-1717</v>
      </c>
      <c r="L37" s="1">
        <f t="shared" si="9"/>
        <v>108472</v>
      </c>
      <c r="M37" s="1">
        <f t="shared" si="9"/>
        <v>22550</v>
      </c>
      <c r="N37" s="1">
        <f t="shared" si="9"/>
        <v>0</v>
      </c>
      <c r="O37" s="1">
        <f t="shared" si="9"/>
        <v>85922</v>
      </c>
    </row>
    <row r="38" spans="1:15" ht="15.95" customHeight="1" x14ac:dyDescent="0.25">
      <c r="A38" s="13" t="s">
        <v>92</v>
      </c>
      <c r="B38" s="409" t="s">
        <v>198</v>
      </c>
      <c r="C38" s="410"/>
      <c r="D38" s="410"/>
      <c r="E38" s="410"/>
      <c r="F38" s="410"/>
      <c r="G38" s="410"/>
      <c r="H38" s="410"/>
      <c r="I38" s="410"/>
      <c r="J38" s="410"/>
      <c r="K38" s="410"/>
      <c r="L38" s="410"/>
      <c r="M38" s="410"/>
      <c r="N38" s="410"/>
      <c r="O38" s="411"/>
    </row>
    <row r="39" spans="1:15" ht="15" customHeight="1" x14ac:dyDescent="0.25">
      <c r="A39" s="7" t="s">
        <v>93</v>
      </c>
      <c r="B39" s="21" t="s">
        <v>20</v>
      </c>
      <c r="C39" s="22" t="s">
        <v>25</v>
      </c>
      <c r="D39" s="226">
        <f>E39+G39</f>
        <v>91953</v>
      </c>
      <c r="E39" s="229">
        <v>1940</v>
      </c>
      <c r="F39" s="229">
        <v>1477</v>
      </c>
      <c r="G39" s="229">
        <v>90013</v>
      </c>
      <c r="H39" s="255">
        <f>I39+K39</f>
        <v>0</v>
      </c>
      <c r="I39" s="255"/>
      <c r="J39" s="255"/>
      <c r="K39" s="255"/>
      <c r="L39" s="10">
        <f>M39+O39</f>
        <v>91953</v>
      </c>
      <c r="M39" s="10">
        <f>E39+I39</f>
        <v>1940</v>
      </c>
      <c r="N39" s="10">
        <f>F39+J39</f>
        <v>1477</v>
      </c>
      <c r="O39" s="10">
        <f>G39+K39</f>
        <v>90013</v>
      </c>
    </row>
    <row r="40" spans="1:15" ht="15.95" customHeight="1" x14ac:dyDescent="0.25">
      <c r="A40" s="113" t="s">
        <v>94</v>
      </c>
      <c r="B40" s="1" t="s">
        <v>195</v>
      </c>
      <c r="C40" s="16"/>
      <c r="D40" s="227">
        <f>D39</f>
        <v>91953</v>
      </c>
      <c r="E40" s="227">
        <f>E39</f>
        <v>1940</v>
      </c>
      <c r="F40" s="227">
        <f>F39</f>
        <v>1477</v>
      </c>
      <c r="G40" s="227">
        <f>G39</f>
        <v>90013</v>
      </c>
      <c r="H40" s="255">
        <f t="shared" ref="H40:O40" si="10">H39</f>
        <v>0</v>
      </c>
      <c r="I40" s="255">
        <f t="shared" si="10"/>
        <v>0</v>
      </c>
      <c r="J40" s="255">
        <f t="shared" si="10"/>
        <v>0</v>
      </c>
      <c r="K40" s="255">
        <f t="shared" si="10"/>
        <v>0</v>
      </c>
      <c r="L40" s="1">
        <f t="shared" si="10"/>
        <v>91953</v>
      </c>
      <c r="M40" s="1">
        <f t="shared" si="10"/>
        <v>1940</v>
      </c>
      <c r="N40" s="1">
        <f t="shared" si="10"/>
        <v>1477</v>
      </c>
      <c r="O40" s="1">
        <f t="shared" si="10"/>
        <v>90013</v>
      </c>
    </row>
    <row r="41" spans="1:15" ht="15.95" customHeight="1" x14ac:dyDescent="0.25">
      <c r="A41" s="11" t="s">
        <v>95</v>
      </c>
      <c r="B41" s="412" t="s">
        <v>73</v>
      </c>
      <c r="C41" s="412"/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</row>
    <row r="42" spans="1:15" ht="15" customHeight="1" x14ac:dyDescent="0.25">
      <c r="A42" s="27" t="s">
        <v>96</v>
      </c>
      <c r="B42" s="21" t="s">
        <v>20</v>
      </c>
      <c r="C42" s="28" t="s">
        <v>32</v>
      </c>
      <c r="D42" s="226">
        <f>E42+G42</f>
        <v>946587</v>
      </c>
      <c r="E42" s="226">
        <v>24218</v>
      </c>
      <c r="F42" s="226">
        <v>4750</v>
      </c>
      <c r="G42" s="226">
        <v>922369</v>
      </c>
      <c r="H42" s="255">
        <f>I42+K42</f>
        <v>0</v>
      </c>
      <c r="I42" s="255">
        <v>-1028</v>
      </c>
      <c r="J42" s="255">
        <v>325</v>
      </c>
      <c r="K42" s="255">
        <v>1028</v>
      </c>
      <c r="L42" s="10">
        <f>M42+O42</f>
        <v>946587</v>
      </c>
      <c r="M42" s="10">
        <f t="shared" ref="M42:O43" si="11">E42+I42</f>
        <v>23190</v>
      </c>
      <c r="N42" s="10">
        <f t="shared" si="11"/>
        <v>5075</v>
      </c>
      <c r="O42" s="10">
        <f t="shared" si="11"/>
        <v>923397</v>
      </c>
    </row>
    <row r="43" spans="1:15" ht="15" customHeight="1" x14ac:dyDescent="0.25">
      <c r="A43" s="30" t="s">
        <v>97</v>
      </c>
      <c r="B43" s="10" t="s">
        <v>30</v>
      </c>
      <c r="C43" s="28" t="s">
        <v>32</v>
      </c>
      <c r="D43" s="226">
        <f>E43+G43</f>
        <v>6000</v>
      </c>
      <c r="E43" s="226">
        <v>6000</v>
      </c>
      <c r="F43" s="226">
        <v>3740</v>
      </c>
      <c r="G43" s="226"/>
      <c r="H43" s="255">
        <f>I43+K43</f>
        <v>0</v>
      </c>
      <c r="I43" s="255"/>
      <c r="J43" s="255"/>
      <c r="K43" s="255"/>
      <c r="L43" s="10">
        <f>M43+O43</f>
        <v>6000</v>
      </c>
      <c r="M43" s="10">
        <f t="shared" si="11"/>
        <v>6000</v>
      </c>
      <c r="N43" s="10">
        <f t="shared" si="11"/>
        <v>3740</v>
      </c>
      <c r="O43" s="10">
        <f t="shared" si="11"/>
        <v>0</v>
      </c>
    </row>
    <row r="44" spans="1:15" ht="15.95" customHeight="1" x14ac:dyDescent="0.25">
      <c r="A44" s="113" t="s">
        <v>98</v>
      </c>
      <c r="B44" s="1" t="s">
        <v>196</v>
      </c>
      <c r="C44" s="114"/>
      <c r="D44" s="227">
        <f>SUM(D42:D43)</f>
        <v>952587</v>
      </c>
      <c r="E44" s="227">
        <f t="shared" ref="E44:O44" si="12">SUM(E42:E43)</f>
        <v>30218</v>
      </c>
      <c r="F44" s="227">
        <f t="shared" si="12"/>
        <v>8490</v>
      </c>
      <c r="G44" s="227">
        <f t="shared" si="12"/>
        <v>922369</v>
      </c>
      <c r="H44" s="255">
        <f t="shared" si="12"/>
        <v>0</v>
      </c>
      <c r="I44" s="255">
        <f t="shared" si="12"/>
        <v>-1028</v>
      </c>
      <c r="J44" s="255">
        <f t="shared" si="12"/>
        <v>325</v>
      </c>
      <c r="K44" s="255">
        <f t="shared" si="12"/>
        <v>1028</v>
      </c>
      <c r="L44" s="1">
        <f t="shared" si="12"/>
        <v>952587</v>
      </c>
      <c r="M44" s="1">
        <f t="shared" si="12"/>
        <v>29190</v>
      </c>
      <c r="N44" s="1">
        <f t="shared" si="12"/>
        <v>8815</v>
      </c>
      <c r="O44" s="1">
        <f t="shared" si="12"/>
        <v>923397</v>
      </c>
    </row>
    <row r="45" spans="1:15" ht="15.95" customHeight="1" x14ac:dyDescent="0.25">
      <c r="A45" s="115" t="s">
        <v>99</v>
      </c>
      <c r="B45" s="116" t="s">
        <v>189</v>
      </c>
      <c r="C45" s="117"/>
      <c r="D45" s="230">
        <f>D19+D26+D29+D37+D40+D44</f>
        <v>1987924</v>
      </c>
      <c r="E45" s="230">
        <f t="shared" ref="E45:O45" si="13">E19+E26+E29+E37+E40+E44</f>
        <v>57423</v>
      </c>
      <c r="F45" s="230">
        <f t="shared" si="13"/>
        <v>12895</v>
      </c>
      <c r="G45" s="230">
        <f t="shared" si="13"/>
        <v>1930501</v>
      </c>
      <c r="H45" s="256">
        <f t="shared" si="13"/>
        <v>0</v>
      </c>
      <c r="I45" s="256">
        <f t="shared" si="13"/>
        <v>689</v>
      </c>
      <c r="J45" s="256">
        <f t="shared" si="13"/>
        <v>325</v>
      </c>
      <c r="K45" s="256">
        <f t="shared" si="13"/>
        <v>-689</v>
      </c>
      <c r="L45" s="39">
        <f t="shared" si="13"/>
        <v>1987924</v>
      </c>
      <c r="M45" s="39">
        <f t="shared" si="13"/>
        <v>58112</v>
      </c>
      <c r="N45" s="39">
        <f t="shared" si="13"/>
        <v>13220</v>
      </c>
      <c r="O45" s="39">
        <f t="shared" si="13"/>
        <v>1929812</v>
      </c>
    </row>
    <row r="46" spans="1:15" x14ac:dyDescent="0.25">
      <c r="A46" s="14"/>
      <c r="B46" s="14"/>
      <c r="C46" s="46"/>
      <c r="D46" s="14"/>
      <c r="E46" s="14"/>
      <c r="F46" s="14"/>
      <c r="G46" s="14"/>
      <c r="H46" s="217"/>
      <c r="I46" s="217"/>
      <c r="J46" s="217"/>
      <c r="L46" s="14"/>
      <c r="M46" s="14"/>
      <c r="N46" s="14"/>
    </row>
    <row r="47" spans="1:15" x14ac:dyDescent="0.25">
      <c r="A47" s="14"/>
      <c r="B47" s="41"/>
      <c r="C47" s="387"/>
      <c r="D47" s="41"/>
      <c r="E47" s="41"/>
      <c r="F47" s="41"/>
      <c r="G47" s="41"/>
      <c r="H47" s="388"/>
      <c r="I47" s="388"/>
      <c r="J47" s="388"/>
      <c r="K47" s="388"/>
      <c r="L47" s="41"/>
      <c r="M47" s="41"/>
      <c r="N47" s="41"/>
    </row>
    <row r="48" spans="1:15" x14ac:dyDescent="0.25">
      <c r="A48" s="14"/>
      <c r="B48" s="14"/>
      <c r="C48" s="46"/>
      <c r="D48" s="14"/>
      <c r="E48" s="14"/>
      <c r="F48" s="14"/>
      <c r="G48" s="14"/>
      <c r="H48" s="217"/>
      <c r="I48" s="217"/>
      <c r="J48" s="217"/>
      <c r="L48" s="14"/>
      <c r="M48" s="14"/>
      <c r="N48" s="14"/>
    </row>
    <row r="49" spans="1:14" x14ac:dyDescent="0.25">
      <c r="A49" s="14"/>
      <c r="B49" s="14"/>
      <c r="C49" s="46"/>
      <c r="D49" s="14"/>
      <c r="E49" s="14"/>
      <c r="F49" s="14"/>
      <c r="G49" s="14"/>
      <c r="H49" s="217"/>
      <c r="I49" s="217"/>
      <c r="J49" s="217"/>
      <c r="L49" s="14"/>
      <c r="M49" s="14"/>
      <c r="N49" s="14"/>
    </row>
    <row r="50" spans="1:14" x14ac:dyDescent="0.25">
      <c r="A50" s="14"/>
      <c r="B50" s="14"/>
      <c r="C50" s="46"/>
      <c r="D50" s="14"/>
      <c r="E50" s="14"/>
      <c r="F50" s="14"/>
      <c r="G50" s="14"/>
      <c r="H50" s="217"/>
      <c r="I50" s="217"/>
      <c r="J50" s="217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217"/>
      <c r="I51" s="217"/>
      <c r="J51" s="217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217"/>
      <c r="I52" s="217"/>
      <c r="J52" s="217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217"/>
      <c r="I53" s="217"/>
      <c r="J53" s="217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217"/>
      <c r="I54" s="217"/>
      <c r="J54" s="217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217"/>
      <c r="I55" s="217"/>
      <c r="J55" s="217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217"/>
      <c r="I56" s="217"/>
      <c r="J56" s="217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217"/>
      <c r="I57" s="217"/>
      <c r="J57" s="217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217"/>
      <c r="I58" s="217"/>
      <c r="J58" s="217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217"/>
      <c r="I59" s="217"/>
      <c r="J59" s="217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217"/>
      <c r="I60" s="217"/>
      <c r="J60" s="217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217"/>
      <c r="I61" s="217"/>
      <c r="J61" s="217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217"/>
      <c r="I62" s="217"/>
      <c r="J62" s="217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217"/>
      <c r="I63" s="217"/>
      <c r="J63" s="217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217"/>
      <c r="I64" s="217"/>
      <c r="J64" s="217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217"/>
      <c r="I65" s="217"/>
      <c r="J65" s="217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217"/>
      <c r="I66" s="217"/>
      <c r="J66" s="217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217"/>
      <c r="I67" s="217"/>
      <c r="J67" s="217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217"/>
      <c r="I68" s="217"/>
      <c r="J68" s="217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217"/>
      <c r="I69" s="217"/>
      <c r="J69" s="217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217"/>
      <c r="I70" s="217"/>
      <c r="J70" s="217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217"/>
      <c r="I71" s="217"/>
      <c r="J71" s="217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217"/>
      <c r="I72" s="217"/>
      <c r="J72" s="217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217"/>
      <c r="I73" s="217"/>
      <c r="J73" s="217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217"/>
      <c r="I74" s="217"/>
      <c r="J74" s="217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217"/>
      <c r="I75" s="217"/>
      <c r="J75" s="217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217"/>
      <c r="I76" s="217"/>
      <c r="J76" s="217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217"/>
      <c r="I77" s="217"/>
      <c r="J77" s="217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217"/>
      <c r="I78" s="217"/>
      <c r="J78" s="217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217"/>
      <c r="I79" s="217"/>
      <c r="J79" s="217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217"/>
      <c r="I80" s="217"/>
      <c r="J80" s="217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217"/>
      <c r="I81" s="217"/>
      <c r="J81" s="217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217"/>
      <c r="I82" s="217"/>
      <c r="J82" s="217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217"/>
      <c r="I83" s="217"/>
      <c r="J83" s="217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217"/>
      <c r="I84" s="217"/>
      <c r="J84" s="217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217"/>
      <c r="I85" s="217"/>
      <c r="J85" s="217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217"/>
      <c r="I86" s="217"/>
      <c r="J86" s="217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217"/>
      <c r="I87" s="217"/>
      <c r="J87" s="217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217"/>
      <c r="I88" s="217"/>
      <c r="J88" s="217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217"/>
      <c r="I89" s="217"/>
      <c r="J89" s="217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217"/>
      <c r="I90" s="217"/>
      <c r="J90" s="217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217"/>
      <c r="I91" s="217"/>
      <c r="J91" s="217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217"/>
      <c r="I92" s="217"/>
      <c r="J92" s="217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217"/>
      <c r="I93" s="217"/>
      <c r="J93" s="217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217"/>
      <c r="I94" s="217"/>
      <c r="J94" s="217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217"/>
      <c r="I95" s="217"/>
      <c r="J95" s="217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217"/>
      <c r="I96" s="217"/>
      <c r="J96" s="217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217"/>
      <c r="I97" s="217"/>
      <c r="J97" s="217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217"/>
      <c r="I98" s="217"/>
      <c r="J98" s="217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217"/>
      <c r="I99" s="217"/>
      <c r="J99" s="217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217"/>
      <c r="I100" s="217"/>
      <c r="J100" s="217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217"/>
      <c r="I101" s="217"/>
      <c r="J101" s="217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217"/>
      <c r="I102" s="217"/>
      <c r="J102" s="217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217"/>
      <c r="I103" s="217"/>
      <c r="J103" s="217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217"/>
      <c r="I104" s="217"/>
      <c r="J104" s="217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217"/>
      <c r="I105" s="217"/>
      <c r="J105" s="217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217"/>
      <c r="I106" s="217"/>
      <c r="J106" s="217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217"/>
      <c r="I107" s="217"/>
      <c r="J107" s="217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217"/>
      <c r="I108" s="217"/>
      <c r="J108" s="217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217"/>
      <c r="I109" s="217"/>
      <c r="J109" s="217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217"/>
      <c r="I110" s="217"/>
      <c r="J110" s="217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217"/>
      <c r="I111" s="217"/>
      <c r="J111" s="217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217"/>
      <c r="I112" s="217"/>
      <c r="J112" s="217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217"/>
      <c r="I113" s="217"/>
      <c r="J113" s="217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217"/>
      <c r="I114" s="217"/>
      <c r="J114" s="217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217"/>
      <c r="I115" s="217"/>
      <c r="J115" s="217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217"/>
      <c r="I116" s="217"/>
      <c r="J116" s="217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217"/>
      <c r="I117" s="217"/>
      <c r="J117" s="217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217"/>
      <c r="I118" s="217"/>
      <c r="J118" s="217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217"/>
      <c r="I119" s="217"/>
      <c r="J119" s="217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217"/>
      <c r="I120" s="217"/>
      <c r="J120" s="217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217"/>
      <c r="I121" s="217"/>
      <c r="J121" s="217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217"/>
      <c r="I122" s="217"/>
      <c r="J122" s="217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217"/>
      <c r="I123" s="217"/>
      <c r="J123" s="217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217"/>
      <c r="I124" s="217"/>
      <c r="J124" s="217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217"/>
      <c r="I125" s="217"/>
      <c r="J125" s="217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217"/>
      <c r="I126" s="217"/>
      <c r="J126" s="217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217"/>
      <c r="I127" s="217"/>
      <c r="J127" s="217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217"/>
      <c r="I128" s="217"/>
      <c r="J128" s="217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217"/>
      <c r="I129" s="217"/>
      <c r="J129" s="217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217"/>
      <c r="I130" s="217"/>
      <c r="J130" s="217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217"/>
      <c r="I131" s="217"/>
      <c r="J131" s="217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217"/>
      <c r="I132" s="217"/>
      <c r="J132" s="217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217"/>
      <c r="I133" s="217"/>
      <c r="J133" s="217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217"/>
      <c r="I134" s="217"/>
      <c r="J134" s="217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217"/>
      <c r="I135" s="217"/>
      <c r="J135" s="217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217"/>
      <c r="I136" s="217"/>
      <c r="J136" s="217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217"/>
      <c r="I137" s="217"/>
      <c r="J137" s="217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217"/>
      <c r="I138" s="217"/>
      <c r="J138" s="217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217"/>
      <c r="I139" s="217"/>
      <c r="J139" s="217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217"/>
      <c r="I140" s="217"/>
      <c r="J140" s="217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217"/>
      <c r="I141" s="217"/>
      <c r="J141" s="217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217"/>
      <c r="I142" s="217"/>
      <c r="J142" s="217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217"/>
      <c r="I143" s="217"/>
      <c r="J143" s="217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217"/>
      <c r="I144" s="217"/>
      <c r="J144" s="217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217"/>
      <c r="I145" s="217"/>
      <c r="J145" s="217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217"/>
      <c r="I146" s="217"/>
      <c r="J146" s="217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217"/>
      <c r="I147" s="217"/>
      <c r="J147" s="217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217"/>
      <c r="I148" s="217"/>
      <c r="J148" s="217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217"/>
      <c r="I149" s="217"/>
      <c r="J149" s="217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217"/>
      <c r="I150" s="217"/>
      <c r="J150" s="217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217"/>
      <c r="I151" s="217"/>
      <c r="J151" s="217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217"/>
      <c r="I152" s="217"/>
      <c r="J152" s="217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217"/>
      <c r="I153" s="217"/>
      <c r="J153" s="217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217"/>
      <c r="I154" s="217"/>
      <c r="J154" s="217"/>
      <c r="L154" s="14"/>
      <c r="M154" s="14"/>
      <c r="N154" s="14"/>
    </row>
    <row r="155" spans="1:14" x14ac:dyDescent="0.25">
      <c r="C155" s="47"/>
    </row>
    <row r="156" spans="1:14" x14ac:dyDescent="0.25">
      <c r="C156" s="47"/>
    </row>
    <row r="157" spans="1:14" x14ac:dyDescent="0.25">
      <c r="C157" s="47"/>
    </row>
    <row r="158" spans="1:14" x14ac:dyDescent="0.25">
      <c r="C158" s="47"/>
    </row>
    <row r="159" spans="1:14" x14ac:dyDescent="0.25">
      <c r="C159" s="47"/>
    </row>
    <row r="160" spans="1:14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</sheetData>
  <mergeCells count="30">
    <mergeCell ref="B41:O41"/>
    <mergeCell ref="A10:O10"/>
    <mergeCell ref="L12:L14"/>
    <mergeCell ref="M12:O12"/>
    <mergeCell ref="M13:N13"/>
    <mergeCell ref="O13:O14"/>
    <mergeCell ref="B15:O15"/>
    <mergeCell ref="B20:O20"/>
    <mergeCell ref="B38:O38"/>
    <mergeCell ref="B27:O27"/>
    <mergeCell ref="B30:O30"/>
    <mergeCell ref="D12:D14"/>
    <mergeCell ref="K13:K14"/>
    <mergeCell ref="H12:H14"/>
    <mergeCell ref="I12:K12"/>
    <mergeCell ref="B6:O6"/>
    <mergeCell ref="E12:G12"/>
    <mergeCell ref="E13:F13"/>
    <mergeCell ref="G13:G14"/>
    <mergeCell ref="I13:J13"/>
    <mergeCell ref="B1:O1"/>
    <mergeCell ref="B2:O2"/>
    <mergeCell ref="B3:O3"/>
    <mergeCell ref="B4:O4"/>
    <mergeCell ref="B5:O5"/>
    <mergeCell ref="B7:O7"/>
    <mergeCell ref="B8:O8"/>
    <mergeCell ref="A12:A14"/>
    <mergeCell ref="B12:B14"/>
    <mergeCell ref="C12:C14"/>
  </mergeCells>
  <pageMargins left="0.59055118110236227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X21" sqref="X2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479" t="s">
        <v>394</v>
      </c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</row>
    <row r="2" spans="1:15" x14ac:dyDescent="0.25">
      <c r="B2" s="479" t="s">
        <v>395</v>
      </c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</row>
    <row r="3" spans="1:15" x14ac:dyDescent="0.25">
      <c r="B3" s="479" t="s">
        <v>396</v>
      </c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</row>
    <row r="4" spans="1:15" x14ac:dyDescent="0.25">
      <c r="B4" s="479" t="s">
        <v>432</v>
      </c>
      <c r="C4" s="479"/>
      <c r="D4" s="479"/>
      <c r="E4" s="479"/>
      <c r="F4" s="479"/>
      <c r="G4" s="479"/>
      <c r="H4" s="479"/>
      <c r="I4" s="479"/>
      <c r="J4" s="479"/>
      <c r="K4" s="479"/>
      <c r="L4" s="479"/>
      <c r="M4" s="479"/>
      <c r="N4" s="479"/>
      <c r="O4" s="479"/>
    </row>
    <row r="5" spans="1:15" ht="15" customHeight="1" x14ac:dyDescent="0.25">
      <c r="B5" s="478" t="s">
        <v>398</v>
      </c>
      <c r="C5" s="478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</row>
    <row r="6" spans="1:15" ht="15" customHeight="1" x14ac:dyDescent="0.25">
      <c r="B6" s="478" t="s">
        <v>423</v>
      </c>
      <c r="C6" s="478"/>
      <c r="D6" s="478"/>
      <c r="E6" s="478"/>
      <c r="F6" s="478"/>
      <c r="G6" s="478"/>
      <c r="H6" s="478"/>
      <c r="I6" s="478"/>
      <c r="J6" s="478"/>
      <c r="K6" s="478"/>
      <c r="L6" s="478"/>
      <c r="M6" s="478"/>
      <c r="N6" s="478"/>
      <c r="O6" s="478"/>
    </row>
    <row r="7" spans="1:15" x14ac:dyDescent="0.25">
      <c r="B7" s="478" t="s">
        <v>496</v>
      </c>
      <c r="C7" s="478"/>
      <c r="D7" s="478"/>
      <c r="E7" s="478"/>
      <c r="F7" s="478"/>
      <c r="G7" s="478"/>
      <c r="H7" s="478"/>
      <c r="I7" s="478"/>
      <c r="J7" s="478"/>
      <c r="K7" s="478"/>
      <c r="L7" s="478"/>
      <c r="M7" s="478"/>
      <c r="N7" s="478"/>
      <c r="O7" s="478"/>
    </row>
    <row r="8" spans="1:15" ht="15" customHeight="1" x14ac:dyDescent="0.25">
      <c r="B8" s="478" t="s">
        <v>502</v>
      </c>
      <c r="C8" s="478"/>
      <c r="D8" s="478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78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417" t="s">
        <v>265</v>
      </c>
      <c r="B10" s="417"/>
      <c r="C10" s="417"/>
      <c r="D10" s="417"/>
      <c r="E10" s="417"/>
      <c r="F10" s="417"/>
      <c r="G10" s="417"/>
      <c r="H10" s="417"/>
      <c r="I10" s="417"/>
      <c r="J10" s="417"/>
      <c r="K10" s="417"/>
      <c r="L10" s="417"/>
      <c r="M10" s="417"/>
      <c r="N10" s="417"/>
      <c r="O10" s="417"/>
    </row>
    <row r="11" spans="1:15" ht="18.75" customHeight="1" x14ac:dyDescent="0.25">
      <c r="A11" s="172"/>
      <c r="B11" s="172"/>
      <c r="C11" s="172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4" t="s">
        <v>186</v>
      </c>
    </row>
    <row r="12" spans="1:15" x14ac:dyDescent="0.25">
      <c r="A12" s="393" t="s">
        <v>5</v>
      </c>
      <c r="B12" s="396" t="s">
        <v>435</v>
      </c>
      <c r="C12" s="396" t="s">
        <v>60</v>
      </c>
      <c r="D12" s="419" t="s">
        <v>414</v>
      </c>
      <c r="E12" s="423" t="s">
        <v>214</v>
      </c>
      <c r="F12" s="423"/>
      <c r="G12" s="424"/>
      <c r="H12" s="399" t="s">
        <v>416</v>
      </c>
      <c r="I12" s="402" t="s">
        <v>214</v>
      </c>
      <c r="J12" s="403"/>
      <c r="K12" s="404"/>
      <c r="L12" s="418" t="s">
        <v>0</v>
      </c>
      <c r="M12" s="426" t="s">
        <v>214</v>
      </c>
      <c r="N12" s="427"/>
      <c r="O12" s="428"/>
    </row>
    <row r="13" spans="1:15" x14ac:dyDescent="0.25">
      <c r="A13" s="394"/>
      <c r="B13" s="397"/>
      <c r="C13" s="397"/>
      <c r="D13" s="420"/>
      <c r="E13" s="424" t="s">
        <v>1</v>
      </c>
      <c r="F13" s="430"/>
      <c r="G13" s="425" t="s">
        <v>2</v>
      </c>
      <c r="H13" s="400"/>
      <c r="I13" s="431" t="s">
        <v>1</v>
      </c>
      <c r="J13" s="431"/>
      <c r="K13" s="405" t="s">
        <v>2</v>
      </c>
      <c r="L13" s="418"/>
      <c r="M13" s="418" t="s">
        <v>1</v>
      </c>
      <c r="N13" s="418"/>
      <c r="O13" s="408" t="s">
        <v>2</v>
      </c>
    </row>
    <row r="14" spans="1:15" ht="29.25" customHeight="1" x14ac:dyDescent="0.25">
      <c r="A14" s="395"/>
      <c r="B14" s="398"/>
      <c r="C14" s="398"/>
      <c r="D14" s="421"/>
      <c r="E14" s="238" t="s">
        <v>3</v>
      </c>
      <c r="F14" s="281" t="s">
        <v>4</v>
      </c>
      <c r="G14" s="419"/>
      <c r="H14" s="401"/>
      <c r="I14" s="299" t="s">
        <v>3</v>
      </c>
      <c r="J14" s="280" t="s">
        <v>4</v>
      </c>
      <c r="K14" s="399"/>
      <c r="L14" s="455"/>
      <c r="M14" s="165" t="s">
        <v>3</v>
      </c>
      <c r="N14" s="164" t="s">
        <v>4</v>
      </c>
      <c r="O14" s="396"/>
    </row>
    <row r="15" spans="1:15" ht="15.75" customHeight="1" x14ac:dyDescent="0.25">
      <c r="A15" s="7" t="s">
        <v>78</v>
      </c>
      <c r="B15" s="412" t="s">
        <v>6</v>
      </c>
      <c r="C15" s="412"/>
      <c r="D15" s="412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</row>
    <row r="16" spans="1:15" ht="15" customHeight="1" x14ac:dyDescent="0.25">
      <c r="A16" s="7" t="s">
        <v>199</v>
      </c>
      <c r="B16" s="14" t="s">
        <v>20</v>
      </c>
      <c r="C16" s="84"/>
      <c r="D16" s="225">
        <f t="shared" ref="D16:D43" si="0">E16+G16</f>
        <v>161545</v>
      </c>
      <c r="E16" s="225">
        <f>E17+E20</f>
        <v>156937</v>
      </c>
      <c r="F16" s="225">
        <f>F17+F20</f>
        <v>0</v>
      </c>
      <c r="G16" s="225">
        <f>G17+G20</f>
        <v>4608</v>
      </c>
      <c r="H16" s="253">
        <f t="shared" ref="H16:O16" si="1">H17+H20</f>
        <v>0</v>
      </c>
      <c r="I16" s="253">
        <f t="shared" si="1"/>
        <v>0</v>
      </c>
      <c r="J16" s="253">
        <f t="shared" si="1"/>
        <v>0</v>
      </c>
      <c r="K16" s="253">
        <f t="shared" si="1"/>
        <v>0</v>
      </c>
      <c r="L16" s="85">
        <f t="shared" si="1"/>
        <v>161545</v>
      </c>
      <c r="M16" s="85">
        <f t="shared" si="1"/>
        <v>156937</v>
      </c>
      <c r="N16" s="85">
        <f t="shared" si="1"/>
        <v>0</v>
      </c>
      <c r="O16" s="85">
        <f t="shared" si="1"/>
        <v>4608</v>
      </c>
    </row>
    <row r="17" spans="1:17" ht="15" customHeight="1" x14ac:dyDescent="0.25">
      <c r="A17" s="13"/>
      <c r="B17" s="14"/>
      <c r="C17" s="9" t="s">
        <v>9</v>
      </c>
      <c r="D17" s="226">
        <f t="shared" si="0"/>
        <v>5398</v>
      </c>
      <c r="E17" s="226">
        <f>E19+E18</f>
        <v>790</v>
      </c>
      <c r="F17" s="226">
        <f>F19+F18</f>
        <v>0</v>
      </c>
      <c r="G17" s="226">
        <f>G19+G18</f>
        <v>4608</v>
      </c>
      <c r="H17" s="254">
        <f>I17+K17</f>
        <v>0</v>
      </c>
      <c r="I17" s="254"/>
      <c r="J17" s="254"/>
      <c r="K17" s="254"/>
      <c r="L17" s="10">
        <f>M17+O17</f>
        <v>5398</v>
      </c>
      <c r="M17" s="10">
        <f t="shared" ref="M17:O21" si="2">E17+I17</f>
        <v>790</v>
      </c>
      <c r="N17" s="10">
        <f t="shared" si="2"/>
        <v>0</v>
      </c>
      <c r="O17" s="10">
        <f t="shared" si="2"/>
        <v>4608</v>
      </c>
    </row>
    <row r="18" spans="1:17" ht="15" customHeight="1" x14ac:dyDescent="0.25">
      <c r="A18" s="13"/>
      <c r="B18" s="119" t="s">
        <v>251</v>
      </c>
      <c r="C18" s="9" t="s">
        <v>9</v>
      </c>
      <c r="D18" s="226">
        <f t="shared" si="0"/>
        <v>4608</v>
      </c>
      <c r="E18" s="226"/>
      <c r="F18" s="226"/>
      <c r="G18" s="226">
        <v>4608</v>
      </c>
      <c r="H18" s="254">
        <f>I18+K18</f>
        <v>0</v>
      </c>
      <c r="I18" s="254"/>
      <c r="J18" s="254"/>
      <c r="K18" s="254"/>
      <c r="L18" s="10">
        <f>M18+O18</f>
        <v>4608</v>
      </c>
      <c r="M18" s="10">
        <f t="shared" si="2"/>
        <v>0</v>
      </c>
      <c r="N18" s="10">
        <f t="shared" si="2"/>
        <v>0</v>
      </c>
      <c r="O18" s="10">
        <f t="shared" si="2"/>
        <v>4608</v>
      </c>
      <c r="P18" s="482"/>
      <c r="Q18" s="482"/>
    </row>
    <row r="19" spans="1:17" s="26" customFormat="1" ht="15" customHeight="1" x14ac:dyDescent="0.25">
      <c r="A19" s="120"/>
      <c r="B19" s="121" t="s">
        <v>252</v>
      </c>
      <c r="C19" s="9" t="s">
        <v>9</v>
      </c>
      <c r="D19" s="241">
        <f t="shared" si="0"/>
        <v>790</v>
      </c>
      <c r="E19" s="241">
        <v>790</v>
      </c>
      <c r="F19" s="241"/>
      <c r="G19" s="241"/>
      <c r="H19" s="254">
        <f>I19+K19</f>
        <v>0</v>
      </c>
      <c r="I19" s="254"/>
      <c r="J19" s="254"/>
      <c r="K19" s="254"/>
      <c r="L19" s="10">
        <f>M19+O19</f>
        <v>790</v>
      </c>
      <c r="M19" s="10">
        <f t="shared" si="2"/>
        <v>790</v>
      </c>
      <c r="N19" s="10">
        <f t="shared" si="2"/>
        <v>0</v>
      </c>
      <c r="O19" s="10">
        <f t="shared" si="2"/>
        <v>0</v>
      </c>
      <c r="P19" s="243" t="s">
        <v>358</v>
      </c>
      <c r="Q19" s="244">
        <f>L17+L22+L24+L26+L28+L30+L32+L34+L36+L38</f>
        <v>21294</v>
      </c>
    </row>
    <row r="20" spans="1:17" s="123" customFormat="1" ht="15.75" customHeight="1" x14ac:dyDescent="0.25">
      <c r="A20" s="31"/>
      <c r="B20" s="122"/>
      <c r="C20" s="54" t="s">
        <v>25</v>
      </c>
      <c r="D20" s="226">
        <f t="shared" si="0"/>
        <v>156147</v>
      </c>
      <c r="E20" s="226">
        <f>E21</f>
        <v>156147</v>
      </c>
      <c r="F20" s="226">
        <f>F21</f>
        <v>0</v>
      </c>
      <c r="G20" s="226">
        <f>G21</f>
        <v>0</v>
      </c>
      <c r="H20" s="254">
        <f>I20+K20</f>
        <v>0</v>
      </c>
      <c r="I20" s="254"/>
      <c r="J20" s="254"/>
      <c r="K20" s="254"/>
      <c r="L20" s="10">
        <f>M20+O20</f>
        <v>156147</v>
      </c>
      <c r="M20" s="10">
        <f t="shared" si="2"/>
        <v>156147</v>
      </c>
      <c r="N20" s="10">
        <f t="shared" si="2"/>
        <v>0</v>
      </c>
      <c r="O20" s="10">
        <f t="shared" si="2"/>
        <v>0</v>
      </c>
      <c r="P20" s="243" t="s">
        <v>359</v>
      </c>
      <c r="Q20" s="244"/>
    </row>
    <row r="21" spans="1:17" s="126" customFormat="1" ht="15" customHeight="1" x14ac:dyDescent="0.25">
      <c r="A21" s="124"/>
      <c r="B21" s="125" t="s">
        <v>251</v>
      </c>
      <c r="C21" s="54" t="s">
        <v>25</v>
      </c>
      <c r="D21" s="241">
        <f t="shared" si="0"/>
        <v>156147</v>
      </c>
      <c r="E21" s="241">
        <v>156147</v>
      </c>
      <c r="F21" s="241"/>
      <c r="G21" s="241"/>
      <c r="H21" s="254">
        <f>I21+K21</f>
        <v>0</v>
      </c>
      <c r="I21" s="254"/>
      <c r="J21" s="254"/>
      <c r="K21" s="254"/>
      <c r="L21" s="10">
        <f>M21+O21</f>
        <v>156147</v>
      </c>
      <c r="M21" s="10">
        <f t="shared" si="2"/>
        <v>156147</v>
      </c>
      <c r="N21" s="10">
        <f t="shared" si="2"/>
        <v>0</v>
      </c>
      <c r="O21" s="10">
        <f t="shared" si="2"/>
        <v>0</v>
      </c>
      <c r="P21" s="243" t="s">
        <v>360</v>
      </c>
      <c r="Q21" s="244">
        <f>L46</f>
        <v>8489</v>
      </c>
    </row>
    <row r="22" spans="1:17" ht="15" customHeight="1" x14ac:dyDescent="0.25">
      <c r="A22" s="7" t="s">
        <v>79</v>
      </c>
      <c r="B22" s="8" t="s">
        <v>7</v>
      </c>
      <c r="C22" s="9" t="s">
        <v>9</v>
      </c>
      <c r="D22" s="226">
        <f t="shared" si="0"/>
        <v>187</v>
      </c>
      <c r="E22" s="226">
        <f>E23</f>
        <v>187</v>
      </c>
      <c r="F22" s="226">
        <f>F23</f>
        <v>0</v>
      </c>
      <c r="G22" s="226">
        <f>G23</f>
        <v>0</v>
      </c>
      <c r="H22" s="254">
        <f t="shared" ref="H22:O22" si="3">H23</f>
        <v>0</v>
      </c>
      <c r="I22" s="254">
        <f t="shared" si="3"/>
        <v>0</v>
      </c>
      <c r="J22" s="254">
        <f t="shared" si="3"/>
        <v>0</v>
      </c>
      <c r="K22" s="254">
        <f t="shared" si="3"/>
        <v>0</v>
      </c>
      <c r="L22" s="10">
        <f t="shared" si="3"/>
        <v>187</v>
      </c>
      <c r="M22" s="10">
        <f t="shared" si="3"/>
        <v>187</v>
      </c>
      <c r="N22" s="10">
        <f t="shared" si="3"/>
        <v>0</v>
      </c>
      <c r="O22" s="10">
        <f t="shared" si="3"/>
        <v>0</v>
      </c>
      <c r="P22" s="243" t="s">
        <v>361</v>
      </c>
      <c r="Q22" s="244">
        <f>L20+L148</f>
        <v>223618</v>
      </c>
    </row>
    <row r="23" spans="1:17" s="26" customFormat="1" ht="15" customHeight="1" x14ac:dyDescent="0.25">
      <c r="A23" s="31"/>
      <c r="B23" s="125" t="s">
        <v>253</v>
      </c>
      <c r="C23" s="54" t="s">
        <v>9</v>
      </c>
      <c r="D23" s="241">
        <f t="shared" si="0"/>
        <v>187</v>
      </c>
      <c r="E23" s="241">
        <v>187</v>
      </c>
      <c r="F23" s="241"/>
      <c r="G23" s="241"/>
      <c r="H23" s="254">
        <f>I23+K23</f>
        <v>0</v>
      </c>
      <c r="I23" s="254"/>
      <c r="J23" s="254"/>
      <c r="K23" s="254"/>
      <c r="L23" s="10">
        <f>M23+O23</f>
        <v>187</v>
      </c>
      <c r="M23" s="10">
        <f>E23+I23</f>
        <v>187</v>
      </c>
      <c r="N23" s="10">
        <f>F23+J23</f>
        <v>0</v>
      </c>
      <c r="O23" s="10">
        <f>G23+K23</f>
        <v>0</v>
      </c>
      <c r="P23" s="243" t="s">
        <v>364</v>
      </c>
      <c r="Q23" s="244">
        <f>L48</f>
        <v>14024</v>
      </c>
    </row>
    <row r="24" spans="1:17" ht="15" customHeight="1" x14ac:dyDescent="0.25">
      <c r="A24" s="7" t="s">
        <v>80</v>
      </c>
      <c r="B24" s="8" t="s">
        <v>10</v>
      </c>
      <c r="C24" s="9" t="s">
        <v>9</v>
      </c>
      <c r="D24" s="226">
        <f t="shared" si="0"/>
        <v>49</v>
      </c>
      <c r="E24" s="226">
        <f>E25</f>
        <v>49</v>
      </c>
      <c r="F24" s="226">
        <f>F25</f>
        <v>0</v>
      </c>
      <c r="G24" s="226">
        <f>G25</f>
        <v>0</v>
      </c>
      <c r="H24" s="254">
        <f t="shared" ref="H24:O24" si="4">H25</f>
        <v>0</v>
      </c>
      <c r="I24" s="254">
        <f t="shared" si="4"/>
        <v>0</v>
      </c>
      <c r="J24" s="254">
        <f t="shared" si="4"/>
        <v>0</v>
      </c>
      <c r="K24" s="254">
        <f t="shared" si="4"/>
        <v>0</v>
      </c>
      <c r="L24" s="10">
        <f t="shared" si="4"/>
        <v>49</v>
      </c>
      <c r="M24" s="10">
        <f t="shared" si="4"/>
        <v>49</v>
      </c>
      <c r="N24" s="10">
        <f t="shared" si="4"/>
        <v>0</v>
      </c>
      <c r="O24" s="10">
        <f t="shared" si="4"/>
        <v>0</v>
      </c>
      <c r="P24" s="243" t="s">
        <v>362</v>
      </c>
      <c r="Q24" s="244">
        <f>L52+L54+L56+L58+L60+L62+L64+L66+L68+L70+L72</f>
        <v>32473</v>
      </c>
    </row>
    <row r="25" spans="1:17" s="26" customFormat="1" ht="15" customHeight="1" x14ac:dyDescent="0.25">
      <c r="A25" s="31"/>
      <c r="B25" s="125" t="s">
        <v>254</v>
      </c>
      <c r="C25" s="54" t="s">
        <v>9</v>
      </c>
      <c r="D25" s="241">
        <f t="shared" si="0"/>
        <v>49</v>
      </c>
      <c r="E25" s="241">
        <v>49</v>
      </c>
      <c r="F25" s="241"/>
      <c r="G25" s="241"/>
      <c r="H25" s="254">
        <f>I25+K25</f>
        <v>0</v>
      </c>
      <c r="I25" s="254"/>
      <c r="J25" s="254"/>
      <c r="K25" s="254"/>
      <c r="L25" s="10">
        <f>M25+O25</f>
        <v>49</v>
      </c>
      <c r="M25" s="10">
        <f>E25+I25</f>
        <v>49</v>
      </c>
      <c r="N25" s="10">
        <f>F25+J25</f>
        <v>0</v>
      </c>
      <c r="O25" s="10">
        <f>G25+K25</f>
        <v>0</v>
      </c>
      <c r="P25" s="243" t="s">
        <v>363</v>
      </c>
      <c r="Q25" s="244">
        <f>L81</f>
        <v>11254</v>
      </c>
    </row>
    <row r="26" spans="1:17" ht="15" customHeight="1" x14ac:dyDescent="0.25">
      <c r="A26" s="7" t="s">
        <v>81</v>
      </c>
      <c r="B26" s="8" t="s">
        <v>11</v>
      </c>
      <c r="C26" s="9" t="s">
        <v>9</v>
      </c>
      <c r="D26" s="226">
        <f t="shared" si="0"/>
        <v>69</v>
      </c>
      <c r="E26" s="226">
        <f>E27</f>
        <v>69</v>
      </c>
      <c r="F26" s="226">
        <f>F27</f>
        <v>0</v>
      </c>
      <c r="G26" s="226">
        <f>G27</f>
        <v>0</v>
      </c>
      <c r="H26" s="254">
        <f t="shared" ref="H26:O26" si="5">H27</f>
        <v>0</v>
      </c>
      <c r="I26" s="254">
        <f t="shared" si="5"/>
        <v>0</v>
      </c>
      <c r="J26" s="254">
        <f t="shared" si="5"/>
        <v>0</v>
      </c>
      <c r="K26" s="254">
        <f t="shared" si="5"/>
        <v>0</v>
      </c>
      <c r="L26" s="10">
        <f t="shared" si="5"/>
        <v>69</v>
      </c>
      <c r="M26" s="10">
        <f t="shared" si="5"/>
        <v>69</v>
      </c>
      <c r="N26" s="10">
        <f t="shared" si="5"/>
        <v>0</v>
      </c>
      <c r="O26" s="10">
        <f t="shared" si="5"/>
        <v>0</v>
      </c>
      <c r="P26" s="243" t="s">
        <v>365</v>
      </c>
      <c r="Q26" s="244">
        <f>L150+L155+L157+L159+L161+L163+L165+L167+L169+L171+L173+L175+L177+L179+L181</f>
        <v>58646</v>
      </c>
    </row>
    <row r="27" spans="1:17" s="26" customFormat="1" ht="15" customHeight="1" x14ac:dyDescent="0.25">
      <c r="A27" s="31"/>
      <c r="B27" s="125" t="s">
        <v>254</v>
      </c>
      <c r="C27" s="54" t="s">
        <v>9</v>
      </c>
      <c r="D27" s="241">
        <f t="shared" si="0"/>
        <v>69</v>
      </c>
      <c r="E27" s="241">
        <v>69</v>
      </c>
      <c r="F27" s="241"/>
      <c r="G27" s="241"/>
      <c r="H27" s="254">
        <f>I27+K27</f>
        <v>0</v>
      </c>
      <c r="I27" s="254"/>
      <c r="J27" s="254"/>
      <c r="K27" s="254"/>
      <c r="L27" s="10">
        <f>M27+O27</f>
        <v>69</v>
      </c>
      <c r="M27" s="10">
        <f>E27+I27</f>
        <v>69</v>
      </c>
      <c r="N27" s="10">
        <f>F27+J27</f>
        <v>0</v>
      </c>
      <c r="O27" s="10">
        <f>G27+K27</f>
        <v>0</v>
      </c>
      <c r="P27" s="243" t="s">
        <v>366</v>
      </c>
      <c r="Q27" s="244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7" t="s">
        <v>82</v>
      </c>
      <c r="B28" s="8" t="s">
        <v>12</v>
      </c>
      <c r="C28" s="9" t="s">
        <v>9</v>
      </c>
      <c r="D28" s="226">
        <f t="shared" si="0"/>
        <v>146</v>
      </c>
      <c r="E28" s="226">
        <f>E29</f>
        <v>146</v>
      </c>
      <c r="F28" s="226">
        <f>F29</f>
        <v>0</v>
      </c>
      <c r="G28" s="226">
        <f>G29</f>
        <v>0</v>
      </c>
      <c r="H28" s="254">
        <f t="shared" ref="H28:O28" si="6">H29</f>
        <v>0</v>
      </c>
      <c r="I28" s="254">
        <f t="shared" si="6"/>
        <v>0</v>
      </c>
      <c r="J28" s="254">
        <f t="shared" si="6"/>
        <v>0</v>
      </c>
      <c r="K28" s="254">
        <f t="shared" si="6"/>
        <v>0</v>
      </c>
      <c r="L28" s="10">
        <f t="shared" si="6"/>
        <v>146</v>
      </c>
      <c r="M28" s="10">
        <f t="shared" si="6"/>
        <v>146</v>
      </c>
      <c r="N28" s="10">
        <f t="shared" si="6"/>
        <v>0</v>
      </c>
      <c r="O28" s="10">
        <f t="shared" si="6"/>
        <v>0</v>
      </c>
      <c r="P28" s="243" t="s">
        <v>367</v>
      </c>
      <c r="Q28" s="244">
        <f>L188+L190+L192</f>
        <v>22229</v>
      </c>
    </row>
    <row r="29" spans="1:17" s="26" customFormat="1" ht="15" customHeight="1" x14ac:dyDescent="0.25">
      <c r="A29" s="31"/>
      <c r="B29" s="125" t="s">
        <v>254</v>
      </c>
      <c r="C29" s="54" t="s">
        <v>9</v>
      </c>
      <c r="D29" s="241">
        <f t="shared" si="0"/>
        <v>146</v>
      </c>
      <c r="E29" s="241">
        <v>146</v>
      </c>
      <c r="F29" s="241"/>
      <c r="G29" s="241"/>
      <c r="H29" s="254">
        <f>I29+K29</f>
        <v>0</v>
      </c>
      <c r="I29" s="254"/>
      <c r="J29" s="254"/>
      <c r="K29" s="254"/>
      <c r="L29" s="10">
        <f>M29+O29</f>
        <v>146</v>
      </c>
      <c r="M29" s="10">
        <f>E29+I29</f>
        <v>146</v>
      </c>
      <c r="N29" s="10">
        <f>F29+J29</f>
        <v>0</v>
      </c>
      <c r="O29" s="10">
        <f>G29+K29</f>
        <v>0</v>
      </c>
      <c r="P29" s="245" t="s">
        <v>189</v>
      </c>
      <c r="Q29" s="246">
        <f>SUM(Q19:Q28)</f>
        <v>592889</v>
      </c>
    </row>
    <row r="30" spans="1:17" ht="15" customHeight="1" x14ac:dyDescent="0.25">
      <c r="A30" s="7" t="s">
        <v>83</v>
      </c>
      <c r="B30" s="55" t="s">
        <v>14</v>
      </c>
      <c r="C30" s="9" t="s">
        <v>9</v>
      </c>
      <c r="D30" s="226">
        <f t="shared" si="0"/>
        <v>196</v>
      </c>
      <c r="E30" s="226">
        <f>E31</f>
        <v>196</v>
      </c>
      <c r="F30" s="226">
        <f>F31</f>
        <v>0</v>
      </c>
      <c r="G30" s="226">
        <f>G31</f>
        <v>0</v>
      </c>
      <c r="H30" s="254">
        <f t="shared" ref="H30:O30" si="7">H31</f>
        <v>0</v>
      </c>
      <c r="I30" s="254">
        <f t="shared" si="7"/>
        <v>0</v>
      </c>
      <c r="J30" s="254">
        <f t="shared" si="7"/>
        <v>0</v>
      </c>
      <c r="K30" s="254">
        <f t="shared" si="7"/>
        <v>0</v>
      </c>
      <c r="L30" s="10">
        <f t="shared" si="7"/>
        <v>196</v>
      </c>
      <c r="M30" s="10">
        <f t="shared" si="7"/>
        <v>196</v>
      </c>
      <c r="N30" s="10">
        <f t="shared" si="7"/>
        <v>0</v>
      </c>
      <c r="O30" s="10">
        <f t="shared" si="7"/>
        <v>0</v>
      </c>
      <c r="P30" s="244"/>
      <c r="Q30" s="244"/>
    </row>
    <row r="31" spans="1:17" s="26" customFormat="1" ht="15" customHeight="1" x14ac:dyDescent="0.25">
      <c r="A31" s="57"/>
      <c r="B31" s="127" t="s">
        <v>254</v>
      </c>
      <c r="C31" s="54" t="s">
        <v>9</v>
      </c>
      <c r="D31" s="241">
        <f t="shared" si="0"/>
        <v>196</v>
      </c>
      <c r="E31" s="241">
        <v>196</v>
      </c>
      <c r="F31" s="241"/>
      <c r="G31" s="241"/>
      <c r="H31" s="254">
        <f>I31+K31</f>
        <v>0</v>
      </c>
      <c r="I31" s="254"/>
      <c r="J31" s="254"/>
      <c r="K31" s="254"/>
      <c r="L31" s="10">
        <f>M31+O31</f>
        <v>196</v>
      </c>
      <c r="M31" s="10">
        <f>E31+I31</f>
        <v>196</v>
      </c>
      <c r="N31" s="10">
        <f>F31+J31</f>
        <v>0</v>
      </c>
      <c r="O31" s="10">
        <f>G31+K31</f>
        <v>0</v>
      </c>
      <c r="P31" s="205"/>
      <c r="Q31" s="205">
        <f>Q29-L197</f>
        <v>0</v>
      </c>
    </row>
    <row r="32" spans="1:17" ht="15" customHeight="1" x14ac:dyDescent="0.25">
      <c r="A32" s="7" t="s">
        <v>84</v>
      </c>
      <c r="B32" s="8" t="s">
        <v>16</v>
      </c>
      <c r="C32" s="9" t="s">
        <v>9</v>
      </c>
      <c r="D32" s="226">
        <f t="shared" si="0"/>
        <v>1686</v>
      </c>
      <c r="E32" s="226">
        <f>E33</f>
        <v>86</v>
      </c>
      <c r="F32" s="226">
        <f>F33</f>
        <v>0</v>
      </c>
      <c r="G32" s="226">
        <f>G33</f>
        <v>1600</v>
      </c>
      <c r="H32" s="254">
        <f t="shared" ref="H32:O32" si="8">H33</f>
        <v>0</v>
      </c>
      <c r="I32" s="254">
        <f t="shared" si="8"/>
        <v>0</v>
      </c>
      <c r="J32" s="254">
        <f t="shared" si="8"/>
        <v>0</v>
      </c>
      <c r="K32" s="254">
        <f t="shared" si="8"/>
        <v>0</v>
      </c>
      <c r="L32" s="10">
        <f t="shared" si="8"/>
        <v>1686</v>
      </c>
      <c r="M32" s="10">
        <f t="shared" si="8"/>
        <v>86</v>
      </c>
      <c r="N32" s="10">
        <f t="shared" si="8"/>
        <v>0</v>
      </c>
      <c r="O32" s="10">
        <f t="shared" si="8"/>
        <v>1600</v>
      </c>
      <c r="P32" s="26"/>
      <c r="Q32" s="26"/>
    </row>
    <row r="33" spans="1:17" s="26" customFormat="1" ht="15" customHeight="1" x14ac:dyDescent="0.25">
      <c r="A33" s="31"/>
      <c r="B33" s="125" t="s">
        <v>254</v>
      </c>
      <c r="C33" s="54" t="s">
        <v>9</v>
      </c>
      <c r="D33" s="241">
        <f t="shared" si="0"/>
        <v>1686</v>
      </c>
      <c r="E33" s="241">
        <v>86</v>
      </c>
      <c r="F33" s="241"/>
      <c r="G33" s="241">
        <v>1600</v>
      </c>
      <c r="H33" s="254">
        <f>I33+K33</f>
        <v>0</v>
      </c>
      <c r="I33" s="254"/>
      <c r="J33" s="254"/>
      <c r="K33" s="254"/>
      <c r="L33" s="10">
        <f>M33+O33</f>
        <v>1686</v>
      </c>
      <c r="M33" s="10">
        <f>E33+I33</f>
        <v>86</v>
      </c>
      <c r="N33" s="10">
        <f>F33+J33</f>
        <v>0</v>
      </c>
      <c r="O33" s="10">
        <f>G33+K33</f>
        <v>1600</v>
      </c>
      <c r="P33" s="2"/>
      <c r="Q33" s="2"/>
    </row>
    <row r="34" spans="1:17" ht="15" customHeight="1" x14ac:dyDescent="0.25">
      <c r="A34" s="7" t="s">
        <v>85</v>
      </c>
      <c r="B34" s="8" t="s">
        <v>17</v>
      </c>
      <c r="C34" s="9" t="s">
        <v>9</v>
      </c>
      <c r="D34" s="226">
        <f>E34+G34</f>
        <v>107</v>
      </c>
      <c r="E34" s="226">
        <f>E35</f>
        <v>107</v>
      </c>
      <c r="F34" s="226">
        <f>F35</f>
        <v>0</v>
      </c>
      <c r="G34" s="226">
        <f>G35</f>
        <v>0</v>
      </c>
      <c r="H34" s="254">
        <f t="shared" ref="H34:O34" si="9">H35</f>
        <v>0</v>
      </c>
      <c r="I34" s="254">
        <f t="shared" si="9"/>
        <v>0</v>
      </c>
      <c r="J34" s="254">
        <f t="shared" si="9"/>
        <v>0</v>
      </c>
      <c r="K34" s="254">
        <f t="shared" si="9"/>
        <v>0</v>
      </c>
      <c r="L34" s="10">
        <f t="shared" si="9"/>
        <v>107</v>
      </c>
      <c r="M34" s="10">
        <f t="shared" si="9"/>
        <v>107</v>
      </c>
      <c r="N34" s="10">
        <f t="shared" si="9"/>
        <v>0</v>
      </c>
      <c r="O34" s="10">
        <f t="shared" si="9"/>
        <v>0</v>
      </c>
      <c r="P34" s="26"/>
      <c r="Q34" s="26"/>
    </row>
    <row r="35" spans="1:17" s="26" customFormat="1" ht="15" customHeight="1" x14ac:dyDescent="0.25">
      <c r="A35" s="31"/>
      <c r="B35" s="125" t="s">
        <v>254</v>
      </c>
      <c r="C35" s="54" t="s">
        <v>9</v>
      </c>
      <c r="D35" s="241">
        <f>E35+G35</f>
        <v>107</v>
      </c>
      <c r="E35" s="241">
        <v>107</v>
      </c>
      <c r="F35" s="241"/>
      <c r="G35" s="241"/>
      <c r="H35" s="254">
        <f>I35+K35</f>
        <v>0</v>
      </c>
      <c r="I35" s="254"/>
      <c r="J35" s="254"/>
      <c r="K35" s="254"/>
      <c r="L35" s="10">
        <f>M35+O35</f>
        <v>107</v>
      </c>
      <c r="M35" s="10">
        <f>E35+I35</f>
        <v>107</v>
      </c>
      <c r="N35" s="10">
        <f>F35+J35</f>
        <v>0</v>
      </c>
      <c r="O35" s="10">
        <f>G35+K35</f>
        <v>0</v>
      </c>
      <c r="P35" s="2"/>
      <c r="Q35" s="2"/>
    </row>
    <row r="36" spans="1:17" ht="15" customHeight="1" x14ac:dyDescent="0.25">
      <c r="A36" s="7" t="s">
        <v>86</v>
      </c>
      <c r="B36" s="8" t="s">
        <v>18</v>
      </c>
      <c r="C36" s="9" t="s">
        <v>9</v>
      </c>
      <c r="D36" s="226">
        <f t="shared" si="0"/>
        <v>482</v>
      </c>
      <c r="E36" s="226">
        <f>E37</f>
        <v>482</v>
      </c>
      <c r="F36" s="226">
        <f>F37</f>
        <v>0</v>
      </c>
      <c r="G36" s="226">
        <f>G37</f>
        <v>0</v>
      </c>
      <c r="H36" s="254">
        <f t="shared" ref="H36:O36" si="10">H37</f>
        <v>0</v>
      </c>
      <c r="I36" s="254">
        <f t="shared" si="10"/>
        <v>0</v>
      </c>
      <c r="J36" s="254">
        <f t="shared" si="10"/>
        <v>0</v>
      </c>
      <c r="K36" s="254">
        <f t="shared" si="10"/>
        <v>0</v>
      </c>
      <c r="L36" s="10">
        <f t="shared" si="10"/>
        <v>482</v>
      </c>
      <c r="M36" s="10">
        <f t="shared" si="10"/>
        <v>482</v>
      </c>
      <c r="N36" s="10">
        <f t="shared" si="10"/>
        <v>0</v>
      </c>
      <c r="O36" s="10">
        <f t="shared" si="10"/>
        <v>0</v>
      </c>
      <c r="P36" s="26"/>
      <c r="Q36" s="26"/>
    </row>
    <row r="37" spans="1:17" s="26" customFormat="1" ht="15" customHeight="1" x14ac:dyDescent="0.25">
      <c r="A37" s="31"/>
      <c r="B37" s="125" t="s">
        <v>254</v>
      </c>
      <c r="C37" s="54" t="s">
        <v>9</v>
      </c>
      <c r="D37" s="241">
        <f t="shared" si="0"/>
        <v>482</v>
      </c>
      <c r="E37" s="241">
        <v>482</v>
      </c>
      <c r="F37" s="241"/>
      <c r="G37" s="241"/>
      <c r="H37" s="254">
        <f>I37+K37</f>
        <v>0</v>
      </c>
      <c r="I37" s="254"/>
      <c r="J37" s="254"/>
      <c r="K37" s="254"/>
      <c r="L37" s="10">
        <f>M37+O37</f>
        <v>482</v>
      </c>
      <c r="M37" s="10">
        <f>E37+I37</f>
        <v>482</v>
      </c>
      <c r="N37" s="10">
        <f>F37+J37</f>
        <v>0</v>
      </c>
      <c r="O37" s="10">
        <f>G37+K37</f>
        <v>0</v>
      </c>
      <c r="P37" s="2"/>
      <c r="Q37" s="2"/>
    </row>
    <row r="38" spans="1:17" ht="15" customHeight="1" x14ac:dyDescent="0.25">
      <c r="A38" s="7" t="s">
        <v>87</v>
      </c>
      <c r="B38" s="8" t="s">
        <v>26</v>
      </c>
      <c r="C38" s="9" t="s">
        <v>9</v>
      </c>
      <c r="D38" s="226">
        <f>E38+G38</f>
        <v>12974</v>
      </c>
      <c r="E38" s="226">
        <f>E39</f>
        <v>0</v>
      </c>
      <c r="F38" s="226">
        <f>F39</f>
        <v>0</v>
      </c>
      <c r="G38" s="226">
        <f>G39</f>
        <v>12974</v>
      </c>
      <c r="H38" s="254">
        <f t="shared" ref="H38:O38" si="11">H39</f>
        <v>0</v>
      </c>
      <c r="I38" s="254">
        <f t="shared" si="11"/>
        <v>0</v>
      </c>
      <c r="J38" s="254">
        <f t="shared" si="11"/>
        <v>0</v>
      </c>
      <c r="K38" s="254">
        <f t="shared" si="11"/>
        <v>0</v>
      </c>
      <c r="L38" s="10">
        <f t="shared" si="11"/>
        <v>12974</v>
      </c>
      <c r="M38" s="10">
        <f t="shared" si="11"/>
        <v>0</v>
      </c>
      <c r="N38" s="10">
        <f t="shared" si="11"/>
        <v>0</v>
      </c>
      <c r="O38" s="10">
        <f t="shared" si="11"/>
        <v>12974</v>
      </c>
      <c r="P38" s="26"/>
      <c r="Q38" s="26"/>
    </row>
    <row r="39" spans="1:17" s="26" customFormat="1" ht="15" customHeight="1" x14ac:dyDescent="0.25">
      <c r="A39" s="31"/>
      <c r="B39" s="125" t="s">
        <v>251</v>
      </c>
      <c r="C39" s="54" t="s">
        <v>9</v>
      </c>
      <c r="D39" s="241">
        <f>E39+G39</f>
        <v>12974</v>
      </c>
      <c r="E39" s="241"/>
      <c r="F39" s="241"/>
      <c r="G39" s="241">
        <v>12974</v>
      </c>
      <c r="H39" s="254">
        <f>I39+K39</f>
        <v>0</v>
      </c>
      <c r="I39" s="254"/>
      <c r="J39" s="254"/>
      <c r="K39" s="254"/>
      <c r="L39" s="10">
        <f>M39+O39</f>
        <v>12974</v>
      </c>
      <c r="M39" s="10">
        <f>E39+I39</f>
        <v>0</v>
      </c>
      <c r="N39" s="10">
        <f>F39+J39</f>
        <v>0</v>
      </c>
      <c r="O39" s="10">
        <f>G39+K39</f>
        <v>12974</v>
      </c>
      <c r="P39" s="2"/>
      <c r="Q39" s="2"/>
    </row>
    <row r="40" spans="1:17" ht="15" customHeight="1" x14ac:dyDescent="0.25">
      <c r="A40" s="67" t="s">
        <v>88</v>
      </c>
      <c r="B40" s="177" t="s">
        <v>255</v>
      </c>
      <c r="C40" s="20"/>
      <c r="D40" s="227">
        <f t="shared" si="0"/>
        <v>177441</v>
      </c>
      <c r="E40" s="227">
        <f>E42+E43</f>
        <v>158259</v>
      </c>
      <c r="F40" s="227">
        <f t="shared" ref="F40:O40" si="12">F42+F43</f>
        <v>0</v>
      </c>
      <c r="G40" s="227">
        <f t="shared" si="12"/>
        <v>19182</v>
      </c>
      <c r="H40" s="255">
        <f t="shared" si="12"/>
        <v>0</v>
      </c>
      <c r="I40" s="255">
        <f t="shared" si="12"/>
        <v>0</v>
      </c>
      <c r="J40" s="255">
        <f t="shared" si="12"/>
        <v>0</v>
      </c>
      <c r="K40" s="255">
        <f t="shared" si="12"/>
        <v>0</v>
      </c>
      <c r="L40" s="1">
        <f t="shared" si="12"/>
        <v>177441</v>
      </c>
      <c r="M40" s="1">
        <f t="shared" si="12"/>
        <v>158259</v>
      </c>
      <c r="N40" s="1">
        <f t="shared" si="12"/>
        <v>0</v>
      </c>
      <c r="O40" s="1">
        <f t="shared" si="12"/>
        <v>19182</v>
      </c>
      <c r="P40" s="26"/>
      <c r="Q40" s="26"/>
    </row>
    <row r="41" spans="1:17" ht="15" customHeight="1" x14ac:dyDescent="0.25">
      <c r="A41" s="75"/>
      <c r="B41" s="175" t="s">
        <v>214</v>
      </c>
      <c r="C41" s="20"/>
      <c r="D41" s="227"/>
      <c r="E41" s="227"/>
      <c r="F41" s="227"/>
      <c r="G41" s="227"/>
      <c r="H41" s="255"/>
      <c r="I41" s="255"/>
      <c r="J41" s="255"/>
      <c r="K41" s="255"/>
      <c r="L41" s="1"/>
      <c r="M41" s="1"/>
      <c r="N41" s="1"/>
      <c r="O41" s="1"/>
      <c r="P41" s="26"/>
      <c r="Q41" s="26"/>
    </row>
    <row r="42" spans="1:17" s="26" customFormat="1" ht="15" customHeight="1" x14ac:dyDescent="0.25">
      <c r="A42" s="178"/>
      <c r="B42" s="315" t="s">
        <v>8</v>
      </c>
      <c r="C42" s="20"/>
      <c r="D42" s="241">
        <f t="shared" si="0"/>
        <v>173729</v>
      </c>
      <c r="E42" s="241">
        <f>E18+E21+E39</f>
        <v>156147</v>
      </c>
      <c r="F42" s="241">
        <f t="shared" ref="F42:O42" si="13">F18+F21+F39</f>
        <v>0</v>
      </c>
      <c r="G42" s="241">
        <f t="shared" si="13"/>
        <v>17582</v>
      </c>
      <c r="H42" s="306">
        <f t="shared" si="13"/>
        <v>0</v>
      </c>
      <c r="I42" s="306">
        <f t="shared" si="13"/>
        <v>0</v>
      </c>
      <c r="J42" s="306">
        <f t="shared" si="13"/>
        <v>0</v>
      </c>
      <c r="K42" s="306">
        <f t="shared" si="13"/>
        <v>0</v>
      </c>
      <c r="L42" s="77">
        <f t="shared" si="13"/>
        <v>173729</v>
      </c>
      <c r="M42" s="77">
        <f t="shared" si="13"/>
        <v>156147</v>
      </c>
      <c r="N42" s="77">
        <f t="shared" si="13"/>
        <v>0</v>
      </c>
      <c r="O42" s="77">
        <f t="shared" si="13"/>
        <v>17582</v>
      </c>
      <c r="P42" s="2"/>
      <c r="Q42" s="2"/>
    </row>
    <row r="43" spans="1:17" s="26" customFormat="1" ht="15.75" customHeight="1" x14ac:dyDescent="0.2">
      <c r="A43" s="179"/>
      <c r="B43" s="318" t="s">
        <v>258</v>
      </c>
      <c r="C43" s="20"/>
      <c r="D43" s="241">
        <f t="shared" si="0"/>
        <v>3712</v>
      </c>
      <c r="E43" s="241">
        <f>E19+E23+E25+E27+E29+E31+E33+E35+E37</f>
        <v>2112</v>
      </c>
      <c r="F43" s="241">
        <f t="shared" ref="F43:O43" si="14">F19+F23+F25+F27+F29+F31+F33+F35+F37</f>
        <v>0</v>
      </c>
      <c r="G43" s="241">
        <f t="shared" si="14"/>
        <v>1600</v>
      </c>
      <c r="H43" s="306">
        <f t="shared" si="14"/>
        <v>0</v>
      </c>
      <c r="I43" s="306">
        <f t="shared" si="14"/>
        <v>0</v>
      </c>
      <c r="J43" s="306">
        <f t="shared" si="14"/>
        <v>0</v>
      </c>
      <c r="K43" s="306">
        <f t="shared" si="14"/>
        <v>0</v>
      </c>
      <c r="L43" s="77">
        <f t="shared" si="14"/>
        <v>3712</v>
      </c>
      <c r="M43" s="77">
        <f t="shared" si="14"/>
        <v>2112</v>
      </c>
      <c r="N43" s="77">
        <f t="shared" si="14"/>
        <v>0</v>
      </c>
      <c r="O43" s="77">
        <f t="shared" si="14"/>
        <v>1600</v>
      </c>
    </row>
    <row r="44" spans="1:17" ht="18.75" customHeight="1" x14ac:dyDescent="0.25">
      <c r="A44" s="13" t="s">
        <v>89</v>
      </c>
      <c r="B44" s="476" t="s">
        <v>65</v>
      </c>
      <c r="C44" s="477"/>
      <c r="D44" s="477"/>
      <c r="E44" s="477"/>
      <c r="F44" s="477"/>
      <c r="G44" s="477"/>
      <c r="H44" s="477"/>
      <c r="I44" s="477"/>
      <c r="J44" s="477"/>
      <c r="K44" s="477"/>
      <c r="L44" s="477"/>
      <c r="M44" s="477"/>
      <c r="N44" s="477"/>
      <c r="O44" s="477"/>
    </row>
    <row r="45" spans="1:17" ht="15" customHeight="1" x14ac:dyDescent="0.25">
      <c r="A45" s="7" t="s">
        <v>90</v>
      </c>
      <c r="B45" s="55" t="s">
        <v>20</v>
      </c>
      <c r="C45" s="22"/>
      <c r="D45" s="226">
        <f t="shared" ref="D45:D73" si="15">E45+G45</f>
        <v>48817</v>
      </c>
      <c r="E45" s="226">
        <f>E46+E48+E52</f>
        <v>13903</v>
      </c>
      <c r="F45" s="226">
        <f>F46+F48+F52</f>
        <v>0</v>
      </c>
      <c r="G45" s="226">
        <f>G46+G48+G52</f>
        <v>34914</v>
      </c>
      <c r="H45" s="254">
        <f t="shared" ref="H45:O45" si="16">H46+H48+H52</f>
        <v>0</v>
      </c>
      <c r="I45" s="254">
        <f t="shared" si="16"/>
        <v>0</v>
      </c>
      <c r="J45" s="254">
        <f t="shared" si="16"/>
        <v>0</v>
      </c>
      <c r="K45" s="254">
        <f t="shared" si="16"/>
        <v>0</v>
      </c>
      <c r="L45" s="10">
        <f t="shared" si="16"/>
        <v>48817</v>
      </c>
      <c r="M45" s="10">
        <f t="shared" si="16"/>
        <v>13903</v>
      </c>
      <c r="N45" s="10">
        <f t="shared" si="16"/>
        <v>0</v>
      </c>
      <c r="O45" s="10">
        <f t="shared" si="16"/>
        <v>34914</v>
      </c>
      <c r="P45" s="26"/>
      <c r="Q45" s="26"/>
    </row>
    <row r="46" spans="1:17" ht="15" customHeight="1" x14ac:dyDescent="0.25">
      <c r="A46" s="13"/>
      <c r="B46" s="56"/>
      <c r="C46" s="22" t="s">
        <v>21</v>
      </c>
      <c r="D46" s="226">
        <f t="shared" si="15"/>
        <v>8489</v>
      </c>
      <c r="E46" s="226">
        <f>E47</f>
        <v>8489</v>
      </c>
      <c r="F46" s="226">
        <f>F47</f>
        <v>0</v>
      </c>
      <c r="G46" s="226">
        <f>G47</f>
        <v>0</v>
      </c>
      <c r="H46" s="254">
        <f t="shared" ref="H46:H53" si="17">I46+K46</f>
        <v>0</v>
      </c>
      <c r="I46" s="254"/>
      <c r="J46" s="254"/>
      <c r="K46" s="254"/>
      <c r="L46" s="10">
        <f t="shared" ref="L46:L53" si="18">M46+O46</f>
        <v>8489</v>
      </c>
      <c r="M46" s="10">
        <f t="shared" ref="M46:M53" si="19">E46+I46</f>
        <v>8489</v>
      </c>
      <c r="N46" s="10">
        <f t="shared" ref="N46:N53" si="20">F46+J46</f>
        <v>0</v>
      </c>
      <c r="O46" s="10">
        <f t="shared" ref="O46:O53" si="21">G46+K46</f>
        <v>0</v>
      </c>
      <c r="P46" s="26"/>
      <c r="Q46" s="26"/>
    </row>
    <row r="47" spans="1:17" s="26" customFormat="1" ht="15" customHeight="1" x14ac:dyDescent="0.25">
      <c r="A47" s="124"/>
      <c r="B47" s="119" t="s">
        <v>251</v>
      </c>
      <c r="C47" s="59" t="s">
        <v>21</v>
      </c>
      <c r="D47" s="226">
        <f t="shared" si="15"/>
        <v>8489</v>
      </c>
      <c r="E47" s="241">
        <v>8489</v>
      </c>
      <c r="F47" s="241"/>
      <c r="G47" s="241"/>
      <c r="H47" s="254">
        <f t="shared" si="17"/>
        <v>0</v>
      </c>
      <c r="I47" s="254"/>
      <c r="J47" s="254"/>
      <c r="K47" s="254"/>
      <c r="L47" s="10">
        <f t="shared" si="18"/>
        <v>8489</v>
      </c>
      <c r="M47" s="10">
        <f t="shared" si="19"/>
        <v>8489</v>
      </c>
      <c r="N47" s="10">
        <f t="shared" si="20"/>
        <v>0</v>
      </c>
      <c r="O47" s="10">
        <f t="shared" si="21"/>
        <v>0</v>
      </c>
      <c r="P47" s="2"/>
      <c r="Q47" s="2"/>
    </row>
    <row r="48" spans="1:17" ht="15" customHeight="1" x14ac:dyDescent="0.25">
      <c r="A48" s="13"/>
      <c r="B48" s="56"/>
      <c r="C48" s="22" t="s">
        <v>33</v>
      </c>
      <c r="D48" s="226">
        <f t="shared" si="15"/>
        <v>14024</v>
      </c>
      <c r="E48" s="226">
        <f>E49+E50+E51</f>
        <v>5414</v>
      </c>
      <c r="F48" s="226">
        <f>F49+F50+F51</f>
        <v>0</v>
      </c>
      <c r="G48" s="226">
        <f>G49+G50+G51</f>
        <v>8610</v>
      </c>
      <c r="H48" s="254">
        <f t="shared" si="17"/>
        <v>0</v>
      </c>
      <c r="I48" s="254"/>
      <c r="J48" s="254"/>
      <c r="K48" s="254"/>
      <c r="L48" s="10">
        <f t="shared" si="18"/>
        <v>14024</v>
      </c>
      <c r="M48" s="10">
        <f t="shared" si="19"/>
        <v>5414</v>
      </c>
      <c r="N48" s="10">
        <f t="shared" si="20"/>
        <v>0</v>
      </c>
      <c r="O48" s="10">
        <f t="shared" si="21"/>
        <v>8610</v>
      </c>
    </row>
    <row r="49" spans="1:17" s="26" customFormat="1" ht="15" customHeight="1" x14ac:dyDescent="0.25">
      <c r="A49" s="124"/>
      <c r="B49" s="119" t="s">
        <v>251</v>
      </c>
      <c r="C49" s="59" t="s">
        <v>33</v>
      </c>
      <c r="D49" s="226">
        <f t="shared" si="15"/>
        <v>9587</v>
      </c>
      <c r="E49" s="241">
        <v>977</v>
      </c>
      <c r="F49" s="241"/>
      <c r="G49" s="241">
        <v>8610</v>
      </c>
      <c r="H49" s="254">
        <f t="shared" si="17"/>
        <v>0</v>
      </c>
      <c r="I49" s="254"/>
      <c r="J49" s="254"/>
      <c r="K49" s="254"/>
      <c r="L49" s="10">
        <f t="shared" si="18"/>
        <v>9587</v>
      </c>
      <c r="M49" s="10">
        <f t="shared" si="19"/>
        <v>977</v>
      </c>
      <c r="N49" s="10">
        <f t="shared" si="20"/>
        <v>0</v>
      </c>
      <c r="O49" s="10">
        <f t="shared" si="21"/>
        <v>8610</v>
      </c>
      <c r="P49" s="2"/>
      <c r="Q49" s="2"/>
    </row>
    <row r="50" spans="1:17" s="26" customFormat="1" ht="15" customHeight="1" x14ac:dyDescent="0.25">
      <c r="A50" s="124"/>
      <c r="B50" s="128" t="s">
        <v>256</v>
      </c>
      <c r="C50" s="59" t="s">
        <v>33</v>
      </c>
      <c r="D50" s="226">
        <f t="shared" si="15"/>
        <v>4145</v>
      </c>
      <c r="E50" s="241">
        <v>4145</v>
      </c>
      <c r="F50" s="241"/>
      <c r="G50" s="241"/>
      <c r="H50" s="254">
        <f t="shared" si="17"/>
        <v>0</v>
      </c>
      <c r="I50" s="254"/>
      <c r="J50" s="254"/>
      <c r="K50" s="254"/>
      <c r="L50" s="10">
        <f t="shared" si="18"/>
        <v>4145</v>
      </c>
      <c r="M50" s="10">
        <f t="shared" si="19"/>
        <v>4145</v>
      </c>
      <c r="N50" s="10">
        <f t="shared" si="20"/>
        <v>0</v>
      </c>
      <c r="O50" s="10">
        <f t="shared" si="21"/>
        <v>0</v>
      </c>
    </row>
    <row r="51" spans="1:17" s="26" customFormat="1" ht="26.25" customHeight="1" x14ac:dyDescent="0.25">
      <c r="A51" s="124"/>
      <c r="B51" s="129" t="s">
        <v>66</v>
      </c>
      <c r="C51" s="59" t="s">
        <v>33</v>
      </c>
      <c r="D51" s="241">
        <f t="shared" si="15"/>
        <v>292</v>
      </c>
      <c r="E51" s="241">
        <v>292</v>
      </c>
      <c r="F51" s="241"/>
      <c r="G51" s="241"/>
      <c r="H51" s="254">
        <f t="shared" si="17"/>
        <v>0</v>
      </c>
      <c r="I51" s="254"/>
      <c r="J51" s="254"/>
      <c r="K51" s="254"/>
      <c r="L51" s="10">
        <f t="shared" si="18"/>
        <v>292</v>
      </c>
      <c r="M51" s="10">
        <f t="shared" si="19"/>
        <v>292</v>
      </c>
      <c r="N51" s="10">
        <f t="shared" si="20"/>
        <v>0</v>
      </c>
      <c r="O51" s="10">
        <f t="shared" si="21"/>
        <v>0</v>
      </c>
      <c r="P51" s="2"/>
      <c r="Q51" s="2"/>
    </row>
    <row r="52" spans="1:17" ht="15" customHeight="1" x14ac:dyDescent="0.25">
      <c r="A52" s="13"/>
      <c r="B52" s="56"/>
      <c r="C52" s="22" t="s">
        <v>22</v>
      </c>
      <c r="D52" s="226">
        <f>E52+G52</f>
        <v>26304</v>
      </c>
      <c r="E52" s="226">
        <f>E53</f>
        <v>0</v>
      </c>
      <c r="F52" s="226">
        <f>F53</f>
        <v>0</v>
      </c>
      <c r="G52" s="226">
        <f>G53</f>
        <v>26304</v>
      </c>
      <c r="H52" s="254">
        <f t="shared" si="17"/>
        <v>0</v>
      </c>
      <c r="I52" s="254"/>
      <c r="J52" s="254"/>
      <c r="K52" s="254"/>
      <c r="L52" s="10">
        <f t="shared" si="18"/>
        <v>26304</v>
      </c>
      <c r="M52" s="10">
        <f t="shared" si="19"/>
        <v>0</v>
      </c>
      <c r="N52" s="10">
        <f t="shared" si="20"/>
        <v>0</v>
      </c>
      <c r="O52" s="10">
        <f t="shared" si="21"/>
        <v>26304</v>
      </c>
      <c r="P52" s="26"/>
      <c r="Q52" s="26"/>
    </row>
    <row r="53" spans="1:17" s="26" customFormat="1" ht="15" customHeight="1" x14ac:dyDescent="0.25">
      <c r="A53" s="124"/>
      <c r="B53" s="119" t="s">
        <v>251</v>
      </c>
      <c r="C53" s="59" t="s">
        <v>22</v>
      </c>
      <c r="D53" s="226">
        <f>E53+G53</f>
        <v>26304</v>
      </c>
      <c r="E53" s="241"/>
      <c r="F53" s="241"/>
      <c r="G53" s="241">
        <v>26304</v>
      </c>
      <c r="H53" s="254">
        <f t="shared" si="17"/>
        <v>0</v>
      </c>
      <c r="I53" s="254"/>
      <c r="J53" s="254"/>
      <c r="K53" s="254"/>
      <c r="L53" s="10">
        <f t="shared" si="18"/>
        <v>26304</v>
      </c>
      <c r="M53" s="10">
        <f t="shared" si="19"/>
        <v>0</v>
      </c>
      <c r="N53" s="10">
        <f t="shared" si="20"/>
        <v>0</v>
      </c>
      <c r="O53" s="10">
        <f t="shared" si="21"/>
        <v>26304</v>
      </c>
    </row>
    <row r="54" spans="1:17" ht="15" customHeight="1" x14ac:dyDescent="0.25">
      <c r="A54" s="7" t="s">
        <v>91</v>
      </c>
      <c r="B54" s="8" t="s">
        <v>7</v>
      </c>
      <c r="C54" s="9" t="s">
        <v>22</v>
      </c>
      <c r="D54" s="226">
        <f>E54+G54</f>
        <v>5</v>
      </c>
      <c r="E54" s="226">
        <f>E55</f>
        <v>5</v>
      </c>
      <c r="F54" s="226">
        <f>F55</f>
        <v>0</v>
      </c>
      <c r="G54" s="226">
        <f>G55</f>
        <v>0</v>
      </c>
      <c r="H54" s="254">
        <f t="shared" ref="H54:O54" si="22">H55</f>
        <v>0</v>
      </c>
      <c r="I54" s="254">
        <f t="shared" si="22"/>
        <v>0</v>
      </c>
      <c r="J54" s="254">
        <f t="shared" si="22"/>
        <v>0</v>
      </c>
      <c r="K54" s="254">
        <f t="shared" si="22"/>
        <v>0</v>
      </c>
      <c r="L54" s="10">
        <f t="shared" si="22"/>
        <v>5</v>
      </c>
      <c r="M54" s="10">
        <f t="shared" si="22"/>
        <v>5</v>
      </c>
      <c r="N54" s="10">
        <f t="shared" si="22"/>
        <v>0</v>
      </c>
      <c r="O54" s="10">
        <f t="shared" si="22"/>
        <v>0</v>
      </c>
      <c r="P54" s="26"/>
      <c r="Q54" s="26"/>
    </row>
    <row r="55" spans="1:17" s="26" customFormat="1" ht="15" customHeight="1" x14ac:dyDescent="0.25">
      <c r="A55" s="31"/>
      <c r="B55" s="125" t="s">
        <v>254</v>
      </c>
      <c r="C55" s="54" t="s">
        <v>22</v>
      </c>
      <c r="D55" s="241">
        <f>E55+G55</f>
        <v>5</v>
      </c>
      <c r="E55" s="241">
        <v>5</v>
      </c>
      <c r="F55" s="241"/>
      <c r="G55" s="241"/>
      <c r="H55" s="254">
        <f>I55+K55</f>
        <v>0</v>
      </c>
      <c r="I55" s="254"/>
      <c r="J55" s="254"/>
      <c r="K55" s="254"/>
      <c r="L55" s="10">
        <f>M55+O55</f>
        <v>5</v>
      </c>
      <c r="M55" s="10">
        <f>E55+I55</f>
        <v>5</v>
      </c>
      <c r="N55" s="10">
        <f>F55+J55</f>
        <v>0</v>
      </c>
      <c r="O55" s="10">
        <f>G55+K55</f>
        <v>0</v>
      </c>
      <c r="P55" s="2"/>
      <c r="Q55" s="2"/>
    </row>
    <row r="56" spans="1:17" ht="15" customHeight="1" x14ac:dyDescent="0.25">
      <c r="A56" s="7" t="s">
        <v>92</v>
      </c>
      <c r="B56" s="8" t="s">
        <v>10</v>
      </c>
      <c r="C56" s="9" t="s">
        <v>22</v>
      </c>
      <c r="D56" s="226">
        <f t="shared" si="15"/>
        <v>186</v>
      </c>
      <c r="E56" s="226">
        <f>E57</f>
        <v>186</v>
      </c>
      <c r="F56" s="226">
        <f>F57</f>
        <v>0</v>
      </c>
      <c r="G56" s="226">
        <f>G57</f>
        <v>0</v>
      </c>
      <c r="H56" s="254">
        <f t="shared" ref="H56:O56" si="23">H57</f>
        <v>0</v>
      </c>
      <c r="I56" s="254">
        <f t="shared" si="23"/>
        <v>0</v>
      </c>
      <c r="J56" s="254">
        <f t="shared" si="23"/>
        <v>0</v>
      </c>
      <c r="K56" s="254">
        <f t="shared" si="23"/>
        <v>0</v>
      </c>
      <c r="L56" s="10">
        <f t="shared" si="23"/>
        <v>186</v>
      </c>
      <c r="M56" s="10">
        <f t="shared" si="23"/>
        <v>186</v>
      </c>
      <c r="N56" s="10">
        <f t="shared" si="23"/>
        <v>0</v>
      </c>
      <c r="O56" s="10">
        <f t="shared" si="23"/>
        <v>0</v>
      </c>
      <c r="P56" s="26"/>
      <c r="Q56" s="26"/>
    </row>
    <row r="57" spans="1:17" s="26" customFormat="1" ht="15" customHeight="1" x14ac:dyDescent="0.25">
      <c r="A57" s="31"/>
      <c r="B57" s="125" t="s">
        <v>254</v>
      </c>
      <c r="C57" s="54" t="s">
        <v>22</v>
      </c>
      <c r="D57" s="241">
        <f t="shared" si="15"/>
        <v>186</v>
      </c>
      <c r="E57" s="241">
        <v>186</v>
      </c>
      <c r="F57" s="241"/>
      <c r="G57" s="241"/>
      <c r="H57" s="254">
        <f>I57+K57</f>
        <v>0</v>
      </c>
      <c r="I57" s="254"/>
      <c r="J57" s="254"/>
      <c r="K57" s="254"/>
      <c r="L57" s="10">
        <f>M57+O57</f>
        <v>186</v>
      </c>
      <c r="M57" s="10">
        <f>E57+I57</f>
        <v>186</v>
      </c>
      <c r="N57" s="10">
        <f>F57+J57</f>
        <v>0</v>
      </c>
      <c r="O57" s="10">
        <f>G57+K57</f>
        <v>0</v>
      </c>
      <c r="P57" s="2"/>
      <c r="Q57" s="2"/>
    </row>
    <row r="58" spans="1:17" ht="15" customHeight="1" x14ac:dyDescent="0.25">
      <c r="A58" s="7" t="s">
        <v>93</v>
      </c>
      <c r="B58" s="8" t="s">
        <v>11</v>
      </c>
      <c r="C58" s="9" t="s">
        <v>22</v>
      </c>
      <c r="D58" s="226">
        <f t="shared" si="15"/>
        <v>1225</v>
      </c>
      <c r="E58" s="226">
        <f>E59</f>
        <v>384</v>
      </c>
      <c r="F58" s="226">
        <f>F59</f>
        <v>0</v>
      </c>
      <c r="G58" s="226">
        <f>G59</f>
        <v>841</v>
      </c>
      <c r="H58" s="254">
        <f t="shared" ref="H58:O58" si="24">H59</f>
        <v>0</v>
      </c>
      <c r="I58" s="254">
        <f t="shared" si="24"/>
        <v>0</v>
      </c>
      <c r="J58" s="254">
        <f t="shared" si="24"/>
        <v>0</v>
      </c>
      <c r="K58" s="254">
        <f t="shared" si="24"/>
        <v>0</v>
      </c>
      <c r="L58" s="10">
        <f t="shared" si="24"/>
        <v>1225</v>
      </c>
      <c r="M58" s="10">
        <f t="shared" si="24"/>
        <v>384</v>
      </c>
      <c r="N58" s="10">
        <f t="shared" si="24"/>
        <v>0</v>
      </c>
      <c r="O58" s="10">
        <f t="shared" si="24"/>
        <v>841</v>
      </c>
      <c r="P58" s="26"/>
      <c r="Q58" s="26"/>
    </row>
    <row r="59" spans="1:17" s="26" customFormat="1" ht="15" customHeight="1" x14ac:dyDescent="0.25">
      <c r="A59" s="31"/>
      <c r="B59" s="125" t="s">
        <v>254</v>
      </c>
      <c r="C59" s="54" t="s">
        <v>22</v>
      </c>
      <c r="D59" s="241">
        <f t="shared" si="15"/>
        <v>1225</v>
      </c>
      <c r="E59" s="241">
        <v>384</v>
      </c>
      <c r="F59" s="241"/>
      <c r="G59" s="241">
        <v>841</v>
      </c>
      <c r="H59" s="254">
        <f>I59+K59</f>
        <v>0</v>
      </c>
      <c r="I59" s="254"/>
      <c r="J59" s="254"/>
      <c r="K59" s="254"/>
      <c r="L59" s="10">
        <f>M59+O59</f>
        <v>1225</v>
      </c>
      <c r="M59" s="10">
        <f>E59+I59</f>
        <v>384</v>
      </c>
      <c r="N59" s="10">
        <f>F59+J59</f>
        <v>0</v>
      </c>
      <c r="O59" s="10">
        <f>G59+K59</f>
        <v>841</v>
      </c>
      <c r="P59" s="2"/>
      <c r="Q59" s="2"/>
    </row>
    <row r="60" spans="1:17" ht="15" customHeight="1" x14ac:dyDescent="0.25">
      <c r="A60" s="27" t="s">
        <v>94</v>
      </c>
      <c r="B60" s="18" t="s">
        <v>12</v>
      </c>
      <c r="C60" s="9" t="s">
        <v>22</v>
      </c>
      <c r="D60" s="226">
        <f t="shared" si="15"/>
        <v>117</v>
      </c>
      <c r="E60" s="226">
        <f>E61</f>
        <v>117</v>
      </c>
      <c r="F60" s="226">
        <f>F61</f>
        <v>0</v>
      </c>
      <c r="G60" s="226">
        <f>G61</f>
        <v>0</v>
      </c>
      <c r="H60" s="254">
        <f t="shared" ref="H60:O60" si="25">H61</f>
        <v>0</v>
      </c>
      <c r="I60" s="254">
        <f t="shared" si="25"/>
        <v>0</v>
      </c>
      <c r="J60" s="254">
        <f t="shared" si="25"/>
        <v>0</v>
      </c>
      <c r="K60" s="254">
        <f t="shared" si="25"/>
        <v>0</v>
      </c>
      <c r="L60" s="29">
        <f t="shared" si="25"/>
        <v>117</v>
      </c>
      <c r="M60" s="29">
        <f t="shared" si="25"/>
        <v>117</v>
      </c>
      <c r="N60" s="29">
        <f t="shared" si="25"/>
        <v>0</v>
      </c>
      <c r="O60" s="29">
        <f t="shared" si="25"/>
        <v>0</v>
      </c>
      <c r="P60" s="26"/>
      <c r="Q60" s="26"/>
    </row>
    <row r="61" spans="1:17" s="26" customFormat="1" ht="15" customHeight="1" x14ac:dyDescent="0.25">
      <c r="A61" s="57"/>
      <c r="B61" s="125" t="s">
        <v>254</v>
      </c>
      <c r="C61" s="54" t="s">
        <v>22</v>
      </c>
      <c r="D61" s="241">
        <f t="shared" si="15"/>
        <v>117</v>
      </c>
      <c r="E61" s="241">
        <v>117</v>
      </c>
      <c r="F61" s="241"/>
      <c r="G61" s="241"/>
      <c r="H61" s="254">
        <f>I61+K61</f>
        <v>0</v>
      </c>
      <c r="I61" s="254"/>
      <c r="J61" s="254"/>
      <c r="K61" s="254"/>
      <c r="L61" s="10">
        <f>M61+O61</f>
        <v>117</v>
      </c>
      <c r="M61" s="10">
        <f>E61+I61</f>
        <v>117</v>
      </c>
      <c r="N61" s="10">
        <f>F61+J61</f>
        <v>0</v>
      </c>
      <c r="O61" s="10">
        <f>G61+K61</f>
        <v>0</v>
      </c>
      <c r="P61" s="2"/>
      <c r="Q61" s="2"/>
    </row>
    <row r="62" spans="1:17" ht="15" customHeight="1" x14ac:dyDescent="0.25">
      <c r="A62" s="27" t="s">
        <v>95</v>
      </c>
      <c r="B62" s="18" t="s">
        <v>13</v>
      </c>
      <c r="C62" s="9" t="s">
        <v>22</v>
      </c>
      <c r="D62" s="226">
        <f t="shared" si="15"/>
        <v>334</v>
      </c>
      <c r="E62" s="226">
        <f>E63</f>
        <v>334</v>
      </c>
      <c r="F62" s="226">
        <f>F63</f>
        <v>0</v>
      </c>
      <c r="G62" s="226">
        <f>G63</f>
        <v>0</v>
      </c>
      <c r="H62" s="254">
        <f t="shared" ref="H62:O62" si="26">H63</f>
        <v>0</v>
      </c>
      <c r="I62" s="254">
        <f t="shared" si="26"/>
        <v>0</v>
      </c>
      <c r="J62" s="254">
        <f t="shared" si="26"/>
        <v>0</v>
      </c>
      <c r="K62" s="254">
        <f t="shared" si="26"/>
        <v>0</v>
      </c>
      <c r="L62" s="29">
        <f t="shared" si="26"/>
        <v>334</v>
      </c>
      <c r="M62" s="29">
        <f t="shared" si="26"/>
        <v>334</v>
      </c>
      <c r="N62" s="29">
        <f t="shared" si="26"/>
        <v>0</v>
      </c>
      <c r="O62" s="29">
        <f t="shared" si="26"/>
        <v>0</v>
      </c>
      <c r="P62" s="26"/>
      <c r="Q62" s="26"/>
    </row>
    <row r="63" spans="1:17" s="26" customFormat="1" ht="15" customHeight="1" x14ac:dyDescent="0.25">
      <c r="A63" s="57"/>
      <c r="B63" s="125" t="s">
        <v>254</v>
      </c>
      <c r="C63" s="54" t="s">
        <v>22</v>
      </c>
      <c r="D63" s="241">
        <f t="shared" si="15"/>
        <v>334</v>
      </c>
      <c r="E63" s="241">
        <v>334</v>
      </c>
      <c r="F63" s="241"/>
      <c r="G63" s="241"/>
      <c r="H63" s="254">
        <f>I63+K63</f>
        <v>0</v>
      </c>
      <c r="I63" s="254"/>
      <c r="J63" s="254"/>
      <c r="K63" s="254"/>
      <c r="L63" s="10">
        <f>M63+O63</f>
        <v>334</v>
      </c>
      <c r="M63" s="10">
        <f>E63+I63</f>
        <v>334</v>
      </c>
      <c r="N63" s="10">
        <f>F63+J63</f>
        <v>0</v>
      </c>
      <c r="O63" s="10">
        <f>G63+K63</f>
        <v>0</v>
      </c>
      <c r="P63" s="2"/>
      <c r="Q63" s="2"/>
    </row>
    <row r="64" spans="1:17" ht="15" customHeight="1" x14ac:dyDescent="0.25">
      <c r="A64" s="7" t="s">
        <v>96</v>
      </c>
      <c r="B64" s="55" t="s">
        <v>14</v>
      </c>
      <c r="C64" s="9" t="s">
        <v>22</v>
      </c>
      <c r="D64" s="226">
        <f t="shared" si="15"/>
        <v>1182</v>
      </c>
      <c r="E64" s="226">
        <f>E65</f>
        <v>1182</v>
      </c>
      <c r="F64" s="226">
        <f>F65</f>
        <v>0</v>
      </c>
      <c r="G64" s="226">
        <f>G65</f>
        <v>0</v>
      </c>
      <c r="H64" s="254">
        <f t="shared" ref="H64:O64" si="27">H65</f>
        <v>0</v>
      </c>
      <c r="I64" s="254">
        <f t="shared" si="27"/>
        <v>0</v>
      </c>
      <c r="J64" s="254">
        <f t="shared" si="27"/>
        <v>0</v>
      </c>
      <c r="K64" s="254">
        <f t="shared" si="27"/>
        <v>0</v>
      </c>
      <c r="L64" s="10">
        <f t="shared" si="27"/>
        <v>1182</v>
      </c>
      <c r="M64" s="10">
        <f t="shared" si="27"/>
        <v>1182</v>
      </c>
      <c r="N64" s="10">
        <f t="shared" si="27"/>
        <v>0</v>
      </c>
      <c r="O64" s="10">
        <f t="shared" si="27"/>
        <v>0</v>
      </c>
      <c r="P64" s="26"/>
      <c r="Q64" s="26"/>
    </row>
    <row r="65" spans="1:17" s="26" customFormat="1" ht="15" customHeight="1" x14ac:dyDescent="0.25">
      <c r="A65" s="57"/>
      <c r="B65" s="127" t="s">
        <v>254</v>
      </c>
      <c r="C65" s="54" t="s">
        <v>22</v>
      </c>
      <c r="D65" s="241">
        <f t="shared" si="15"/>
        <v>1182</v>
      </c>
      <c r="E65" s="241">
        <v>1182</v>
      </c>
      <c r="F65" s="241"/>
      <c r="G65" s="241"/>
      <c r="H65" s="254">
        <f>I65+K65</f>
        <v>0</v>
      </c>
      <c r="I65" s="254"/>
      <c r="J65" s="254"/>
      <c r="K65" s="254"/>
      <c r="L65" s="10">
        <f>M65+O65</f>
        <v>1182</v>
      </c>
      <c r="M65" s="10">
        <f>E65+I65</f>
        <v>1182</v>
      </c>
      <c r="N65" s="10">
        <f>F65+J65</f>
        <v>0</v>
      </c>
      <c r="O65" s="10">
        <f>G65+K65</f>
        <v>0</v>
      </c>
      <c r="P65" s="2"/>
      <c r="Q65" s="2"/>
    </row>
    <row r="66" spans="1:17" ht="15" customHeight="1" x14ac:dyDescent="0.25">
      <c r="A66" s="13" t="s">
        <v>97</v>
      </c>
      <c r="B66" s="14" t="s">
        <v>15</v>
      </c>
      <c r="C66" s="9" t="s">
        <v>22</v>
      </c>
      <c r="D66" s="226">
        <f t="shared" si="15"/>
        <v>646</v>
      </c>
      <c r="E66" s="226">
        <f>E67</f>
        <v>646</v>
      </c>
      <c r="F66" s="226">
        <f>F67</f>
        <v>0</v>
      </c>
      <c r="G66" s="226">
        <f>G67</f>
        <v>0</v>
      </c>
      <c r="H66" s="254">
        <f t="shared" ref="H66:O66" si="28">H67</f>
        <v>0</v>
      </c>
      <c r="I66" s="254">
        <f t="shared" si="28"/>
        <v>0</v>
      </c>
      <c r="J66" s="254">
        <f t="shared" si="28"/>
        <v>0</v>
      </c>
      <c r="K66" s="254">
        <f t="shared" si="28"/>
        <v>0</v>
      </c>
      <c r="L66" s="10">
        <f t="shared" si="28"/>
        <v>646</v>
      </c>
      <c r="M66" s="10">
        <f t="shared" si="28"/>
        <v>646</v>
      </c>
      <c r="N66" s="10">
        <f t="shared" si="28"/>
        <v>0</v>
      </c>
      <c r="O66" s="10">
        <f t="shared" si="28"/>
        <v>0</v>
      </c>
      <c r="P66" s="26"/>
      <c r="Q66" s="26"/>
    </row>
    <row r="67" spans="1:17" s="26" customFormat="1" ht="15" customHeight="1" x14ac:dyDescent="0.25">
      <c r="A67" s="31"/>
      <c r="B67" s="125" t="s">
        <v>254</v>
      </c>
      <c r="C67" s="54" t="s">
        <v>22</v>
      </c>
      <c r="D67" s="241">
        <f t="shared" si="15"/>
        <v>646</v>
      </c>
      <c r="E67" s="241">
        <v>646</v>
      </c>
      <c r="F67" s="241"/>
      <c r="G67" s="241"/>
      <c r="H67" s="254">
        <f>I67+K67</f>
        <v>0</v>
      </c>
      <c r="I67" s="254"/>
      <c r="J67" s="254"/>
      <c r="K67" s="254"/>
      <c r="L67" s="10">
        <f>M67+O67</f>
        <v>646</v>
      </c>
      <c r="M67" s="10">
        <f>E67+I67</f>
        <v>646</v>
      </c>
      <c r="N67" s="10">
        <f>F67+J67</f>
        <v>0</v>
      </c>
      <c r="O67" s="10">
        <f>G67+K67</f>
        <v>0</v>
      </c>
      <c r="P67" s="2"/>
      <c r="Q67" s="2"/>
    </row>
    <row r="68" spans="1:17" ht="15" customHeight="1" x14ac:dyDescent="0.25">
      <c r="A68" s="7" t="s">
        <v>98</v>
      </c>
      <c r="B68" s="8" t="s">
        <v>16</v>
      </c>
      <c r="C68" s="9" t="s">
        <v>22</v>
      </c>
      <c r="D68" s="226">
        <f t="shared" si="15"/>
        <v>2002</v>
      </c>
      <c r="E68" s="226">
        <f>E69</f>
        <v>502</v>
      </c>
      <c r="F68" s="226">
        <f>F69</f>
        <v>0</v>
      </c>
      <c r="G68" s="226">
        <f>G69</f>
        <v>1500</v>
      </c>
      <c r="H68" s="254">
        <f t="shared" ref="H68:O68" si="29">H69</f>
        <v>0</v>
      </c>
      <c r="I68" s="254">
        <f t="shared" si="29"/>
        <v>0</v>
      </c>
      <c r="J68" s="254">
        <f t="shared" si="29"/>
        <v>0</v>
      </c>
      <c r="K68" s="254">
        <f t="shared" si="29"/>
        <v>0</v>
      </c>
      <c r="L68" s="10">
        <f t="shared" si="29"/>
        <v>2002</v>
      </c>
      <c r="M68" s="10">
        <f t="shared" si="29"/>
        <v>502</v>
      </c>
      <c r="N68" s="10">
        <f t="shared" si="29"/>
        <v>0</v>
      </c>
      <c r="O68" s="10">
        <f t="shared" si="29"/>
        <v>1500</v>
      </c>
      <c r="P68" s="26"/>
      <c r="Q68" s="26"/>
    </row>
    <row r="69" spans="1:17" s="26" customFormat="1" ht="15" customHeight="1" x14ac:dyDescent="0.25">
      <c r="A69" s="31"/>
      <c r="B69" s="125" t="s">
        <v>254</v>
      </c>
      <c r="C69" s="54" t="s">
        <v>22</v>
      </c>
      <c r="D69" s="241">
        <f t="shared" si="15"/>
        <v>2002</v>
      </c>
      <c r="E69" s="241">
        <v>502</v>
      </c>
      <c r="F69" s="241"/>
      <c r="G69" s="241">
        <v>1500</v>
      </c>
      <c r="H69" s="254">
        <f>I69+K69</f>
        <v>0</v>
      </c>
      <c r="I69" s="254"/>
      <c r="J69" s="254"/>
      <c r="K69" s="254"/>
      <c r="L69" s="10">
        <f>M69+O69</f>
        <v>2002</v>
      </c>
      <c r="M69" s="10">
        <f>E69+I69</f>
        <v>502</v>
      </c>
      <c r="N69" s="10">
        <f>F69+J69</f>
        <v>0</v>
      </c>
      <c r="O69" s="10">
        <f>G69+K69</f>
        <v>1500</v>
      </c>
      <c r="P69" s="2"/>
      <c r="Q69" s="2"/>
    </row>
    <row r="70" spans="1:17" ht="15" customHeight="1" x14ac:dyDescent="0.25">
      <c r="A70" s="7" t="s">
        <v>99</v>
      </c>
      <c r="B70" s="8" t="s">
        <v>17</v>
      </c>
      <c r="C70" s="9" t="s">
        <v>22</v>
      </c>
      <c r="D70" s="226">
        <f t="shared" si="15"/>
        <v>243</v>
      </c>
      <c r="E70" s="226">
        <f>E71</f>
        <v>243</v>
      </c>
      <c r="F70" s="226">
        <f>F71</f>
        <v>0</v>
      </c>
      <c r="G70" s="226">
        <f>G71</f>
        <v>0</v>
      </c>
      <c r="H70" s="254">
        <f t="shared" ref="H70:O70" si="30">H71</f>
        <v>0</v>
      </c>
      <c r="I70" s="254">
        <f t="shared" si="30"/>
        <v>0</v>
      </c>
      <c r="J70" s="254">
        <f t="shared" si="30"/>
        <v>0</v>
      </c>
      <c r="K70" s="254">
        <f t="shared" si="30"/>
        <v>0</v>
      </c>
      <c r="L70" s="10">
        <f t="shared" si="30"/>
        <v>243</v>
      </c>
      <c r="M70" s="10">
        <f t="shared" si="30"/>
        <v>243</v>
      </c>
      <c r="N70" s="10">
        <f t="shared" si="30"/>
        <v>0</v>
      </c>
      <c r="O70" s="10">
        <f t="shared" si="30"/>
        <v>0</v>
      </c>
      <c r="P70" s="26"/>
      <c r="Q70" s="26"/>
    </row>
    <row r="71" spans="1:17" s="26" customFormat="1" ht="15" customHeight="1" x14ac:dyDescent="0.25">
      <c r="A71" s="31"/>
      <c r="B71" s="125" t="s">
        <v>254</v>
      </c>
      <c r="C71" s="54" t="s">
        <v>22</v>
      </c>
      <c r="D71" s="241">
        <f t="shared" si="15"/>
        <v>243</v>
      </c>
      <c r="E71" s="241">
        <v>243</v>
      </c>
      <c r="F71" s="241"/>
      <c r="G71" s="241"/>
      <c r="H71" s="254">
        <f>I71+K71</f>
        <v>0</v>
      </c>
      <c r="I71" s="254"/>
      <c r="J71" s="254"/>
      <c r="K71" s="254"/>
      <c r="L71" s="10">
        <f>M71+O71</f>
        <v>243</v>
      </c>
      <c r="M71" s="10">
        <f>E71+I71</f>
        <v>243</v>
      </c>
      <c r="N71" s="10">
        <f>F71+J71</f>
        <v>0</v>
      </c>
      <c r="O71" s="10">
        <f>G71+K71</f>
        <v>0</v>
      </c>
      <c r="P71" s="2"/>
      <c r="Q71" s="2"/>
    </row>
    <row r="72" spans="1:17" ht="15" customHeight="1" x14ac:dyDescent="0.25">
      <c r="A72" s="7" t="s">
        <v>100</v>
      </c>
      <c r="B72" s="8" t="s">
        <v>18</v>
      </c>
      <c r="C72" s="9" t="s">
        <v>22</v>
      </c>
      <c r="D72" s="226">
        <f t="shared" si="15"/>
        <v>229</v>
      </c>
      <c r="E72" s="226">
        <f>E73</f>
        <v>229</v>
      </c>
      <c r="F72" s="226">
        <f>F73</f>
        <v>0</v>
      </c>
      <c r="G72" s="226">
        <f>G73</f>
        <v>0</v>
      </c>
      <c r="H72" s="254">
        <f t="shared" ref="H72:O72" si="31">H73</f>
        <v>0</v>
      </c>
      <c r="I72" s="254">
        <f t="shared" si="31"/>
        <v>0</v>
      </c>
      <c r="J72" s="254">
        <f t="shared" si="31"/>
        <v>0</v>
      </c>
      <c r="K72" s="254">
        <f t="shared" si="31"/>
        <v>0</v>
      </c>
      <c r="L72" s="10">
        <f t="shared" si="31"/>
        <v>229</v>
      </c>
      <c r="M72" s="10">
        <f t="shared" si="31"/>
        <v>229</v>
      </c>
      <c r="N72" s="10">
        <f t="shared" si="31"/>
        <v>0</v>
      </c>
      <c r="O72" s="10">
        <f t="shared" si="31"/>
        <v>0</v>
      </c>
      <c r="P72" s="26"/>
      <c r="Q72" s="26"/>
    </row>
    <row r="73" spans="1:17" s="26" customFormat="1" ht="15" customHeight="1" x14ac:dyDescent="0.25">
      <c r="A73" s="31"/>
      <c r="B73" s="125" t="s">
        <v>254</v>
      </c>
      <c r="C73" s="54" t="s">
        <v>22</v>
      </c>
      <c r="D73" s="241">
        <f t="shared" si="15"/>
        <v>229</v>
      </c>
      <c r="E73" s="241">
        <v>229</v>
      </c>
      <c r="F73" s="241"/>
      <c r="G73" s="241"/>
      <c r="H73" s="254">
        <f>I73+K73</f>
        <v>0</v>
      </c>
      <c r="I73" s="254"/>
      <c r="J73" s="254"/>
      <c r="K73" s="254"/>
      <c r="L73" s="10">
        <f>M73+O73</f>
        <v>229</v>
      </c>
      <c r="M73" s="10">
        <f>E73+I73</f>
        <v>229</v>
      </c>
      <c r="N73" s="10">
        <f>F73+J73</f>
        <v>0</v>
      </c>
      <c r="O73" s="10">
        <f>G73+K73</f>
        <v>0</v>
      </c>
      <c r="P73" s="2"/>
      <c r="Q73" s="2"/>
    </row>
    <row r="74" spans="1:17" ht="15" customHeight="1" x14ac:dyDescent="0.25">
      <c r="A74" s="34" t="s">
        <v>101</v>
      </c>
      <c r="B74" s="35" t="s">
        <v>257</v>
      </c>
      <c r="C74" s="17"/>
      <c r="D74" s="227">
        <f>E74+G74</f>
        <v>54986</v>
      </c>
      <c r="E74" s="227">
        <f>E76+E77+E78+E79</f>
        <v>17731</v>
      </c>
      <c r="F74" s="227">
        <f>F76+F77+F78+F79</f>
        <v>0</v>
      </c>
      <c r="G74" s="227">
        <f>G76+G77+G78+G79</f>
        <v>37255</v>
      </c>
      <c r="H74" s="255">
        <f t="shared" ref="H74:O74" si="32">H76+H77+H78+H79</f>
        <v>0</v>
      </c>
      <c r="I74" s="255">
        <f t="shared" si="32"/>
        <v>0</v>
      </c>
      <c r="J74" s="255">
        <f t="shared" si="32"/>
        <v>0</v>
      </c>
      <c r="K74" s="255">
        <f t="shared" si="32"/>
        <v>0</v>
      </c>
      <c r="L74" s="1">
        <f t="shared" si="32"/>
        <v>54986</v>
      </c>
      <c r="M74" s="1">
        <f t="shared" si="32"/>
        <v>17731</v>
      </c>
      <c r="N74" s="1">
        <f t="shared" si="32"/>
        <v>0</v>
      </c>
      <c r="O74" s="1">
        <f t="shared" si="32"/>
        <v>37255</v>
      </c>
      <c r="P74" s="26"/>
      <c r="Q74" s="26"/>
    </row>
    <row r="75" spans="1:17" ht="15" customHeight="1" x14ac:dyDescent="0.25">
      <c r="A75" s="111"/>
      <c r="B75" s="175" t="s">
        <v>214</v>
      </c>
      <c r="C75" s="17"/>
      <c r="D75" s="227"/>
      <c r="E75" s="227"/>
      <c r="F75" s="227"/>
      <c r="G75" s="227"/>
      <c r="H75" s="255"/>
      <c r="I75" s="255"/>
      <c r="J75" s="255"/>
      <c r="K75" s="255"/>
      <c r="L75" s="1"/>
      <c r="M75" s="1"/>
      <c r="N75" s="1"/>
      <c r="O75" s="1"/>
      <c r="P75" s="26"/>
      <c r="Q75" s="26"/>
    </row>
    <row r="76" spans="1:17" s="26" customFormat="1" ht="15" customHeight="1" x14ac:dyDescent="0.25">
      <c r="A76" s="174"/>
      <c r="B76" s="317" t="s">
        <v>8</v>
      </c>
      <c r="C76" s="17"/>
      <c r="D76" s="241">
        <f>E76+G76</f>
        <v>44380</v>
      </c>
      <c r="E76" s="241">
        <f>E47+E49+E53</f>
        <v>9466</v>
      </c>
      <c r="F76" s="241">
        <f>F47+F49+F53</f>
        <v>0</v>
      </c>
      <c r="G76" s="241">
        <f>G47+G49+G53</f>
        <v>34914</v>
      </c>
      <c r="H76" s="306">
        <f t="shared" ref="H76:O76" si="33">H47+H49+H53</f>
        <v>0</v>
      </c>
      <c r="I76" s="306">
        <f t="shared" si="33"/>
        <v>0</v>
      </c>
      <c r="J76" s="306">
        <f t="shared" si="33"/>
        <v>0</v>
      </c>
      <c r="K76" s="306">
        <f t="shared" si="33"/>
        <v>0</v>
      </c>
      <c r="L76" s="77">
        <f t="shared" si="33"/>
        <v>44380</v>
      </c>
      <c r="M76" s="77">
        <f t="shared" si="33"/>
        <v>9466</v>
      </c>
      <c r="N76" s="77">
        <f t="shared" si="33"/>
        <v>0</v>
      </c>
      <c r="O76" s="77">
        <f t="shared" si="33"/>
        <v>34914</v>
      </c>
      <c r="P76" s="2"/>
      <c r="Q76" s="2"/>
    </row>
    <row r="77" spans="1:17" s="26" customFormat="1" ht="15" customHeight="1" x14ac:dyDescent="0.2">
      <c r="A77" s="174"/>
      <c r="B77" s="317" t="s">
        <v>256</v>
      </c>
      <c r="C77" s="17"/>
      <c r="D77" s="241">
        <f>E77+G77</f>
        <v>4145</v>
      </c>
      <c r="E77" s="241">
        <f>E50</f>
        <v>4145</v>
      </c>
      <c r="F77" s="241">
        <f>F50</f>
        <v>0</v>
      </c>
      <c r="G77" s="241">
        <f>G50</f>
        <v>0</v>
      </c>
      <c r="H77" s="306">
        <f t="shared" ref="H77:O77" si="34">H50</f>
        <v>0</v>
      </c>
      <c r="I77" s="306">
        <f t="shared" si="34"/>
        <v>0</v>
      </c>
      <c r="J77" s="306">
        <f t="shared" si="34"/>
        <v>0</v>
      </c>
      <c r="K77" s="306">
        <f t="shared" si="34"/>
        <v>0</v>
      </c>
      <c r="L77" s="77">
        <f t="shared" si="34"/>
        <v>4145</v>
      </c>
      <c r="M77" s="77">
        <f t="shared" si="34"/>
        <v>4145</v>
      </c>
      <c r="N77" s="77">
        <f t="shared" si="34"/>
        <v>0</v>
      </c>
      <c r="O77" s="77">
        <f t="shared" si="34"/>
        <v>0</v>
      </c>
    </row>
    <row r="78" spans="1:17" s="26" customFormat="1" ht="15" customHeight="1" x14ac:dyDescent="0.25">
      <c r="A78" s="174"/>
      <c r="B78" s="317" t="s">
        <v>258</v>
      </c>
      <c r="C78" s="17"/>
      <c r="D78" s="241">
        <f>E78+G78</f>
        <v>6169</v>
      </c>
      <c r="E78" s="241">
        <f>E55+E57+E59+E61+E63+E65+E67+E69+E71+E73</f>
        <v>3828</v>
      </c>
      <c r="F78" s="241">
        <f t="shared" ref="F78:O78" si="35">F55+F57+F59+F61+F63+F65+F67+F69+F71+F73</f>
        <v>0</v>
      </c>
      <c r="G78" s="241">
        <f t="shared" si="35"/>
        <v>2341</v>
      </c>
      <c r="H78" s="306">
        <f t="shared" si="35"/>
        <v>0</v>
      </c>
      <c r="I78" s="306">
        <f t="shared" si="35"/>
        <v>0</v>
      </c>
      <c r="J78" s="306">
        <f t="shared" si="35"/>
        <v>0</v>
      </c>
      <c r="K78" s="306">
        <f t="shared" si="35"/>
        <v>0</v>
      </c>
      <c r="L78" s="77">
        <f t="shared" si="35"/>
        <v>6169</v>
      </c>
      <c r="M78" s="77">
        <f t="shared" si="35"/>
        <v>3828</v>
      </c>
      <c r="N78" s="77">
        <f t="shared" si="35"/>
        <v>0</v>
      </c>
      <c r="O78" s="77">
        <f t="shared" si="35"/>
        <v>2341</v>
      </c>
      <c r="P78" s="2"/>
      <c r="Q78" s="2"/>
    </row>
    <row r="79" spans="1:17" s="26" customFormat="1" ht="26.25" customHeight="1" x14ac:dyDescent="0.2">
      <c r="A79" s="176"/>
      <c r="B79" s="303" t="s">
        <v>66</v>
      </c>
      <c r="C79" s="17"/>
      <c r="D79" s="241">
        <f>E79+G79</f>
        <v>292</v>
      </c>
      <c r="E79" s="241">
        <f>E51</f>
        <v>292</v>
      </c>
      <c r="F79" s="241">
        <f>F51</f>
        <v>0</v>
      </c>
      <c r="G79" s="241">
        <f>G51</f>
        <v>0</v>
      </c>
      <c r="H79" s="306">
        <f t="shared" ref="H79:O79" si="36">H51</f>
        <v>0</v>
      </c>
      <c r="I79" s="306">
        <f t="shared" si="36"/>
        <v>0</v>
      </c>
      <c r="J79" s="306">
        <f t="shared" si="36"/>
        <v>0</v>
      </c>
      <c r="K79" s="306">
        <f t="shared" si="36"/>
        <v>0</v>
      </c>
      <c r="L79" s="77">
        <f t="shared" si="36"/>
        <v>292</v>
      </c>
      <c r="M79" s="77">
        <f t="shared" si="36"/>
        <v>292</v>
      </c>
      <c r="N79" s="77">
        <f t="shared" si="36"/>
        <v>0</v>
      </c>
      <c r="O79" s="77">
        <f t="shared" si="36"/>
        <v>0</v>
      </c>
    </row>
    <row r="80" spans="1:17" ht="18" customHeight="1" x14ac:dyDescent="0.25">
      <c r="A80" s="13" t="s">
        <v>102</v>
      </c>
      <c r="B80" s="480" t="s">
        <v>69</v>
      </c>
      <c r="C80" s="481"/>
      <c r="D80" s="481"/>
      <c r="E80" s="481"/>
      <c r="F80" s="481"/>
      <c r="G80" s="481"/>
      <c r="H80" s="481"/>
      <c r="I80" s="481"/>
      <c r="J80" s="481"/>
      <c r="K80" s="481"/>
      <c r="L80" s="481"/>
      <c r="M80" s="481"/>
      <c r="N80" s="481"/>
      <c r="O80" s="481"/>
      <c r="P80" s="26"/>
      <c r="Q80" s="26"/>
    </row>
    <row r="81" spans="1:17" ht="15" customHeight="1" x14ac:dyDescent="0.25">
      <c r="A81" s="7" t="s">
        <v>103</v>
      </c>
      <c r="B81" s="18" t="s">
        <v>20</v>
      </c>
      <c r="C81" s="9" t="s">
        <v>34</v>
      </c>
      <c r="D81" s="226">
        <f t="shared" ref="D81:D88" si="37">E81+G81</f>
        <v>11254</v>
      </c>
      <c r="E81" s="226">
        <f t="shared" ref="E81:O81" si="38">E83+E84</f>
        <v>3748</v>
      </c>
      <c r="F81" s="226">
        <f t="shared" si="38"/>
        <v>0</v>
      </c>
      <c r="G81" s="226">
        <f t="shared" si="38"/>
        <v>7506</v>
      </c>
      <c r="H81" s="255">
        <f t="shared" si="38"/>
        <v>0</v>
      </c>
      <c r="I81" s="255">
        <f t="shared" si="38"/>
        <v>7506</v>
      </c>
      <c r="J81" s="255">
        <f t="shared" si="38"/>
        <v>0</v>
      </c>
      <c r="K81" s="255">
        <f t="shared" si="38"/>
        <v>-7506</v>
      </c>
      <c r="L81" s="10">
        <f t="shared" si="38"/>
        <v>11254</v>
      </c>
      <c r="M81" s="10">
        <f t="shared" si="38"/>
        <v>11254</v>
      </c>
      <c r="N81" s="10">
        <f t="shared" si="38"/>
        <v>0</v>
      </c>
      <c r="O81" s="10">
        <f t="shared" si="38"/>
        <v>0</v>
      </c>
      <c r="P81" s="26"/>
      <c r="Q81" s="26"/>
    </row>
    <row r="82" spans="1:17" ht="15" customHeight="1" x14ac:dyDescent="0.25">
      <c r="A82" s="13"/>
      <c r="B82" s="66"/>
      <c r="C82" s="9"/>
      <c r="D82" s="226"/>
      <c r="E82" s="226"/>
      <c r="F82" s="226"/>
      <c r="G82" s="226"/>
      <c r="H82" s="255"/>
      <c r="I82" s="255"/>
      <c r="J82" s="255"/>
      <c r="K82" s="255"/>
      <c r="L82" s="10"/>
      <c r="M82" s="10"/>
      <c r="N82" s="10"/>
      <c r="O82" s="10"/>
      <c r="P82" s="26"/>
      <c r="Q82" s="26"/>
    </row>
    <row r="83" spans="1:17" s="26" customFormat="1" ht="15" customHeight="1" x14ac:dyDescent="0.25">
      <c r="A83" s="13"/>
      <c r="B83" s="320" t="s">
        <v>256</v>
      </c>
      <c r="C83" s="9" t="s">
        <v>34</v>
      </c>
      <c r="D83" s="241">
        <f t="shared" si="37"/>
        <v>3748</v>
      </c>
      <c r="E83" s="241">
        <v>3748</v>
      </c>
      <c r="F83" s="241"/>
      <c r="G83" s="241"/>
      <c r="H83" s="255">
        <f>I83+K83</f>
        <v>0</v>
      </c>
      <c r="I83" s="255"/>
      <c r="J83" s="255"/>
      <c r="K83" s="255"/>
      <c r="L83" s="10">
        <f>M83+O83</f>
        <v>3748</v>
      </c>
      <c r="M83" s="10">
        <f t="shared" ref="M83:O84" si="39">E83+I83</f>
        <v>3748</v>
      </c>
      <c r="N83" s="10">
        <f t="shared" si="39"/>
        <v>0</v>
      </c>
      <c r="O83" s="10">
        <f t="shared" si="39"/>
        <v>0</v>
      </c>
    </row>
    <row r="84" spans="1:17" s="26" customFormat="1" ht="15" customHeight="1" x14ac:dyDescent="0.25">
      <c r="A84" s="13"/>
      <c r="B84" s="319" t="s">
        <v>252</v>
      </c>
      <c r="C84" s="9" t="s">
        <v>34</v>
      </c>
      <c r="D84" s="241">
        <f t="shared" si="37"/>
        <v>7506</v>
      </c>
      <c r="E84" s="241"/>
      <c r="F84" s="241"/>
      <c r="G84" s="241">
        <v>7506</v>
      </c>
      <c r="H84" s="255">
        <f>I84+K84</f>
        <v>0</v>
      </c>
      <c r="I84" s="255">
        <v>7506</v>
      </c>
      <c r="J84" s="255"/>
      <c r="K84" s="255">
        <v>-7506</v>
      </c>
      <c r="L84" s="10">
        <f>M84+O84</f>
        <v>7506</v>
      </c>
      <c r="M84" s="10">
        <f t="shared" si="39"/>
        <v>7506</v>
      </c>
      <c r="N84" s="10">
        <f t="shared" si="39"/>
        <v>0</v>
      </c>
      <c r="O84" s="10">
        <f t="shared" si="39"/>
        <v>0</v>
      </c>
      <c r="P84" s="2"/>
      <c r="Q84" s="2"/>
    </row>
    <row r="85" spans="1:17" ht="15" customHeight="1" x14ac:dyDescent="0.25">
      <c r="A85" s="67" t="s">
        <v>104</v>
      </c>
      <c r="B85" s="177" t="s">
        <v>259</v>
      </c>
      <c r="C85" s="20"/>
      <c r="D85" s="227">
        <f t="shared" si="37"/>
        <v>11254</v>
      </c>
      <c r="E85" s="227">
        <f t="shared" ref="E85:O85" si="40">E87+E88</f>
        <v>3748</v>
      </c>
      <c r="F85" s="227">
        <f t="shared" si="40"/>
        <v>0</v>
      </c>
      <c r="G85" s="227">
        <f t="shared" si="40"/>
        <v>7506</v>
      </c>
      <c r="H85" s="255">
        <f t="shared" si="40"/>
        <v>0</v>
      </c>
      <c r="I85" s="255">
        <f t="shared" si="40"/>
        <v>7506</v>
      </c>
      <c r="J85" s="255">
        <f t="shared" si="40"/>
        <v>0</v>
      </c>
      <c r="K85" s="255">
        <f t="shared" si="40"/>
        <v>-7506</v>
      </c>
      <c r="L85" s="1">
        <f t="shared" si="40"/>
        <v>11254</v>
      </c>
      <c r="M85" s="1">
        <f t="shared" si="40"/>
        <v>11254</v>
      </c>
      <c r="N85" s="1">
        <f t="shared" si="40"/>
        <v>0</v>
      </c>
      <c r="O85" s="1">
        <f t="shared" si="40"/>
        <v>0</v>
      </c>
    </row>
    <row r="86" spans="1:17" ht="15" customHeight="1" x14ac:dyDescent="0.25">
      <c r="A86" s="75"/>
      <c r="B86" s="101" t="s">
        <v>214</v>
      </c>
      <c r="C86" s="20"/>
      <c r="D86" s="227"/>
      <c r="E86" s="227"/>
      <c r="F86" s="227"/>
      <c r="G86" s="227"/>
      <c r="H86" s="255"/>
      <c r="I86" s="255"/>
      <c r="J86" s="255"/>
      <c r="K86" s="255"/>
      <c r="L86" s="1"/>
      <c r="M86" s="1"/>
      <c r="N86" s="1"/>
      <c r="O86" s="1"/>
    </row>
    <row r="87" spans="1:17" s="26" customFormat="1" ht="15" customHeight="1" x14ac:dyDescent="0.2">
      <c r="A87" s="178"/>
      <c r="B87" s="315" t="s">
        <v>256</v>
      </c>
      <c r="C87" s="20"/>
      <c r="D87" s="241">
        <f>E87+G87</f>
        <v>3748</v>
      </c>
      <c r="E87" s="241">
        <f t="shared" ref="E87:O87" si="41">E83</f>
        <v>3748</v>
      </c>
      <c r="F87" s="241">
        <f t="shared" si="41"/>
        <v>0</v>
      </c>
      <c r="G87" s="241">
        <f t="shared" si="41"/>
        <v>0</v>
      </c>
      <c r="H87" s="312">
        <f t="shared" si="41"/>
        <v>0</v>
      </c>
      <c r="I87" s="312">
        <f t="shared" si="41"/>
        <v>0</v>
      </c>
      <c r="J87" s="312">
        <f t="shared" si="41"/>
        <v>0</v>
      </c>
      <c r="K87" s="312">
        <f t="shared" si="41"/>
        <v>0</v>
      </c>
      <c r="L87" s="77">
        <f t="shared" si="41"/>
        <v>3748</v>
      </c>
      <c r="M87" s="77">
        <f t="shared" si="41"/>
        <v>3748</v>
      </c>
      <c r="N87" s="77">
        <f t="shared" si="41"/>
        <v>0</v>
      </c>
      <c r="O87" s="77">
        <f t="shared" si="41"/>
        <v>0</v>
      </c>
    </row>
    <row r="88" spans="1:17" s="26" customFormat="1" ht="15" customHeight="1" x14ac:dyDescent="0.2">
      <c r="A88" s="179"/>
      <c r="B88" s="318" t="s">
        <v>258</v>
      </c>
      <c r="C88" s="20"/>
      <c r="D88" s="241">
        <f t="shared" si="37"/>
        <v>7506</v>
      </c>
      <c r="E88" s="241">
        <f t="shared" ref="E88:O88" si="42">E84</f>
        <v>0</v>
      </c>
      <c r="F88" s="241">
        <f t="shared" si="42"/>
        <v>0</v>
      </c>
      <c r="G88" s="241">
        <f t="shared" si="42"/>
        <v>7506</v>
      </c>
      <c r="H88" s="306">
        <f t="shared" si="42"/>
        <v>0</v>
      </c>
      <c r="I88" s="306">
        <f t="shared" si="42"/>
        <v>7506</v>
      </c>
      <c r="J88" s="306">
        <f t="shared" si="42"/>
        <v>0</v>
      </c>
      <c r="K88" s="306">
        <f t="shared" si="42"/>
        <v>-7506</v>
      </c>
      <c r="L88" s="77">
        <f t="shared" si="42"/>
        <v>7506</v>
      </c>
      <c r="M88" s="77">
        <f t="shared" si="42"/>
        <v>7506</v>
      </c>
      <c r="N88" s="77">
        <f t="shared" si="42"/>
        <v>0</v>
      </c>
      <c r="O88" s="77">
        <f t="shared" si="42"/>
        <v>0</v>
      </c>
    </row>
    <row r="89" spans="1:17" ht="18.75" customHeight="1" x14ac:dyDescent="0.25">
      <c r="A89" s="13" t="s">
        <v>105</v>
      </c>
      <c r="B89" s="476" t="s">
        <v>188</v>
      </c>
      <c r="C89" s="477"/>
      <c r="D89" s="477"/>
      <c r="E89" s="477"/>
      <c r="F89" s="477"/>
      <c r="G89" s="477"/>
      <c r="H89" s="477"/>
      <c r="I89" s="477"/>
      <c r="J89" s="477"/>
      <c r="K89" s="477"/>
      <c r="L89" s="477"/>
      <c r="M89" s="477"/>
      <c r="N89" s="477"/>
      <c r="O89" s="477"/>
    </row>
    <row r="90" spans="1:17" ht="15" customHeight="1" x14ac:dyDescent="0.25">
      <c r="A90" s="27" t="s">
        <v>106</v>
      </c>
      <c r="B90" s="190" t="s">
        <v>20</v>
      </c>
      <c r="C90" s="59" t="s">
        <v>57</v>
      </c>
      <c r="D90" s="226">
        <f t="shared" ref="D90:D107" si="43">E90+G90</f>
        <v>130323</v>
      </c>
      <c r="E90" s="229">
        <f>E91</f>
        <v>9089</v>
      </c>
      <c r="F90" s="229">
        <f>F91</f>
        <v>0</v>
      </c>
      <c r="G90" s="229">
        <f>G91</f>
        <v>121234</v>
      </c>
      <c r="H90" s="257">
        <f t="shared" ref="H90:O90" si="44">H91</f>
        <v>0</v>
      </c>
      <c r="I90" s="257">
        <f t="shared" si="44"/>
        <v>0</v>
      </c>
      <c r="J90" s="257">
        <f t="shared" si="44"/>
        <v>0</v>
      </c>
      <c r="K90" s="257">
        <f t="shared" si="44"/>
        <v>0</v>
      </c>
      <c r="L90" s="130">
        <f t="shared" si="44"/>
        <v>130323</v>
      </c>
      <c r="M90" s="130">
        <f t="shared" si="44"/>
        <v>9089</v>
      </c>
      <c r="N90" s="130">
        <f t="shared" si="44"/>
        <v>0</v>
      </c>
      <c r="O90" s="130">
        <f t="shared" si="44"/>
        <v>121234</v>
      </c>
      <c r="P90" s="26"/>
      <c r="Q90" s="26"/>
    </row>
    <row r="91" spans="1:17" s="26" customFormat="1" ht="15" customHeight="1" x14ac:dyDescent="0.25">
      <c r="A91" s="132"/>
      <c r="B91" s="119" t="s">
        <v>251</v>
      </c>
      <c r="C91" s="59" t="s">
        <v>57</v>
      </c>
      <c r="D91" s="241">
        <f t="shared" si="43"/>
        <v>130323</v>
      </c>
      <c r="E91" s="241">
        <v>9089</v>
      </c>
      <c r="F91" s="241"/>
      <c r="G91" s="241">
        <v>121234</v>
      </c>
      <c r="H91" s="255">
        <f>I91+K91</f>
        <v>0</v>
      </c>
      <c r="I91" s="255"/>
      <c r="J91" s="255"/>
      <c r="K91" s="255"/>
      <c r="L91" s="10">
        <f>M91+O91</f>
        <v>130323</v>
      </c>
      <c r="M91" s="10">
        <f>E91+I91</f>
        <v>9089</v>
      </c>
      <c r="N91" s="10">
        <f>F91+J91</f>
        <v>0</v>
      </c>
      <c r="O91" s="10">
        <f>G91+K91</f>
        <v>121234</v>
      </c>
    </row>
    <row r="92" spans="1:17" ht="15" customHeight="1" x14ac:dyDescent="0.25">
      <c r="A92" s="13" t="s">
        <v>107</v>
      </c>
      <c r="B92" s="21" t="s">
        <v>174</v>
      </c>
      <c r="C92" s="9" t="s">
        <v>57</v>
      </c>
      <c r="D92" s="226">
        <f t="shared" si="43"/>
        <v>245</v>
      </c>
      <c r="E92" s="226">
        <f>E93</f>
        <v>245</v>
      </c>
      <c r="F92" s="226">
        <f>F93</f>
        <v>0</v>
      </c>
      <c r="G92" s="226">
        <f>G93</f>
        <v>0</v>
      </c>
      <c r="H92" s="255">
        <f t="shared" ref="H92:O92" si="45">H93</f>
        <v>0</v>
      </c>
      <c r="I92" s="255">
        <f t="shared" si="45"/>
        <v>0</v>
      </c>
      <c r="J92" s="255">
        <f t="shared" si="45"/>
        <v>0</v>
      </c>
      <c r="K92" s="255">
        <f t="shared" si="45"/>
        <v>0</v>
      </c>
      <c r="L92" s="10">
        <f t="shared" si="45"/>
        <v>245</v>
      </c>
      <c r="M92" s="10">
        <f t="shared" si="45"/>
        <v>245</v>
      </c>
      <c r="N92" s="10">
        <f t="shared" si="45"/>
        <v>0</v>
      </c>
      <c r="O92" s="10">
        <f t="shared" si="45"/>
        <v>0</v>
      </c>
    </row>
    <row r="93" spans="1:17" s="26" customFormat="1" ht="15" customHeight="1" x14ac:dyDescent="0.25">
      <c r="A93" s="131"/>
      <c r="B93" s="125" t="s">
        <v>260</v>
      </c>
      <c r="C93" s="9" t="s">
        <v>57</v>
      </c>
      <c r="D93" s="241">
        <f t="shared" si="43"/>
        <v>245</v>
      </c>
      <c r="E93" s="241">
        <v>245</v>
      </c>
      <c r="F93" s="241"/>
      <c r="G93" s="241"/>
      <c r="H93" s="254">
        <f>I93+K93</f>
        <v>0</v>
      </c>
      <c r="I93" s="254"/>
      <c r="J93" s="254"/>
      <c r="K93" s="254"/>
      <c r="L93" s="10">
        <f>M93+O93</f>
        <v>245</v>
      </c>
      <c r="M93" s="10">
        <f>E93+I93</f>
        <v>245</v>
      </c>
      <c r="N93" s="10">
        <f>F93+J93</f>
        <v>0</v>
      </c>
      <c r="O93" s="10">
        <f>G93+K93</f>
        <v>0</v>
      </c>
    </row>
    <row r="94" spans="1:17" ht="15" customHeight="1" x14ac:dyDescent="0.25">
      <c r="A94" s="7" t="s">
        <v>108</v>
      </c>
      <c r="B94" s="21" t="s">
        <v>182</v>
      </c>
      <c r="C94" s="9" t="s">
        <v>57</v>
      </c>
      <c r="D94" s="226">
        <f t="shared" si="43"/>
        <v>1456</v>
      </c>
      <c r="E94" s="226">
        <f>E95</f>
        <v>1456</v>
      </c>
      <c r="F94" s="226">
        <f>F95</f>
        <v>0</v>
      </c>
      <c r="G94" s="226">
        <f>G95</f>
        <v>0</v>
      </c>
      <c r="H94" s="254">
        <f t="shared" ref="H94:O94" si="46">H95</f>
        <v>0</v>
      </c>
      <c r="I94" s="254">
        <f t="shared" si="46"/>
        <v>0</v>
      </c>
      <c r="J94" s="254">
        <f t="shared" si="46"/>
        <v>0</v>
      </c>
      <c r="K94" s="254">
        <f t="shared" si="46"/>
        <v>0</v>
      </c>
      <c r="L94" s="10">
        <f t="shared" si="46"/>
        <v>1456</v>
      </c>
      <c r="M94" s="10">
        <f t="shared" si="46"/>
        <v>1456</v>
      </c>
      <c r="N94" s="10">
        <f t="shared" si="46"/>
        <v>0</v>
      </c>
      <c r="O94" s="10">
        <f t="shared" si="46"/>
        <v>0</v>
      </c>
    </row>
    <row r="95" spans="1:17" s="26" customFormat="1" ht="15" customHeight="1" x14ac:dyDescent="0.25">
      <c r="A95" s="131"/>
      <c r="B95" s="125" t="s">
        <v>260</v>
      </c>
      <c r="C95" s="9" t="s">
        <v>57</v>
      </c>
      <c r="D95" s="241">
        <f t="shared" si="43"/>
        <v>1456</v>
      </c>
      <c r="E95" s="241">
        <v>1456</v>
      </c>
      <c r="F95" s="241"/>
      <c r="G95" s="241"/>
      <c r="H95" s="254">
        <f>I95+K95</f>
        <v>0</v>
      </c>
      <c r="I95" s="254"/>
      <c r="J95" s="254"/>
      <c r="K95" s="254"/>
      <c r="L95" s="10">
        <f>M95+O95</f>
        <v>1456</v>
      </c>
      <c r="M95" s="10">
        <f>E95+I95</f>
        <v>1456</v>
      </c>
      <c r="N95" s="10">
        <f>F95+J95</f>
        <v>0</v>
      </c>
      <c r="O95" s="10">
        <f>G95+K95</f>
        <v>0</v>
      </c>
    </row>
    <row r="96" spans="1:17" ht="15" customHeight="1" x14ac:dyDescent="0.25">
      <c r="A96" s="7" t="s">
        <v>109</v>
      </c>
      <c r="B96" s="21" t="s">
        <v>162</v>
      </c>
      <c r="C96" s="9" t="s">
        <v>57</v>
      </c>
      <c r="D96" s="226">
        <f t="shared" si="43"/>
        <v>1886</v>
      </c>
      <c r="E96" s="226">
        <f>E97</f>
        <v>1886</v>
      </c>
      <c r="F96" s="226">
        <f>F97</f>
        <v>0</v>
      </c>
      <c r="G96" s="226">
        <f>G97</f>
        <v>0</v>
      </c>
      <c r="H96" s="254">
        <f t="shared" ref="H96:O96" si="47">H97</f>
        <v>0</v>
      </c>
      <c r="I96" s="254">
        <f t="shared" si="47"/>
        <v>0</v>
      </c>
      <c r="J96" s="254">
        <f t="shared" si="47"/>
        <v>0</v>
      </c>
      <c r="K96" s="254">
        <f t="shared" si="47"/>
        <v>0</v>
      </c>
      <c r="L96" s="10">
        <f t="shared" si="47"/>
        <v>1886</v>
      </c>
      <c r="M96" s="10">
        <f t="shared" si="47"/>
        <v>1886</v>
      </c>
      <c r="N96" s="10">
        <f t="shared" si="47"/>
        <v>0</v>
      </c>
      <c r="O96" s="10">
        <f t="shared" si="47"/>
        <v>0</v>
      </c>
    </row>
    <row r="97" spans="1:15" s="26" customFormat="1" ht="15" customHeight="1" x14ac:dyDescent="0.25">
      <c r="A97" s="131"/>
      <c r="B97" s="125" t="s">
        <v>260</v>
      </c>
      <c r="C97" s="9" t="s">
        <v>57</v>
      </c>
      <c r="D97" s="241">
        <f t="shared" si="43"/>
        <v>1886</v>
      </c>
      <c r="E97" s="241">
        <v>1886</v>
      </c>
      <c r="F97" s="241"/>
      <c r="G97" s="241"/>
      <c r="H97" s="254">
        <f>I97+K97</f>
        <v>0</v>
      </c>
      <c r="I97" s="254"/>
      <c r="J97" s="254"/>
      <c r="K97" s="254"/>
      <c r="L97" s="10">
        <f>M97+O97</f>
        <v>1886</v>
      </c>
      <c r="M97" s="10">
        <f>E97+I97</f>
        <v>1886</v>
      </c>
      <c r="N97" s="10">
        <f>F97+J97</f>
        <v>0</v>
      </c>
      <c r="O97" s="10">
        <f>G97+K97</f>
        <v>0</v>
      </c>
    </row>
    <row r="98" spans="1:15" ht="15" customHeight="1" x14ac:dyDescent="0.25">
      <c r="A98" s="7" t="s">
        <v>110</v>
      </c>
      <c r="B98" s="21" t="s">
        <v>46</v>
      </c>
      <c r="C98" s="9" t="s">
        <v>57</v>
      </c>
      <c r="D98" s="226">
        <f>E98+G98</f>
        <v>97</v>
      </c>
      <c r="E98" s="226">
        <f>E99</f>
        <v>97</v>
      </c>
      <c r="F98" s="226">
        <f>F99</f>
        <v>0</v>
      </c>
      <c r="G98" s="226">
        <f>G99</f>
        <v>0</v>
      </c>
      <c r="H98" s="254">
        <f t="shared" ref="H98:O98" si="48">H99</f>
        <v>0</v>
      </c>
      <c r="I98" s="254">
        <f t="shared" si="48"/>
        <v>0</v>
      </c>
      <c r="J98" s="254">
        <f t="shared" si="48"/>
        <v>0</v>
      </c>
      <c r="K98" s="254">
        <f t="shared" si="48"/>
        <v>0</v>
      </c>
      <c r="L98" s="10">
        <f t="shared" si="48"/>
        <v>97</v>
      </c>
      <c r="M98" s="10">
        <f t="shared" si="48"/>
        <v>97</v>
      </c>
      <c r="N98" s="10">
        <f t="shared" si="48"/>
        <v>0</v>
      </c>
      <c r="O98" s="10">
        <f t="shared" si="48"/>
        <v>0</v>
      </c>
    </row>
    <row r="99" spans="1:15" s="26" customFormat="1" ht="15" customHeight="1" x14ac:dyDescent="0.25">
      <c r="A99" s="131"/>
      <c r="B99" s="125" t="s">
        <v>260</v>
      </c>
      <c r="C99" s="9" t="s">
        <v>57</v>
      </c>
      <c r="D99" s="241">
        <f>E99+G99</f>
        <v>97</v>
      </c>
      <c r="E99" s="241">
        <v>97</v>
      </c>
      <c r="F99" s="241"/>
      <c r="G99" s="241"/>
      <c r="H99" s="254">
        <f>I99+K99</f>
        <v>0</v>
      </c>
      <c r="I99" s="254"/>
      <c r="J99" s="254"/>
      <c r="K99" s="254"/>
      <c r="L99" s="10">
        <f>M99+O99</f>
        <v>97</v>
      </c>
      <c r="M99" s="10">
        <f>E99+I99</f>
        <v>97</v>
      </c>
      <c r="N99" s="10">
        <f>F99+J99</f>
        <v>0</v>
      </c>
      <c r="O99" s="10">
        <f>G99+K99</f>
        <v>0</v>
      </c>
    </row>
    <row r="100" spans="1:15" ht="15" customHeight="1" x14ac:dyDescent="0.25">
      <c r="A100" s="7" t="s">
        <v>111</v>
      </c>
      <c r="B100" s="21" t="s">
        <v>45</v>
      </c>
      <c r="C100" s="9" t="s">
        <v>57</v>
      </c>
      <c r="D100" s="226">
        <f t="shared" si="43"/>
        <v>886</v>
      </c>
      <c r="E100" s="226">
        <f>E101</f>
        <v>886</v>
      </c>
      <c r="F100" s="226">
        <f>F101</f>
        <v>0</v>
      </c>
      <c r="G100" s="226">
        <f>G101</f>
        <v>0</v>
      </c>
      <c r="H100" s="254">
        <f t="shared" ref="H100:O100" si="49">H101</f>
        <v>0</v>
      </c>
      <c r="I100" s="254">
        <f t="shared" si="49"/>
        <v>0</v>
      </c>
      <c r="J100" s="254">
        <f t="shared" si="49"/>
        <v>0</v>
      </c>
      <c r="K100" s="254">
        <f t="shared" si="49"/>
        <v>0</v>
      </c>
      <c r="L100" s="10">
        <f t="shared" si="49"/>
        <v>886</v>
      </c>
      <c r="M100" s="10">
        <f t="shared" si="49"/>
        <v>886</v>
      </c>
      <c r="N100" s="10">
        <f t="shared" si="49"/>
        <v>0</v>
      </c>
      <c r="O100" s="10">
        <f t="shared" si="49"/>
        <v>0</v>
      </c>
    </row>
    <row r="101" spans="1:15" s="26" customFormat="1" ht="15" customHeight="1" x14ac:dyDescent="0.25">
      <c r="A101" s="131"/>
      <c r="B101" s="125" t="s">
        <v>260</v>
      </c>
      <c r="C101" s="9" t="s">
        <v>57</v>
      </c>
      <c r="D101" s="241">
        <f t="shared" si="43"/>
        <v>886</v>
      </c>
      <c r="E101" s="241">
        <v>886</v>
      </c>
      <c r="F101" s="241"/>
      <c r="G101" s="241"/>
      <c r="H101" s="254">
        <f>I101+K101</f>
        <v>0</v>
      </c>
      <c r="I101" s="254"/>
      <c r="J101" s="254"/>
      <c r="K101" s="254"/>
      <c r="L101" s="10">
        <f>M101+O101</f>
        <v>886</v>
      </c>
      <c r="M101" s="10">
        <f>E101+I101</f>
        <v>886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7" t="s">
        <v>112</v>
      </c>
      <c r="B102" s="21" t="s">
        <v>166</v>
      </c>
      <c r="C102" s="9" t="s">
        <v>57</v>
      </c>
      <c r="D102" s="226">
        <f t="shared" si="43"/>
        <v>8799</v>
      </c>
      <c r="E102" s="226">
        <f>E103</f>
        <v>8799</v>
      </c>
      <c r="F102" s="226">
        <f>F103</f>
        <v>0</v>
      </c>
      <c r="G102" s="226">
        <f>G103</f>
        <v>0</v>
      </c>
      <c r="H102" s="254">
        <f t="shared" ref="H102:O102" si="50">H103</f>
        <v>0</v>
      </c>
      <c r="I102" s="254">
        <f t="shared" si="50"/>
        <v>0</v>
      </c>
      <c r="J102" s="254">
        <f t="shared" si="50"/>
        <v>0</v>
      </c>
      <c r="K102" s="254">
        <f t="shared" si="50"/>
        <v>0</v>
      </c>
      <c r="L102" s="10">
        <f t="shared" si="50"/>
        <v>8799</v>
      </c>
      <c r="M102" s="10">
        <f t="shared" si="50"/>
        <v>8799</v>
      </c>
      <c r="N102" s="10">
        <f t="shared" si="50"/>
        <v>0</v>
      </c>
      <c r="O102" s="10">
        <f t="shared" si="50"/>
        <v>0</v>
      </c>
    </row>
    <row r="103" spans="1:15" s="26" customFormat="1" ht="15" customHeight="1" x14ac:dyDescent="0.25">
      <c r="A103" s="131"/>
      <c r="B103" s="125" t="s">
        <v>260</v>
      </c>
      <c r="C103" s="9" t="s">
        <v>57</v>
      </c>
      <c r="D103" s="241">
        <f t="shared" si="43"/>
        <v>8799</v>
      </c>
      <c r="E103" s="241">
        <v>8799</v>
      </c>
      <c r="F103" s="241"/>
      <c r="G103" s="241"/>
      <c r="H103" s="254">
        <f>I103+K103</f>
        <v>0</v>
      </c>
      <c r="I103" s="254"/>
      <c r="J103" s="254"/>
      <c r="K103" s="254"/>
      <c r="L103" s="10">
        <f>M103+O103</f>
        <v>8799</v>
      </c>
      <c r="M103" s="10">
        <f>E103+I103</f>
        <v>8799</v>
      </c>
      <c r="N103" s="10">
        <f>F103+J103</f>
        <v>0</v>
      </c>
      <c r="O103" s="10">
        <f>G103+K103</f>
        <v>0</v>
      </c>
    </row>
    <row r="104" spans="1:15" ht="15" customHeight="1" x14ac:dyDescent="0.25">
      <c r="A104" s="7" t="s">
        <v>113</v>
      </c>
      <c r="B104" s="21" t="s">
        <v>164</v>
      </c>
      <c r="C104" s="9" t="s">
        <v>57</v>
      </c>
      <c r="D104" s="226">
        <f t="shared" si="43"/>
        <v>572</v>
      </c>
      <c r="E104" s="226">
        <f>E105</f>
        <v>572</v>
      </c>
      <c r="F104" s="226">
        <f>F105</f>
        <v>0</v>
      </c>
      <c r="G104" s="226">
        <f>G105</f>
        <v>0</v>
      </c>
      <c r="H104" s="254">
        <f t="shared" ref="H104:O104" si="51">H105</f>
        <v>0</v>
      </c>
      <c r="I104" s="254">
        <f t="shared" si="51"/>
        <v>0</v>
      </c>
      <c r="J104" s="254">
        <f t="shared" si="51"/>
        <v>0</v>
      </c>
      <c r="K104" s="254">
        <f t="shared" si="51"/>
        <v>0</v>
      </c>
      <c r="L104" s="10">
        <f t="shared" si="51"/>
        <v>572</v>
      </c>
      <c r="M104" s="10">
        <f t="shared" si="51"/>
        <v>572</v>
      </c>
      <c r="N104" s="10">
        <f t="shared" si="51"/>
        <v>0</v>
      </c>
      <c r="O104" s="10">
        <f t="shared" si="51"/>
        <v>0</v>
      </c>
    </row>
    <row r="105" spans="1:15" s="26" customFormat="1" ht="15" customHeight="1" x14ac:dyDescent="0.25">
      <c r="A105" s="131"/>
      <c r="B105" s="125" t="s">
        <v>260</v>
      </c>
      <c r="C105" s="9" t="s">
        <v>57</v>
      </c>
      <c r="D105" s="241">
        <f t="shared" si="43"/>
        <v>572</v>
      </c>
      <c r="E105" s="241">
        <v>572</v>
      </c>
      <c r="F105" s="241"/>
      <c r="G105" s="241"/>
      <c r="H105" s="254">
        <f>I105+K105</f>
        <v>0</v>
      </c>
      <c r="I105" s="254"/>
      <c r="J105" s="254"/>
      <c r="K105" s="254"/>
      <c r="L105" s="10">
        <f>M105+O105</f>
        <v>572</v>
      </c>
      <c r="M105" s="10">
        <f>E105+I105</f>
        <v>572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7" t="s">
        <v>114</v>
      </c>
      <c r="B106" s="21" t="s">
        <v>52</v>
      </c>
      <c r="C106" s="9" t="s">
        <v>57</v>
      </c>
      <c r="D106" s="226">
        <f t="shared" si="43"/>
        <v>286</v>
      </c>
      <c r="E106" s="226">
        <f>E107</f>
        <v>286</v>
      </c>
      <c r="F106" s="226">
        <f>F107</f>
        <v>0</v>
      </c>
      <c r="G106" s="226">
        <f>G107</f>
        <v>0</v>
      </c>
      <c r="H106" s="254">
        <f t="shared" ref="H106:O106" si="52">H107</f>
        <v>0</v>
      </c>
      <c r="I106" s="254">
        <f t="shared" si="52"/>
        <v>0</v>
      </c>
      <c r="J106" s="254">
        <f t="shared" si="52"/>
        <v>0</v>
      </c>
      <c r="K106" s="254">
        <f t="shared" si="52"/>
        <v>0</v>
      </c>
      <c r="L106" s="10">
        <f t="shared" si="52"/>
        <v>286</v>
      </c>
      <c r="M106" s="10">
        <f t="shared" si="52"/>
        <v>286</v>
      </c>
      <c r="N106" s="10">
        <f t="shared" si="52"/>
        <v>0</v>
      </c>
      <c r="O106" s="10">
        <f t="shared" si="52"/>
        <v>0</v>
      </c>
    </row>
    <row r="107" spans="1:15" s="26" customFormat="1" ht="15" customHeight="1" x14ac:dyDescent="0.25">
      <c r="A107" s="131"/>
      <c r="B107" s="125" t="s">
        <v>260</v>
      </c>
      <c r="C107" s="9" t="s">
        <v>57</v>
      </c>
      <c r="D107" s="241">
        <f t="shared" si="43"/>
        <v>286</v>
      </c>
      <c r="E107" s="241">
        <v>286</v>
      </c>
      <c r="F107" s="241"/>
      <c r="G107" s="241"/>
      <c r="H107" s="254">
        <f>I107+K107</f>
        <v>0</v>
      </c>
      <c r="I107" s="254"/>
      <c r="J107" s="254"/>
      <c r="K107" s="254"/>
      <c r="L107" s="10">
        <f>M107+O107</f>
        <v>286</v>
      </c>
      <c r="M107" s="10">
        <f>E107+I107</f>
        <v>286</v>
      </c>
      <c r="N107" s="10">
        <f>F107+J107</f>
        <v>0</v>
      </c>
      <c r="O107" s="10">
        <f>G107+K107</f>
        <v>0</v>
      </c>
    </row>
    <row r="108" spans="1:15" ht="15" customHeight="1" x14ac:dyDescent="0.25">
      <c r="A108" s="7" t="s">
        <v>115</v>
      </c>
      <c r="B108" s="21" t="s">
        <v>70</v>
      </c>
      <c r="C108" s="22" t="s">
        <v>57</v>
      </c>
      <c r="D108" s="226">
        <f>E108+G108</f>
        <v>751</v>
      </c>
      <c r="E108" s="226">
        <f>E109</f>
        <v>751</v>
      </c>
      <c r="F108" s="226">
        <f>F109</f>
        <v>0</v>
      </c>
      <c r="G108" s="226">
        <f>G109</f>
        <v>0</v>
      </c>
      <c r="H108" s="254">
        <f t="shared" ref="H108:O108" si="53">H109</f>
        <v>0</v>
      </c>
      <c r="I108" s="254">
        <f t="shared" si="53"/>
        <v>0</v>
      </c>
      <c r="J108" s="254">
        <f t="shared" si="53"/>
        <v>0</v>
      </c>
      <c r="K108" s="254">
        <f t="shared" si="53"/>
        <v>0</v>
      </c>
      <c r="L108" s="10">
        <f t="shared" si="53"/>
        <v>751</v>
      </c>
      <c r="M108" s="10">
        <f t="shared" si="53"/>
        <v>751</v>
      </c>
      <c r="N108" s="10">
        <f t="shared" si="53"/>
        <v>0</v>
      </c>
      <c r="O108" s="10">
        <f t="shared" si="53"/>
        <v>0</v>
      </c>
    </row>
    <row r="109" spans="1:15" s="26" customFormat="1" ht="15" customHeight="1" x14ac:dyDescent="0.25">
      <c r="A109" s="131"/>
      <c r="B109" s="73" t="s">
        <v>260</v>
      </c>
      <c r="C109" s="22" t="s">
        <v>57</v>
      </c>
      <c r="D109" s="241">
        <f>E109+G109</f>
        <v>751</v>
      </c>
      <c r="E109" s="241">
        <v>751</v>
      </c>
      <c r="F109" s="241"/>
      <c r="G109" s="241"/>
      <c r="H109" s="254">
        <f>I109+K109</f>
        <v>0</v>
      </c>
      <c r="I109" s="254"/>
      <c r="J109" s="254"/>
      <c r="K109" s="254"/>
      <c r="L109" s="10">
        <f>M109+O109</f>
        <v>751</v>
      </c>
      <c r="M109" s="10">
        <f>E109+I109</f>
        <v>751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7" t="s">
        <v>116</v>
      </c>
      <c r="B110" s="21" t="s">
        <v>44</v>
      </c>
      <c r="C110" s="22" t="s">
        <v>57</v>
      </c>
      <c r="D110" s="226">
        <f>E110+G110</f>
        <v>3776</v>
      </c>
      <c r="E110" s="226">
        <f>E111</f>
        <v>3776</v>
      </c>
      <c r="F110" s="226">
        <f>F111</f>
        <v>0</v>
      </c>
      <c r="G110" s="226">
        <f>G111</f>
        <v>0</v>
      </c>
      <c r="H110" s="254">
        <f t="shared" ref="H110:O110" si="54">H111</f>
        <v>0</v>
      </c>
      <c r="I110" s="254">
        <f t="shared" si="54"/>
        <v>0</v>
      </c>
      <c r="J110" s="254">
        <f t="shared" si="54"/>
        <v>0</v>
      </c>
      <c r="K110" s="254">
        <f t="shared" si="54"/>
        <v>0</v>
      </c>
      <c r="L110" s="10">
        <f t="shared" si="54"/>
        <v>3776</v>
      </c>
      <c r="M110" s="10">
        <f t="shared" si="54"/>
        <v>3776</v>
      </c>
      <c r="N110" s="10">
        <f t="shared" si="54"/>
        <v>0</v>
      </c>
      <c r="O110" s="10">
        <f t="shared" si="54"/>
        <v>0</v>
      </c>
    </row>
    <row r="111" spans="1:15" s="26" customFormat="1" ht="15" customHeight="1" x14ac:dyDescent="0.25">
      <c r="A111" s="131"/>
      <c r="B111" s="125" t="s">
        <v>260</v>
      </c>
      <c r="C111" s="9" t="s">
        <v>57</v>
      </c>
      <c r="D111" s="241">
        <f>E111+G111</f>
        <v>3776</v>
      </c>
      <c r="E111" s="241">
        <v>3776</v>
      </c>
      <c r="F111" s="241"/>
      <c r="G111" s="241"/>
      <c r="H111" s="254">
        <f>I111+K111</f>
        <v>0</v>
      </c>
      <c r="I111" s="254"/>
      <c r="J111" s="254"/>
      <c r="K111" s="254"/>
      <c r="L111" s="10">
        <f>M111+O111</f>
        <v>3776</v>
      </c>
      <c r="M111" s="10">
        <f>E111+I111</f>
        <v>3776</v>
      </c>
      <c r="N111" s="10">
        <f>F111+J111</f>
        <v>0</v>
      </c>
      <c r="O111" s="10">
        <f>G111+K111</f>
        <v>0</v>
      </c>
    </row>
    <row r="112" spans="1:15" ht="15" customHeight="1" x14ac:dyDescent="0.25">
      <c r="A112" s="7" t="s">
        <v>169</v>
      </c>
      <c r="B112" s="24" t="s">
        <v>43</v>
      </c>
      <c r="C112" s="22" t="s">
        <v>57</v>
      </c>
      <c r="D112" s="226">
        <f t="shared" ref="D112:D141" si="55">E112+G112</f>
        <v>1962</v>
      </c>
      <c r="E112" s="226">
        <f>E113</f>
        <v>1962</v>
      </c>
      <c r="F112" s="226">
        <f>F113</f>
        <v>0</v>
      </c>
      <c r="G112" s="226">
        <f>G113</f>
        <v>0</v>
      </c>
      <c r="H112" s="254">
        <f t="shared" ref="H112:O112" si="56">H113</f>
        <v>0</v>
      </c>
      <c r="I112" s="254">
        <f t="shared" si="56"/>
        <v>0</v>
      </c>
      <c r="J112" s="254">
        <f t="shared" si="56"/>
        <v>0</v>
      </c>
      <c r="K112" s="254">
        <f t="shared" si="56"/>
        <v>0</v>
      </c>
      <c r="L112" s="10">
        <f t="shared" si="56"/>
        <v>1962</v>
      </c>
      <c r="M112" s="10">
        <f t="shared" si="56"/>
        <v>1962</v>
      </c>
      <c r="N112" s="10">
        <f t="shared" si="56"/>
        <v>0</v>
      </c>
      <c r="O112" s="10">
        <f t="shared" si="56"/>
        <v>0</v>
      </c>
    </row>
    <row r="113" spans="1:15" s="26" customFormat="1" ht="15" customHeight="1" x14ac:dyDescent="0.25">
      <c r="A113" s="131"/>
      <c r="B113" s="125" t="s">
        <v>260</v>
      </c>
      <c r="C113" s="9" t="s">
        <v>57</v>
      </c>
      <c r="D113" s="241">
        <f t="shared" si="55"/>
        <v>1962</v>
      </c>
      <c r="E113" s="241">
        <v>1962</v>
      </c>
      <c r="F113" s="241"/>
      <c r="G113" s="241"/>
      <c r="H113" s="254">
        <f>I113+K113</f>
        <v>0</v>
      </c>
      <c r="I113" s="254"/>
      <c r="J113" s="254"/>
      <c r="K113" s="254"/>
      <c r="L113" s="10">
        <f>M113+O113</f>
        <v>1962</v>
      </c>
      <c r="M113" s="10">
        <f>E113+I113</f>
        <v>1962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7" t="s">
        <v>170</v>
      </c>
      <c r="B114" s="21" t="s">
        <v>175</v>
      </c>
      <c r="C114" s="22" t="s">
        <v>57</v>
      </c>
      <c r="D114" s="226">
        <f t="shared" si="55"/>
        <v>1752</v>
      </c>
      <c r="E114" s="226">
        <f>E115</f>
        <v>1752</v>
      </c>
      <c r="F114" s="226">
        <f>F115</f>
        <v>0</v>
      </c>
      <c r="G114" s="226">
        <f>G115</f>
        <v>0</v>
      </c>
      <c r="H114" s="254">
        <f t="shared" ref="H114:O114" si="57">H115</f>
        <v>0</v>
      </c>
      <c r="I114" s="254">
        <f t="shared" si="57"/>
        <v>0</v>
      </c>
      <c r="J114" s="254">
        <f t="shared" si="57"/>
        <v>0</v>
      </c>
      <c r="K114" s="254">
        <f t="shared" si="57"/>
        <v>0</v>
      </c>
      <c r="L114" s="10">
        <f t="shared" si="57"/>
        <v>1752</v>
      </c>
      <c r="M114" s="10">
        <f t="shared" si="57"/>
        <v>1752</v>
      </c>
      <c r="N114" s="10">
        <f t="shared" si="57"/>
        <v>0</v>
      </c>
      <c r="O114" s="10">
        <f t="shared" si="57"/>
        <v>0</v>
      </c>
    </row>
    <row r="115" spans="1:15" s="26" customFormat="1" ht="15" customHeight="1" x14ac:dyDescent="0.25">
      <c r="A115" s="132"/>
      <c r="B115" s="73" t="s">
        <v>260</v>
      </c>
      <c r="C115" s="59" t="s">
        <v>57</v>
      </c>
      <c r="D115" s="241">
        <f t="shared" si="55"/>
        <v>1752</v>
      </c>
      <c r="E115" s="241">
        <v>1752</v>
      </c>
      <c r="F115" s="241"/>
      <c r="G115" s="241"/>
      <c r="H115" s="254">
        <f>I115+K115</f>
        <v>0</v>
      </c>
      <c r="I115" s="254"/>
      <c r="J115" s="254"/>
      <c r="K115" s="254"/>
      <c r="L115" s="10">
        <f>M115+O115</f>
        <v>1752</v>
      </c>
      <c r="M115" s="10">
        <f>E115+I115</f>
        <v>1752</v>
      </c>
      <c r="N115" s="10">
        <f>F115+J115</f>
        <v>0</v>
      </c>
      <c r="O115" s="10">
        <f>G115+K115</f>
        <v>0</v>
      </c>
    </row>
    <row r="116" spans="1:15" ht="15" customHeight="1" x14ac:dyDescent="0.25">
      <c r="A116" s="7" t="s">
        <v>117</v>
      </c>
      <c r="B116" s="21" t="s">
        <v>167</v>
      </c>
      <c r="C116" s="22" t="s">
        <v>57</v>
      </c>
      <c r="D116" s="226">
        <f t="shared" si="55"/>
        <v>6056</v>
      </c>
      <c r="E116" s="226">
        <f>E117</f>
        <v>6056</v>
      </c>
      <c r="F116" s="226">
        <f>F117</f>
        <v>0</v>
      </c>
      <c r="G116" s="226">
        <f>G117</f>
        <v>0</v>
      </c>
      <c r="H116" s="254">
        <f t="shared" ref="H116:O116" si="58">H117</f>
        <v>0</v>
      </c>
      <c r="I116" s="254">
        <f t="shared" si="58"/>
        <v>0</v>
      </c>
      <c r="J116" s="254">
        <f t="shared" si="58"/>
        <v>0</v>
      </c>
      <c r="K116" s="254">
        <f t="shared" si="58"/>
        <v>0</v>
      </c>
      <c r="L116" s="10">
        <f t="shared" si="58"/>
        <v>6056</v>
      </c>
      <c r="M116" s="10">
        <f t="shared" si="58"/>
        <v>6056</v>
      </c>
      <c r="N116" s="10">
        <f t="shared" si="58"/>
        <v>0</v>
      </c>
      <c r="O116" s="10">
        <f t="shared" si="58"/>
        <v>0</v>
      </c>
    </row>
    <row r="117" spans="1:15" s="26" customFormat="1" ht="15" customHeight="1" x14ac:dyDescent="0.25">
      <c r="A117" s="131"/>
      <c r="B117" s="125" t="s">
        <v>260</v>
      </c>
      <c r="C117" s="9" t="s">
        <v>57</v>
      </c>
      <c r="D117" s="241">
        <f t="shared" si="55"/>
        <v>6056</v>
      </c>
      <c r="E117" s="241">
        <v>6056</v>
      </c>
      <c r="F117" s="241"/>
      <c r="G117" s="241"/>
      <c r="H117" s="254">
        <f>I117+K117</f>
        <v>0</v>
      </c>
      <c r="I117" s="254"/>
      <c r="J117" s="254"/>
      <c r="K117" s="254"/>
      <c r="L117" s="10">
        <f>M117+O117</f>
        <v>6056</v>
      </c>
      <c r="M117" s="10">
        <f>E117+I117</f>
        <v>6056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7" t="s">
        <v>171</v>
      </c>
      <c r="B118" s="21" t="s">
        <v>36</v>
      </c>
      <c r="C118" s="22" t="s">
        <v>57</v>
      </c>
      <c r="D118" s="226">
        <f t="shared" si="55"/>
        <v>5845</v>
      </c>
      <c r="E118" s="226">
        <f>E119</f>
        <v>5845</v>
      </c>
      <c r="F118" s="226">
        <f>F119</f>
        <v>0</v>
      </c>
      <c r="G118" s="226">
        <f>G119</f>
        <v>0</v>
      </c>
      <c r="H118" s="254">
        <f t="shared" ref="H118:O118" si="59">H119</f>
        <v>0</v>
      </c>
      <c r="I118" s="254">
        <f t="shared" si="59"/>
        <v>0</v>
      </c>
      <c r="J118" s="254">
        <f t="shared" si="59"/>
        <v>0</v>
      </c>
      <c r="K118" s="254">
        <f t="shared" si="59"/>
        <v>0</v>
      </c>
      <c r="L118" s="10">
        <f t="shared" si="59"/>
        <v>5845</v>
      </c>
      <c r="M118" s="10">
        <f t="shared" si="59"/>
        <v>5845</v>
      </c>
      <c r="N118" s="10">
        <f t="shared" si="59"/>
        <v>0</v>
      </c>
      <c r="O118" s="10">
        <f t="shared" si="59"/>
        <v>0</v>
      </c>
    </row>
    <row r="119" spans="1:15" s="26" customFormat="1" ht="15" customHeight="1" x14ac:dyDescent="0.25">
      <c r="A119" s="131"/>
      <c r="B119" s="125" t="s">
        <v>260</v>
      </c>
      <c r="C119" s="9" t="s">
        <v>57</v>
      </c>
      <c r="D119" s="241">
        <f t="shared" si="55"/>
        <v>5845</v>
      </c>
      <c r="E119" s="241">
        <v>5845</v>
      </c>
      <c r="F119" s="241"/>
      <c r="G119" s="241"/>
      <c r="H119" s="254">
        <f>I119+K119</f>
        <v>0</v>
      </c>
      <c r="I119" s="254"/>
      <c r="J119" s="254"/>
      <c r="K119" s="254"/>
      <c r="L119" s="10">
        <f>M119+O119</f>
        <v>5845</v>
      </c>
      <c r="M119" s="10">
        <f>E119+I119</f>
        <v>5845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7" t="s">
        <v>172</v>
      </c>
      <c r="B120" s="21" t="s">
        <v>38</v>
      </c>
      <c r="C120" s="22" t="s">
        <v>57</v>
      </c>
      <c r="D120" s="226">
        <f t="shared" si="55"/>
        <v>1677</v>
      </c>
      <c r="E120" s="226">
        <f>E121</f>
        <v>1677</v>
      </c>
      <c r="F120" s="226">
        <f>F121</f>
        <v>0</v>
      </c>
      <c r="G120" s="226">
        <f>G121</f>
        <v>0</v>
      </c>
      <c r="H120" s="254">
        <f t="shared" ref="H120:O120" si="60">H121</f>
        <v>0</v>
      </c>
      <c r="I120" s="254">
        <f t="shared" si="60"/>
        <v>0</v>
      </c>
      <c r="J120" s="254">
        <f t="shared" si="60"/>
        <v>0</v>
      </c>
      <c r="K120" s="254">
        <f t="shared" si="60"/>
        <v>0</v>
      </c>
      <c r="L120" s="10">
        <f t="shared" si="60"/>
        <v>1677</v>
      </c>
      <c r="M120" s="10">
        <f t="shared" si="60"/>
        <v>1677</v>
      </c>
      <c r="N120" s="10">
        <f t="shared" si="60"/>
        <v>0</v>
      </c>
      <c r="O120" s="10">
        <f t="shared" si="60"/>
        <v>0</v>
      </c>
    </row>
    <row r="121" spans="1:15" s="26" customFormat="1" ht="15" customHeight="1" x14ac:dyDescent="0.25">
      <c r="A121" s="131"/>
      <c r="B121" s="125" t="s">
        <v>260</v>
      </c>
      <c r="C121" s="9" t="s">
        <v>57</v>
      </c>
      <c r="D121" s="241">
        <f t="shared" si="55"/>
        <v>1677</v>
      </c>
      <c r="E121" s="241">
        <v>1677</v>
      </c>
      <c r="F121" s="241"/>
      <c r="G121" s="241"/>
      <c r="H121" s="254">
        <f>I121+K121</f>
        <v>0</v>
      </c>
      <c r="I121" s="254"/>
      <c r="J121" s="254"/>
      <c r="K121" s="254"/>
      <c r="L121" s="10">
        <f>M121+O121</f>
        <v>1677</v>
      </c>
      <c r="M121" s="10">
        <f>E121+I121</f>
        <v>1677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7" t="s">
        <v>118</v>
      </c>
      <c r="B122" s="21" t="s">
        <v>40</v>
      </c>
      <c r="C122" s="22" t="s">
        <v>57</v>
      </c>
      <c r="D122" s="226">
        <f t="shared" si="55"/>
        <v>5878</v>
      </c>
      <c r="E122" s="226">
        <f>E123</f>
        <v>5878</v>
      </c>
      <c r="F122" s="226">
        <f>F123</f>
        <v>0</v>
      </c>
      <c r="G122" s="226">
        <f>G123</f>
        <v>0</v>
      </c>
      <c r="H122" s="254">
        <f t="shared" ref="H122:O122" si="61">H123</f>
        <v>0</v>
      </c>
      <c r="I122" s="254">
        <f t="shared" si="61"/>
        <v>0</v>
      </c>
      <c r="J122" s="254">
        <f t="shared" si="61"/>
        <v>0</v>
      </c>
      <c r="K122" s="254">
        <f t="shared" si="61"/>
        <v>0</v>
      </c>
      <c r="L122" s="10">
        <f t="shared" si="61"/>
        <v>5878</v>
      </c>
      <c r="M122" s="10">
        <f t="shared" si="61"/>
        <v>5878</v>
      </c>
      <c r="N122" s="10">
        <f t="shared" si="61"/>
        <v>0</v>
      </c>
      <c r="O122" s="10">
        <f t="shared" si="61"/>
        <v>0</v>
      </c>
    </row>
    <row r="123" spans="1:15" s="26" customFormat="1" ht="15" customHeight="1" x14ac:dyDescent="0.25">
      <c r="A123" s="131"/>
      <c r="B123" s="125" t="s">
        <v>260</v>
      </c>
      <c r="C123" s="9" t="s">
        <v>57</v>
      </c>
      <c r="D123" s="241">
        <f t="shared" si="55"/>
        <v>5878</v>
      </c>
      <c r="E123" s="241">
        <v>5878</v>
      </c>
      <c r="F123" s="241"/>
      <c r="G123" s="241"/>
      <c r="H123" s="254">
        <f>I123+K123</f>
        <v>0</v>
      </c>
      <c r="I123" s="254"/>
      <c r="J123" s="254"/>
      <c r="K123" s="254"/>
      <c r="L123" s="10">
        <f>M123+O123</f>
        <v>5878</v>
      </c>
      <c r="M123" s="10">
        <f>E123+I123</f>
        <v>5878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7" t="s">
        <v>119</v>
      </c>
      <c r="B124" s="21" t="s">
        <v>39</v>
      </c>
      <c r="C124" s="22" t="s">
        <v>57</v>
      </c>
      <c r="D124" s="226">
        <f t="shared" si="55"/>
        <v>4476</v>
      </c>
      <c r="E124" s="226">
        <f>E125</f>
        <v>4476</v>
      </c>
      <c r="F124" s="226">
        <f>F125</f>
        <v>0</v>
      </c>
      <c r="G124" s="226">
        <f>G125</f>
        <v>0</v>
      </c>
      <c r="H124" s="254">
        <f t="shared" ref="H124:O124" si="62">H125</f>
        <v>0</v>
      </c>
      <c r="I124" s="254">
        <f t="shared" si="62"/>
        <v>0</v>
      </c>
      <c r="J124" s="254">
        <f t="shared" si="62"/>
        <v>0</v>
      </c>
      <c r="K124" s="254">
        <f t="shared" si="62"/>
        <v>0</v>
      </c>
      <c r="L124" s="10">
        <f t="shared" si="62"/>
        <v>4476</v>
      </c>
      <c r="M124" s="10">
        <f t="shared" si="62"/>
        <v>4476</v>
      </c>
      <c r="N124" s="10">
        <f t="shared" si="62"/>
        <v>0</v>
      </c>
      <c r="O124" s="10">
        <f t="shared" si="62"/>
        <v>0</v>
      </c>
    </row>
    <row r="125" spans="1:15" s="26" customFormat="1" ht="15" customHeight="1" x14ac:dyDescent="0.25">
      <c r="A125" s="131"/>
      <c r="B125" s="125" t="s">
        <v>260</v>
      </c>
      <c r="C125" s="9" t="s">
        <v>57</v>
      </c>
      <c r="D125" s="241">
        <f t="shared" si="55"/>
        <v>4476</v>
      </c>
      <c r="E125" s="241">
        <v>4476</v>
      </c>
      <c r="F125" s="241"/>
      <c r="G125" s="241"/>
      <c r="H125" s="254">
        <f>I125+K125</f>
        <v>0</v>
      </c>
      <c r="I125" s="254"/>
      <c r="J125" s="254"/>
      <c r="K125" s="254"/>
      <c r="L125" s="10">
        <f>M125+O125</f>
        <v>4476</v>
      </c>
      <c r="M125" s="10">
        <f>E125+I125</f>
        <v>4476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7" t="s">
        <v>120</v>
      </c>
      <c r="B126" s="18" t="s">
        <v>37</v>
      </c>
      <c r="C126" s="9" t="s">
        <v>57</v>
      </c>
      <c r="D126" s="226">
        <f t="shared" si="55"/>
        <v>5510</v>
      </c>
      <c r="E126" s="226">
        <f>E127</f>
        <v>5510</v>
      </c>
      <c r="F126" s="226">
        <f>F127</f>
        <v>0</v>
      </c>
      <c r="G126" s="226">
        <f>G127</f>
        <v>0</v>
      </c>
      <c r="H126" s="254">
        <f t="shared" ref="H126:O126" si="63">H127</f>
        <v>0</v>
      </c>
      <c r="I126" s="254">
        <f t="shared" si="63"/>
        <v>0</v>
      </c>
      <c r="J126" s="254">
        <f t="shared" si="63"/>
        <v>0</v>
      </c>
      <c r="K126" s="254">
        <f t="shared" si="63"/>
        <v>0</v>
      </c>
      <c r="L126" s="10">
        <f t="shared" si="63"/>
        <v>5510</v>
      </c>
      <c r="M126" s="10">
        <f t="shared" si="63"/>
        <v>5510</v>
      </c>
      <c r="N126" s="10">
        <f t="shared" si="63"/>
        <v>0</v>
      </c>
      <c r="O126" s="10">
        <f t="shared" si="63"/>
        <v>0</v>
      </c>
    </row>
    <row r="127" spans="1:15" s="26" customFormat="1" ht="15" customHeight="1" x14ac:dyDescent="0.25">
      <c r="A127" s="131"/>
      <c r="B127" s="125" t="s">
        <v>260</v>
      </c>
      <c r="C127" s="9" t="s">
        <v>57</v>
      </c>
      <c r="D127" s="241">
        <f t="shared" si="55"/>
        <v>5510</v>
      </c>
      <c r="E127" s="241">
        <v>5510</v>
      </c>
      <c r="F127" s="241"/>
      <c r="G127" s="241"/>
      <c r="H127" s="254">
        <f>I127+K127</f>
        <v>0</v>
      </c>
      <c r="I127" s="254"/>
      <c r="J127" s="254"/>
      <c r="K127" s="254"/>
      <c r="L127" s="10">
        <f>M127+O127</f>
        <v>5510</v>
      </c>
      <c r="M127" s="10">
        <f>E127+I127</f>
        <v>5510</v>
      </c>
      <c r="N127" s="10">
        <f>F127+J127</f>
        <v>0</v>
      </c>
      <c r="O127" s="10">
        <f>G127+K127</f>
        <v>0</v>
      </c>
    </row>
    <row r="128" spans="1:15" ht="15" customHeight="1" x14ac:dyDescent="0.25">
      <c r="A128" s="7" t="s">
        <v>121</v>
      </c>
      <c r="B128" s="25" t="s">
        <v>41</v>
      </c>
      <c r="C128" s="9" t="s">
        <v>57</v>
      </c>
      <c r="D128" s="226">
        <f t="shared" si="55"/>
        <v>335</v>
      </c>
      <c r="E128" s="226">
        <f>E129</f>
        <v>335</v>
      </c>
      <c r="F128" s="226">
        <f>F129</f>
        <v>0</v>
      </c>
      <c r="G128" s="226">
        <f>G129</f>
        <v>0</v>
      </c>
      <c r="H128" s="254">
        <f t="shared" ref="H128:O128" si="64">H129</f>
        <v>0</v>
      </c>
      <c r="I128" s="254">
        <f t="shared" si="64"/>
        <v>0</v>
      </c>
      <c r="J128" s="254">
        <f t="shared" si="64"/>
        <v>0</v>
      </c>
      <c r="K128" s="254">
        <f t="shared" si="64"/>
        <v>0</v>
      </c>
      <c r="L128" s="10">
        <f t="shared" si="64"/>
        <v>335</v>
      </c>
      <c r="M128" s="10">
        <f t="shared" si="64"/>
        <v>335</v>
      </c>
      <c r="N128" s="10">
        <f t="shared" si="64"/>
        <v>0</v>
      </c>
      <c r="O128" s="10">
        <f t="shared" si="64"/>
        <v>0</v>
      </c>
    </row>
    <row r="129" spans="1:15" s="26" customFormat="1" ht="15" customHeight="1" x14ac:dyDescent="0.25">
      <c r="A129" s="131"/>
      <c r="B129" s="125" t="s">
        <v>260</v>
      </c>
      <c r="C129" s="9" t="s">
        <v>57</v>
      </c>
      <c r="D129" s="241">
        <f t="shared" si="55"/>
        <v>335</v>
      </c>
      <c r="E129" s="241">
        <v>335</v>
      </c>
      <c r="F129" s="241"/>
      <c r="G129" s="241"/>
      <c r="H129" s="254">
        <f>I129+K129</f>
        <v>0</v>
      </c>
      <c r="I129" s="254"/>
      <c r="J129" s="254"/>
      <c r="K129" s="254"/>
      <c r="L129" s="10">
        <f>M129+O129</f>
        <v>335</v>
      </c>
      <c r="M129" s="10">
        <f>E129+I129</f>
        <v>335</v>
      </c>
      <c r="N129" s="10">
        <f>F129+J129</f>
        <v>0</v>
      </c>
      <c r="O129" s="10">
        <f>G129+K129</f>
        <v>0</v>
      </c>
    </row>
    <row r="130" spans="1:15" ht="15" customHeight="1" x14ac:dyDescent="0.25">
      <c r="A130" s="7" t="s">
        <v>122</v>
      </c>
      <c r="B130" s="25" t="s">
        <v>42</v>
      </c>
      <c r="C130" s="9" t="s">
        <v>57</v>
      </c>
      <c r="D130" s="226">
        <f t="shared" si="55"/>
        <v>1629</v>
      </c>
      <c r="E130" s="226">
        <f>E131</f>
        <v>1629</v>
      </c>
      <c r="F130" s="226">
        <f>F131</f>
        <v>0</v>
      </c>
      <c r="G130" s="226">
        <f>G131</f>
        <v>0</v>
      </c>
      <c r="H130" s="254">
        <f t="shared" ref="H130:O130" si="65">H131</f>
        <v>0</v>
      </c>
      <c r="I130" s="254">
        <f t="shared" si="65"/>
        <v>0</v>
      </c>
      <c r="J130" s="254">
        <f t="shared" si="65"/>
        <v>0</v>
      </c>
      <c r="K130" s="254">
        <f t="shared" si="65"/>
        <v>0</v>
      </c>
      <c r="L130" s="10">
        <f t="shared" si="65"/>
        <v>1629</v>
      </c>
      <c r="M130" s="10">
        <f t="shared" si="65"/>
        <v>1629</v>
      </c>
      <c r="N130" s="10">
        <f t="shared" si="65"/>
        <v>0</v>
      </c>
      <c r="O130" s="10">
        <f t="shared" si="65"/>
        <v>0</v>
      </c>
    </row>
    <row r="131" spans="1:15" s="26" customFormat="1" ht="15" customHeight="1" x14ac:dyDescent="0.25">
      <c r="A131" s="131"/>
      <c r="B131" s="125" t="s">
        <v>260</v>
      </c>
      <c r="C131" s="9" t="s">
        <v>57</v>
      </c>
      <c r="D131" s="241">
        <f t="shared" si="55"/>
        <v>1629</v>
      </c>
      <c r="E131" s="241">
        <v>1629</v>
      </c>
      <c r="F131" s="241"/>
      <c r="G131" s="241"/>
      <c r="H131" s="254">
        <f>I131+K131</f>
        <v>0</v>
      </c>
      <c r="I131" s="254"/>
      <c r="J131" s="254"/>
      <c r="K131" s="254"/>
      <c r="L131" s="10">
        <f>M131+O131</f>
        <v>1629</v>
      </c>
      <c r="M131" s="10">
        <f>E131+I131</f>
        <v>1629</v>
      </c>
      <c r="N131" s="10">
        <f>F131+J131</f>
        <v>0</v>
      </c>
      <c r="O131" s="10">
        <f>G131+K131</f>
        <v>0</v>
      </c>
    </row>
    <row r="132" spans="1:15" ht="15" customHeight="1" x14ac:dyDescent="0.25">
      <c r="A132" s="7" t="s">
        <v>181</v>
      </c>
      <c r="B132" s="18" t="s">
        <v>55</v>
      </c>
      <c r="C132" s="9" t="s">
        <v>57</v>
      </c>
      <c r="D132" s="226">
        <f>E132+G132</f>
        <v>360</v>
      </c>
      <c r="E132" s="226">
        <f>E133</f>
        <v>360</v>
      </c>
      <c r="F132" s="226">
        <f>F133</f>
        <v>275</v>
      </c>
      <c r="G132" s="226">
        <f>G133</f>
        <v>0</v>
      </c>
      <c r="H132" s="254">
        <f t="shared" ref="H132:O132" si="66">H133</f>
        <v>0</v>
      </c>
      <c r="I132" s="254">
        <f t="shared" si="66"/>
        <v>0</v>
      </c>
      <c r="J132" s="254">
        <f t="shared" si="66"/>
        <v>0</v>
      </c>
      <c r="K132" s="254">
        <f t="shared" si="66"/>
        <v>0</v>
      </c>
      <c r="L132" s="10">
        <f t="shared" si="66"/>
        <v>360</v>
      </c>
      <c r="M132" s="10">
        <f t="shared" si="66"/>
        <v>360</v>
      </c>
      <c r="N132" s="10">
        <f t="shared" si="66"/>
        <v>275</v>
      </c>
      <c r="O132" s="10">
        <f t="shared" si="66"/>
        <v>0</v>
      </c>
    </row>
    <row r="133" spans="1:15" s="26" customFormat="1" ht="15" customHeight="1" x14ac:dyDescent="0.25">
      <c r="A133" s="131"/>
      <c r="B133" s="125" t="s">
        <v>260</v>
      </c>
      <c r="C133" s="9" t="s">
        <v>57</v>
      </c>
      <c r="D133" s="241">
        <f>E133+G133</f>
        <v>360</v>
      </c>
      <c r="E133" s="241">
        <v>360</v>
      </c>
      <c r="F133" s="241">
        <v>275</v>
      </c>
      <c r="G133" s="241"/>
      <c r="H133" s="254">
        <f>I133+K133</f>
        <v>0</v>
      </c>
      <c r="I133" s="254"/>
      <c r="J133" s="254"/>
      <c r="K133" s="254"/>
      <c r="L133" s="10">
        <f>M133+O133</f>
        <v>360</v>
      </c>
      <c r="M133" s="10">
        <f>E133+I133</f>
        <v>360</v>
      </c>
      <c r="N133" s="10">
        <f>F133+J133</f>
        <v>275</v>
      </c>
      <c r="O133" s="10">
        <f>G133+K133</f>
        <v>0</v>
      </c>
    </row>
    <row r="134" spans="1:15" ht="15" customHeight="1" x14ac:dyDescent="0.25">
      <c r="A134" s="7" t="s">
        <v>123</v>
      </c>
      <c r="B134" s="18" t="s">
        <v>54</v>
      </c>
      <c r="C134" s="9" t="s">
        <v>57</v>
      </c>
      <c r="D134" s="226">
        <f t="shared" si="55"/>
        <v>10912</v>
      </c>
      <c r="E134" s="226">
        <f>E135</f>
        <v>10912</v>
      </c>
      <c r="F134" s="226">
        <f>F135</f>
        <v>8185</v>
      </c>
      <c r="G134" s="226">
        <f>G135</f>
        <v>0</v>
      </c>
      <c r="H134" s="254">
        <f t="shared" ref="H134:O134" si="67">H135</f>
        <v>0</v>
      </c>
      <c r="I134" s="254">
        <f t="shared" si="67"/>
        <v>0</v>
      </c>
      <c r="J134" s="254">
        <f t="shared" si="67"/>
        <v>0</v>
      </c>
      <c r="K134" s="254">
        <f t="shared" si="67"/>
        <v>0</v>
      </c>
      <c r="L134" s="10">
        <f t="shared" si="67"/>
        <v>10912</v>
      </c>
      <c r="M134" s="10">
        <f t="shared" si="67"/>
        <v>10912</v>
      </c>
      <c r="N134" s="10">
        <f t="shared" si="67"/>
        <v>8185</v>
      </c>
      <c r="O134" s="10">
        <f t="shared" si="67"/>
        <v>0</v>
      </c>
    </row>
    <row r="135" spans="1:15" s="26" customFormat="1" ht="15" customHeight="1" x14ac:dyDescent="0.25">
      <c r="A135" s="131"/>
      <c r="B135" s="125" t="s">
        <v>260</v>
      </c>
      <c r="C135" s="9" t="s">
        <v>57</v>
      </c>
      <c r="D135" s="241">
        <f t="shared" si="55"/>
        <v>10912</v>
      </c>
      <c r="E135" s="241">
        <v>10912</v>
      </c>
      <c r="F135" s="241">
        <v>8185</v>
      </c>
      <c r="G135" s="241"/>
      <c r="H135" s="254">
        <f>I135+K135</f>
        <v>0</v>
      </c>
      <c r="I135" s="254"/>
      <c r="J135" s="254"/>
      <c r="K135" s="254"/>
      <c r="L135" s="10">
        <f>M135+O135</f>
        <v>10912</v>
      </c>
      <c r="M135" s="10">
        <f>E135+I135</f>
        <v>10912</v>
      </c>
      <c r="N135" s="10">
        <f>F135+J135</f>
        <v>8185</v>
      </c>
      <c r="O135" s="10">
        <f>G135+K135</f>
        <v>0</v>
      </c>
    </row>
    <row r="136" spans="1:15" ht="15" customHeight="1" x14ac:dyDescent="0.25">
      <c r="A136" s="7" t="s">
        <v>124</v>
      </c>
      <c r="B136" s="18" t="s">
        <v>72</v>
      </c>
      <c r="C136" s="9" t="s">
        <v>57</v>
      </c>
      <c r="D136" s="226">
        <f t="shared" si="55"/>
        <v>714</v>
      </c>
      <c r="E136" s="226">
        <f>E137</f>
        <v>714</v>
      </c>
      <c r="F136" s="226">
        <f>F137</f>
        <v>384</v>
      </c>
      <c r="G136" s="226">
        <f>G137</f>
        <v>0</v>
      </c>
      <c r="H136" s="254">
        <f t="shared" ref="H136:O136" si="68">H137</f>
        <v>0</v>
      </c>
      <c r="I136" s="254">
        <f t="shared" si="68"/>
        <v>0</v>
      </c>
      <c r="J136" s="254">
        <f t="shared" si="68"/>
        <v>0</v>
      </c>
      <c r="K136" s="254">
        <f t="shared" si="68"/>
        <v>0</v>
      </c>
      <c r="L136" s="10">
        <f t="shared" si="68"/>
        <v>714</v>
      </c>
      <c r="M136" s="10">
        <f t="shared" si="68"/>
        <v>714</v>
      </c>
      <c r="N136" s="10">
        <f t="shared" si="68"/>
        <v>384</v>
      </c>
      <c r="O136" s="10">
        <f t="shared" si="68"/>
        <v>0</v>
      </c>
    </row>
    <row r="137" spans="1:15" s="26" customFormat="1" ht="15" customHeight="1" x14ac:dyDescent="0.25">
      <c r="A137" s="131"/>
      <c r="B137" s="125" t="s">
        <v>260</v>
      </c>
      <c r="C137" s="9" t="s">
        <v>57</v>
      </c>
      <c r="D137" s="241">
        <f t="shared" si="55"/>
        <v>714</v>
      </c>
      <c r="E137" s="241">
        <v>714</v>
      </c>
      <c r="F137" s="241">
        <v>384</v>
      </c>
      <c r="G137" s="241"/>
      <c r="H137" s="254">
        <f>I137+K137</f>
        <v>0</v>
      </c>
      <c r="I137" s="254"/>
      <c r="J137" s="254"/>
      <c r="K137" s="254"/>
      <c r="L137" s="10">
        <f>M137+O137</f>
        <v>714</v>
      </c>
      <c r="M137" s="10">
        <f>E137+I137</f>
        <v>714</v>
      </c>
      <c r="N137" s="10">
        <f>F137+J137</f>
        <v>384</v>
      </c>
      <c r="O137" s="10">
        <f>G137+K137</f>
        <v>0</v>
      </c>
    </row>
    <row r="138" spans="1:15" ht="15" customHeight="1" x14ac:dyDescent="0.25">
      <c r="A138" s="7" t="s">
        <v>125</v>
      </c>
      <c r="B138" s="18" t="s">
        <v>56</v>
      </c>
      <c r="C138" s="9" t="s">
        <v>57</v>
      </c>
      <c r="D138" s="226">
        <f t="shared" si="55"/>
        <v>3640</v>
      </c>
      <c r="E138" s="226">
        <f>E139</f>
        <v>3640</v>
      </c>
      <c r="F138" s="226">
        <f>F139</f>
        <v>0</v>
      </c>
      <c r="G138" s="226">
        <f>G139</f>
        <v>0</v>
      </c>
      <c r="H138" s="254">
        <f t="shared" ref="H138:O138" si="69">H139</f>
        <v>0</v>
      </c>
      <c r="I138" s="254">
        <f t="shared" si="69"/>
        <v>0</v>
      </c>
      <c r="J138" s="254">
        <f t="shared" si="69"/>
        <v>0</v>
      </c>
      <c r="K138" s="254">
        <f t="shared" si="69"/>
        <v>0</v>
      </c>
      <c r="L138" s="10">
        <f t="shared" si="69"/>
        <v>3640</v>
      </c>
      <c r="M138" s="10">
        <f t="shared" si="69"/>
        <v>3640</v>
      </c>
      <c r="N138" s="10">
        <f t="shared" si="69"/>
        <v>0</v>
      </c>
      <c r="O138" s="10">
        <f t="shared" si="69"/>
        <v>0</v>
      </c>
    </row>
    <row r="139" spans="1:15" s="26" customFormat="1" ht="15" customHeight="1" x14ac:dyDescent="0.25">
      <c r="A139" s="131"/>
      <c r="B139" s="125" t="s">
        <v>260</v>
      </c>
      <c r="C139" s="9" t="s">
        <v>57</v>
      </c>
      <c r="D139" s="241">
        <f t="shared" si="55"/>
        <v>3640</v>
      </c>
      <c r="E139" s="241">
        <v>3640</v>
      </c>
      <c r="F139" s="241"/>
      <c r="G139" s="241"/>
      <c r="H139" s="254">
        <f>I139+K139</f>
        <v>0</v>
      </c>
      <c r="I139" s="254"/>
      <c r="J139" s="254"/>
      <c r="K139" s="254"/>
      <c r="L139" s="10">
        <f>M139+O139</f>
        <v>3640</v>
      </c>
      <c r="M139" s="10">
        <f>E139+I139</f>
        <v>3640</v>
      </c>
      <c r="N139" s="10">
        <f>F139+J139</f>
        <v>0</v>
      </c>
      <c r="O139" s="10">
        <f>G139+K139</f>
        <v>0</v>
      </c>
    </row>
    <row r="140" spans="1:15" ht="15" customHeight="1" x14ac:dyDescent="0.25">
      <c r="A140" s="7" t="s">
        <v>126</v>
      </c>
      <c r="B140" s="18" t="s">
        <v>183</v>
      </c>
      <c r="C140" s="9" t="s">
        <v>57</v>
      </c>
      <c r="D140" s="226">
        <f t="shared" si="55"/>
        <v>1039</v>
      </c>
      <c r="E140" s="226">
        <f>E141</f>
        <v>1039</v>
      </c>
      <c r="F140" s="226">
        <f>F141</f>
        <v>0</v>
      </c>
      <c r="G140" s="226">
        <f>G141</f>
        <v>0</v>
      </c>
      <c r="H140" s="254">
        <f t="shared" ref="H140:O140" si="70">H141</f>
        <v>0</v>
      </c>
      <c r="I140" s="254">
        <f t="shared" si="70"/>
        <v>0</v>
      </c>
      <c r="J140" s="254">
        <f t="shared" si="70"/>
        <v>0</v>
      </c>
      <c r="K140" s="254">
        <f t="shared" si="70"/>
        <v>0</v>
      </c>
      <c r="L140" s="10">
        <f t="shared" si="70"/>
        <v>1039</v>
      </c>
      <c r="M140" s="10">
        <f t="shared" si="70"/>
        <v>1039</v>
      </c>
      <c r="N140" s="10">
        <f t="shared" si="70"/>
        <v>0</v>
      </c>
      <c r="O140" s="10">
        <f t="shared" si="70"/>
        <v>0</v>
      </c>
    </row>
    <row r="141" spans="1:15" s="26" customFormat="1" ht="15" customHeight="1" x14ac:dyDescent="0.25">
      <c r="A141" s="131"/>
      <c r="B141" s="125" t="s">
        <v>260</v>
      </c>
      <c r="C141" s="9" t="s">
        <v>57</v>
      </c>
      <c r="D141" s="241">
        <f t="shared" si="55"/>
        <v>1039</v>
      </c>
      <c r="E141" s="241">
        <v>1039</v>
      </c>
      <c r="F141" s="241"/>
      <c r="G141" s="241"/>
      <c r="H141" s="254">
        <f>I141+K141</f>
        <v>0</v>
      </c>
      <c r="I141" s="254"/>
      <c r="J141" s="254"/>
      <c r="K141" s="254"/>
      <c r="L141" s="10">
        <f>M141+O141</f>
        <v>1039</v>
      </c>
      <c r="M141" s="10">
        <f>E141+I141</f>
        <v>1039</v>
      </c>
      <c r="N141" s="10">
        <f>F141+J141</f>
        <v>0</v>
      </c>
      <c r="O141" s="10">
        <f>G141+K141</f>
        <v>0</v>
      </c>
    </row>
    <row r="142" spans="1:15" ht="15" customHeight="1" x14ac:dyDescent="0.25">
      <c r="A142" s="67" t="s">
        <v>127</v>
      </c>
      <c r="B142" s="35" t="s">
        <v>261</v>
      </c>
      <c r="C142" s="17"/>
      <c r="D142" s="227">
        <f>E142+G142</f>
        <v>200862</v>
      </c>
      <c r="E142" s="227">
        <f>E144+E145</f>
        <v>79628</v>
      </c>
      <c r="F142" s="227">
        <f>F144+F145</f>
        <v>8844</v>
      </c>
      <c r="G142" s="227">
        <f>G144+G145</f>
        <v>121234</v>
      </c>
      <c r="H142" s="255">
        <f t="shared" ref="H142:O142" si="71">H144+H145</f>
        <v>0</v>
      </c>
      <c r="I142" s="255">
        <f t="shared" si="71"/>
        <v>0</v>
      </c>
      <c r="J142" s="255">
        <f t="shared" si="71"/>
        <v>0</v>
      </c>
      <c r="K142" s="255">
        <f t="shared" si="71"/>
        <v>0</v>
      </c>
      <c r="L142" s="1">
        <f t="shared" si="71"/>
        <v>200862</v>
      </c>
      <c r="M142" s="1">
        <f t="shared" si="71"/>
        <v>79628</v>
      </c>
      <c r="N142" s="1">
        <f t="shared" si="71"/>
        <v>8844</v>
      </c>
      <c r="O142" s="1">
        <f t="shared" si="71"/>
        <v>121234</v>
      </c>
    </row>
    <row r="143" spans="1:15" ht="15" customHeight="1" x14ac:dyDescent="0.25">
      <c r="A143" s="75"/>
      <c r="B143" s="175" t="s">
        <v>214</v>
      </c>
      <c r="C143" s="17"/>
      <c r="D143" s="227"/>
      <c r="E143" s="227"/>
      <c r="F143" s="227"/>
      <c r="G143" s="227"/>
      <c r="H143" s="255"/>
      <c r="I143" s="255"/>
      <c r="J143" s="255"/>
      <c r="K143" s="255"/>
      <c r="L143" s="1"/>
      <c r="M143" s="1"/>
      <c r="N143" s="1"/>
      <c r="O143" s="1"/>
    </row>
    <row r="144" spans="1:15" s="26" customFormat="1" ht="15" customHeight="1" x14ac:dyDescent="0.2">
      <c r="A144" s="178"/>
      <c r="B144" s="317" t="s">
        <v>434</v>
      </c>
      <c r="C144" s="17"/>
      <c r="D144" s="241">
        <f>E144+G144</f>
        <v>130323</v>
      </c>
      <c r="E144" s="241">
        <f t="shared" ref="E144:O144" si="72">E91</f>
        <v>9089</v>
      </c>
      <c r="F144" s="241">
        <f t="shared" si="72"/>
        <v>0</v>
      </c>
      <c r="G144" s="241">
        <f t="shared" si="72"/>
        <v>121234</v>
      </c>
      <c r="H144" s="306">
        <f t="shared" si="72"/>
        <v>0</v>
      </c>
      <c r="I144" s="306">
        <f t="shared" si="72"/>
        <v>0</v>
      </c>
      <c r="J144" s="306">
        <f t="shared" si="72"/>
        <v>0</v>
      </c>
      <c r="K144" s="306">
        <f t="shared" si="72"/>
        <v>0</v>
      </c>
      <c r="L144" s="77">
        <f t="shared" si="72"/>
        <v>130323</v>
      </c>
      <c r="M144" s="77">
        <f t="shared" si="72"/>
        <v>9089</v>
      </c>
      <c r="N144" s="77">
        <f t="shared" si="72"/>
        <v>0</v>
      </c>
      <c r="O144" s="77">
        <f t="shared" si="72"/>
        <v>121234</v>
      </c>
    </row>
    <row r="145" spans="1:17" s="26" customFormat="1" ht="15" customHeight="1" x14ac:dyDescent="0.2">
      <c r="A145" s="179"/>
      <c r="B145" s="324" t="s">
        <v>258</v>
      </c>
      <c r="C145" s="188"/>
      <c r="D145" s="304">
        <f>E145+G145</f>
        <v>70539</v>
      </c>
      <c r="E145" s="304">
        <f t="shared" ref="E145:O145" si="73">E93+E95+E97+E99+E101+E103+E105+E107+E109+E111+E113+E115+E117+E119+E121+E123+E125+E127+E129+E131+E133+E135+E137+E139+E141</f>
        <v>70539</v>
      </c>
      <c r="F145" s="304">
        <f t="shared" si="73"/>
        <v>8844</v>
      </c>
      <c r="G145" s="304">
        <f t="shared" si="73"/>
        <v>0</v>
      </c>
      <c r="H145" s="313">
        <f t="shared" si="73"/>
        <v>0</v>
      </c>
      <c r="I145" s="313">
        <f t="shared" si="73"/>
        <v>0</v>
      </c>
      <c r="J145" s="313">
        <f t="shared" si="73"/>
        <v>0</v>
      </c>
      <c r="K145" s="313">
        <f t="shared" si="73"/>
        <v>0</v>
      </c>
      <c r="L145" s="189">
        <f t="shared" si="73"/>
        <v>70539</v>
      </c>
      <c r="M145" s="189">
        <f t="shared" si="73"/>
        <v>70539</v>
      </c>
      <c r="N145" s="189">
        <f t="shared" si="73"/>
        <v>8844</v>
      </c>
      <c r="O145" s="189">
        <f t="shared" si="73"/>
        <v>0</v>
      </c>
    </row>
    <row r="146" spans="1:17" ht="18.75" customHeight="1" x14ac:dyDescent="0.25">
      <c r="A146" s="13" t="s">
        <v>177</v>
      </c>
      <c r="B146" s="412" t="s">
        <v>262</v>
      </c>
      <c r="C146" s="412"/>
      <c r="D146" s="412"/>
      <c r="E146" s="412"/>
      <c r="F146" s="412"/>
      <c r="G146" s="412"/>
      <c r="H146" s="412"/>
      <c r="I146" s="412"/>
      <c r="J146" s="412"/>
      <c r="K146" s="412"/>
      <c r="L146" s="412"/>
      <c r="M146" s="412"/>
      <c r="N146" s="412"/>
      <c r="O146" s="412"/>
      <c r="P146" s="26"/>
      <c r="Q146" s="26"/>
    </row>
    <row r="147" spans="1:17" ht="15" customHeight="1" x14ac:dyDescent="0.25">
      <c r="A147" s="7" t="s">
        <v>128</v>
      </c>
      <c r="B147" s="56" t="s">
        <v>20</v>
      </c>
      <c r="C147" s="181"/>
      <c r="D147" s="225">
        <f t="shared" ref="D147:D153" si="74">E147+G147</f>
        <v>81951</v>
      </c>
      <c r="E147" s="228">
        <f>E148+E150</f>
        <v>67471</v>
      </c>
      <c r="F147" s="228">
        <f>F148+F150</f>
        <v>0</v>
      </c>
      <c r="G147" s="228">
        <f>G148+G150</f>
        <v>14480</v>
      </c>
      <c r="H147" s="314">
        <f t="shared" ref="H147:O147" si="75">H148+H150</f>
        <v>0</v>
      </c>
      <c r="I147" s="314">
        <f t="shared" si="75"/>
        <v>0</v>
      </c>
      <c r="J147" s="314">
        <f t="shared" si="75"/>
        <v>0</v>
      </c>
      <c r="K147" s="314">
        <f t="shared" si="75"/>
        <v>0</v>
      </c>
      <c r="L147" s="159">
        <f t="shared" si="75"/>
        <v>81951</v>
      </c>
      <c r="M147" s="159">
        <f t="shared" si="75"/>
        <v>67471</v>
      </c>
      <c r="N147" s="159">
        <f t="shared" si="75"/>
        <v>0</v>
      </c>
      <c r="O147" s="159">
        <f t="shared" si="75"/>
        <v>14480</v>
      </c>
    </row>
    <row r="148" spans="1:17" ht="15" customHeight="1" x14ac:dyDescent="0.25">
      <c r="A148" s="13"/>
      <c r="B148" s="56"/>
      <c r="C148" s="59" t="s">
        <v>25</v>
      </c>
      <c r="D148" s="226">
        <f t="shared" si="74"/>
        <v>67471</v>
      </c>
      <c r="E148" s="229">
        <f>E149</f>
        <v>67471</v>
      </c>
      <c r="F148" s="229">
        <f>F149</f>
        <v>0</v>
      </c>
      <c r="G148" s="229">
        <f>G149</f>
        <v>0</v>
      </c>
      <c r="H148" s="254">
        <f>I148+K148</f>
        <v>0</v>
      </c>
      <c r="I148" s="254"/>
      <c r="J148" s="254"/>
      <c r="K148" s="254"/>
      <c r="L148" s="10">
        <f>M148+O148</f>
        <v>67471</v>
      </c>
      <c r="M148" s="10">
        <f t="shared" ref="M148:O151" si="76">E148+I148</f>
        <v>67471</v>
      </c>
      <c r="N148" s="10">
        <f t="shared" si="76"/>
        <v>0</v>
      </c>
      <c r="O148" s="10">
        <f t="shared" si="76"/>
        <v>0</v>
      </c>
      <c r="P148" s="26"/>
      <c r="Q148" s="26"/>
    </row>
    <row r="149" spans="1:17" s="26" customFormat="1" ht="15" customHeight="1" x14ac:dyDescent="0.25">
      <c r="A149" s="124"/>
      <c r="B149" s="119" t="s">
        <v>251</v>
      </c>
      <c r="C149" s="59" t="s">
        <v>25</v>
      </c>
      <c r="D149" s="241">
        <f t="shared" si="74"/>
        <v>67471</v>
      </c>
      <c r="E149" s="305">
        <v>67471</v>
      </c>
      <c r="F149" s="241"/>
      <c r="G149" s="241"/>
      <c r="H149" s="254">
        <f>I149+K149</f>
        <v>0</v>
      </c>
      <c r="I149" s="254"/>
      <c r="J149" s="254"/>
      <c r="K149" s="254"/>
      <c r="L149" s="10">
        <f>M149+O149</f>
        <v>67471</v>
      </c>
      <c r="M149" s="10">
        <f t="shared" si="76"/>
        <v>67471</v>
      </c>
      <c r="N149" s="10">
        <f t="shared" si="76"/>
        <v>0</v>
      </c>
      <c r="O149" s="10">
        <f t="shared" si="76"/>
        <v>0</v>
      </c>
    </row>
    <row r="150" spans="1:17" ht="15" customHeight="1" x14ac:dyDescent="0.25">
      <c r="A150" s="13"/>
      <c r="B150" s="56"/>
      <c r="C150" s="28" t="s">
        <v>32</v>
      </c>
      <c r="D150" s="226">
        <f t="shared" si="74"/>
        <v>14480</v>
      </c>
      <c r="E150" s="226">
        <f>E151</f>
        <v>0</v>
      </c>
      <c r="F150" s="226">
        <f>F151</f>
        <v>0</v>
      </c>
      <c r="G150" s="226">
        <f>G151</f>
        <v>14480</v>
      </c>
      <c r="H150" s="254">
        <f>I150+K150</f>
        <v>0</v>
      </c>
      <c r="I150" s="254"/>
      <c r="J150" s="254"/>
      <c r="K150" s="254"/>
      <c r="L150" s="10">
        <f>M150+O150</f>
        <v>14480</v>
      </c>
      <c r="M150" s="10">
        <f t="shared" si="76"/>
        <v>0</v>
      </c>
      <c r="N150" s="10">
        <f t="shared" si="76"/>
        <v>0</v>
      </c>
      <c r="O150" s="10">
        <f t="shared" si="76"/>
        <v>14480</v>
      </c>
    </row>
    <row r="151" spans="1:17" s="26" customFormat="1" ht="15" customHeight="1" x14ac:dyDescent="0.25">
      <c r="A151" s="124"/>
      <c r="B151" s="119" t="s">
        <v>251</v>
      </c>
      <c r="C151" s="28" t="s">
        <v>32</v>
      </c>
      <c r="D151" s="226">
        <f t="shared" si="74"/>
        <v>14480</v>
      </c>
      <c r="E151" s="241"/>
      <c r="F151" s="241"/>
      <c r="G151" s="241">
        <v>14480</v>
      </c>
      <c r="H151" s="254">
        <f>I151+K151</f>
        <v>0</v>
      </c>
      <c r="I151" s="254"/>
      <c r="J151" s="254"/>
      <c r="K151" s="254"/>
      <c r="L151" s="10">
        <f>M151+O151</f>
        <v>14480</v>
      </c>
      <c r="M151" s="10">
        <f t="shared" si="76"/>
        <v>0</v>
      </c>
      <c r="N151" s="10">
        <f t="shared" si="76"/>
        <v>0</v>
      </c>
      <c r="O151" s="10">
        <f t="shared" si="76"/>
        <v>14480</v>
      </c>
      <c r="P151" s="2"/>
      <c r="Q151" s="2"/>
    </row>
    <row r="152" spans="1:17" ht="15" customHeight="1" x14ac:dyDescent="0.25">
      <c r="A152" s="75" t="s">
        <v>129</v>
      </c>
      <c r="B152" s="180" t="s">
        <v>263</v>
      </c>
      <c r="C152" s="17"/>
      <c r="D152" s="227">
        <f t="shared" si="74"/>
        <v>81951</v>
      </c>
      <c r="E152" s="227">
        <f>E153</f>
        <v>67471</v>
      </c>
      <c r="F152" s="227">
        <f>F153</f>
        <v>0</v>
      </c>
      <c r="G152" s="227">
        <f>G153</f>
        <v>14480</v>
      </c>
      <c r="H152" s="255">
        <f t="shared" ref="H152:O152" si="77">H153</f>
        <v>0</v>
      </c>
      <c r="I152" s="255">
        <f t="shared" si="77"/>
        <v>0</v>
      </c>
      <c r="J152" s="255">
        <f t="shared" si="77"/>
        <v>0</v>
      </c>
      <c r="K152" s="255">
        <f t="shared" si="77"/>
        <v>0</v>
      </c>
      <c r="L152" s="1">
        <f t="shared" si="77"/>
        <v>81951</v>
      </c>
      <c r="M152" s="1">
        <f t="shared" si="77"/>
        <v>67471</v>
      </c>
      <c r="N152" s="1">
        <f t="shared" si="77"/>
        <v>0</v>
      </c>
      <c r="O152" s="1">
        <f t="shared" si="77"/>
        <v>14480</v>
      </c>
    </row>
    <row r="153" spans="1:17" s="26" customFormat="1" ht="15" customHeight="1" x14ac:dyDescent="0.2">
      <c r="A153" s="179"/>
      <c r="B153" s="175" t="s">
        <v>251</v>
      </c>
      <c r="C153" s="188"/>
      <c r="D153" s="304">
        <f t="shared" si="74"/>
        <v>81951</v>
      </c>
      <c r="E153" s="304">
        <f>E149+E151</f>
        <v>67471</v>
      </c>
      <c r="F153" s="304">
        <f>F149+F151</f>
        <v>0</v>
      </c>
      <c r="G153" s="304">
        <f>G149+G151</f>
        <v>14480</v>
      </c>
      <c r="H153" s="313">
        <f t="shared" ref="H153:O153" si="78">H149+H151</f>
        <v>0</v>
      </c>
      <c r="I153" s="313">
        <f t="shared" si="78"/>
        <v>0</v>
      </c>
      <c r="J153" s="313">
        <f t="shared" si="78"/>
        <v>0</v>
      </c>
      <c r="K153" s="313">
        <f t="shared" si="78"/>
        <v>0</v>
      </c>
      <c r="L153" s="189">
        <f t="shared" si="78"/>
        <v>81951</v>
      </c>
      <c r="M153" s="189">
        <f t="shared" si="78"/>
        <v>67471</v>
      </c>
      <c r="N153" s="189">
        <f t="shared" si="78"/>
        <v>0</v>
      </c>
      <c r="O153" s="189">
        <f t="shared" si="78"/>
        <v>14480</v>
      </c>
    </row>
    <row r="154" spans="1:17" ht="18.75" customHeight="1" x14ac:dyDescent="0.25">
      <c r="A154" s="13" t="s">
        <v>130</v>
      </c>
      <c r="B154" s="412" t="s">
        <v>73</v>
      </c>
      <c r="C154" s="412"/>
      <c r="D154" s="412"/>
      <c r="E154" s="412"/>
      <c r="F154" s="412"/>
      <c r="G154" s="412"/>
      <c r="H154" s="412"/>
      <c r="I154" s="412"/>
      <c r="J154" s="412"/>
      <c r="K154" s="412"/>
      <c r="L154" s="412"/>
      <c r="M154" s="412"/>
      <c r="N154" s="412"/>
      <c r="O154" s="412"/>
    </row>
    <row r="155" spans="1:17" ht="15" customHeight="1" x14ac:dyDescent="0.25">
      <c r="A155" s="27" t="s">
        <v>131</v>
      </c>
      <c r="B155" s="182" t="s">
        <v>20</v>
      </c>
      <c r="C155" s="183" t="s">
        <v>32</v>
      </c>
      <c r="D155" s="225">
        <f t="shared" ref="D155:D160" si="79">E155+G155</f>
        <v>34895</v>
      </c>
      <c r="E155" s="228">
        <f>E156</f>
        <v>0</v>
      </c>
      <c r="F155" s="228">
        <f>F156</f>
        <v>0</v>
      </c>
      <c r="G155" s="228">
        <f>G156</f>
        <v>34895</v>
      </c>
      <c r="H155" s="314">
        <f t="shared" ref="H155:O155" si="80">H156</f>
        <v>0</v>
      </c>
      <c r="I155" s="314">
        <f t="shared" si="80"/>
        <v>0</v>
      </c>
      <c r="J155" s="314">
        <f t="shared" si="80"/>
        <v>0</v>
      </c>
      <c r="K155" s="314">
        <f t="shared" si="80"/>
        <v>0</v>
      </c>
      <c r="L155" s="184">
        <f t="shared" si="80"/>
        <v>34895</v>
      </c>
      <c r="M155" s="184">
        <f t="shared" si="80"/>
        <v>0</v>
      </c>
      <c r="N155" s="184">
        <f t="shared" si="80"/>
        <v>0</v>
      </c>
      <c r="O155" s="184">
        <f t="shared" si="80"/>
        <v>34895</v>
      </c>
      <c r="P155" s="26"/>
      <c r="Q155" s="26"/>
    </row>
    <row r="156" spans="1:17" s="26" customFormat="1" ht="15" customHeight="1" x14ac:dyDescent="0.25">
      <c r="A156" s="124"/>
      <c r="B156" s="119" t="s">
        <v>251</v>
      </c>
      <c r="C156" s="28" t="s">
        <v>32</v>
      </c>
      <c r="D156" s="241">
        <f t="shared" si="79"/>
        <v>34895</v>
      </c>
      <c r="E156" s="241"/>
      <c r="F156" s="241"/>
      <c r="G156" s="241">
        <v>34895</v>
      </c>
      <c r="H156" s="254">
        <f>I156+K156</f>
        <v>0</v>
      </c>
      <c r="I156" s="254"/>
      <c r="J156" s="254"/>
      <c r="K156" s="254"/>
      <c r="L156" s="10">
        <f>M156+O156</f>
        <v>34895</v>
      </c>
      <c r="M156" s="10">
        <f>E156+I156</f>
        <v>0</v>
      </c>
      <c r="N156" s="10">
        <f>F156+J156</f>
        <v>0</v>
      </c>
      <c r="O156" s="10">
        <f>G156+K156</f>
        <v>34895</v>
      </c>
      <c r="P156" s="2"/>
      <c r="Q156" s="2"/>
    </row>
    <row r="157" spans="1:17" ht="15" customHeight="1" x14ac:dyDescent="0.25">
      <c r="A157" s="27" t="s">
        <v>132</v>
      </c>
      <c r="B157" s="21" t="s">
        <v>10</v>
      </c>
      <c r="C157" s="28" t="s">
        <v>32</v>
      </c>
      <c r="D157" s="226">
        <f t="shared" si="79"/>
        <v>349</v>
      </c>
      <c r="E157" s="226">
        <f t="shared" ref="E157:O157" si="81">E158</f>
        <v>0</v>
      </c>
      <c r="F157" s="226">
        <f t="shared" si="81"/>
        <v>0</v>
      </c>
      <c r="G157" s="226">
        <f t="shared" si="81"/>
        <v>349</v>
      </c>
      <c r="H157" s="314">
        <f t="shared" si="81"/>
        <v>0</v>
      </c>
      <c r="I157" s="314">
        <f t="shared" si="81"/>
        <v>0</v>
      </c>
      <c r="J157" s="314">
        <f t="shared" si="81"/>
        <v>0</v>
      </c>
      <c r="K157" s="314">
        <f t="shared" si="81"/>
        <v>0</v>
      </c>
      <c r="L157" s="184">
        <f t="shared" si="81"/>
        <v>349</v>
      </c>
      <c r="M157" s="184">
        <f t="shared" si="81"/>
        <v>0</v>
      </c>
      <c r="N157" s="184">
        <f t="shared" si="81"/>
        <v>0</v>
      </c>
      <c r="O157" s="184">
        <f t="shared" si="81"/>
        <v>349</v>
      </c>
      <c r="P157" s="26"/>
      <c r="Q157" s="26"/>
    </row>
    <row r="158" spans="1:17" s="26" customFormat="1" ht="15" customHeight="1" x14ac:dyDescent="0.25">
      <c r="A158" s="57"/>
      <c r="B158" s="133" t="s">
        <v>260</v>
      </c>
      <c r="C158" s="28" t="s">
        <v>32</v>
      </c>
      <c r="D158" s="241">
        <f t="shared" si="79"/>
        <v>349</v>
      </c>
      <c r="E158" s="241"/>
      <c r="F158" s="241"/>
      <c r="G158" s="241">
        <v>349</v>
      </c>
      <c r="H158" s="254">
        <f>I158+K158</f>
        <v>0</v>
      </c>
      <c r="I158" s="254"/>
      <c r="J158" s="254"/>
      <c r="K158" s="254"/>
      <c r="L158" s="10">
        <f>M158+O158</f>
        <v>349</v>
      </c>
      <c r="M158" s="10">
        <f>E158+I158</f>
        <v>0</v>
      </c>
      <c r="N158" s="10">
        <f>F158+J158</f>
        <v>0</v>
      </c>
      <c r="O158" s="10">
        <f>G158+K158</f>
        <v>349</v>
      </c>
      <c r="P158" s="2"/>
      <c r="Q158" s="2"/>
    </row>
    <row r="159" spans="1:17" ht="15" customHeight="1" x14ac:dyDescent="0.25">
      <c r="A159" s="27" t="s">
        <v>133</v>
      </c>
      <c r="B159" s="21" t="s">
        <v>15</v>
      </c>
      <c r="C159" s="28" t="s">
        <v>32</v>
      </c>
      <c r="D159" s="226">
        <f t="shared" si="79"/>
        <v>191</v>
      </c>
      <c r="E159" s="226">
        <f t="shared" ref="E159:O159" si="82">E160</f>
        <v>191</v>
      </c>
      <c r="F159" s="226">
        <f t="shared" si="82"/>
        <v>0</v>
      </c>
      <c r="G159" s="226">
        <f t="shared" si="82"/>
        <v>0</v>
      </c>
      <c r="H159" s="314">
        <f t="shared" si="82"/>
        <v>0</v>
      </c>
      <c r="I159" s="314">
        <f t="shared" si="82"/>
        <v>0</v>
      </c>
      <c r="J159" s="314">
        <f t="shared" si="82"/>
        <v>0</v>
      </c>
      <c r="K159" s="314">
        <f t="shared" si="82"/>
        <v>0</v>
      </c>
      <c r="L159" s="184">
        <f t="shared" si="82"/>
        <v>191</v>
      </c>
      <c r="M159" s="184">
        <f t="shared" si="82"/>
        <v>191</v>
      </c>
      <c r="N159" s="184">
        <f t="shared" si="82"/>
        <v>0</v>
      </c>
      <c r="O159" s="184">
        <f t="shared" si="82"/>
        <v>0</v>
      </c>
    </row>
    <row r="160" spans="1:17" s="26" customFormat="1" ht="15" customHeight="1" x14ac:dyDescent="0.25">
      <c r="A160" s="57"/>
      <c r="B160" s="133" t="s">
        <v>260</v>
      </c>
      <c r="C160" s="28" t="s">
        <v>32</v>
      </c>
      <c r="D160" s="241">
        <f t="shared" si="79"/>
        <v>191</v>
      </c>
      <c r="E160" s="241">
        <v>191</v>
      </c>
      <c r="F160" s="241"/>
      <c r="G160" s="241"/>
      <c r="H160" s="254">
        <f>I160+K160</f>
        <v>0</v>
      </c>
      <c r="I160" s="254"/>
      <c r="J160" s="254"/>
      <c r="K160" s="254"/>
      <c r="L160" s="10">
        <f>M160+O160</f>
        <v>191</v>
      </c>
      <c r="M160" s="10">
        <f>E160+I160</f>
        <v>191</v>
      </c>
      <c r="N160" s="10">
        <f>F160+J160</f>
        <v>0</v>
      </c>
      <c r="O160" s="10">
        <f>G160+K160</f>
        <v>0</v>
      </c>
    </row>
    <row r="161" spans="1:15" ht="15" customHeight="1" x14ac:dyDescent="0.25">
      <c r="A161" s="27" t="s">
        <v>134</v>
      </c>
      <c r="B161" s="21" t="s">
        <v>27</v>
      </c>
      <c r="C161" s="28" t="s">
        <v>32</v>
      </c>
      <c r="D161" s="226">
        <f t="shared" ref="D161:D186" si="83">E161+G161</f>
        <v>1378</v>
      </c>
      <c r="E161" s="226">
        <f t="shared" ref="E161:O161" si="84">E162</f>
        <v>1378</v>
      </c>
      <c r="F161" s="226">
        <f t="shared" si="84"/>
        <v>0</v>
      </c>
      <c r="G161" s="226">
        <f t="shared" si="84"/>
        <v>0</v>
      </c>
      <c r="H161" s="314">
        <f t="shared" si="84"/>
        <v>0</v>
      </c>
      <c r="I161" s="314">
        <f t="shared" si="84"/>
        <v>0</v>
      </c>
      <c r="J161" s="314">
        <f t="shared" si="84"/>
        <v>0</v>
      </c>
      <c r="K161" s="314">
        <f t="shared" si="84"/>
        <v>0</v>
      </c>
      <c r="L161" s="184">
        <f t="shared" si="84"/>
        <v>1378</v>
      </c>
      <c r="M161" s="184">
        <f t="shared" si="84"/>
        <v>1378</v>
      </c>
      <c r="N161" s="184">
        <f t="shared" si="84"/>
        <v>0</v>
      </c>
      <c r="O161" s="184">
        <f t="shared" si="84"/>
        <v>0</v>
      </c>
    </row>
    <row r="162" spans="1:15" s="26" customFormat="1" ht="15" customHeight="1" x14ac:dyDescent="0.25">
      <c r="A162" s="57"/>
      <c r="B162" s="133" t="s">
        <v>260</v>
      </c>
      <c r="C162" s="28" t="s">
        <v>32</v>
      </c>
      <c r="D162" s="241">
        <f t="shared" si="83"/>
        <v>1378</v>
      </c>
      <c r="E162" s="241">
        <v>1378</v>
      </c>
      <c r="F162" s="241"/>
      <c r="G162" s="241"/>
      <c r="H162" s="254">
        <f>I162+K162</f>
        <v>0</v>
      </c>
      <c r="I162" s="254"/>
      <c r="J162" s="254"/>
      <c r="K162" s="254"/>
      <c r="L162" s="10">
        <f>M162+O162</f>
        <v>1378</v>
      </c>
      <c r="M162" s="10">
        <f>E162+I162</f>
        <v>1378</v>
      </c>
      <c r="N162" s="10">
        <f>F162+J162</f>
        <v>0</v>
      </c>
      <c r="O162" s="10">
        <f>G162+K162</f>
        <v>0</v>
      </c>
    </row>
    <row r="163" spans="1:15" ht="15" customHeight="1" x14ac:dyDescent="0.25">
      <c r="A163" s="27" t="s">
        <v>135</v>
      </c>
      <c r="B163" s="21" t="s">
        <v>176</v>
      </c>
      <c r="C163" s="28" t="s">
        <v>32</v>
      </c>
      <c r="D163" s="226">
        <f t="shared" si="83"/>
        <v>269</v>
      </c>
      <c r="E163" s="226">
        <f t="shared" ref="E163:O163" si="85">E164</f>
        <v>269</v>
      </c>
      <c r="F163" s="226">
        <f t="shared" si="85"/>
        <v>0</v>
      </c>
      <c r="G163" s="226">
        <f t="shared" si="85"/>
        <v>0</v>
      </c>
      <c r="H163" s="314">
        <f t="shared" si="85"/>
        <v>0</v>
      </c>
      <c r="I163" s="314">
        <f t="shared" si="85"/>
        <v>0</v>
      </c>
      <c r="J163" s="314">
        <f t="shared" si="85"/>
        <v>0</v>
      </c>
      <c r="K163" s="314">
        <f t="shared" si="85"/>
        <v>0</v>
      </c>
      <c r="L163" s="184">
        <f t="shared" si="85"/>
        <v>269</v>
      </c>
      <c r="M163" s="184">
        <f t="shared" si="85"/>
        <v>269</v>
      </c>
      <c r="N163" s="184">
        <f t="shared" si="85"/>
        <v>0</v>
      </c>
      <c r="O163" s="184">
        <f t="shared" si="85"/>
        <v>0</v>
      </c>
    </row>
    <row r="164" spans="1:15" s="26" customFormat="1" ht="15" customHeight="1" x14ac:dyDescent="0.25">
      <c r="A164" s="57"/>
      <c r="B164" s="133" t="s">
        <v>260</v>
      </c>
      <c r="C164" s="28" t="s">
        <v>32</v>
      </c>
      <c r="D164" s="241">
        <f t="shared" si="83"/>
        <v>269</v>
      </c>
      <c r="E164" s="241">
        <v>269</v>
      </c>
      <c r="F164" s="241"/>
      <c r="G164" s="241"/>
      <c r="H164" s="254">
        <f>I164+K164</f>
        <v>0</v>
      </c>
      <c r="I164" s="254"/>
      <c r="J164" s="254"/>
      <c r="K164" s="254"/>
      <c r="L164" s="10">
        <f>M164+O164</f>
        <v>269</v>
      </c>
      <c r="M164" s="10">
        <f>E164+I164</f>
        <v>269</v>
      </c>
      <c r="N164" s="10">
        <f>F164+J164</f>
        <v>0</v>
      </c>
      <c r="O164" s="10">
        <f>G164+K164</f>
        <v>0</v>
      </c>
    </row>
    <row r="165" spans="1:15" ht="15" customHeight="1" x14ac:dyDescent="0.25">
      <c r="A165" s="27" t="s">
        <v>136</v>
      </c>
      <c r="B165" s="21" t="s">
        <v>63</v>
      </c>
      <c r="C165" s="28" t="s">
        <v>32</v>
      </c>
      <c r="D165" s="226">
        <f t="shared" si="83"/>
        <v>217</v>
      </c>
      <c r="E165" s="226">
        <f t="shared" ref="E165:O165" si="86">E166</f>
        <v>217</v>
      </c>
      <c r="F165" s="226">
        <f t="shared" si="86"/>
        <v>0</v>
      </c>
      <c r="G165" s="226">
        <f t="shared" si="86"/>
        <v>0</v>
      </c>
      <c r="H165" s="314">
        <f t="shared" si="86"/>
        <v>0</v>
      </c>
      <c r="I165" s="314">
        <f t="shared" si="86"/>
        <v>0</v>
      </c>
      <c r="J165" s="314">
        <f t="shared" si="86"/>
        <v>0</v>
      </c>
      <c r="K165" s="314">
        <f t="shared" si="86"/>
        <v>0</v>
      </c>
      <c r="L165" s="184">
        <f t="shared" si="86"/>
        <v>217</v>
      </c>
      <c r="M165" s="184">
        <f t="shared" si="86"/>
        <v>217</v>
      </c>
      <c r="N165" s="184">
        <f t="shared" si="86"/>
        <v>0</v>
      </c>
      <c r="O165" s="184">
        <f t="shared" si="86"/>
        <v>0</v>
      </c>
    </row>
    <row r="166" spans="1:15" s="26" customFormat="1" ht="15" customHeight="1" x14ac:dyDescent="0.25">
      <c r="A166" s="57"/>
      <c r="B166" s="133" t="s">
        <v>260</v>
      </c>
      <c r="C166" s="28" t="s">
        <v>32</v>
      </c>
      <c r="D166" s="241">
        <f t="shared" si="83"/>
        <v>217</v>
      </c>
      <c r="E166" s="241">
        <v>217</v>
      </c>
      <c r="F166" s="241"/>
      <c r="G166" s="241"/>
      <c r="H166" s="254">
        <f>I166+K166</f>
        <v>0</v>
      </c>
      <c r="I166" s="254"/>
      <c r="J166" s="254"/>
      <c r="K166" s="254"/>
      <c r="L166" s="10">
        <f>M166+O166</f>
        <v>217</v>
      </c>
      <c r="M166" s="10">
        <f>E166+I166</f>
        <v>217</v>
      </c>
      <c r="N166" s="10">
        <f>F166+J166</f>
        <v>0</v>
      </c>
      <c r="O166" s="10">
        <f>G166+K166</f>
        <v>0</v>
      </c>
    </row>
    <row r="167" spans="1:15" ht="15" customHeight="1" x14ac:dyDescent="0.25">
      <c r="A167" s="27" t="s">
        <v>137</v>
      </c>
      <c r="B167" s="21" t="s">
        <v>64</v>
      </c>
      <c r="C167" s="28" t="s">
        <v>32</v>
      </c>
      <c r="D167" s="226">
        <f t="shared" si="83"/>
        <v>287</v>
      </c>
      <c r="E167" s="226">
        <f t="shared" ref="E167:O167" si="87">E168</f>
        <v>287</v>
      </c>
      <c r="F167" s="226">
        <f t="shared" si="87"/>
        <v>0</v>
      </c>
      <c r="G167" s="226">
        <f t="shared" si="87"/>
        <v>0</v>
      </c>
      <c r="H167" s="314">
        <f t="shared" si="87"/>
        <v>0</v>
      </c>
      <c r="I167" s="314">
        <f t="shared" si="87"/>
        <v>0</v>
      </c>
      <c r="J167" s="314">
        <f t="shared" si="87"/>
        <v>0</v>
      </c>
      <c r="K167" s="314">
        <f t="shared" si="87"/>
        <v>0</v>
      </c>
      <c r="L167" s="184">
        <f t="shared" si="87"/>
        <v>287</v>
      </c>
      <c r="M167" s="184">
        <f t="shared" si="87"/>
        <v>287</v>
      </c>
      <c r="N167" s="184">
        <f t="shared" si="87"/>
        <v>0</v>
      </c>
      <c r="O167" s="184">
        <f t="shared" si="87"/>
        <v>0</v>
      </c>
    </row>
    <row r="168" spans="1:15" s="26" customFormat="1" ht="15" customHeight="1" x14ac:dyDescent="0.25">
      <c r="A168" s="57"/>
      <c r="B168" s="133" t="s">
        <v>260</v>
      </c>
      <c r="C168" s="28" t="s">
        <v>32</v>
      </c>
      <c r="D168" s="241">
        <f t="shared" si="83"/>
        <v>287</v>
      </c>
      <c r="E168" s="241">
        <v>287</v>
      </c>
      <c r="F168" s="241"/>
      <c r="G168" s="241"/>
      <c r="H168" s="254">
        <f>I168+K168</f>
        <v>0</v>
      </c>
      <c r="I168" s="254"/>
      <c r="J168" s="254"/>
      <c r="K168" s="254"/>
      <c r="L168" s="10">
        <f>M168+O168</f>
        <v>287</v>
      </c>
      <c r="M168" s="10">
        <f>E168+I168</f>
        <v>287</v>
      </c>
      <c r="N168" s="10">
        <f>F168+J168</f>
        <v>0</v>
      </c>
      <c r="O168" s="10">
        <f>G168+K168</f>
        <v>0</v>
      </c>
    </row>
    <row r="169" spans="1:15" ht="15" customHeight="1" x14ac:dyDescent="0.25">
      <c r="A169" s="27" t="s">
        <v>138</v>
      </c>
      <c r="B169" s="21" t="s">
        <v>28</v>
      </c>
      <c r="C169" s="28" t="s">
        <v>32</v>
      </c>
      <c r="D169" s="226">
        <f t="shared" si="83"/>
        <v>212</v>
      </c>
      <c r="E169" s="226">
        <f t="shared" ref="E169:O169" si="88">E170</f>
        <v>212</v>
      </c>
      <c r="F169" s="226">
        <f t="shared" si="88"/>
        <v>0</v>
      </c>
      <c r="G169" s="226">
        <f t="shared" si="88"/>
        <v>0</v>
      </c>
      <c r="H169" s="314">
        <f t="shared" si="88"/>
        <v>0</v>
      </c>
      <c r="I169" s="314">
        <f t="shared" si="88"/>
        <v>0</v>
      </c>
      <c r="J169" s="314">
        <f t="shared" si="88"/>
        <v>0</v>
      </c>
      <c r="K169" s="314">
        <f t="shared" si="88"/>
        <v>0</v>
      </c>
      <c r="L169" s="184">
        <f t="shared" si="88"/>
        <v>212</v>
      </c>
      <c r="M169" s="184">
        <f t="shared" si="88"/>
        <v>212</v>
      </c>
      <c r="N169" s="184">
        <f t="shared" si="88"/>
        <v>0</v>
      </c>
      <c r="O169" s="184">
        <f t="shared" si="88"/>
        <v>0</v>
      </c>
    </row>
    <row r="170" spans="1:15" s="26" customFormat="1" ht="15" customHeight="1" x14ac:dyDescent="0.25">
      <c r="A170" s="57"/>
      <c r="B170" s="133" t="s">
        <v>260</v>
      </c>
      <c r="C170" s="28" t="s">
        <v>32</v>
      </c>
      <c r="D170" s="241">
        <f t="shared" si="83"/>
        <v>212</v>
      </c>
      <c r="E170" s="241">
        <v>212</v>
      </c>
      <c r="F170" s="241"/>
      <c r="G170" s="241"/>
      <c r="H170" s="254">
        <f>I170+K170</f>
        <v>0</v>
      </c>
      <c r="I170" s="254"/>
      <c r="J170" s="254"/>
      <c r="K170" s="254"/>
      <c r="L170" s="10">
        <f>M170+O170</f>
        <v>212</v>
      </c>
      <c r="M170" s="10">
        <f>E170+I170</f>
        <v>212</v>
      </c>
      <c r="N170" s="10">
        <f>F170+J170</f>
        <v>0</v>
      </c>
      <c r="O170" s="10">
        <f>G170+K170</f>
        <v>0</v>
      </c>
    </row>
    <row r="171" spans="1:15" ht="15" customHeight="1" x14ac:dyDescent="0.25">
      <c r="A171" s="27" t="s">
        <v>139</v>
      </c>
      <c r="B171" s="21" t="s">
        <v>29</v>
      </c>
      <c r="C171" s="28" t="s">
        <v>32</v>
      </c>
      <c r="D171" s="226">
        <f t="shared" si="83"/>
        <v>202</v>
      </c>
      <c r="E171" s="226">
        <f t="shared" ref="E171:O171" si="89">E172</f>
        <v>202</v>
      </c>
      <c r="F171" s="226">
        <f t="shared" si="89"/>
        <v>0</v>
      </c>
      <c r="G171" s="226">
        <f t="shared" si="89"/>
        <v>0</v>
      </c>
      <c r="H171" s="314">
        <f t="shared" si="89"/>
        <v>0</v>
      </c>
      <c r="I171" s="314">
        <f t="shared" si="89"/>
        <v>0</v>
      </c>
      <c r="J171" s="314">
        <f t="shared" si="89"/>
        <v>0</v>
      </c>
      <c r="K171" s="314">
        <f t="shared" si="89"/>
        <v>0</v>
      </c>
      <c r="L171" s="184">
        <f t="shared" si="89"/>
        <v>202</v>
      </c>
      <c r="M171" s="184">
        <f t="shared" si="89"/>
        <v>202</v>
      </c>
      <c r="N171" s="184">
        <f t="shared" si="89"/>
        <v>0</v>
      </c>
      <c r="O171" s="184">
        <f t="shared" si="89"/>
        <v>0</v>
      </c>
    </row>
    <row r="172" spans="1:15" s="26" customFormat="1" ht="15" customHeight="1" x14ac:dyDescent="0.25">
      <c r="A172" s="57"/>
      <c r="B172" s="133" t="s">
        <v>260</v>
      </c>
      <c r="C172" s="28" t="s">
        <v>32</v>
      </c>
      <c r="D172" s="241">
        <f t="shared" si="83"/>
        <v>202</v>
      </c>
      <c r="E172" s="241">
        <v>202</v>
      </c>
      <c r="F172" s="241"/>
      <c r="G172" s="241"/>
      <c r="H172" s="254">
        <f>I172+K172</f>
        <v>0</v>
      </c>
      <c r="I172" s="254"/>
      <c r="J172" s="254"/>
      <c r="K172" s="254"/>
      <c r="L172" s="10">
        <f>M172+O172</f>
        <v>202</v>
      </c>
      <c r="M172" s="10">
        <f>E172+I172</f>
        <v>202</v>
      </c>
      <c r="N172" s="10">
        <f>F172+J172</f>
        <v>0</v>
      </c>
      <c r="O172" s="10">
        <f>G172+K172</f>
        <v>0</v>
      </c>
    </row>
    <row r="173" spans="1:15" ht="15" customHeight="1" x14ac:dyDescent="0.25">
      <c r="A173" s="27" t="s">
        <v>178</v>
      </c>
      <c r="B173" s="21" t="s">
        <v>74</v>
      </c>
      <c r="C173" s="28" t="s">
        <v>32</v>
      </c>
      <c r="D173" s="226">
        <f t="shared" si="83"/>
        <v>99</v>
      </c>
      <c r="E173" s="226">
        <f t="shared" ref="E173:O173" si="90">E174</f>
        <v>99</v>
      </c>
      <c r="F173" s="226">
        <f t="shared" si="90"/>
        <v>0</v>
      </c>
      <c r="G173" s="226">
        <f t="shared" si="90"/>
        <v>0</v>
      </c>
      <c r="H173" s="314">
        <f t="shared" si="90"/>
        <v>0</v>
      </c>
      <c r="I173" s="314">
        <f t="shared" si="90"/>
        <v>0</v>
      </c>
      <c r="J173" s="314">
        <f t="shared" si="90"/>
        <v>0</v>
      </c>
      <c r="K173" s="314">
        <f t="shared" si="90"/>
        <v>0</v>
      </c>
      <c r="L173" s="184">
        <f t="shared" si="90"/>
        <v>99</v>
      </c>
      <c r="M173" s="184">
        <f t="shared" si="90"/>
        <v>99</v>
      </c>
      <c r="N173" s="184">
        <f t="shared" si="90"/>
        <v>0</v>
      </c>
      <c r="O173" s="184">
        <f t="shared" si="90"/>
        <v>0</v>
      </c>
    </row>
    <row r="174" spans="1:15" s="26" customFormat="1" ht="15" customHeight="1" x14ac:dyDescent="0.25">
      <c r="A174" s="57"/>
      <c r="B174" s="133" t="s">
        <v>260</v>
      </c>
      <c r="C174" s="28" t="s">
        <v>32</v>
      </c>
      <c r="D174" s="241">
        <f t="shared" si="83"/>
        <v>99</v>
      </c>
      <c r="E174" s="241">
        <v>99</v>
      </c>
      <c r="F174" s="241"/>
      <c r="G174" s="241"/>
      <c r="H174" s="254">
        <f>I174+K174</f>
        <v>0</v>
      </c>
      <c r="I174" s="254"/>
      <c r="J174" s="254"/>
      <c r="K174" s="254"/>
      <c r="L174" s="10">
        <f>M174+O174</f>
        <v>99</v>
      </c>
      <c r="M174" s="10">
        <f>E174+I174</f>
        <v>99</v>
      </c>
      <c r="N174" s="10">
        <f>F174+J174</f>
        <v>0</v>
      </c>
      <c r="O174" s="10">
        <f>G174+K174</f>
        <v>0</v>
      </c>
    </row>
    <row r="175" spans="1:15" ht="15" customHeight="1" x14ac:dyDescent="0.25">
      <c r="A175" s="27" t="s">
        <v>140</v>
      </c>
      <c r="B175" s="21" t="s">
        <v>168</v>
      </c>
      <c r="C175" s="28" t="s">
        <v>32</v>
      </c>
      <c r="D175" s="226">
        <f>E175+G175</f>
        <v>105</v>
      </c>
      <c r="E175" s="226">
        <f t="shared" ref="E175:O175" si="91">E176</f>
        <v>105</v>
      </c>
      <c r="F175" s="226">
        <f t="shared" si="91"/>
        <v>0</v>
      </c>
      <c r="G175" s="226">
        <f t="shared" si="91"/>
        <v>0</v>
      </c>
      <c r="H175" s="314">
        <f t="shared" si="91"/>
        <v>0</v>
      </c>
      <c r="I175" s="314">
        <f t="shared" si="91"/>
        <v>0</v>
      </c>
      <c r="J175" s="314">
        <f t="shared" si="91"/>
        <v>0</v>
      </c>
      <c r="K175" s="314">
        <f t="shared" si="91"/>
        <v>0</v>
      </c>
      <c r="L175" s="184">
        <f t="shared" si="91"/>
        <v>105</v>
      </c>
      <c r="M175" s="184">
        <f t="shared" si="91"/>
        <v>105</v>
      </c>
      <c r="N175" s="184">
        <f t="shared" si="91"/>
        <v>0</v>
      </c>
      <c r="O175" s="184">
        <f t="shared" si="91"/>
        <v>0</v>
      </c>
    </row>
    <row r="176" spans="1:15" s="26" customFormat="1" ht="15" customHeight="1" x14ac:dyDescent="0.25">
      <c r="A176" s="57"/>
      <c r="B176" s="133" t="s">
        <v>260</v>
      </c>
      <c r="C176" s="28" t="s">
        <v>32</v>
      </c>
      <c r="D176" s="241">
        <f>E176+G176</f>
        <v>105</v>
      </c>
      <c r="E176" s="241">
        <v>105</v>
      </c>
      <c r="F176" s="241"/>
      <c r="G176" s="241"/>
      <c r="H176" s="254">
        <f>I176+K176</f>
        <v>0</v>
      </c>
      <c r="I176" s="254"/>
      <c r="J176" s="254"/>
      <c r="K176" s="254"/>
      <c r="L176" s="10">
        <f>M176+O176</f>
        <v>105</v>
      </c>
      <c r="M176" s="10">
        <f>E176+I176</f>
        <v>105</v>
      </c>
      <c r="N176" s="10">
        <f>F176+J176</f>
        <v>0</v>
      </c>
      <c r="O176" s="10">
        <f>G176+K176</f>
        <v>0</v>
      </c>
    </row>
    <row r="177" spans="1:17" ht="15" customHeight="1" x14ac:dyDescent="0.25">
      <c r="A177" s="27" t="s">
        <v>141</v>
      </c>
      <c r="B177" s="21" t="s">
        <v>30</v>
      </c>
      <c r="C177" s="28" t="s">
        <v>32</v>
      </c>
      <c r="D177" s="226">
        <f t="shared" si="83"/>
        <v>286</v>
      </c>
      <c r="E177" s="226">
        <f t="shared" ref="E177:O177" si="92">E178</f>
        <v>286</v>
      </c>
      <c r="F177" s="226">
        <f t="shared" si="92"/>
        <v>0</v>
      </c>
      <c r="G177" s="226">
        <f t="shared" si="92"/>
        <v>0</v>
      </c>
      <c r="H177" s="314">
        <f t="shared" si="92"/>
        <v>0</v>
      </c>
      <c r="I177" s="314">
        <f t="shared" si="92"/>
        <v>0</v>
      </c>
      <c r="J177" s="314">
        <f t="shared" si="92"/>
        <v>0</v>
      </c>
      <c r="K177" s="314">
        <f t="shared" si="92"/>
        <v>0</v>
      </c>
      <c r="L177" s="184">
        <f t="shared" si="92"/>
        <v>286</v>
      </c>
      <c r="M177" s="184">
        <f t="shared" si="92"/>
        <v>286</v>
      </c>
      <c r="N177" s="184">
        <f t="shared" si="92"/>
        <v>0</v>
      </c>
      <c r="O177" s="184">
        <f t="shared" si="92"/>
        <v>0</v>
      </c>
    </row>
    <row r="178" spans="1:17" s="26" customFormat="1" ht="15" customHeight="1" x14ac:dyDescent="0.25">
      <c r="A178" s="57"/>
      <c r="B178" s="133" t="s">
        <v>260</v>
      </c>
      <c r="C178" s="28" t="s">
        <v>32</v>
      </c>
      <c r="D178" s="241">
        <f t="shared" si="83"/>
        <v>286</v>
      </c>
      <c r="E178" s="241">
        <v>286</v>
      </c>
      <c r="F178" s="241"/>
      <c r="G178" s="241"/>
      <c r="H178" s="254">
        <f>I178+K178</f>
        <v>0</v>
      </c>
      <c r="I178" s="254"/>
      <c r="J178" s="254"/>
      <c r="K178" s="254"/>
      <c r="L178" s="10">
        <f>M178+O178</f>
        <v>286</v>
      </c>
      <c r="M178" s="10">
        <f>E178+I178</f>
        <v>286</v>
      </c>
      <c r="N178" s="10">
        <f>F178+J178</f>
        <v>0</v>
      </c>
      <c r="O178" s="10">
        <f>G178+K178</f>
        <v>0</v>
      </c>
    </row>
    <row r="179" spans="1:17" ht="15" customHeight="1" x14ac:dyDescent="0.25">
      <c r="A179" s="27" t="s">
        <v>142</v>
      </c>
      <c r="B179" s="21" t="s">
        <v>31</v>
      </c>
      <c r="C179" s="28" t="s">
        <v>32</v>
      </c>
      <c r="D179" s="226">
        <f t="shared" si="83"/>
        <v>2805</v>
      </c>
      <c r="E179" s="226">
        <f t="shared" ref="E179:O179" si="93">E180</f>
        <v>2805</v>
      </c>
      <c r="F179" s="226">
        <f t="shared" si="93"/>
        <v>0</v>
      </c>
      <c r="G179" s="226">
        <f t="shared" si="93"/>
        <v>0</v>
      </c>
      <c r="H179" s="314">
        <f t="shared" si="93"/>
        <v>0</v>
      </c>
      <c r="I179" s="314">
        <f t="shared" si="93"/>
        <v>0</v>
      </c>
      <c r="J179" s="314">
        <f t="shared" si="93"/>
        <v>0</v>
      </c>
      <c r="K179" s="314">
        <f t="shared" si="93"/>
        <v>0</v>
      </c>
      <c r="L179" s="184">
        <f t="shared" si="93"/>
        <v>2805</v>
      </c>
      <c r="M179" s="184">
        <f t="shared" si="93"/>
        <v>2805</v>
      </c>
      <c r="N179" s="184">
        <f t="shared" si="93"/>
        <v>0</v>
      </c>
      <c r="O179" s="184">
        <f t="shared" si="93"/>
        <v>0</v>
      </c>
    </row>
    <row r="180" spans="1:17" s="26" customFormat="1" ht="15" customHeight="1" x14ac:dyDescent="0.25">
      <c r="A180" s="31"/>
      <c r="B180" s="133" t="s">
        <v>260</v>
      </c>
      <c r="C180" s="28" t="s">
        <v>32</v>
      </c>
      <c r="D180" s="241">
        <f t="shared" si="83"/>
        <v>2805</v>
      </c>
      <c r="E180" s="241">
        <v>2805</v>
      </c>
      <c r="F180" s="241"/>
      <c r="G180" s="241"/>
      <c r="H180" s="254">
        <f>I180+K180</f>
        <v>0</v>
      </c>
      <c r="I180" s="254"/>
      <c r="J180" s="254"/>
      <c r="K180" s="254"/>
      <c r="L180" s="10">
        <f>M180+O180</f>
        <v>2805</v>
      </c>
      <c r="M180" s="10">
        <f>E180+I180</f>
        <v>2805</v>
      </c>
      <c r="N180" s="10">
        <f>F180+J180</f>
        <v>0</v>
      </c>
      <c r="O180" s="10">
        <f>G180+K180</f>
        <v>0</v>
      </c>
    </row>
    <row r="181" spans="1:17" ht="15" customHeight="1" x14ac:dyDescent="0.25">
      <c r="A181" s="27" t="s">
        <v>143</v>
      </c>
      <c r="B181" s="32" t="s">
        <v>71</v>
      </c>
      <c r="C181" s="28" t="s">
        <v>32</v>
      </c>
      <c r="D181" s="226">
        <f t="shared" si="83"/>
        <v>2871</v>
      </c>
      <c r="E181" s="226">
        <f t="shared" ref="E181:O181" si="94">E182</f>
        <v>2871</v>
      </c>
      <c r="F181" s="226">
        <f t="shared" si="94"/>
        <v>0</v>
      </c>
      <c r="G181" s="226">
        <f t="shared" si="94"/>
        <v>0</v>
      </c>
      <c r="H181" s="314">
        <f t="shared" si="94"/>
        <v>0</v>
      </c>
      <c r="I181" s="314">
        <f t="shared" si="94"/>
        <v>0</v>
      </c>
      <c r="J181" s="314">
        <f t="shared" si="94"/>
        <v>0</v>
      </c>
      <c r="K181" s="314">
        <f t="shared" si="94"/>
        <v>0</v>
      </c>
      <c r="L181" s="184">
        <f t="shared" si="94"/>
        <v>2871</v>
      </c>
      <c r="M181" s="184">
        <f t="shared" si="94"/>
        <v>2871</v>
      </c>
      <c r="N181" s="184">
        <f t="shared" si="94"/>
        <v>0</v>
      </c>
      <c r="O181" s="184">
        <f t="shared" si="94"/>
        <v>0</v>
      </c>
    </row>
    <row r="182" spans="1:17" s="26" customFormat="1" ht="15" customHeight="1" x14ac:dyDescent="0.25">
      <c r="A182" s="31"/>
      <c r="B182" s="133" t="s">
        <v>260</v>
      </c>
      <c r="C182" s="28" t="s">
        <v>32</v>
      </c>
      <c r="D182" s="241">
        <f t="shared" si="83"/>
        <v>2871</v>
      </c>
      <c r="E182" s="241">
        <v>2871</v>
      </c>
      <c r="F182" s="241"/>
      <c r="G182" s="241"/>
      <c r="H182" s="254">
        <f>I182+K182</f>
        <v>0</v>
      </c>
      <c r="I182" s="254"/>
      <c r="J182" s="254"/>
      <c r="K182" s="254"/>
      <c r="L182" s="10">
        <f>M182+O182</f>
        <v>2871</v>
      </c>
      <c r="M182" s="10">
        <f>E182+I182</f>
        <v>2871</v>
      </c>
      <c r="N182" s="10">
        <f>F182+J182</f>
        <v>0</v>
      </c>
      <c r="O182" s="10">
        <f>G182+K182</f>
        <v>0</v>
      </c>
    </row>
    <row r="183" spans="1:17" ht="15" customHeight="1" x14ac:dyDescent="0.25">
      <c r="A183" s="67" t="s">
        <v>144</v>
      </c>
      <c r="B183" s="35" t="s">
        <v>264</v>
      </c>
      <c r="C183" s="17"/>
      <c r="D183" s="227">
        <f t="shared" si="83"/>
        <v>44166</v>
      </c>
      <c r="E183" s="227">
        <f>E185+E186</f>
        <v>8922</v>
      </c>
      <c r="F183" s="227">
        <f>F185+F186</f>
        <v>0</v>
      </c>
      <c r="G183" s="227">
        <f>G185+G186</f>
        <v>35244</v>
      </c>
      <c r="H183" s="255">
        <f t="shared" ref="H183:O183" si="95">H185+H186</f>
        <v>0</v>
      </c>
      <c r="I183" s="255">
        <f t="shared" si="95"/>
        <v>0</v>
      </c>
      <c r="J183" s="255">
        <f t="shared" si="95"/>
        <v>0</v>
      </c>
      <c r="K183" s="255">
        <f t="shared" si="95"/>
        <v>0</v>
      </c>
      <c r="L183" s="1">
        <f t="shared" si="95"/>
        <v>44166</v>
      </c>
      <c r="M183" s="1">
        <f t="shared" si="95"/>
        <v>8922</v>
      </c>
      <c r="N183" s="1">
        <f t="shared" si="95"/>
        <v>0</v>
      </c>
      <c r="O183" s="1">
        <f t="shared" si="95"/>
        <v>35244</v>
      </c>
    </row>
    <row r="184" spans="1:17" ht="15" customHeight="1" x14ac:dyDescent="0.25">
      <c r="A184" s="75"/>
      <c r="B184" s="175" t="s">
        <v>214</v>
      </c>
      <c r="C184" s="17"/>
      <c r="D184" s="227"/>
      <c r="E184" s="227"/>
      <c r="F184" s="227"/>
      <c r="G184" s="227"/>
      <c r="H184" s="255"/>
      <c r="I184" s="255"/>
      <c r="J184" s="255"/>
      <c r="K184" s="255"/>
      <c r="L184" s="1"/>
      <c r="M184" s="1"/>
      <c r="N184" s="1"/>
      <c r="O184" s="1"/>
    </row>
    <row r="185" spans="1:17" ht="15" customHeight="1" x14ac:dyDescent="0.25">
      <c r="A185" s="75"/>
      <c r="B185" s="317" t="s">
        <v>8</v>
      </c>
      <c r="C185" s="17"/>
      <c r="D185" s="241">
        <f t="shared" si="83"/>
        <v>34895</v>
      </c>
      <c r="E185" s="226">
        <f>E156</f>
        <v>0</v>
      </c>
      <c r="F185" s="226">
        <f>F156</f>
        <v>0</v>
      </c>
      <c r="G185" s="241">
        <f>G156</f>
        <v>34895</v>
      </c>
      <c r="H185" s="306">
        <f t="shared" ref="H185:O185" si="96">H156</f>
        <v>0</v>
      </c>
      <c r="I185" s="306">
        <f t="shared" si="96"/>
        <v>0</v>
      </c>
      <c r="J185" s="306">
        <f t="shared" si="96"/>
        <v>0</v>
      </c>
      <c r="K185" s="306">
        <f t="shared" si="96"/>
        <v>0</v>
      </c>
      <c r="L185" s="77">
        <f t="shared" si="96"/>
        <v>34895</v>
      </c>
      <c r="M185" s="77">
        <f t="shared" si="96"/>
        <v>0</v>
      </c>
      <c r="N185" s="77">
        <f t="shared" si="96"/>
        <v>0</v>
      </c>
      <c r="O185" s="77">
        <f t="shared" si="96"/>
        <v>34895</v>
      </c>
      <c r="P185" s="26"/>
      <c r="Q185" s="26"/>
    </row>
    <row r="186" spans="1:17" s="26" customFormat="1" ht="15" customHeight="1" x14ac:dyDescent="0.25">
      <c r="A186" s="179"/>
      <c r="B186" s="324" t="s">
        <v>258</v>
      </c>
      <c r="C186" s="188"/>
      <c r="D186" s="304">
        <f t="shared" si="83"/>
        <v>9271</v>
      </c>
      <c r="E186" s="304">
        <f>E158+E160+E162+E164+E166+E168+E170+E172+E174+E176+E178+E180+E182</f>
        <v>8922</v>
      </c>
      <c r="F186" s="304">
        <f>F158+F160+F162+F164+F166+F168+F170+F172+F174+F176+F178+F180+F182</f>
        <v>0</v>
      </c>
      <c r="G186" s="304">
        <f>G158+G160+G162+G164+G166+G168+G170+G172+G174+G176+G178+G180+G182</f>
        <v>349</v>
      </c>
      <c r="H186" s="313">
        <f t="shared" ref="H186:O186" si="97">H158+H160+H162+H164+H166+H168+H170+H172+H174+H176+H178+H180+H182</f>
        <v>0</v>
      </c>
      <c r="I186" s="313">
        <f t="shared" si="97"/>
        <v>0</v>
      </c>
      <c r="J186" s="313">
        <f t="shared" si="97"/>
        <v>0</v>
      </c>
      <c r="K186" s="313">
        <f t="shared" si="97"/>
        <v>0</v>
      </c>
      <c r="L186" s="189">
        <f t="shared" si="97"/>
        <v>9271</v>
      </c>
      <c r="M186" s="189">
        <f t="shared" si="97"/>
        <v>8922</v>
      </c>
      <c r="N186" s="189">
        <f t="shared" si="97"/>
        <v>0</v>
      </c>
      <c r="O186" s="189">
        <f t="shared" si="97"/>
        <v>349</v>
      </c>
      <c r="P186" s="2"/>
      <c r="Q186" s="2"/>
    </row>
    <row r="187" spans="1:17" ht="18.75" customHeight="1" x14ac:dyDescent="0.25">
      <c r="A187" s="11" t="s">
        <v>145</v>
      </c>
      <c r="B187" s="412" t="s">
        <v>385</v>
      </c>
      <c r="C187" s="412"/>
      <c r="D187" s="412"/>
      <c r="E187" s="412"/>
      <c r="F187" s="412"/>
      <c r="G187" s="412"/>
      <c r="H187" s="412"/>
      <c r="I187" s="412"/>
      <c r="J187" s="412"/>
      <c r="K187" s="412"/>
      <c r="L187" s="412"/>
      <c r="M187" s="412"/>
      <c r="N187" s="412"/>
      <c r="O187" s="412"/>
      <c r="P187" s="26"/>
      <c r="Q187" s="26"/>
    </row>
    <row r="188" spans="1:17" ht="15" customHeight="1" x14ac:dyDescent="0.25">
      <c r="A188" s="13" t="s">
        <v>146</v>
      </c>
      <c r="B188" s="49" t="s">
        <v>58</v>
      </c>
      <c r="C188" s="166" t="s">
        <v>24</v>
      </c>
      <c r="D188" s="225">
        <f t="shared" ref="D188:D202" si="98">E188+G188</f>
        <v>19369</v>
      </c>
      <c r="E188" s="228">
        <f t="shared" ref="E188:O188" si="99">E189</f>
        <v>19369</v>
      </c>
      <c r="F188" s="228">
        <f t="shared" si="99"/>
        <v>0</v>
      </c>
      <c r="G188" s="228">
        <f t="shared" si="99"/>
        <v>0</v>
      </c>
      <c r="H188" s="314">
        <f t="shared" si="99"/>
        <v>0</v>
      </c>
      <c r="I188" s="314">
        <f t="shared" si="99"/>
        <v>0</v>
      </c>
      <c r="J188" s="314">
        <f t="shared" si="99"/>
        <v>0</v>
      </c>
      <c r="K188" s="314">
        <f t="shared" si="99"/>
        <v>0</v>
      </c>
      <c r="L188" s="184">
        <f t="shared" si="99"/>
        <v>19369</v>
      </c>
      <c r="M188" s="184">
        <f t="shared" si="99"/>
        <v>19369</v>
      </c>
      <c r="N188" s="184">
        <f t="shared" si="99"/>
        <v>0</v>
      </c>
      <c r="O188" s="184">
        <f t="shared" si="99"/>
        <v>0</v>
      </c>
    </row>
    <row r="189" spans="1:17" s="26" customFormat="1" ht="15" customHeight="1" x14ac:dyDescent="0.25">
      <c r="A189" s="92"/>
      <c r="B189" s="133" t="s">
        <v>260</v>
      </c>
      <c r="C189" s="22" t="s">
        <v>24</v>
      </c>
      <c r="D189" s="241">
        <f t="shared" si="98"/>
        <v>19369</v>
      </c>
      <c r="E189" s="241">
        <v>19369</v>
      </c>
      <c r="F189" s="241"/>
      <c r="G189" s="241"/>
      <c r="H189" s="254">
        <f>I189+K189</f>
        <v>0</v>
      </c>
      <c r="I189" s="254"/>
      <c r="J189" s="254"/>
      <c r="K189" s="254"/>
      <c r="L189" s="10">
        <f>M189+O189</f>
        <v>19369</v>
      </c>
      <c r="M189" s="10">
        <f>E189+I189</f>
        <v>19369</v>
      </c>
      <c r="N189" s="10">
        <f>F189+J189</f>
        <v>0</v>
      </c>
      <c r="O189" s="10">
        <f>G189+K189</f>
        <v>0</v>
      </c>
      <c r="P189" s="2"/>
      <c r="Q189" s="2"/>
    </row>
    <row r="190" spans="1:17" ht="15" customHeight="1" x14ac:dyDescent="0.25">
      <c r="A190" s="50" t="s">
        <v>179</v>
      </c>
      <c r="B190" s="21" t="s">
        <v>59</v>
      </c>
      <c r="C190" s="22" t="s">
        <v>24</v>
      </c>
      <c r="D190" s="226">
        <f>E190+G190</f>
        <v>1685</v>
      </c>
      <c r="E190" s="226">
        <f t="shared" ref="E190:O190" si="100">E191</f>
        <v>1685</v>
      </c>
      <c r="F190" s="226">
        <f t="shared" si="100"/>
        <v>0</v>
      </c>
      <c r="G190" s="226">
        <f t="shared" si="100"/>
        <v>0</v>
      </c>
      <c r="H190" s="314">
        <f t="shared" si="100"/>
        <v>0</v>
      </c>
      <c r="I190" s="314">
        <f t="shared" si="100"/>
        <v>0</v>
      </c>
      <c r="J190" s="314">
        <f t="shared" si="100"/>
        <v>0</v>
      </c>
      <c r="K190" s="314">
        <f t="shared" si="100"/>
        <v>0</v>
      </c>
      <c r="L190" s="184">
        <f t="shared" si="100"/>
        <v>1685</v>
      </c>
      <c r="M190" s="184">
        <f t="shared" si="100"/>
        <v>1685</v>
      </c>
      <c r="N190" s="184">
        <f t="shared" si="100"/>
        <v>0</v>
      </c>
      <c r="O190" s="184">
        <f t="shared" si="100"/>
        <v>0</v>
      </c>
      <c r="P190" s="26"/>
      <c r="Q190" s="26"/>
    </row>
    <row r="191" spans="1:17" s="26" customFormat="1" ht="15" customHeight="1" x14ac:dyDescent="0.25">
      <c r="A191" s="88"/>
      <c r="B191" s="133" t="s">
        <v>260</v>
      </c>
      <c r="C191" s="22" t="s">
        <v>24</v>
      </c>
      <c r="D191" s="241">
        <f t="shared" si="98"/>
        <v>1685</v>
      </c>
      <c r="E191" s="241">
        <v>1685</v>
      </c>
      <c r="F191" s="241"/>
      <c r="G191" s="241"/>
      <c r="H191" s="254">
        <f>I191+K191</f>
        <v>0</v>
      </c>
      <c r="I191" s="254"/>
      <c r="J191" s="254"/>
      <c r="K191" s="254"/>
      <c r="L191" s="10">
        <f>M191+O191</f>
        <v>1685</v>
      </c>
      <c r="M191" s="10">
        <f>E191+I191</f>
        <v>1685</v>
      </c>
      <c r="N191" s="10">
        <f>F191+J191</f>
        <v>0</v>
      </c>
      <c r="O191" s="10">
        <f>G191+K191</f>
        <v>0</v>
      </c>
      <c r="P191" s="2"/>
      <c r="Q191" s="2"/>
    </row>
    <row r="192" spans="1:17" ht="15.75" customHeight="1" x14ac:dyDescent="0.25">
      <c r="A192" s="7" t="s">
        <v>147</v>
      </c>
      <c r="B192" s="18" t="s">
        <v>183</v>
      </c>
      <c r="C192" s="9" t="s">
        <v>24</v>
      </c>
      <c r="D192" s="226">
        <f t="shared" si="98"/>
        <v>1175</v>
      </c>
      <c r="E192" s="229">
        <f>E193</f>
        <v>1175</v>
      </c>
      <c r="F192" s="229">
        <f>F193</f>
        <v>0</v>
      </c>
      <c r="G192" s="229">
        <f>G193</f>
        <v>0</v>
      </c>
      <c r="H192" s="254">
        <f>I192+K192</f>
        <v>0</v>
      </c>
      <c r="I192" s="271">
        <f>I193</f>
        <v>0</v>
      </c>
      <c r="J192" s="271">
        <f>J193</f>
        <v>0</v>
      </c>
      <c r="K192" s="271">
        <f>K193</f>
        <v>0</v>
      </c>
      <c r="L192" s="10">
        <f>M192+O192</f>
        <v>1175</v>
      </c>
      <c r="M192" s="33">
        <f>M193</f>
        <v>1175</v>
      </c>
      <c r="N192" s="33">
        <f>N193</f>
        <v>0</v>
      </c>
      <c r="O192" s="33">
        <f>O193</f>
        <v>0</v>
      </c>
    </row>
    <row r="193" spans="1:17" s="26" customFormat="1" ht="15" customHeight="1" x14ac:dyDescent="0.25">
      <c r="A193" s="92"/>
      <c r="B193" s="133" t="s">
        <v>260</v>
      </c>
      <c r="C193" s="22" t="s">
        <v>24</v>
      </c>
      <c r="D193" s="241">
        <f>E193+G193</f>
        <v>1175</v>
      </c>
      <c r="E193" s="241">
        <v>1175</v>
      </c>
      <c r="F193" s="241"/>
      <c r="G193" s="241"/>
      <c r="H193" s="306"/>
      <c r="I193" s="306"/>
      <c r="J193" s="306"/>
      <c r="K193" s="306"/>
      <c r="L193" s="10">
        <f>M193+O193</f>
        <v>1175</v>
      </c>
      <c r="M193" s="10">
        <f>E193+I193</f>
        <v>1175</v>
      </c>
      <c r="N193" s="10">
        <f>F193+J193</f>
        <v>0</v>
      </c>
      <c r="O193" s="10">
        <f>G193+K193</f>
        <v>0</v>
      </c>
      <c r="P193" s="2"/>
      <c r="Q193" s="2"/>
    </row>
    <row r="194" spans="1:17" ht="15" customHeight="1" x14ac:dyDescent="0.25">
      <c r="A194" s="34" t="s">
        <v>200</v>
      </c>
      <c r="B194" s="35" t="s">
        <v>225</v>
      </c>
      <c r="C194" s="17"/>
      <c r="D194" s="227">
        <f t="shared" si="98"/>
        <v>22229</v>
      </c>
      <c r="E194" s="227">
        <f>E195+E196</f>
        <v>22229</v>
      </c>
      <c r="F194" s="227">
        <f>F195+F196</f>
        <v>0</v>
      </c>
      <c r="G194" s="227">
        <f>G195+G196</f>
        <v>0</v>
      </c>
      <c r="H194" s="255">
        <f t="shared" ref="H194:O194" si="101">H195+H196</f>
        <v>0</v>
      </c>
      <c r="I194" s="255">
        <f t="shared" si="101"/>
        <v>0</v>
      </c>
      <c r="J194" s="255">
        <f t="shared" si="101"/>
        <v>0</v>
      </c>
      <c r="K194" s="255">
        <f t="shared" si="101"/>
        <v>0</v>
      </c>
      <c r="L194" s="1">
        <f t="shared" si="101"/>
        <v>22229</v>
      </c>
      <c r="M194" s="1">
        <f t="shared" si="101"/>
        <v>22229</v>
      </c>
      <c r="N194" s="1">
        <f t="shared" si="101"/>
        <v>0</v>
      </c>
      <c r="O194" s="1">
        <f t="shared" si="101"/>
        <v>0</v>
      </c>
      <c r="P194" s="26"/>
      <c r="Q194" s="26"/>
    </row>
    <row r="195" spans="1:17" s="26" customFormat="1" ht="15" customHeight="1" x14ac:dyDescent="0.25">
      <c r="A195" s="174"/>
      <c r="B195" s="175" t="s">
        <v>251</v>
      </c>
      <c r="C195" s="17"/>
      <c r="D195" s="241">
        <f t="shared" si="98"/>
        <v>0</v>
      </c>
      <c r="E195" s="241"/>
      <c r="F195" s="241"/>
      <c r="G195" s="241"/>
      <c r="H195" s="306"/>
      <c r="I195" s="306"/>
      <c r="J195" s="306"/>
      <c r="K195" s="306"/>
      <c r="L195" s="77"/>
      <c r="M195" s="77"/>
      <c r="N195" s="77"/>
      <c r="O195" s="77"/>
      <c r="P195" s="2"/>
      <c r="Q195" s="2"/>
    </row>
    <row r="196" spans="1:17" s="26" customFormat="1" ht="15" customHeight="1" x14ac:dyDescent="0.25">
      <c r="A196" s="174"/>
      <c r="B196" s="175" t="s">
        <v>266</v>
      </c>
      <c r="C196" s="20"/>
      <c r="D196" s="241">
        <f t="shared" si="98"/>
        <v>22229</v>
      </c>
      <c r="E196" s="241">
        <f t="shared" ref="E196:O196" si="102">E189+E191+E193</f>
        <v>22229</v>
      </c>
      <c r="F196" s="241">
        <f t="shared" si="102"/>
        <v>0</v>
      </c>
      <c r="G196" s="241">
        <f t="shared" si="102"/>
        <v>0</v>
      </c>
      <c r="H196" s="306">
        <f t="shared" si="102"/>
        <v>0</v>
      </c>
      <c r="I196" s="306">
        <f t="shared" si="102"/>
        <v>0</v>
      </c>
      <c r="J196" s="306">
        <f t="shared" si="102"/>
        <v>0</v>
      </c>
      <c r="K196" s="306">
        <f t="shared" si="102"/>
        <v>0</v>
      </c>
      <c r="L196" s="77">
        <f t="shared" si="102"/>
        <v>22229</v>
      </c>
      <c r="M196" s="77">
        <f t="shared" si="102"/>
        <v>22229</v>
      </c>
      <c r="N196" s="77">
        <f t="shared" si="102"/>
        <v>0</v>
      </c>
      <c r="O196" s="77">
        <f t="shared" si="102"/>
        <v>0</v>
      </c>
      <c r="P196" s="2"/>
      <c r="Q196" s="2"/>
    </row>
    <row r="197" spans="1:17" ht="15" customHeight="1" x14ac:dyDescent="0.25">
      <c r="A197" s="78" t="s">
        <v>201</v>
      </c>
      <c r="B197" s="197" t="s">
        <v>189</v>
      </c>
      <c r="C197" s="38"/>
      <c r="D197" s="230">
        <f t="shared" si="98"/>
        <v>592889</v>
      </c>
      <c r="E197" s="230">
        <f>E199+E200+E201+E202</f>
        <v>357988</v>
      </c>
      <c r="F197" s="230">
        <f>F199+F200+F201+F202</f>
        <v>8844</v>
      </c>
      <c r="G197" s="230">
        <f>G199+G200+G201+G202</f>
        <v>234901</v>
      </c>
      <c r="H197" s="256">
        <f t="shared" ref="H197:O197" si="103">H199+H200+H201+H202</f>
        <v>0</v>
      </c>
      <c r="I197" s="256">
        <f t="shared" si="103"/>
        <v>7506</v>
      </c>
      <c r="J197" s="256">
        <f t="shared" si="103"/>
        <v>0</v>
      </c>
      <c r="K197" s="256">
        <f t="shared" si="103"/>
        <v>-7506</v>
      </c>
      <c r="L197" s="39">
        <f t="shared" si="103"/>
        <v>592889</v>
      </c>
      <c r="M197" s="39">
        <f t="shared" si="103"/>
        <v>365494</v>
      </c>
      <c r="N197" s="39">
        <f t="shared" si="103"/>
        <v>8844</v>
      </c>
      <c r="O197" s="39">
        <f t="shared" si="103"/>
        <v>227395</v>
      </c>
      <c r="P197" s="26"/>
      <c r="Q197" s="26"/>
    </row>
    <row r="198" spans="1:17" ht="15" customHeight="1" x14ac:dyDescent="0.25">
      <c r="A198" s="207"/>
      <c r="B198" s="175" t="s">
        <v>214</v>
      </c>
      <c r="C198" s="38"/>
      <c r="D198" s="230"/>
      <c r="E198" s="230"/>
      <c r="F198" s="230"/>
      <c r="G198" s="230"/>
      <c r="H198" s="256"/>
      <c r="I198" s="256"/>
      <c r="J198" s="256"/>
      <c r="K198" s="256"/>
      <c r="L198" s="39"/>
      <c r="M198" s="39"/>
      <c r="N198" s="39"/>
      <c r="O198" s="39"/>
      <c r="P198" s="26"/>
      <c r="Q198" s="26"/>
    </row>
    <row r="199" spans="1:17" s="26" customFormat="1" ht="15" customHeight="1" x14ac:dyDescent="0.25">
      <c r="A199" s="178"/>
      <c r="B199" s="317" t="s">
        <v>434</v>
      </c>
      <c r="C199" s="17"/>
      <c r="D199" s="241">
        <f t="shared" si="98"/>
        <v>465278</v>
      </c>
      <c r="E199" s="241">
        <f t="shared" ref="E199:O199" si="104">E42+E76+E144+E153+E185+E195</f>
        <v>242173</v>
      </c>
      <c r="F199" s="241">
        <f t="shared" si="104"/>
        <v>0</v>
      </c>
      <c r="G199" s="241">
        <f t="shared" si="104"/>
        <v>223105</v>
      </c>
      <c r="H199" s="306">
        <f t="shared" si="104"/>
        <v>0</v>
      </c>
      <c r="I199" s="306">
        <f t="shared" si="104"/>
        <v>0</v>
      </c>
      <c r="J199" s="306">
        <f t="shared" si="104"/>
        <v>0</v>
      </c>
      <c r="K199" s="306">
        <f t="shared" si="104"/>
        <v>0</v>
      </c>
      <c r="L199" s="77">
        <f t="shared" si="104"/>
        <v>465278</v>
      </c>
      <c r="M199" s="77">
        <f t="shared" si="104"/>
        <v>242173</v>
      </c>
      <c r="N199" s="77">
        <f t="shared" si="104"/>
        <v>0</v>
      </c>
      <c r="O199" s="77">
        <f t="shared" si="104"/>
        <v>223105</v>
      </c>
      <c r="P199" s="2"/>
      <c r="Q199" s="2"/>
    </row>
    <row r="200" spans="1:17" s="26" customFormat="1" ht="15" customHeight="1" x14ac:dyDescent="0.2">
      <c r="A200" s="178"/>
      <c r="B200" s="321" t="s">
        <v>258</v>
      </c>
      <c r="C200" s="17"/>
      <c r="D200" s="241">
        <f t="shared" si="98"/>
        <v>119426</v>
      </c>
      <c r="E200" s="241">
        <f t="shared" ref="E200:O200" si="105">E43++E78+E88+E145+E186+E196</f>
        <v>107630</v>
      </c>
      <c r="F200" s="241">
        <f t="shared" si="105"/>
        <v>8844</v>
      </c>
      <c r="G200" s="241">
        <f t="shared" si="105"/>
        <v>11796</v>
      </c>
      <c r="H200" s="306">
        <f t="shared" si="105"/>
        <v>0</v>
      </c>
      <c r="I200" s="306">
        <f t="shared" si="105"/>
        <v>7506</v>
      </c>
      <c r="J200" s="306">
        <f t="shared" si="105"/>
        <v>0</v>
      </c>
      <c r="K200" s="306">
        <f t="shared" si="105"/>
        <v>-7506</v>
      </c>
      <c r="L200" s="77">
        <f t="shared" si="105"/>
        <v>119426</v>
      </c>
      <c r="M200" s="77">
        <f t="shared" si="105"/>
        <v>115136</v>
      </c>
      <c r="N200" s="77">
        <f t="shared" si="105"/>
        <v>8844</v>
      </c>
      <c r="O200" s="77">
        <f t="shared" si="105"/>
        <v>4290</v>
      </c>
    </row>
    <row r="201" spans="1:17" s="26" customFormat="1" ht="25.5" customHeight="1" x14ac:dyDescent="0.2">
      <c r="A201" s="178"/>
      <c r="B201" s="322" t="s">
        <v>66</v>
      </c>
      <c r="C201" s="17"/>
      <c r="D201" s="241">
        <f t="shared" si="98"/>
        <v>292</v>
      </c>
      <c r="E201" s="241">
        <f>E79</f>
        <v>292</v>
      </c>
      <c r="F201" s="241">
        <f t="shared" ref="F201:O201" si="106">F79</f>
        <v>0</v>
      </c>
      <c r="G201" s="241">
        <f t="shared" si="106"/>
        <v>0</v>
      </c>
      <c r="H201" s="306">
        <f t="shared" si="106"/>
        <v>0</v>
      </c>
      <c r="I201" s="306">
        <f t="shared" si="106"/>
        <v>0</v>
      </c>
      <c r="J201" s="306">
        <f t="shared" si="106"/>
        <v>0</v>
      </c>
      <c r="K201" s="306">
        <f t="shared" si="106"/>
        <v>0</v>
      </c>
      <c r="L201" s="77">
        <f t="shared" si="106"/>
        <v>292</v>
      </c>
      <c r="M201" s="77">
        <f t="shared" si="106"/>
        <v>292</v>
      </c>
      <c r="N201" s="77">
        <f t="shared" si="106"/>
        <v>0</v>
      </c>
      <c r="O201" s="77">
        <f t="shared" si="106"/>
        <v>0</v>
      </c>
    </row>
    <row r="202" spans="1:17" s="26" customFormat="1" ht="15" customHeight="1" x14ac:dyDescent="0.25">
      <c r="A202" s="179"/>
      <c r="B202" s="323" t="s">
        <v>256</v>
      </c>
      <c r="C202" s="17"/>
      <c r="D202" s="241">
        <f t="shared" si="98"/>
        <v>7893</v>
      </c>
      <c r="E202" s="241">
        <f t="shared" ref="E202:O202" si="107">E77+E87</f>
        <v>7893</v>
      </c>
      <c r="F202" s="241">
        <f t="shared" si="107"/>
        <v>0</v>
      </c>
      <c r="G202" s="241">
        <f t="shared" si="107"/>
        <v>0</v>
      </c>
      <c r="H202" s="306">
        <f t="shared" si="107"/>
        <v>0</v>
      </c>
      <c r="I202" s="306">
        <f t="shared" si="107"/>
        <v>0</v>
      </c>
      <c r="J202" s="306">
        <f t="shared" si="107"/>
        <v>0</v>
      </c>
      <c r="K202" s="306">
        <f t="shared" si="107"/>
        <v>0</v>
      </c>
      <c r="L202" s="77">
        <f t="shared" si="107"/>
        <v>7893</v>
      </c>
      <c r="M202" s="77">
        <f t="shared" si="107"/>
        <v>7893</v>
      </c>
      <c r="N202" s="77">
        <f t="shared" si="107"/>
        <v>0</v>
      </c>
      <c r="O202" s="77">
        <f t="shared" si="107"/>
        <v>0</v>
      </c>
      <c r="P202" s="2"/>
      <c r="Q202" s="2"/>
    </row>
    <row r="203" spans="1:17" ht="12.75" customHeight="1" x14ac:dyDescent="0.25">
      <c r="A203" s="40"/>
      <c r="B203" s="161"/>
      <c r="C203" s="160"/>
      <c r="D203" s="161"/>
      <c r="E203" s="161"/>
      <c r="F203" s="43"/>
      <c r="G203" s="43"/>
      <c r="H203" s="43"/>
      <c r="I203" s="43"/>
      <c r="J203" s="43"/>
      <c r="K203" s="43"/>
      <c r="L203" s="43"/>
      <c r="M203" s="43"/>
      <c r="N203" s="43"/>
      <c r="P203" s="26"/>
      <c r="Q203" s="26"/>
    </row>
    <row r="204" spans="1:17" x14ac:dyDescent="0.25">
      <c r="A204" s="40"/>
      <c r="B204" s="14"/>
      <c r="C204" s="45"/>
      <c r="D204" s="14"/>
      <c r="E204" s="14"/>
      <c r="F204" s="44"/>
      <c r="G204" s="14"/>
      <c r="H204" s="14"/>
      <c r="I204" s="14"/>
      <c r="J204" s="14"/>
      <c r="K204" s="14"/>
      <c r="L204" s="14"/>
      <c r="M204" s="14"/>
      <c r="N204" s="14"/>
      <c r="P204" s="26"/>
      <c r="Q204" s="26"/>
    </row>
    <row r="205" spans="1:17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P205" s="26"/>
      <c r="Q205" s="26"/>
    </row>
    <row r="206" spans="1:17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P206" s="26"/>
      <c r="Q206" s="26"/>
    </row>
    <row r="207" spans="1:17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7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1:14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1:14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4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4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4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1:14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1:14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1:14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1:14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4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4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1:14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1:14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1:14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1:14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</row>
    <row r="224" spans="1:14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</row>
    <row r="225" spans="1:14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1:14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1:14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1:14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1:14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</row>
    <row r="230" spans="1:14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</row>
    <row r="231" spans="1:14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1:14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1:14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1:14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1:14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</row>
    <row r="236" spans="1:14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</row>
    <row r="237" spans="1:14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1:14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1:14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1:14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1:14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</row>
    <row r="242" spans="1:14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</row>
    <row r="243" spans="1:14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1:14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1:14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1:14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1:14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1:14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1:14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</row>
    <row r="250" spans="1:14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</row>
    <row r="251" spans="1:14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</row>
    <row r="252" spans="1:14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</row>
    <row r="253" spans="1:14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</row>
    <row r="254" spans="1:14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</row>
    <row r="255" spans="1:14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</row>
    <row r="256" spans="1:14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</row>
    <row r="257" spans="1:14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</row>
    <row r="258" spans="1:14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</row>
    <row r="259" spans="1:14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</row>
    <row r="260" spans="1:14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</row>
    <row r="261" spans="1:14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</row>
    <row r="262" spans="1:14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3" spans="1:14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</row>
    <row r="264" spans="1:14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</row>
    <row r="265" spans="1:14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</row>
    <row r="266" spans="1:14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</row>
    <row r="267" spans="1:14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</row>
    <row r="268" spans="1:14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</row>
    <row r="269" spans="1:14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</row>
    <row r="270" spans="1:14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</row>
    <row r="271" spans="1:14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</row>
    <row r="272" spans="1:14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</row>
    <row r="273" spans="1:14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</row>
    <row r="274" spans="1:14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1:14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6" spans="1:14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</row>
    <row r="277" spans="1:14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</row>
    <row r="278" spans="1:14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79" spans="1:14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</row>
    <row r="280" spans="1:14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</row>
    <row r="281" spans="1:14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</row>
    <row r="282" spans="1:14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</row>
    <row r="283" spans="1:14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1:14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5" spans="1:14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14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</row>
    <row r="287" spans="1:14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</row>
    <row r="288" spans="1:14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</row>
    <row r="289" spans="1:14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</row>
    <row r="290" spans="1:14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</row>
    <row r="291" spans="1:14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</row>
    <row r="292" spans="1:14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</row>
    <row r="293" spans="1:14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</row>
    <row r="294" spans="1:14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</row>
    <row r="295" spans="1:14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</row>
    <row r="297" spans="1:14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</row>
    <row r="298" spans="1:14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</row>
    <row r="299" spans="1:14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</row>
    <row r="300" spans="1:14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1" spans="1:14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1:14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1:14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1:14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1:14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1:14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1:14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1:14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1:14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1:14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1:14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1:14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1:14" x14ac:dyDescent="0.25">
      <c r="C316" s="47"/>
    </row>
    <row r="317" spans="1:14" x14ac:dyDescent="0.25">
      <c r="C317" s="47"/>
    </row>
    <row r="318" spans="1:14" x14ac:dyDescent="0.25">
      <c r="C318" s="47"/>
    </row>
    <row r="319" spans="1:14" x14ac:dyDescent="0.25">
      <c r="C319" s="47"/>
    </row>
    <row r="320" spans="1:14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</sheetData>
  <mergeCells count="32">
    <mergeCell ref="B187:O187"/>
    <mergeCell ref="B154:O154"/>
    <mergeCell ref="E12:G12"/>
    <mergeCell ref="L12:L14"/>
    <mergeCell ref="M12:O12"/>
    <mergeCell ref="G13:G14"/>
    <mergeCell ref="B89:O89"/>
    <mergeCell ref="B146:O146"/>
    <mergeCell ref="D12:D14"/>
    <mergeCell ref="B80:O80"/>
    <mergeCell ref="B44:O44"/>
    <mergeCell ref="P18:Q18"/>
    <mergeCell ref="B15:O15"/>
    <mergeCell ref="H12:H14"/>
    <mergeCell ref="I12:K12"/>
    <mergeCell ref="B6:O6"/>
    <mergeCell ref="O13:O14"/>
    <mergeCell ref="A10:O10"/>
    <mergeCell ref="K13:K14"/>
    <mergeCell ref="I13:J13"/>
    <mergeCell ref="E13:F13"/>
    <mergeCell ref="M13:N13"/>
    <mergeCell ref="B7:O7"/>
    <mergeCell ref="B8:O8"/>
    <mergeCell ref="A12:A14"/>
    <mergeCell ref="B12:B14"/>
    <mergeCell ref="C12:C14"/>
    <mergeCell ref="B1:O1"/>
    <mergeCell ref="B2:O2"/>
    <mergeCell ref="B3:O3"/>
    <mergeCell ref="B4:O4"/>
    <mergeCell ref="B5:O5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3"/>
  <sheetViews>
    <sheetView showZeros="0" workbookViewId="0">
      <selection activeCell="N28" sqref="N28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4" x14ac:dyDescent="0.25">
      <c r="B1" s="437" t="s">
        <v>394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</row>
    <row r="2" spans="1:14" x14ac:dyDescent="0.25">
      <c r="B2" s="437" t="s">
        <v>395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</row>
    <row r="3" spans="1:14" x14ac:dyDescent="0.25">
      <c r="B3" s="437" t="s">
        <v>396</v>
      </c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</row>
    <row r="4" spans="1:14" x14ac:dyDescent="0.25">
      <c r="B4" s="437" t="s">
        <v>436</v>
      </c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</row>
    <row r="5" spans="1:14" ht="15" customHeight="1" x14ac:dyDescent="0.25">
      <c r="B5" s="438" t="s">
        <v>398</v>
      </c>
      <c r="C5" s="438"/>
      <c r="D5" s="438"/>
      <c r="E5" s="438"/>
      <c r="F5" s="438"/>
      <c r="G5" s="438"/>
      <c r="H5" s="438"/>
      <c r="I5" s="438"/>
      <c r="J5" s="438"/>
      <c r="K5" s="438"/>
      <c r="L5" s="438"/>
      <c r="M5" s="438"/>
      <c r="N5" s="438"/>
    </row>
    <row r="6" spans="1:14" ht="15" customHeight="1" x14ac:dyDescent="0.25">
      <c r="B6" s="438" t="s">
        <v>399</v>
      </c>
      <c r="C6" s="438"/>
      <c r="D6" s="438"/>
      <c r="E6" s="438"/>
      <c r="F6" s="438"/>
      <c r="G6" s="438"/>
      <c r="H6" s="438"/>
      <c r="I6" s="438"/>
      <c r="J6" s="438"/>
      <c r="K6" s="438"/>
      <c r="L6" s="438"/>
      <c r="M6" s="438"/>
      <c r="N6" s="438"/>
    </row>
    <row r="7" spans="1:14" ht="15" customHeight="1" x14ac:dyDescent="0.25">
      <c r="B7" s="438" t="s">
        <v>400</v>
      </c>
      <c r="C7" s="438"/>
      <c r="D7" s="438"/>
      <c r="E7" s="438"/>
      <c r="F7" s="438"/>
      <c r="G7" s="438"/>
      <c r="H7" s="438"/>
      <c r="I7" s="438"/>
      <c r="J7" s="438"/>
      <c r="K7" s="438"/>
      <c r="L7" s="438"/>
      <c r="M7" s="438"/>
      <c r="N7" s="438"/>
    </row>
    <row r="8" spans="1:14" ht="15" customHeight="1" x14ac:dyDescent="0.25">
      <c r="B8" s="438" t="s">
        <v>409</v>
      </c>
      <c r="C8" s="438"/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</row>
    <row r="9" spans="1:14" ht="15" customHeight="1" x14ac:dyDescent="0.25">
      <c r="B9" s="438" t="s">
        <v>402</v>
      </c>
      <c r="C9" s="438"/>
      <c r="D9" s="438"/>
      <c r="E9" s="438"/>
      <c r="F9" s="438"/>
      <c r="G9" s="438"/>
      <c r="H9" s="438"/>
      <c r="I9" s="438"/>
      <c r="J9" s="438"/>
      <c r="K9" s="438"/>
      <c r="L9" s="438"/>
      <c r="M9" s="438"/>
      <c r="N9" s="438"/>
    </row>
    <row r="10" spans="1:14" ht="15" customHeight="1" x14ac:dyDescent="0.25">
      <c r="B10" s="438" t="s">
        <v>425</v>
      </c>
      <c r="C10" s="438"/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</row>
    <row r="11" spans="1:14" ht="15" customHeight="1" x14ac:dyDescent="0.25">
      <c r="B11" s="438" t="s">
        <v>438</v>
      </c>
      <c r="C11" s="438"/>
      <c r="D11" s="438"/>
      <c r="E11" s="438"/>
      <c r="F11" s="438"/>
      <c r="G11" s="438"/>
      <c r="H11" s="438"/>
      <c r="I11" s="438"/>
      <c r="J11" s="438"/>
      <c r="K11" s="438"/>
      <c r="L11" s="438"/>
      <c r="M11" s="438"/>
      <c r="N11" s="438"/>
    </row>
    <row r="12" spans="1:14" ht="15" customHeight="1" x14ac:dyDescent="0.25">
      <c r="B12" s="438" t="s">
        <v>444</v>
      </c>
      <c r="C12" s="438"/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</row>
    <row r="13" spans="1:14" ht="15" customHeight="1" x14ac:dyDescent="0.25">
      <c r="B13" s="438" t="s">
        <v>496</v>
      </c>
      <c r="C13" s="438"/>
      <c r="D13" s="438"/>
      <c r="E13" s="438"/>
      <c r="F13" s="438"/>
      <c r="G13" s="438"/>
      <c r="H13" s="438"/>
      <c r="I13" s="438"/>
      <c r="J13" s="438"/>
      <c r="K13" s="438"/>
      <c r="L13" s="438"/>
      <c r="M13" s="438"/>
      <c r="N13" s="438"/>
    </row>
    <row r="14" spans="1:14" ht="15" customHeight="1" x14ac:dyDescent="0.25">
      <c r="B14" s="438" t="s">
        <v>502</v>
      </c>
      <c r="C14" s="438"/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</row>
    <row r="16" spans="1:14" x14ac:dyDescent="0.25">
      <c r="A16" s="417" t="s">
        <v>269</v>
      </c>
      <c r="B16" s="417"/>
      <c r="C16" s="417"/>
      <c r="D16" s="417"/>
      <c r="E16" s="417"/>
      <c r="F16" s="417"/>
      <c r="G16" s="417"/>
      <c r="H16" s="417"/>
      <c r="I16" s="417"/>
      <c r="J16" s="417"/>
      <c r="K16" s="417"/>
      <c r="L16" s="417"/>
      <c r="M16" s="417"/>
      <c r="N16" s="417"/>
    </row>
    <row r="17" spans="1:17" ht="17.25" customHeight="1" x14ac:dyDescent="0.25">
      <c r="A17" s="172"/>
      <c r="B17" s="172"/>
      <c r="C17" s="172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4" t="s">
        <v>186</v>
      </c>
      <c r="O17" s="4"/>
    </row>
    <row r="18" spans="1:17" ht="15" customHeight="1" x14ac:dyDescent="0.25">
      <c r="A18" s="393" t="s">
        <v>5</v>
      </c>
      <c r="B18" s="396" t="s">
        <v>268</v>
      </c>
      <c r="C18" s="419" t="s">
        <v>414</v>
      </c>
      <c r="D18" s="423" t="s">
        <v>214</v>
      </c>
      <c r="E18" s="423"/>
      <c r="F18" s="424"/>
      <c r="G18" s="399" t="s">
        <v>416</v>
      </c>
      <c r="H18" s="402" t="s">
        <v>214</v>
      </c>
      <c r="I18" s="403"/>
      <c r="J18" s="404"/>
      <c r="K18" s="418" t="s">
        <v>0</v>
      </c>
      <c r="L18" s="426" t="s">
        <v>214</v>
      </c>
      <c r="M18" s="427"/>
      <c r="N18" s="428"/>
      <c r="P18" s="205"/>
      <c r="Q18" s="325" t="s">
        <v>386</v>
      </c>
    </row>
    <row r="19" spans="1:17" ht="15" customHeight="1" x14ac:dyDescent="0.25">
      <c r="A19" s="394"/>
      <c r="B19" s="397"/>
      <c r="C19" s="420"/>
      <c r="D19" s="424" t="s">
        <v>1</v>
      </c>
      <c r="E19" s="430"/>
      <c r="F19" s="425" t="s">
        <v>2</v>
      </c>
      <c r="G19" s="400"/>
      <c r="H19" s="431" t="s">
        <v>1</v>
      </c>
      <c r="I19" s="431"/>
      <c r="J19" s="405" t="s">
        <v>2</v>
      </c>
      <c r="K19" s="418"/>
      <c r="L19" s="418" t="s">
        <v>1</v>
      </c>
      <c r="M19" s="418"/>
      <c r="N19" s="408" t="s">
        <v>2</v>
      </c>
      <c r="P19" s="243" t="s">
        <v>358</v>
      </c>
      <c r="Q19" s="244">
        <f>'4 pr._savarankiškos f-jos'!Q20+'5 pr._valstybinės f-jos'!R14+'6 pr._mokinio krepšelis'!Q15+'7 pr._kita dotacija'!R70+'8 pr._aplinkos apsaugos s. p.'!Q12+'9 pr._įstaigų pajamos'!Q22+'10 pr._skolintos lėšos'!Q16+'11 pr._apyvartinės lėšos'!Q19</f>
        <v>4288407</v>
      </c>
    </row>
    <row r="20" spans="1:17" ht="28.5" customHeight="1" x14ac:dyDescent="0.25">
      <c r="A20" s="395"/>
      <c r="B20" s="398"/>
      <c r="C20" s="421"/>
      <c r="D20" s="282" t="s">
        <v>3</v>
      </c>
      <c r="E20" s="283" t="s">
        <v>4</v>
      </c>
      <c r="F20" s="425"/>
      <c r="G20" s="401"/>
      <c r="H20" s="327" t="s">
        <v>3</v>
      </c>
      <c r="I20" s="326" t="s">
        <v>4</v>
      </c>
      <c r="J20" s="405"/>
      <c r="K20" s="418"/>
      <c r="L20" s="6" t="s">
        <v>3</v>
      </c>
      <c r="M20" s="5" t="s">
        <v>4</v>
      </c>
      <c r="N20" s="408"/>
      <c r="P20" s="243" t="s">
        <v>359</v>
      </c>
      <c r="Q20" s="244">
        <f>'4 pr._savarankiškos f-jos'!Q21+'5 pr._valstybinės f-jos'!R15+'6 pr._mokinio krepšelis'!Q16+'7 pr._kita dotacija'!R71+'8 pr._aplinkos apsaugos s. p.'!Q13+'9 pr._įstaigų pajamos'!Q23+'10 pr._skolintos lėšos'!Q17+'11 pr._apyvartinės lėšos'!Q20</f>
        <v>24356</v>
      </c>
    </row>
    <row r="21" spans="1:17" ht="15" customHeight="1" x14ac:dyDescent="0.25">
      <c r="A21" s="7" t="s">
        <v>78</v>
      </c>
      <c r="B21" s="8" t="s">
        <v>6</v>
      </c>
      <c r="C21" s="226">
        <f>D21+F21</f>
        <v>6217630</v>
      </c>
      <c r="D21" s="226">
        <f>'4 pr._savarankiškos f-jos'!E83+'5 pr._valstybinės f-jos'!E76+'9 pr._įstaigų pajamos'!E30+'10 pr._skolintos lėšos'!E19+'11 pr._apyvartinės lėšos'!E40+'7 pr._kita dotacija'!E66</f>
        <v>4969615</v>
      </c>
      <c r="E21" s="226">
        <f>'4 pr._savarankiškos f-jos'!F83+'5 pr._valstybinės f-jos'!F76+'9 pr._įstaigų pajamos'!F30+'10 pr._skolintos lėšos'!F19+'11 pr._apyvartinės lėšos'!F40+'7 pr._kita dotacija'!F66</f>
        <v>2472999</v>
      </c>
      <c r="F21" s="226">
        <f>'4 pr._savarankiškos f-jos'!G83+'5 pr._valstybinės f-jos'!G76+'9 pr._įstaigų pajamos'!G30+'10 pr._skolintos lėšos'!G19+'11 pr._apyvartinės lėšos'!G40+'7 pr._kita dotacija'!G66</f>
        <v>1248015</v>
      </c>
      <c r="G21" s="254">
        <f>'4 pr._savarankiškos f-jos'!H83+'5 pr._valstybinės f-jos'!H76+'9 pr._įstaigų pajamos'!H30+'10 pr._skolintos lėšos'!H19+'11 pr._apyvartinės lėšos'!H40+'7 pr._kita dotacija'!H66</f>
        <v>84307</v>
      </c>
      <c r="H21" s="254">
        <f>'4 pr._savarankiškos f-jos'!I83+'5 pr._valstybinės f-jos'!I76+'9 pr._įstaigų pajamos'!I30+'10 pr._skolintos lėšos'!I19+'11 pr._apyvartinės lėšos'!I40+'7 pr._kita dotacija'!I66</f>
        <v>48720</v>
      </c>
      <c r="I21" s="254">
        <f>'4 pr._savarankiškos f-jos'!J83+'5 pr._valstybinės f-jos'!J76+'9 pr._įstaigų pajamos'!J30+'10 pr._skolintos lėšos'!J19+'11 pr._apyvartinės lėšos'!J40+'7 pr._kita dotacija'!J66</f>
        <v>89887</v>
      </c>
      <c r="J21" s="254">
        <f>'4 pr._savarankiškos f-jos'!K83+'5 pr._valstybinės f-jos'!K76+'9 pr._įstaigų pajamos'!K30+'10 pr._skolintos lėšos'!K19+'11 pr._apyvartinės lėšos'!K40+'7 pr._kita dotacija'!K66</f>
        <v>35587</v>
      </c>
      <c r="K21" s="10">
        <f>'4 pr._savarankiškos f-jos'!L83+'5 pr._valstybinės f-jos'!L76+'9 pr._įstaigų pajamos'!L30+'10 pr._skolintos lėšos'!L19+'11 pr._apyvartinės lėšos'!L40+'7 pr._kita dotacija'!L66</f>
        <v>6301937</v>
      </c>
      <c r="L21" s="10">
        <f>'4 pr._savarankiškos f-jos'!M83+'5 pr._valstybinės f-jos'!M76+'9 pr._įstaigų pajamos'!M30+'10 pr._skolintos lėšos'!M19+'11 pr._apyvartinės lėšos'!M40+'7 pr._kita dotacija'!M66</f>
        <v>5018335</v>
      </c>
      <c r="M21" s="10">
        <f>'4 pr._savarankiškos f-jos'!N83+'5 pr._valstybinės f-jos'!N76+'9 pr._įstaigų pajamos'!N30+'10 pr._skolintos lėšos'!N19+'11 pr._apyvartinės lėšos'!N40+'7 pr._kita dotacija'!N66</f>
        <v>2562886</v>
      </c>
      <c r="N21" s="10">
        <f>'4 pr._savarankiškos f-jos'!O83+'5 pr._valstybinės f-jos'!O76+'9 pr._įstaigų pajamos'!O30+'10 pr._skolintos lėšos'!O19+'11 pr._apyvartinės lėšos'!O40+'7 pr._kita dotacija'!O66</f>
        <v>1283602</v>
      </c>
      <c r="P21" s="243" t="s">
        <v>360</v>
      </c>
      <c r="Q21" s="244">
        <f>'4 pr._savarankiškos f-jos'!Q22+'5 pr._valstybinės f-jos'!R16+'6 pr._mokinio krepšelis'!Q17+'7 pr._kita dotacija'!R72+'8 pr._aplinkos apsaugos s. p.'!Q14+'9 pr._įstaigų pajamos'!Q24+'10 pr._skolintos lėšos'!Q18+'11 pr._apyvartinės lėšos'!Q21</f>
        <v>445781</v>
      </c>
    </row>
    <row r="22" spans="1:17" ht="15" customHeight="1" x14ac:dyDescent="0.25">
      <c r="A22" s="7" t="s">
        <v>199</v>
      </c>
      <c r="B22" s="8" t="s">
        <v>65</v>
      </c>
      <c r="C22" s="226">
        <f t="shared" ref="C22:C27" si="0">D22+F22</f>
        <v>5392716</v>
      </c>
      <c r="D22" s="226">
        <f>'4 pr._savarankiškos f-jos'!E136+'8 pr._aplinkos apsaugos s. p.'!E15+'9 pr._įstaigų pajamos'!E43+'10 pr._skolintos lėšos'!E26+'11 pr._apyvartinės lėšos'!E74+'7 pr._kita dotacija'!E71</f>
        <v>3186737</v>
      </c>
      <c r="E22" s="226">
        <f>'4 pr._savarankiškos f-jos'!F136+'8 pr._aplinkos apsaugos s. p.'!F15+'9 pr._įstaigų pajamos'!F43+'10 pr._skolintos lėšos'!F26+'11 pr._apyvartinės lėšos'!F74+'7 pr._kita dotacija'!F71</f>
        <v>2607</v>
      </c>
      <c r="F22" s="226">
        <f>'4 pr._savarankiškos f-jos'!G136+'8 pr._aplinkos apsaugos s. p.'!G15+'9 pr._įstaigų pajamos'!G43+'10 pr._skolintos lėšos'!G26+'11 pr._apyvartinės lėšos'!G74+'7 pr._kita dotacija'!G71</f>
        <v>2205979</v>
      </c>
      <c r="G22" s="255">
        <f>'4 pr._savarankiškos f-jos'!H136+'8 pr._aplinkos apsaugos s. p.'!H15+'9 pr._įstaigų pajamos'!H43+'10 pr._skolintos lėšos'!H26+'11 pr._apyvartinės lėšos'!H74+'7 pr._kita dotacija'!H71</f>
        <v>95478</v>
      </c>
      <c r="H22" s="255">
        <f>'4 pr._savarankiškos f-jos'!I136+'8 pr._aplinkos apsaugos s. p.'!I15+'9 pr._įstaigų pajamos'!I43+'10 pr._skolintos lėšos'!I26+'11 pr._apyvartinės lėšos'!I74+'7 pr._kita dotacija'!I71</f>
        <v>52322</v>
      </c>
      <c r="I22" s="255">
        <f>'4 pr._savarankiškos f-jos'!J136+'8 pr._aplinkos apsaugos s. p.'!J15+'9 pr._įstaigų pajamos'!J43+'10 pr._skolintos lėšos'!J26+'11 pr._apyvartinės lėšos'!J74+'7 pr._kita dotacija'!J71</f>
        <v>0</v>
      </c>
      <c r="J22" s="255">
        <f>'4 pr._savarankiškos f-jos'!K136+'8 pr._aplinkos apsaugos s. p.'!K15+'9 pr._įstaigų pajamos'!K43+'10 pr._skolintos lėšos'!K26+'11 pr._apyvartinės lėšos'!K74+'7 pr._kita dotacija'!K71</f>
        <v>43156</v>
      </c>
      <c r="K22" s="10">
        <f>'4 pr._savarankiškos f-jos'!L136+'8 pr._aplinkos apsaugos s. p.'!L15+'9 pr._įstaigų pajamos'!L43+'10 pr._skolintos lėšos'!L26+'11 pr._apyvartinės lėšos'!L74+'7 pr._kita dotacija'!L71</f>
        <v>5488194</v>
      </c>
      <c r="L22" s="10">
        <f>'4 pr._savarankiškos f-jos'!M136+'8 pr._aplinkos apsaugos s. p.'!M15+'9 pr._įstaigų pajamos'!M43+'10 pr._skolintos lėšos'!M26+'11 pr._apyvartinės lėšos'!M74+'7 pr._kita dotacija'!M71</f>
        <v>3239059</v>
      </c>
      <c r="M22" s="10">
        <f>'4 pr._savarankiškos f-jos'!N136+'8 pr._aplinkos apsaugos s. p.'!N15+'9 pr._įstaigų pajamos'!N43+'10 pr._skolintos lėšos'!N26+'11 pr._apyvartinės lėšos'!N74+'7 pr._kita dotacija'!N71</f>
        <v>2607</v>
      </c>
      <c r="N22" s="10">
        <f>'4 pr._savarankiškos f-jos'!O136+'8 pr._aplinkos apsaugos s. p.'!O15+'9 pr._įstaigų pajamos'!O43+'10 pr._skolintos lėšos'!O26+'11 pr._apyvartinės lėšos'!O74+'7 pr._kita dotacija'!O71</f>
        <v>2249135</v>
      </c>
      <c r="P22" s="243" t="s">
        <v>361</v>
      </c>
      <c r="Q22" s="244">
        <f>'4 pr._savarankiškos f-jos'!Q23+'5 pr._valstybinės f-jos'!R17+'6 pr._mokinio krepšelis'!Q18+'7 pr._kita dotacija'!R73+'8 pr._aplinkos apsaugos s. p.'!Q15+'9 pr._įstaigų pajamos'!Q25+'10 pr._skolintos lėšos'!Q19+'11 pr._apyvartinės lėšos'!Q22</f>
        <v>3837355</v>
      </c>
    </row>
    <row r="23" spans="1:17" ht="15.95" customHeight="1" x14ac:dyDescent="0.25">
      <c r="A23" s="7" t="s">
        <v>79</v>
      </c>
      <c r="B23" s="8" t="s">
        <v>69</v>
      </c>
      <c r="C23" s="226">
        <f t="shared" si="0"/>
        <v>726068</v>
      </c>
      <c r="D23" s="226">
        <f>'4 pr._savarankiškos f-jos'!E141+'5 pr._valstybinės f-jos'!E82+'8 pr._aplinkos apsaugos s. p.'!E18+'9 pr._įstaigų pajamos'!E46+'10 pr._skolintos lėšos'!E29+'11 pr._apyvartinės lėšos'!E85+'7 pr._kita dotacija'!E73</f>
        <v>256712</v>
      </c>
      <c r="E23" s="226">
        <f>'4 pr._savarankiškos f-jos'!F141+'5 pr._valstybinės f-jos'!F82+'8 pr._aplinkos apsaugos s. p.'!F18+'9 pr._įstaigų pajamos'!F46+'10 pr._skolintos lėšos'!F29+'11 pr._apyvartinės lėšos'!F85+'7 pr._kita dotacija'!F73</f>
        <v>102988</v>
      </c>
      <c r="F23" s="226">
        <f>'4 pr._savarankiškos f-jos'!G141+'5 pr._valstybinės f-jos'!G82+'8 pr._aplinkos apsaugos s. p.'!G18+'9 pr._įstaigų pajamos'!G46+'10 pr._skolintos lėšos'!G29+'11 pr._apyvartinės lėšos'!G85+'7 pr._kita dotacija'!G73</f>
        <v>469356</v>
      </c>
      <c r="G23" s="254">
        <f>'4 pr._savarankiškos f-jos'!H141+'5 pr._valstybinės f-jos'!H82+'8 pr._aplinkos apsaugos s. p.'!H18+'9 pr._įstaigų pajamos'!H46+'10 pr._skolintos lėšos'!H29+'11 pr._apyvartinės lėšos'!H85+'7 pr._kita dotacija'!H73</f>
        <v>0</v>
      </c>
      <c r="H23" s="254">
        <f>'4 pr._savarankiškos f-jos'!I141+'5 pr._valstybinės f-jos'!I82+'8 pr._aplinkos apsaugos s. p.'!I18+'9 pr._įstaigų pajamos'!I46+'10 pr._skolintos lėšos'!I29+'11 pr._apyvartinės lėšos'!I85+'7 pr._kita dotacija'!I73</f>
        <v>23606</v>
      </c>
      <c r="I23" s="254">
        <f>'4 pr._savarankiškos f-jos'!J141+'5 pr._valstybinės f-jos'!J82+'8 pr._aplinkos apsaugos s. p.'!J18+'9 pr._įstaigų pajamos'!J46+'10 pr._skolintos lėšos'!J29+'11 pr._apyvartinės lėšos'!J85+'7 pr._kita dotacija'!J73</f>
        <v>0</v>
      </c>
      <c r="J23" s="254">
        <f>'4 pr._savarankiškos f-jos'!K141+'5 pr._valstybinės f-jos'!K82+'8 pr._aplinkos apsaugos s. p.'!K18+'9 pr._įstaigų pajamos'!K46+'10 pr._skolintos lėšos'!K29+'11 pr._apyvartinės lėšos'!K85+'7 pr._kita dotacija'!K73</f>
        <v>-23606</v>
      </c>
      <c r="K23" s="10">
        <f>'4 pr._savarankiškos f-jos'!L141+'5 pr._valstybinės f-jos'!L82+'8 pr._aplinkos apsaugos s. p.'!L18+'9 pr._įstaigų pajamos'!L46+'10 pr._skolintos lėšos'!L29+'11 pr._apyvartinės lėšos'!L85+'7 pr._kita dotacija'!L73</f>
        <v>726068</v>
      </c>
      <c r="L23" s="10">
        <f>'4 pr._savarankiškos f-jos'!M141+'5 pr._valstybinės f-jos'!M82+'8 pr._aplinkos apsaugos s. p.'!M18+'9 pr._įstaigų pajamos'!M46+'10 pr._skolintos lėšos'!M29+'11 pr._apyvartinės lėšos'!M85+'7 pr._kita dotacija'!M73</f>
        <v>280318</v>
      </c>
      <c r="M23" s="10">
        <f>'4 pr._savarankiškos f-jos'!N141+'5 pr._valstybinės f-jos'!N82+'8 pr._aplinkos apsaugos s. p.'!N18+'9 pr._įstaigų pajamos'!N46+'10 pr._skolintos lėšos'!N29+'11 pr._apyvartinės lėšos'!N85+'7 pr._kita dotacija'!N73</f>
        <v>102988</v>
      </c>
      <c r="N23" s="10">
        <f>'4 pr._savarankiškos f-jos'!O141+'5 pr._valstybinės f-jos'!O82+'8 pr._aplinkos apsaugos s. p.'!O18+'9 pr._įstaigų pajamos'!O46+'10 pr._skolintos lėšos'!O29+'11 pr._apyvartinės lėšos'!O85+'7 pr._kita dotacija'!O73</f>
        <v>445750</v>
      </c>
      <c r="P23" s="243" t="s">
        <v>364</v>
      </c>
      <c r="Q23" s="244">
        <f>'4 pr._savarankiškos f-jos'!Q24+'5 pr._valstybinės f-jos'!R18+'6 pr._mokinio krepšelis'!Q19+'7 pr._kita dotacija'!R74+'8 pr._aplinkos apsaugos s. p.'!Q16+'9 pr._įstaigų pajamos'!Q26+'10 pr._skolintos lėšos'!Q20+'11 pr._apyvartinės lėšos'!Q23</f>
        <v>2324738</v>
      </c>
    </row>
    <row r="24" spans="1:17" ht="15" customHeight="1" x14ac:dyDescent="0.25">
      <c r="A24" s="7" t="s">
        <v>80</v>
      </c>
      <c r="B24" s="8" t="s">
        <v>188</v>
      </c>
      <c r="C24" s="226">
        <f>D24+F24</f>
        <v>16974248</v>
      </c>
      <c r="D24" s="226">
        <f>'4 pr._savarankiškos f-jos'!E183+'6 pr._mokinio krepšelis'!E55+'7 pr._kita dotacija'!E161+'9 pr._įstaigų pajamos'!E75+'10 pr._skolintos lėšos'!E37+'11 pr._apyvartinės lėšos'!E142</f>
        <v>15251215</v>
      </c>
      <c r="E24" s="226">
        <f>'4 pr._savarankiškos f-jos'!F183+'6 pr._mokinio krepšelis'!F55+'7 pr._kita dotacija'!F161+'9 pr._įstaigų pajamos'!F75+'10 pr._skolintos lėšos'!F37+'11 pr._apyvartinės lėšos'!F142</f>
        <v>9775039</v>
      </c>
      <c r="F24" s="226">
        <f>'4 pr._savarankiškos f-jos'!G183+'6 pr._mokinio krepšelis'!G55+'7 pr._kita dotacija'!G161+'9 pr._įstaigų pajamos'!G75+'10 pr._skolintos lėšos'!G37+'11 pr._apyvartinės lėšos'!G142</f>
        <v>1723033</v>
      </c>
      <c r="G24" s="254">
        <f>'4 pr._savarankiškos f-jos'!H183+'6 pr._mokinio krepšelis'!H55+'7 pr._kita dotacija'!H161+'9 pr._įstaigų pajamos'!H75+'10 pr._skolintos lėšos'!H37+'11 pr._apyvartinės lėšos'!H142</f>
        <v>263527</v>
      </c>
      <c r="H24" s="254">
        <f>'4 pr._savarankiškos f-jos'!I183+'6 pr._mokinio krepšelis'!I55+'7 pr._kita dotacija'!I161+'9 pr._įstaigų pajamos'!I75+'10 pr._skolintos lėšos'!I37+'11 pr._apyvartinės lėšos'!I142</f>
        <v>264084</v>
      </c>
      <c r="I24" s="254">
        <f>'4 pr._savarankiškos f-jos'!J183+'6 pr._mokinio krepšelis'!J55+'7 pr._kita dotacija'!J161+'9 pr._įstaigų pajamos'!J75+'10 pr._skolintos lėšos'!J37+'11 pr._apyvartinės lėšos'!J142</f>
        <v>59101</v>
      </c>
      <c r="J24" s="254">
        <f>'4 pr._savarankiškos f-jos'!K183+'6 pr._mokinio krepšelis'!K55+'7 pr._kita dotacija'!K161+'9 pr._įstaigų pajamos'!K75+'10 pr._skolintos lėšos'!K37+'11 pr._apyvartinės lėšos'!K142</f>
        <v>-557</v>
      </c>
      <c r="K24" s="10">
        <f>'4 pr._savarankiškos f-jos'!L183+'6 pr._mokinio krepšelis'!L55+'7 pr._kita dotacija'!L161+'9 pr._įstaigų pajamos'!L75+'10 pr._skolintos lėšos'!L37+'11 pr._apyvartinės lėšos'!L142</f>
        <v>17237775</v>
      </c>
      <c r="L24" s="10">
        <f>'4 pr._savarankiškos f-jos'!M183+'6 pr._mokinio krepšelis'!M55+'7 pr._kita dotacija'!M161+'9 pr._įstaigų pajamos'!M75+'10 pr._skolintos lėšos'!M37+'11 pr._apyvartinės lėšos'!M142</f>
        <v>15515299</v>
      </c>
      <c r="M24" s="10">
        <f>'4 pr._savarankiškos f-jos'!N183+'6 pr._mokinio krepšelis'!N55+'7 pr._kita dotacija'!N161+'9 pr._įstaigų pajamos'!N75+'10 pr._skolintos lėšos'!N37+'11 pr._apyvartinės lėšos'!N142</f>
        <v>9834140</v>
      </c>
      <c r="N24" s="10">
        <f>'4 pr._savarankiškos f-jos'!O183+'6 pr._mokinio krepšelis'!O55+'7 pr._kita dotacija'!O161+'9 pr._įstaigų pajamos'!O75+'10 pr._skolintos lėšos'!O37+'11 pr._apyvartinės lėšos'!O142</f>
        <v>1722476</v>
      </c>
      <c r="P24" s="243" t="s">
        <v>362</v>
      </c>
      <c r="Q24" s="244">
        <f>'4 pr._savarankiškos f-jos'!Q25+'5 pr._valstybinės f-jos'!R19+'6 pr._mokinio krepšelis'!Q20+'7 pr._kita dotacija'!R75+'8 pr._aplinkos apsaugos s. p.'!Q17+'9 pr._įstaigų pajamos'!Q27+'10 pr._skolintos lėšos'!Q21+'11 pr._apyvartinės lėšos'!Q24</f>
        <v>1282805</v>
      </c>
    </row>
    <row r="25" spans="1:17" x14ac:dyDescent="0.25">
      <c r="A25" s="7" t="s">
        <v>81</v>
      </c>
      <c r="B25" s="8" t="s">
        <v>198</v>
      </c>
      <c r="C25" s="226">
        <f t="shared" si="0"/>
        <v>713265</v>
      </c>
      <c r="D25" s="226">
        <f>'4 pr._savarankiškos f-jos'!E188+'5 pr._valstybinės f-jos'!E108+'10 pr._skolintos lėšos'!E40+'11 pr._apyvartinės lėšos'!E152+'7 pr._kita dotacija'!E165</f>
        <v>604428</v>
      </c>
      <c r="E25" s="226">
        <f>'4 pr._savarankiškos f-jos'!F188+'5 pr._valstybinės f-jos'!F108+'10 pr._skolintos lėšos'!F40+'11 pr._apyvartinės lėšos'!F152+'7 pr._kita dotacija'!F165</f>
        <v>129488</v>
      </c>
      <c r="F25" s="226">
        <f>'4 pr._savarankiškos f-jos'!G188+'5 pr._valstybinės f-jos'!G108+'10 pr._skolintos lėšos'!G40+'11 pr._apyvartinės lėšos'!G152+'7 pr._kita dotacija'!G165</f>
        <v>108837</v>
      </c>
      <c r="G25" s="254">
        <f>'4 pr._savarankiškos f-jos'!H188+'5 pr._valstybinės f-jos'!H108+'10 pr._skolintos lėšos'!H40+'11 pr._apyvartinės lėšos'!H152+'7 pr._kita dotacija'!H165</f>
        <v>1650</v>
      </c>
      <c r="H25" s="254">
        <f>'4 pr._savarankiškos f-jos'!I188+'5 pr._valstybinės f-jos'!I108+'10 pr._skolintos lėšos'!I40+'11 pr._apyvartinės lėšos'!I152+'7 pr._kita dotacija'!I165</f>
        <v>1650</v>
      </c>
      <c r="I25" s="254">
        <f>'4 pr._savarankiškos f-jos'!J188+'5 pr._valstybinės f-jos'!J108+'10 pr._skolintos lėšos'!J40+'11 pr._apyvartinės lėšos'!J152+'7 pr._kita dotacija'!J165</f>
        <v>0</v>
      </c>
      <c r="J25" s="254">
        <f>'4 pr._savarankiškos f-jos'!K188+'5 pr._valstybinės f-jos'!K108+'10 pr._skolintos lėšos'!K40+'11 pr._apyvartinės lėšos'!K152+'7 pr._kita dotacija'!K165</f>
        <v>0</v>
      </c>
      <c r="K25" s="10">
        <f>'4 pr._savarankiškos f-jos'!L188+'5 pr._valstybinės f-jos'!L108+'10 pr._skolintos lėšos'!L40+'11 pr._apyvartinės lėšos'!L152+'7 pr._kita dotacija'!L165</f>
        <v>714915</v>
      </c>
      <c r="L25" s="10">
        <f>'4 pr._savarankiškos f-jos'!M188+'5 pr._valstybinės f-jos'!M108+'10 pr._skolintos lėšos'!M40+'11 pr._apyvartinės lėšos'!M152+'7 pr._kita dotacija'!M165</f>
        <v>606078</v>
      </c>
      <c r="M25" s="10">
        <f>'4 pr._savarankiškos f-jos'!N188+'5 pr._valstybinės f-jos'!N108+'10 pr._skolintos lėšos'!N40+'11 pr._apyvartinės lėšos'!N152+'7 pr._kita dotacija'!N165</f>
        <v>129488</v>
      </c>
      <c r="N25" s="10">
        <f>'4 pr._savarankiškos f-jos'!O188+'5 pr._valstybinės f-jos'!O108+'10 pr._skolintos lėšos'!O40+'11 pr._apyvartinės lėšos'!O152+'7 pr._kita dotacija'!O165</f>
        <v>108837</v>
      </c>
      <c r="P25" s="243" t="s">
        <v>363</v>
      </c>
      <c r="Q25" s="244">
        <f>'4 pr._savarankiškos f-jos'!Q26+'5 pr._valstybinės f-jos'!R20+'6 pr._mokinio krepšelis'!Q21+'7 pr._kita dotacija'!R76+'8 pr._aplinkos apsaugos s. p.'!Q18+'9 pr._įstaigų pajamos'!Q28+'10 pr._skolintos lėšos'!Q22+'11 pr._apyvartinės lėšos'!Q25</f>
        <v>726068</v>
      </c>
    </row>
    <row r="26" spans="1:17" x14ac:dyDescent="0.25">
      <c r="A26" s="7" t="s">
        <v>82</v>
      </c>
      <c r="B26" s="8" t="s">
        <v>73</v>
      </c>
      <c r="C26" s="226">
        <f t="shared" si="0"/>
        <v>3023181</v>
      </c>
      <c r="D26" s="226">
        <f>'4 pr._savarankiškos f-jos'!E206+'9 pr._įstaigų pajamos'!E91+'10 pr._skolintos lėšos'!E44+'11 pr._apyvartinės lėšos'!E183+'7 pr._kita dotacija'!E211</f>
        <v>1789599</v>
      </c>
      <c r="E26" s="226">
        <f>'4 pr._savarankiškos f-jos'!F206+'9 pr._įstaigų pajamos'!F91+'10 pr._skolintos lėšos'!F44+'11 pr._apyvartinės lėšos'!F183+'7 pr._kita dotacija'!F211</f>
        <v>914715</v>
      </c>
      <c r="F26" s="226">
        <f>'4 pr._savarankiškos f-jos'!G206+'9 pr._įstaigų pajamos'!G91+'10 pr._skolintos lėšos'!G44+'11 pr._apyvartinės lėšos'!G183+'7 pr._kita dotacija'!G211</f>
        <v>1233582</v>
      </c>
      <c r="G26" s="254">
        <f>'4 pr._savarankiškos f-jos'!H206+'9 pr._įstaigų pajamos'!H91+'10 pr._skolintos lėšos'!H44+'11 pr._apyvartinės lėšos'!H183+'7 pr._kita dotacija'!H211</f>
        <v>69673</v>
      </c>
      <c r="H26" s="254">
        <f>'4 pr._savarankiškos f-jos'!I206+'9 pr._įstaigų pajamos'!I91+'10 pr._skolintos lėšos'!I44+'11 pr._apyvartinės lėšos'!I183+'7 pr._kita dotacija'!I211</f>
        <v>60445</v>
      </c>
      <c r="I26" s="254">
        <f>'4 pr._savarankiškos f-jos'!J206+'9 pr._įstaigų pajamos'!J91+'10 pr._skolintos lėšos'!J44+'11 pr._apyvartinės lėšos'!J183+'7 pr._kita dotacija'!J211</f>
        <v>34321</v>
      </c>
      <c r="J26" s="254">
        <f>'4 pr._savarankiškos f-jos'!K206+'9 pr._įstaigų pajamos'!K91+'10 pr._skolintos lėšos'!K44+'11 pr._apyvartinės lėšos'!K183+'7 pr._kita dotacija'!K211</f>
        <v>9228</v>
      </c>
      <c r="K26" s="10">
        <f>'4 pr._savarankiškos f-jos'!L206+'9 pr._įstaigų pajamos'!L91+'10 pr._skolintos lėšos'!L44+'11 pr._apyvartinės lėšos'!L183+'7 pr._kita dotacija'!L211</f>
        <v>3092854</v>
      </c>
      <c r="L26" s="10">
        <f>'4 pr._savarankiškos f-jos'!M206+'9 pr._įstaigų pajamos'!M91+'10 pr._skolintos lėšos'!M44+'11 pr._apyvartinės lėšos'!M183+'7 pr._kita dotacija'!M211</f>
        <v>1850044</v>
      </c>
      <c r="M26" s="10">
        <f>'4 pr._savarankiškos f-jos'!N206+'9 pr._įstaigų pajamos'!N91+'10 pr._skolintos lėšos'!N44+'11 pr._apyvartinės lėšos'!N183+'7 pr._kita dotacija'!N211</f>
        <v>949036</v>
      </c>
      <c r="N26" s="10">
        <f>'4 pr._savarankiškos f-jos'!O206+'9 pr._įstaigų pajamos'!O91+'10 pr._skolintos lėšos'!O44+'11 pr._apyvartinės lėšos'!O183+'7 pr._kita dotacija'!O211</f>
        <v>1242810</v>
      </c>
      <c r="P26" s="243" t="s">
        <v>365</v>
      </c>
      <c r="Q26" s="244">
        <f>'4 pr._savarankiškos f-jos'!Q27+'5 pr._valstybinės f-jos'!R21+'6 pr._mokinio krepšelis'!Q22+'7 pr._kita dotacija'!R77+'8 pr._aplinkos apsaugos s. p.'!Q19+'9 pr._įstaigų pajamos'!Q29+'10 pr._skolintos lėšos'!Q23+'11 pr._apyvartinės lėšos'!Q26</f>
        <v>3324997</v>
      </c>
    </row>
    <row r="27" spans="1:17" x14ac:dyDescent="0.25">
      <c r="A27" s="7" t="s">
        <v>83</v>
      </c>
      <c r="B27" s="8" t="s">
        <v>75</v>
      </c>
      <c r="C27" s="226">
        <f t="shared" si="0"/>
        <v>5773914</v>
      </c>
      <c r="D27" s="226">
        <f>'4 pr._savarankiškos f-jos'!E215+'5 pr._valstybinės f-jos'!E118+'9 pr._įstaigų pajamos'!E97+'11 pr._apyvartinės lėšos'!E194+'7 pr._kita dotacija'!E221</f>
        <v>5629104</v>
      </c>
      <c r="E27" s="226">
        <f>'4 pr._savarankiškos f-jos'!F215+'5 pr._valstybinės f-jos'!F118+'9 pr._įstaigų pajamos'!F97+'11 pr._apyvartinės lėšos'!F194+'7 pr._kita dotacija'!F221</f>
        <v>930644</v>
      </c>
      <c r="F27" s="226">
        <f>'4 pr._savarankiškos f-jos'!G215+'5 pr._valstybinės f-jos'!G118+'9 pr._įstaigų pajamos'!G97+'11 pr._apyvartinės lėšos'!G194+'7 pr._kita dotacija'!G221</f>
        <v>144810</v>
      </c>
      <c r="G27" s="254">
        <f>'4 pr._savarankiškos f-jos'!H215+'5 pr._valstybinės f-jos'!H118+'9 pr._įstaigų pajamos'!H97+'11 pr._apyvartinės lėšos'!H194+'7 pr._kita dotacija'!H221</f>
        <v>-328482</v>
      </c>
      <c r="H27" s="254">
        <f>'4 pr._savarankiškos f-jos'!I215+'5 pr._valstybinės f-jos'!I118+'9 pr._įstaigų pajamos'!I97+'11 pr._apyvartinės lėšos'!I194+'7 pr._kita dotacija'!I221</f>
        <v>-328482</v>
      </c>
      <c r="I27" s="254">
        <f>'4 pr._savarankiškos f-jos'!J215+'5 pr._valstybinės f-jos'!J118+'9 pr._įstaigų pajamos'!J97+'11 pr._apyvartinės lėšos'!J194+'7 pr._kita dotacija'!J221</f>
        <v>18091</v>
      </c>
      <c r="J27" s="254">
        <f>'4 pr._savarankiškos f-jos'!K215+'5 pr._valstybinės f-jos'!K118+'9 pr._įstaigų pajamos'!K97+'11 pr._apyvartinės lėšos'!K194+'7 pr._kita dotacija'!K221</f>
        <v>0</v>
      </c>
      <c r="K27" s="10">
        <f>'4 pr._savarankiškos f-jos'!L215+'5 pr._valstybinės f-jos'!L118+'9 pr._įstaigų pajamos'!L97+'11 pr._apyvartinės lėšos'!L194+'7 pr._kita dotacija'!L221</f>
        <v>5445432</v>
      </c>
      <c r="L27" s="10">
        <f>'4 pr._savarankiškos f-jos'!M215+'5 pr._valstybinės f-jos'!M118+'9 pr._įstaigų pajamos'!M97+'11 pr._apyvartinės lėšos'!M194+'7 pr._kita dotacija'!M221</f>
        <v>5300622</v>
      </c>
      <c r="M27" s="10">
        <f>'4 pr._savarankiškos f-jos'!N215+'5 pr._valstybinės f-jos'!N118+'9 pr._įstaigų pajamos'!N97+'11 pr._apyvartinės lėšos'!N194+'7 pr._kita dotacija'!N221</f>
        <v>948735</v>
      </c>
      <c r="N27" s="10">
        <f>'4 pr._savarankiškos f-jos'!O215+'5 pr._valstybinės f-jos'!O118+'9 pr._įstaigų pajamos'!O97+'11 pr._apyvartinės lėšos'!O194+'7 pr._kita dotacija'!O221</f>
        <v>144810</v>
      </c>
      <c r="P27" s="243" t="s">
        <v>366</v>
      </c>
      <c r="Q27" s="244">
        <f>'4 pr._savarankiškos f-jos'!Q28+'5 pr._valstybinės f-jos'!R22+'6 pr._mokinio krepšelis'!Q23+'7 pr._kita dotacija'!R79+'8 pr._aplinkos apsaugos s. p.'!Q20+'9 pr._įstaigų pajamos'!Q30+'10 pr._skolintos lėšos'!Q24+'11 pr._apyvartinės lėšos'!Q27</f>
        <v>17136852</v>
      </c>
    </row>
    <row r="28" spans="1:17" x14ac:dyDescent="0.25">
      <c r="A28" s="36" t="s">
        <v>84</v>
      </c>
      <c r="B28" s="37" t="s">
        <v>189</v>
      </c>
      <c r="C28" s="230">
        <f>SUM(C21:C27)</f>
        <v>38821022</v>
      </c>
      <c r="D28" s="230">
        <f>SUM(D21:D27)</f>
        <v>31687410</v>
      </c>
      <c r="E28" s="230">
        <f>SUM(E21:E27)</f>
        <v>14328480</v>
      </c>
      <c r="F28" s="230">
        <f>SUM(F21:F27)</f>
        <v>7133612</v>
      </c>
      <c r="G28" s="256">
        <f t="shared" ref="G28:N28" si="1">SUM(G21:G27)</f>
        <v>186153</v>
      </c>
      <c r="H28" s="256">
        <f t="shared" si="1"/>
        <v>122345</v>
      </c>
      <c r="I28" s="256">
        <f t="shared" si="1"/>
        <v>201400</v>
      </c>
      <c r="J28" s="256">
        <f t="shared" si="1"/>
        <v>63808</v>
      </c>
      <c r="K28" s="39">
        <f t="shared" si="1"/>
        <v>39007175</v>
      </c>
      <c r="L28" s="39">
        <f t="shared" si="1"/>
        <v>31809755</v>
      </c>
      <c r="M28" s="39">
        <f t="shared" si="1"/>
        <v>14529880</v>
      </c>
      <c r="N28" s="39">
        <f t="shared" si="1"/>
        <v>7197420</v>
      </c>
      <c r="P28" s="243" t="s">
        <v>367</v>
      </c>
      <c r="Q28" s="244">
        <f>'4 pr._savarankiškos f-jos'!Q29+'5 pr._valstybinės f-jos'!R23+'6 pr._mokinio krepšelis'!Q24+'7 pr._kita dotacija'!R80+'8 pr._aplinkos apsaugos s. p.'!Q21+'9 pr._įstaigų pajamos'!Q31+'10 pr._skolintos lėšos'!Q25+'11 pr._apyvartinės lėšos'!Q28</f>
        <v>5615816</v>
      </c>
    </row>
    <row r="29" spans="1:17" x14ac:dyDescent="0.25">
      <c r="A29" s="14"/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P29" s="245" t="s">
        <v>189</v>
      </c>
      <c r="Q29" s="246">
        <f>SUM(Q19:Q28)</f>
        <v>39007175</v>
      </c>
    </row>
    <row r="30" spans="1:17" x14ac:dyDescent="0.25">
      <c r="A30" s="14"/>
      <c r="B30" s="14"/>
      <c r="C30" s="14"/>
      <c r="D30" s="14"/>
      <c r="E30" s="14"/>
      <c r="F30" s="14"/>
      <c r="P30" s="205"/>
      <c r="Q30" s="205"/>
    </row>
    <row r="31" spans="1:17" x14ac:dyDescent="0.25">
      <c r="A31" s="14"/>
      <c r="B31" s="14"/>
      <c r="C31" s="14"/>
      <c r="D31" s="14"/>
      <c r="E31" s="14"/>
      <c r="F31" s="14"/>
      <c r="P31" s="205"/>
      <c r="Q31" s="205">
        <f>K28-Q29</f>
        <v>0</v>
      </c>
    </row>
    <row r="32" spans="1:17" x14ac:dyDescent="0.25">
      <c r="A32" s="14"/>
      <c r="B32" s="14"/>
      <c r="C32" s="14"/>
      <c r="D32" s="14"/>
      <c r="E32" s="14"/>
      <c r="F32" s="14"/>
    </row>
    <row r="33" spans="1:7" x14ac:dyDescent="0.25">
      <c r="A33" s="14"/>
      <c r="B33" s="14"/>
      <c r="C33" s="14"/>
      <c r="D33" s="14"/>
      <c r="E33" s="14"/>
      <c r="F33" s="14"/>
    </row>
    <row r="34" spans="1:7" x14ac:dyDescent="0.25">
      <c r="A34" s="14"/>
      <c r="B34" s="14"/>
      <c r="C34" s="14"/>
      <c r="D34" s="14"/>
      <c r="E34" s="14"/>
      <c r="F34" s="14"/>
    </row>
    <row r="35" spans="1:7" x14ac:dyDescent="0.25">
      <c r="A35" s="14"/>
      <c r="B35" s="14"/>
      <c r="C35" s="14"/>
      <c r="D35" s="14"/>
      <c r="E35" s="14"/>
      <c r="F35" s="14"/>
    </row>
    <row r="36" spans="1:7" x14ac:dyDescent="0.25">
      <c r="A36" s="14"/>
      <c r="B36" s="14"/>
      <c r="C36" s="14"/>
      <c r="D36" s="14"/>
      <c r="E36" s="14"/>
      <c r="F36" s="14"/>
    </row>
    <row r="37" spans="1:7" x14ac:dyDescent="0.25">
      <c r="A37" s="14"/>
      <c r="B37" s="14"/>
      <c r="C37" s="14"/>
      <c r="D37" s="14"/>
      <c r="E37" s="14"/>
      <c r="F37" s="14"/>
      <c r="G37" s="2" t="s">
        <v>190</v>
      </c>
    </row>
    <row r="38" spans="1:7" x14ac:dyDescent="0.25">
      <c r="A38" s="14"/>
      <c r="B38" s="14"/>
      <c r="C38" s="14"/>
      <c r="D38" s="14"/>
      <c r="E38" s="14"/>
      <c r="F38" s="14"/>
    </row>
    <row r="39" spans="1:7" x14ac:dyDescent="0.25">
      <c r="A39" s="14"/>
      <c r="B39" s="14"/>
      <c r="C39" s="14"/>
      <c r="D39" s="14"/>
      <c r="E39" s="14"/>
      <c r="F39" s="14"/>
    </row>
    <row r="40" spans="1:7" x14ac:dyDescent="0.25">
      <c r="A40" s="14"/>
      <c r="B40" s="14"/>
      <c r="C40" s="14"/>
      <c r="D40" s="14"/>
      <c r="E40" s="14"/>
      <c r="F40" s="14"/>
    </row>
    <row r="41" spans="1:7" x14ac:dyDescent="0.25">
      <c r="A41" s="14"/>
      <c r="B41" s="14"/>
      <c r="C41" s="14"/>
      <c r="D41" s="14"/>
      <c r="E41" s="14"/>
      <c r="F41" s="14"/>
    </row>
    <row r="42" spans="1:7" x14ac:dyDescent="0.25">
      <c r="A42" s="14"/>
      <c r="B42" s="14"/>
      <c r="C42" s="14"/>
      <c r="D42" s="14"/>
      <c r="E42" s="14"/>
      <c r="F42" s="14"/>
    </row>
    <row r="43" spans="1:7" x14ac:dyDescent="0.25">
      <c r="A43" s="14"/>
      <c r="B43" s="14"/>
      <c r="C43" s="14"/>
      <c r="D43" s="14"/>
      <c r="E43" s="14"/>
      <c r="F43" s="14"/>
    </row>
    <row r="44" spans="1:7" x14ac:dyDescent="0.25">
      <c r="A44" s="14"/>
      <c r="B44" s="14"/>
      <c r="C44" s="14"/>
      <c r="D44" s="14"/>
      <c r="E44" s="14"/>
      <c r="F44" s="14"/>
    </row>
    <row r="45" spans="1:7" x14ac:dyDescent="0.25">
      <c r="A45" s="14"/>
      <c r="B45" s="14"/>
      <c r="C45" s="14"/>
      <c r="D45" s="14"/>
      <c r="E45" s="14"/>
      <c r="F45" s="14"/>
    </row>
    <row r="46" spans="1:7" x14ac:dyDescent="0.25">
      <c r="A46" s="14"/>
      <c r="B46" s="14"/>
      <c r="C46" s="14"/>
      <c r="D46" s="14"/>
      <c r="E46" s="14"/>
      <c r="F46" s="14"/>
    </row>
    <row r="47" spans="1:7" x14ac:dyDescent="0.25">
      <c r="A47" s="14"/>
      <c r="B47" s="14"/>
      <c r="C47" s="14"/>
      <c r="D47" s="14"/>
      <c r="E47" s="14"/>
      <c r="F47" s="14"/>
    </row>
    <row r="48" spans="1:7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</sheetData>
  <mergeCells count="29">
    <mergeCell ref="J19:J20"/>
    <mergeCell ref="L19:M19"/>
    <mergeCell ref="N19:N20"/>
    <mergeCell ref="A16:N16"/>
    <mergeCell ref="C18:C20"/>
    <mergeCell ref="A18:A20"/>
    <mergeCell ref="B18:B20"/>
    <mergeCell ref="D18:F18"/>
    <mergeCell ref="G18:G20"/>
    <mergeCell ref="H18:J18"/>
    <mergeCell ref="K18:K20"/>
    <mergeCell ref="L18:N18"/>
    <mergeCell ref="D19:E19"/>
    <mergeCell ref="F19:F20"/>
    <mergeCell ref="H19:I19"/>
    <mergeCell ref="B13:N13"/>
    <mergeCell ref="B14:N14"/>
    <mergeCell ref="B12:N12"/>
    <mergeCell ref="B1:N1"/>
    <mergeCell ref="B2:N2"/>
    <mergeCell ref="B3:N3"/>
    <mergeCell ref="B4:N4"/>
    <mergeCell ref="B5:N5"/>
    <mergeCell ref="B6:N6"/>
    <mergeCell ref="B9:N9"/>
    <mergeCell ref="B10:N10"/>
    <mergeCell ref="B11:N11"/>
    <mergeCell ref="B7:N7"/>
    <mergeCell ref="B8:N8"/>
  </mergeCells>
  <pageMargins left="1.1811023622047245" right="0.19685039370078741" top="0.78740157480314965" bottom="0.78740157480314965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25"/>
  <sheetViews>
    <sheetView showZeros="0" workbookViewId="0">
      <selection activeCell="S10" sqref="S10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6384" width="9.140625" style="2"/>
  </cols>
  <sheetData>
    <row r="1" spans="1:15" x14ac:dyDescent="0.25">
      <c r="B1" s="429" t="s">
        <v>394</v>
      </c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</row>
    <row r="2" spans="1:15" x14ac:dyDescent="0.25">
      <c r="B2" s="429" t="s">
        <v>395</v>
      </c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</row>
    <row r="3" spans="1:15" x14ac:dyDescent="0.25">
      <c r="B3" s="429" t="s">
        <v>396</v>
      </c>
      <c r="C3" s="429"/>
      <c r="D3" s="429"/>
      <c r="E3" s="429"/>
      <c r="F3" s="429"/>
      <c r="G3" s="429"/>
      <c r="H3" s="429"/>
      <c r="I3" s="429"/>
      <c r="J3" s="429"/>
      <c r="K3" s="429"/>
      <c r="L3" s="429"/>
      <c r="M3" s="429"/>
      <c r="N3" s="429"/>
      <c r="O3" s="429"/>
    </row>
    <row r="4" spans="1:15" x14ac:dyDescent="0.25">
      <c r="B4" s="429" t="s">
        <v>405</v>
      </c>
      <c r="C4" s="429"/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</row>
    <row r="5" spans="1:15" ht="15" customHeight="1" x14ac:dyDescent="0.25">
      <c r="B5" s="392" t="s">
        <v>398</v>
      </c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</row>
    <row r="6" spans="1:15" x14ac:dyDescent="0.25">
      <c r="B6" s="392" t="s">
        <v>406</v>
      </c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</row>
    <row r="7" spans="1:15" ht="15" customHeight="1" x14ac:dyDescent="0.25">
      <c r="B7" s="392" t="s">
        <v>402</v>
      </c>
      <c r="C7" s="392"/>
      <c r="D7" s="392"/>
      <c r="E7" s="392"/>
      <c r="F7" s="392"/>
      <c r="G7" s="392"/>
      <c r="H7" s="392"/>
      <c r="I7" s="392"/>
      <c r="J7" s="392"/>
      <c r="K7" s="392"/>
      <c r="L7" s="392"/>
      <c r="M7" s="392"/>
      <c r="N7" s="392"/>
      <c r="O7" s="392"/>
    </row>
    <row r="8" spans="1:15" x14ac:dyDescent="0.25">
      <c r="B8" s="392" t="s">
        <v>426</v>
      </c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</row>
    <row r="9" spans="1:15" x14ac:dyDescent="0.25">
      <c r="B9" s="392" t="s">
        <v>438</v>
      </c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92"/>
    </row>
    <row r="10" spans="1:15" x14ac:dyDescent="0.25">
      <c r="B10" s="392" t="s">
        <v>443</v>
      </c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2"/>
    </row>
    <row r="11" spans="1:15" x14ac:dyDescent="0.25">
      <c r="B11" s="392" t="s">
        <v>496</v>
      </c>
      <c r="C11" s="392"/>
      <c r="D11" s="392"/>
      <c r="E11" s="392"/>
      <c r="F11" s="392"/>
      <c r="G11" s="392"/>
      <c r="H11" s="392"/>
      <c r="I11" s="392"/>
      <c r="J11" s="392"/>
      <c r="K11" s="392"/>
      <c r="L11" s="392"/>
      <c r="M11" s="392"/>
      <c r="N11" s="392"/>
      <c r="O11" s="392"/>
    </row>
    <row r="12" spans="1:15" x14ac:dyDescent="0.25">
      <c r="B12" s="392" t="s">
        <v>502</v>
      </c>
      <c r="C12" s="392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</row>
    <row r="13" spans="1:15" ht="6.75" customHeight="1" x14ac:dyDescent="0.25">
      <c r="E13" s="3"/>
      <c r="F13" s="3"/>
      <c r="G13" s="3"/>
    </row>
    <row r="14" spans="1:15" ht="31.5" customHeight="1" x14ac:dyDescent="0.25">
      <c r="A14" s="417" t="s">
        <v>390</v>
      </c>
      <c r="B14" s="417"/>
      <c r="C14" s="417"/>
      <c r="D14" s="417"/>
      <c r="E14" s="417"/>
      <c r="F14" s="417"/>
      <c r="G14" s="417"/>
      <c r="H14" s="417"/>
      <c r="I14" s="417"/>
      <c r="J14" s="417"/>
      <c r="K14" s="417"/>
      <c r="L14" s="417"/>
      <c r="M14" s="417"/>
      <c r="N14" s="417"/>
      <c r="O14" s="417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186</v>
      </c>
    </row>
    <row r="16" spans="1:15" ht="15" customHeight="1" x14ac:dyDescent="0.25">
      <c r="A16" s="393" t="s">
        <v>5</v>
      </c>
      <c r="B16" s="396" t="s">
        <v>392</v>
      </c>
      <c r="C16" s="396" t="s">
        <v>60</v>
      </c>
      <c r="D16" s="419" t="s">
        <v>414</v>
      </c>
      <c r="E16" s="422" t="s">
        <v>214</v>
      </c>
      <c r="F16" s="423"/>
      <c r="G16" s="424"/>
      <c r="H16" s="399" t="s">
        <v>415</v>
      </c>
      <c r="I16" s="402" t="s">
        <v>214</v>
      </c>
      <c r="J16" s="403"/>
      <c r="K16" s="404"/>
      <c r="L16" s="418" t="s">
        <v>0</v>
      </c>
      <c r="M16" s="426" t="s">
        <v>214</v>
      </c>
      <c r="N16" s="427"/>
      <c r="O16" s="428"/>
    </row>
    <row r="17" spans="1:15" x14ac:dyDescent="0.25">
      <c r="A17" s="394"/>
      <c r="B17" s="397"/>
      <c r="C17" s="397"/>
      <c r="D17" s="420"/>
      <c r="E17" s="425" t="s">
        <v>215</v>
      </c>
      <c r="F17" s="413" t="s">
        <v>216</v>
      </c>
      <c r="G17" s="425" t="s">
        <v>217</v>
      </c>
      <c r="H17" s="400"/>
      <c r="I17" s="405" t="s">
        <v>215</v>
      </c>
      <c r="J17" s="415" t="s">
        <v>216</v>
      </c>
      <c r="K17" s="405" t="s">
        <v>217</v>
      </c>
      <c r="L17" s="418"/>
      <c r="M17" s="408" t="s">
        <v>215</v>
      </c>
      <c r="N17" s="406" t="s">
        <v>216</v>
      </c>
      <c r="O17" s="408" t="s">
        <v>217</v>
      </c>
    </row>
    <row r="18" spans="1:15" ht="70.5" customHeight="1" x14ac:dyDescent="0.25">
      <c r="A18" s="395"/>
      <c r="B18" s="398"/>
      <c r="C18" s="398"/>
      <c r="D18" s="421"/>
      <c r="E18" s="425"/>
      <c r="F18" s="414"/>
      <c r="G18" s="425"/>
      <c r="H18" s="401"/>
      <c r="I18" s="405"/>
      <c r="J18" s="416"/>
      <c r="K18" s="405"/>
      <c r="L18" s="418"/>
      <c r="M18" s="408"/>
      <c r="N18" s="407"/>
      <c r="O18" s="408"/>
    </row>
    <row r="19" spans="1:15" ht="15.95" customHeight="1" x14ac:dyDescent="0.25">
      <c r="A19" s="7" t="s">
        <v>78</v>
      </c>
      <c r="B19" s="409" t="s">
        <v>6</v>
      </c>
      <c r="C19" s="410"/>
      <c r="D19" s="410"/>
      <c r="E19" s="410"/>
      <c r="F19" s="410"/>
      <c r="G19" s="410"/>
      <c r="H19" s="410"/>
      <c r="I19" s="410"/>
      <c r="J19" s="410"/>
      <c r="K19" s="410"/>
      <c r="L19" s="410"/>
      <c r="M19" s="410"/>
      <c r="N19" s="410"/>
      <c r="O19" s="411"/>
    </row>
    <row r="20" spans="1:15" ht="15" customHeight="1" x14ac:dyDescent="0.25">
      <c r="A20" s="7" t="s">
        <v>199</v>
      </c>
      <c r="B20" s="14" t="s">
        <v>20</v>
      </c>
      <c r="C20" s="84" t="s">
        <v>9</v>
      </c>
      <c r="D20" s="225">
        <f>E20+F20+G20</f>
        <v>5764</v>
      </c>
      <c r="E20" s="225">
        <v>5474</v>
      </c>
      <c r="F20" s="225">
        <v>290</v>
      </c>
      <c r="G20" s="225"/>
      <c r="H20" s="253">
        <f>I20+J20+K20</f>
        <v>0</v>
      </c>
      <c r="I20" s="254"/>
      <c r="J20" s="254"/>
      <c r="K20" s="254"/>
      <c r="L20" s="85">
        <f>M20+N20+O20</f>
        <v>5764</v>
      </c>
      <c r="M20" s="10">
        <f>E20+I20</f>
        <v>5474</v>
      </c>
      <c r="N20" s="10">
        <f>F20+J20</f>
        <v>290</v>
      </c>
      <c r="O20" s="10">
        <f>G20+K20</f>
        <v>0</v>
      </c>
    </row>
    <row r="21" spans="1:15" x14ac:dyDescent="0.25">
      <c r="A21" s="11" t="s">
        <v>79</v>
      </c>
      <c r="B21" s="162" t="s">
        <v>389</v>
      </c>
      <c r="C21" s="9" t="s">
        <v>9</v>
      </c>
      <c r="D21" s="226">
        <f t="shared" ref="D21:D29" si="0">E21+F21+G21</f>
        <v>2867</v>
      </c>
      <c r="E21" s="226">
        <v>2867</v>
      </c>
      <c r="F21" s="226"/>
      <c r="G21" s="226"/>
      <c r="H21" s="254"/>
      <c r="I21" s="254"/>
      <c r="J21" s="254"/>
      <c r="K21" s="254"/>
      <c r="L21" s="10">
        <f t="shared" ref="L21:L29" si="1">M21+N21+O21</f>
        <v>2867</v>
      </c>
      <c r="M21" s="10">
        <f t="shared" ref="M21:M29" si="2">E21+I21</f>
        <v>2867</v>
      </c>
      <c r="N21" s="10">
        <f t="shared" ref="N21:N29" si="3">F21+J21</f>
        <v>0</v>
      </c>
      <c r="O21" s="10">
        <f t="shared" ref="O21:O29" si="4">G21+K21</f>
        <v>0</v>
      </c>
    </row>
    <row r="22" spans="1:15" ht="15" customHeight="1" x14ac:dyDescent="0.25">
      <c r="A22" s="7" t="s">
        <v>80</v>
      </c>
      <c r="B22" s="8" t="s">
        <v>10</v>
      </c>
      <c r="C22" s="9" t="s">
        <v>9</v>
      </c>
      <c r="D22" s="226">
        <f t="shared" si="0"/>
        <v>580</v>
      </c>
      <c r="E22" s="226">
        <v>580</v>
      </c>
      <c r="F22" s="226"/>
      <c r="G22" s="226"/>
      <c r="H22" s="254">
        <f t="shared" ref="H22:H29" si="5">I22+J22+K22</f>
        <v>0</v>
      </c>
      <c r="I22" s="254"/>
      <c r="J22" s="254"/>
      <c r="K22" s="254"/>
      <c r="L22" s="10">
        <f t="shared" si="1"/>
        <v>580</v>
      </c>
      <c r="M22" s="10">
        <f t="shared" si="2"/>
        <v>580</v>
      </c>
      <c r="N22" s="10">
        <f t="shared" si="3"/>
        <v>0</v>
      </c>
      <c r="O22" s="10">
        <f t="shared" si="4"/>
        <v>0</v>
      </c>
    </row>
    <row r="23" spans="1:15" ht="15" customHeight="1" x14ac:dyDescent="0.25">
      <c r="A23" s="7" t="s">
        <v>81</v>
      </c>
      <c r="B23" s="8" t="s">
        <v>11</v>
      </c>
      <c r="C23" s="9" t="s">
        <v>9</v>
      </c>
      <c r="D23" s="226">
        <f t="shared" si="0"/>
        <v>464</v>
      </c>
      <c r="E23" s="226">
        <v>464</v>
      </c>
      <c r="F23" s="226"/>
      <c r="G23" s="226"/>
      <c r="H23" s="254">
        <f t="shared" si="5"/>
        <v>0</v>
      </c>
      <c r="I23" s="254"/>
      <c r="J23" s="254"/>
      <c r="K23" s="254"/>
      <c r="L23" s="10">
        <f t="shared" si="1"/>
        <v>464</v>
      </c>
      <c r="M23" s="10">
        <f t="shared" si="2"/>
        <v>464</v>
      </c>
      <c r="N23" s="10">
        <f t="shared" si="3"/>
        <v>0</v>
      </c>
      <c r="O23" s="10">
        <f t="shared" si="4"/>
        <v>0</v>
      </c>
    </row>
    <row r="24" spans="1:15" ht="15" customHeight="1" x14ac:dyDescent="0.25">
      <c r="A24" s="7" t="s">
        <v>82</v>
      </c>
      <c r="B24" s="8" t="s">
        <v>12</v>
      </c>
      <c r="C24" s="9" t="s">
        <v>9</v>
      </c>
      <c r="D24" s="226">
        <f t="shared" si="0"/>
        <v>1304</v>
      </c>
      <c r="E24" s="226">
        <v>1304</v>
      </c>
      <c r="F24" s="226"/>
      <c r="G24" s="226"/>
      <c r="H24" s="254">
        <f t="shared" si="5"/>
        <v>0</v>
      </c>
      <c r="I24" s="254"/>
      <c r="J24" s="254"/>
      <c r="K24" s="254"/>
      <c r="L24" s="10">
        <f t="shared" si="1"/>
        <v>1304</v>
      </c>
      <c r="M24" s="10">
        <f t="shared" si="2"/>
        <v>1304</v>
      </c>
      <c r="N24" s="10">
        <f t="shared" si="3"/>
        <v>0</v>
      </c>
      <c r="O24" s="10">
        <f t="shared" si="4"/>
        <v>0</v>
      </c>
    </row>
    <row r="25" spans="1:15" ht="15" customHeight="1" x14ac:dyDescent="0.25">
      <c r="A25" s="11" t="s">
        <v>83</v>
      </c>
      <c r="B25" s="12" t="s">
        <v>14</v>
      </c>
      <c r="C25" s="9" t="s">
        <v>9</v>
      </c>
      <c r="D25" s="226">
        <f t="shared" si="0"/>
        <v>724</v>
      </c>
      <c r="E25" s="226">
        <v>724</v>
      </c>
      <c r="F25" s="226"/>
      <c r="G25" s="226"/>
      <c r="H25" s="254">
        <f t="shared" si="5"/>
        <v>0</v>
      </c>
      <c r="I25" s="254"/>
      <c r="J25" s="254"/>
      <c r="K25" s="254"/>
      <c r="L25" s="10">
        <f t="shared" si="1"/>
        <v>724</v>
      </c>
      <c r="M25" s="10">
        <f t="shared" si="2"/>
        <v>724</v>
      </c>
      <c r="N25" s="10">
        <f t="shared" si="3"/>
        <v>0</v>
      </c>
      <c r="O25" s="10">
        <f t="shared" si="4"/>
        <v>0</v>
      </c>
    </row>
    <row r="26" spans="1:15" ht="15" customHeight="1" x14ac:dyDescent="0.25">
      <c r="A26" s="13" t="s">
        <v>84</v>
      </c>
      <c r="B26" s="14" t="s">
        <v>15</v>
      </c>
      <c r="C26" s="9" t="s">
        <v>9</v>
      </c>
      <c r="D26" s="226">
        <f t="shared" si="0"/>
        <v>87</v>
      </c>
      <c r="E26" s="226">
        <v>87</v>
      </c>
      <c r="F26" s="226"/>
      <c r="G26" s="226"/>
      <c r="H26" s="254">
        <f t="shared" si="5"/>
        <v>0</v>
      </c>
      <c r="I26" s="254"/>
      <c r="J26" s="254"/>
      <c r="K26" s="254"/>
      <c r="L26" s="10">
        <f t="shared" si="1"/>
        <v>87</v>
      </c>
      <c r="M26" s="10">
        <f t="shared" si="2"/>
        <v>87</v>
      </c>
      <c r="N26" s="10">
        <f t="shared" si="3"/>
        <v>0</v>
      </c>
      <c r="O26" s="10">
        <f t="shared" si="4"/>
        <v>0</v>
      </c>
    </row>
    <row r="27" spans="1:15" ht="15" customHeight="1" x14ac:dyDescent="0.25">
      <c r="A27" s="7" t="s">
        <v>85</v>
      </c>
      <c r="B27" s="8" t="s">
        <v>16</v>
      </c>
      <c r="C27" s="9" t="s">
        <v>9</v>
      </c>
      <c r="D27" s="226">
        <f t="shared" si="0"/>
        <v>4055</v>
      </c>
      <c r="E27" s="226">
        <v>4055</v>
      </c>
      <c r="F27" s="226"/>
      <c r="G27" s="226"/>
      <c r="H27" s="254">
        <f t="shared" si="5"/>
        <v>0</v>
      </c>
      <c r="I27" s="254"/>
      <c r="J27" s="254"/>
      <c r="K27" s="254"/>
      <c r="L27" s="10">
        <f t="shared" si="1"/>
        <v>4055</v>
      </c>
      <c r="M27" s="10">
        <f t="shared" si="2"/>
        <v>4055</v>
      </c>
      <c r="N27" s="10">
        <f t="shared" si="3"/>
        <v>0</v>
      </c>
      <c r="O27" s="10">
        <f t="shared" si="4"/>
        <v>0</v>
      </c>
    </row>
    <row r="28" spans="1:15" ht="15" customHeight="1" x14ac:dyDescent="0.25">
      <c r="A28" s="7" t="s">
        <v>86</v>
      </c>
      <c r="B28" s="8" t="s">
        <v>17</v>
      </c>
      <c r="C28" s="9" t="s">
        <v>9</v>
      </c>
      <c r="D28" s="226">
        <f t="shared" si="0"/>
        <v>493</v>
      </c>
      <c r="E28" s="226">
        <v>493</v>
      </c>
      <c r="F28" s="226"/>
      <c r="G28" s="226"/>
      <c r="H28" s="254">
        <f t="shared" si="5"/>
        <v>0</v>
      </c>
      <c r="I28" s="254"/>
      <c r="J28" s="254"/>
      <c r="K28" s="254"/>
      <c r="L28" s="10">
        <f t="shared" si="1"/>
        <v>493</v>
      </c>
      <c r="M28" s="10">
        <f t="shared" si="2"/>
        <v>493</v>
      </c>
      <c r="N28" s="10">
        <f t="shared" si="3"/>
        <v>0</v>
      </c>
      <c r="O28" s="10">
        <f t="shared" si="4"/>
        <v>0</v>
      </c>
    </row>
    <row r="29" spans="1:15" ht="15" customHeight="1" x14ac:dyDescent="0.25">
      <c r="A29" s="7" t="s">
        <v>87</v>
      </c>
      <c r="B29" s="8" t="s">
        <v>18</v>
      </c>
      <c r="C29" s="9" t="s">
        <v>9</v>
      </c>
      <c r="D29" s="226">
        <f t="shared" si="0"/>
        <v>754</v>
      </c>
      <c r="E29" s="226">
        <v>754</v>
      </c>
      <c r="F29" s="226"/>
      <c r="G29" s="226"/>
      <c r="H29" s="254">
        <f t="shared" si="5"/>
        <v>0</v>
      </c>
      <c r="I29" s="254"/>
      <c r="J29" s="254"/>
      <c r="K29" s="254"/>
      <c r="L29" s="10">
        <f t="shared" si="1"/>
        <v>754</v>
      </c>
      <c r="M29" s="10">
        <f t="shared" si="2"/>
        <v>754</v>
      </c>
      <c r="N29" s="10">
        <f t="shared" si="3"/>
        <v>0</v>
      </c>
      <c r="O29" s="10">
        <f t="shared" si="4"/>
        <v>0</v>
      </c>
    </row>
    <row r="30" spans="1:15" ht="15.95" customHeight="1" x14ac:dyDescent="0.25">
      <c r="A30" s="15" t="s">
        <v>88</v>
      </c>
      <c r="B30" s="1" t="s">
        <v>191</v>
      </c>
      <c r="C30" s="16"/>
      <c r="D30" s="227">
        <f t="shared" ref="D30:O30" si="6">SUM(D20:D29)</f>
        <v>17092</v>
      </c>
      <c r="E30" s="227">
        <f t="shared" si="6"/>
        <v>16802</v>
      </c>
      <c r="F30" s="227">
        <f t="shared" si="6"/>
        <v>290</v>
      </c>
      <c r="G30" s="227">
        <f t="shared" si="6"/>
        <v>0</v>
      </c>
      <c r="H30" s="255">
        <f t="shared" si="6"/>
        <v>0</v>
      </c>
      <c r="I30" s="255">
        <f t="shared" si="6"/>
        <v>0</v>
      </c>
      <c r="J30" s="255">
        <f t="shared" si="6"/>
        <v>0</v>
      </c>
      <c r="K30" s="255">
        <f t="shared" si="6"/>
        <v>0</v>
      </c>
      <c r="L30" s="1">
        <f t="shared" si="6"/>
        <v>17092</v>
      </c>
      <c r="M30" s="1">
        <f t="shared" si="6"/>
        <v>16802</v>
      </c>
      <c r="N30" s="1">
        <f t="shared" si="6"/>
        <v>290</v>
      </c>
      <c r="O30" s="1">
        <f t="shared" si="6"/>
        <v>0</v>
      </c>
    </row>
    <row r="31" spans="1:15" ht="15.95" customHeight="1" x14ac:dyDescent="0.25">
      <c r="A31" s="13" t="s">
        <v>89</v>
      </c>
      <c r="B31" s="412" t="s">
        <v>65</v>
      </c>
      <c r="C31" s="412"/>
      <c r="D31" s="412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</row>
    <row r="32" spans="1:15" ht="15" customHeight="1" x14ac:dyDescent="0.25">
      <c r="A32" s="7" t="s">
        <v>90</v>
      </c>
      <c r="B32" s="14" t="s">
        <v>7</v>
      </c>
      <c r="C32" s="84" t="s">
        <v>22</v>
      </c>
      <c r="D32" s="225">
        <f>E32+F32+G32</f>
        <v>87</v>
      </c>
      <c r="E32" s="225">
        <v>87</v>
      </c>
      <c r="F32" s="225"/>
      <c r="G32" s="225"/>
      <c r="H32" s="253">
        <f>I32+J32+K32</f>
        <v>0</v>
      </c>
      <c r="I32" s="253"/>
      <c r="J32" s="253"/>
      <c r="K32" s="253"/>
      <c r="L32" s="85">
        <f>M32+N32+O32</f>
        <v>87</v>
      </c>
      <c r="M32" s="85">
        <f>E32+I32</f>
        <v>87</v>
      </c>
      <c r="N32" s="85">
        <f t="shared" ref="N32:N41" si="7">F32+J32</f>
        <v>0</v>
      </c>
      <c r="O32" s="85">
        <f t="shared" ref="O32:O41" si="8">G32+K32</f>
        <v>0</v>
      </c>
    </row>
    <row r="33" spans="1:15" ht="15" customHeight="1" x14ac:dyDescent="0.25">
      <c r="A33" s="7" t="s">
        <v>91</v>
      </c>
      <c r="B33" s="8" t="s">
        <v>10</v>
      </c>
      <c r="C33" s="9" t="s">
        <v>22</v>
      </c>
      <c r="D33" s="226">
        <f t="shared" ref="D33:D42" si="9">E33+F33+G33</f>
        <v>985</v>
      </c>
      <c r="E33" s="226">
        <v>145</v>
      </c>
      <c r="F33" s="226">
        <v>840</v>
      </c>
      <c r="G33" s="226"/>
      <c r="H33" s="254">
        <f t="shared" ref="H33:H41" si="10">I33+J33+K33</f>
        <v>0</v>
      </c>
      <c r="I33" s="254"/>
      <c r="J33" s="254"/>
      <c r="K33" s="254"/>
      <c r="L33" s="10">
        <f t="shared" ref="L33:L41" si="11">M33+N33+O33</f>
        <v>985</v>
      </c>
      <c r="M33" s="10">
        <f t="shared" ref="M33:M41" si="12">E33+I33</f>
        <v>145</v>
      </c>
      <c r="N33" s="10">
        <f t="shared" si="7"/>
        <v>840</v>
      </c>
      <c r="O33" s="10">
        <f t="shared" si="8"/>
        <v>0</v>
      </c>
    </row>
    <row r="34" spans="1:15" ht="15" customHeight="1" x14ac:dyDescent="0.25">
      <c r="A34" s="7" t="s">
        <v>92</v>
      </c>
      <c r="B34" s="8" t="s">
        <v>11</v>
      </c>
      <c r="C34" s="9" t="s">
        <v>22</v>
      </c>
      <c r="D34" s="226">
        <f t="shared" si="9"/>
        <v>16942</v>
      </c>
      <c r="E34" s="226">
        <v>16218</v>
      </c>
      <c r="F34" s="226">
        <v>724</v>
      </c>
      <c r="G34" s="226"/>
      <c r="H34" s="254">
        <f t="shared" si="10"/>
        <v>0</v>
      </c>
      <c r="I34" s="254"/>
      <c r="J34" s="254"/>
      <c r="K34" s="254"/>
      <c r="L34" s="10">
        <f t="shared" si="11"/>
        <v>16942</v>
      </c>
      <c r="M34" s="10">
        <f t="shared" si="12"/>
        <v>16218</v>
      </c>
      <c r="N34" s="10">
        <f t="shared" si="7"/>
        <v>724</v>
      </c>
      <c r="O34" s="10">
        <f t="shared" si="8"/>
        <v>0</v>
      </c>
    </row>
    <row r="35" spans="1:15" ht="15" customHeight="1" x14ac:dyDescent="0.25">
      <c r="A35" s="7" t="s">
        <v>93</v>
      </c>
      <c r="B35" s="8" t="s">
        <v>12</v>
      </c>
      <c r="C35" s="9" t="s">
        <v>22</v>
      </c>
      <c r="D35" s="226">
        <f t="shared" si="9"/>
        <v>811</v>
      </c>
      <c r="E35" s="226"/>
      <c r="F35" s="226">
        <v>811</v>
      </c>
      <c r="G35" s="226"/>
      <c r="H35" s="254">
        <f t="shared" si="10"/>
        <v>0</v>
      </c>
      <c r="I35" s="254"/>
      <c r="J35" s="254"/>
      <c r="K35" s="254"/>
      <c r="L35" s="10">
        <f t="shared" si="11"/>
        <v>811</v>
      </c>
      <c r="M35" s="10">
        <f t="shared" si="12"/>
        <v>0</v>
      </c>
      <c r="N35" s="10">
        <f t="shared" si="7"/>
        <v>811</v>
      </c>
      <c r="O35" s="10">
        <f t="shared" si="8"/>
        <v>0</v>
      </c>
    </row>
    <row r="36" spans="1:15" ht="15" customHeight="1" x14ac:dyDescent="0.25">
      <c r="A36" s="7" t="s">
        <v>94</v>
      </c>
      <c r="B36" s="8" t="s">
        <v>13</v>
      </c>
      <c r="C36" s="9" t="s">
        <v>22</v>
      </c>
      <c r="D36" s="226">
        <f t="shared" si="9"/>
        <v>2027</v>
      </c>
      <c r="E36" s="226">
        <v>1737</v>
      </c>
      <c r="F36" s="226">
        <v>290</v>
      </c>
      <c r="G36" s="226"/>
      <c r="H36" s="254">
        <f t="shared" si="10"/>
        <v>0</v>
      </c>
      <c r="I36" s="254"/>
      <c r="J36" s="254"/>
      <c r="K36" s="254"/>
      <c r="L36" s="10">
        <f t="shared" si="11"/>
        <v>2027</v>
      </c>
      <c r="M36" s="10">
        <f t="shared" si="12"/>
        <v>1737</v>
      </c>
      <c r="N36" s="10">
        <f t="shared" si="7"/>
        <v>290</v>
      </c>
      <c r="O36" s="10">
        <f t="shared" si="8"/>
        <v>0</v>
      </c>
    </row>
    <row r="37" spans="1:15" ht="15" customHeight="1" x14ac:dyDescent="0.25">
      <c r="A37" s="11" t="s">
        <v>95</v>
      </c>
      <c r="B37" s="12" t="s">
        <v>14</v>
      </c>
      <c r="C37" s="9" t="s">
        <v>22</v>
      </c>
      <c r="D37" s="226">
        <f t="shared" si="9"/>
        <v>3766</v>
      </c>
      <c r="E37" s="226">
        <v>1883</v>
      </c>
      <c r="F37" s="226">
        <v>1883</v>
      </c>
      <c r="G37" s="226"/>
      <c r="H37" s="254">
        <f t="shared" si="10"/>
        <v>0</v>
      </c>
      <c r="I37" s="254"/>
      <c r="J37" s="254"/>
      <c r="K37" s="254"/>
      <c r="L37" s="10">
        <f t="shared" si="11"/>
        <v>3766</v>
      </c>
      <c r="M37" s="10">
        <f t="shared" si="12"/>
        <v>1883</v>
      </c>
      <c r="N37" s="10">
        <f t="shared" si="7"/>
        <v>1883</v>
      </c>
      <c r="O37" s="10">
        <f t="shared" si="8"/>
        <v>0</v>
      </c>
    </row>
    <row r="38" spans="1:15" ht="15" customHeight="1" x14ac:dyDescent="0.25">
      <c r="A38" s="11" t="s">
        <v>96</v>
      </c>
      <c r="B38" s="14" t="s">
        <v>15</v>
      </c>
      <c r="C38" s="9" t="s">
        <v>22</v>
      </c>
      <c r="D38" s="226">
        <f t="shared" si="9"/>
        <v>7289</v>
      </c>
      <c r="E38" s="226">
        <v>1854</v>
      </c>
      <c r="F38" s="226">
        <v>5435</v>
      </c>
      <c r="G38" s="226"/>
      <c r="H38" s="254">
        <f t="shared" si="10"/>
        <v>0</v>
      </c>
      <c r="I38" s="254"/>
      <c r="J38" s="254"/>
      <c r="K38" s="254"/>
      <c r="L38" s="10">
        <f t="shared" si="11"/>
        <v>7289</v>
      </c>
      <c r="M38" s="10">
        <f t="shared" si="12"/>
        <v>1854</v>
      </c>
      <c r="N38" s="10">
        <f t="shared" si="7"/>
        <v>5435</v>
      </c>
      <c r="O38" s="10">
        <f t="shared" si="8"/>
        <v>0</v>
      </c>
    </row>
    <row r="39" spans="1:15" ht="15" customHeight="1" x14ac:dyDescent="0.25">
      <c r="A39" s="7" t="s">
        <v>97</v>
      </c>
      <c r="B39" s="8" t="s">
        <v>16</v>
      </c>
      <c r="C39" s="9" t="s">
        <v>22</v>
      </c>
      <c r="D39" s="226">
        <f t="shared" si="9"/>
        <v>8228</v>
      </c>
      <c r="E39" s="226">
        <v>5041</v>
      </c>
      <c r="F39" s="226">
        <v>3187</v>
      </c>
      <c r="G39" s="226"/>
      <c r="H39" s="254">
        <f t="shared" si="10"/>
        <v>0</v>
      </c>
      <c r="I39" s="254"/>
      <c r="J39" s="254"/>
      <c r="K39" s="254"/>
      <c r="L39" s="10">
        <f t="shared" si="11"/>
        <v>8228</v>
      </c>
      <c r="M39" s="10">
        <f t="shared" si="12"/>
        <v>5041</v>
      </c>
      <c r="N39" s="10">
        <f t="shared" si="7"/>
        <v>3187</v>
      </c>
      <c r="O39" s="10">
        <f t="shared" si="8"/>
        <v>0</v>
      </c>
    </row>
    <row r="40" spans="1:15" ht="15" customHeight="1" x14ac:dyDescent="0.25">
      <c r="A40" s="7" t="s">
        <v>98</v>
      </c>
      <c r="B40" s="8" t="s">
        <v>17</v>
      </c>
      <c r="C40" s="9" t="s">
        <v>22</v>
      </c>
      <c r="D40" s="226">
        <f t="shared" si="9"/>
        <v>464</v>
      </c>
      <c r="E40" s="226">
        <v>58</v>
      </c>
      <c r="F40" s="226">
        <v>406</v>
      </c>
      <c r="G40" s="226"/>
      <c r="H40" s="254">
        <f t="shared" si="10"/>
        <v>0</v>
      </c>
      <c r="I40" s="254"/>
      <c r="J40" s="254"/>
      <c r="K40" s="254"/>
      <c r="L40" s="10">
        <f t="shared" si="11"/>
        <v>464</v>
      </c>
      <c r="M40" s="10">
        <f t="shared" si="12"/>
        <v>58</v>
      </c>
      <c r="N40" s="10">
        <f t="shared" si="7"/>
        <v>406</v>
      </c>
      <c r="O40" s="10">
        <f t="shared" si="8"/>
        <v>0</v>
      </c>
    </row>
    <row r="41" spans="1:15" ht="15" customHeight="1" x14ac:dyDescent="0.25">
      <c r="A41" s="7" t="s">
        <v>99</v>
      </c>
      <c r="B41" s="8" t="s">
        <v>18</v>
      </c>
      <c r="C41" s="9" t="s">
        <v>22</v>
      </c>
      <c r="D41" s="226">
        <f t="shared" si="9"/>
        <v>2202</v>
      </c>
      <c r="E41" s="226">
        <v>985</v>
      </c>
      <c r="F41" s="226">
        <v>1217</v>
      </c>
      <c r="G41" s="226"/>
      <c r="H41" s="254">
        <f t="shared" si="10"/>
        <v>0</v>
      </c>
      <c r="I41" s="254"/>
      <c r="J41" s="254"/>
      <c r="K41" s="254"/>
      <c r="L41" s="10">
        <f t="shared" si="11"/>
        <v>2202</v>
      </c>
      <c r="M41" s="10">
        <f t="shared" si="12"/>
        <v>985</v>
      </c>
      <c r="N41" s="10">
        <f t="shared" si="7"/>
        <v>1217</v>
      </c>
      <c r="O41" s="10">
        <f t="shared" si="8"/>
        <v>0</v>
      </c>
    </row>
    <row r="42" spans="1:15" ht="15" customHeight="1" x14ac:dyDescent="0.25">
      <c r="A42" s="7" t="s">
        <v>100</v>
      </c>
      <c r="B42" s="8" t="s">
        <v>19</v>
      </c>
      <c r="C42" s="9" t="s">
        <v>22</v>
      </c>
      <c r="D42" s="226">
        <f t="shared" si="9"/>
        <v>869</v>
      </c>
      <c r="E42" s="226"/>
      <c r="F42" s="226">
        <v>869</v>
      </c>
      <c r="G42" s="226"/>
      <c r="H42" s="254">
        <f>I42+J42+K42</f>
        <v>0</v>
      </c>
      <c r="I42" s="254"/>
      <c r="J42" s="254"/>
      <c r="K42" s="254"/>
      <c r="L42" s="10">
        <f>M42+N42+O42</f>
        <v>869</v>
      </c>
      <c r="M42" s="10">
        <f>E42+I42</f>
        <v>0</v>
      </c>
      <c r="N42" s="10">
        <f>F42+J42</f>
        <v>869</v>
      </c>
      <c r="O42" s="10">
        <f>G42+K42</f>
        <v>0</v>
      </c>
    </row>
    <row r="43" spans="1:15" ht="15.95" customHeight="1" x14ac:dyDescent="0.25">
      <c r="A43" s="15" t="s">
        <v>101</v>
      </c>
      <c r="B43" s="1" t="s">
        <v>192</v>
      </c>
      <c r="C43" s="17"/>
      <c r="D43" s="227">
        <f>SUM(D32:D42)</f>
        <v>43670</v>
      </c>
      <c r="E43" s="227">
        <f>SUM(E32:E42)</f>
        <v>28008</v>
      </c>
      <c r="F43" s="227">
        <f>SUM(F32:F42)</f>
        <v>15662</v>
      </c>
      <c r="G43" s="227">
        <f>SUM(G32:G42)</f>
        <v>0</v>
      </c>
      <c r="H43" s="255">
        <f t="shared" ref="H43:O43" si="13">SUM(H32:H42)</f>
        <v>0</v>
      </c>
      <c r="I43" s="255">
        <f t="shared" si="13"/>
        <v>0</v>
      </c>
      <c r="J43" s="255">
        <f t="shared" si="13"/>
        <v>0</v>
      </c>
      <c r="K43" s="255">
        <f t="shared" si="13"/>
        <v>0</v>
      </c>
      <c r="L43" s="1">
        <f t="shared" si="13"/>
        <v>43670</v>
      </c>
      <c r="M43" s="1">
        <f t="shared" si="13"/>
        <v>28008</v>
      </c>
      <c r="N43" s="1">
        <f t="shared" si="13"/>
        <v>15662</v>
      </c>
      <c r="O43" s="1">
        <f t="shared" si="13"/>
        <v>0</v>
      </c>
    </row>
    <row r="44" spans="1:15" ht="15.95" customHeight="1" x14ac:dyDescent="0.25">
      <c r="A44" s="13" t="s">
        <v>102</v>
      </c>
      <c r="B44" s="412" t="s">
        <v>69</v>
      </c>
      <c r="C44" s="412"/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</row>
    <row r="45" spans="1:15" ht="15" customHeight="1" x14ac:dyDescent="0.25">
      <c r="A45" s="7" t="s">
        <v>103</v>
      </c>
      <c r="B45" s="66" t="s">
        <v>20</v>
      </c>
      <c r="C45" s="84" t="s">
        <v>34</v>
      </c>
      <c r="D45" s="225">
        <f>E45+F45+G45</f>
        <v>99484</v>
      </c>
      <c r="E45" s="225">
        <v>99484</v>
      </c>
      <c r="F45" s="225"/>
      <c r="G45" s="225"/>
      <c r="H45" s="254">
        <f>I45+J45+K45</f>
        <v>0</v>
      </c>
      <c r="I45" s="254"/>
      <c r="J45" s="254"/>
      <c r="K45" s="254"/>
      <c r="L45" s="10">
        <f>M45+N45+O45</f>
        <v>99484</v>
      </c>
      <c r="M45" s="10">
        <f>E45+I45</f>
        <v>99484</v>
      </c>
      <c r="N45" s="10">
        <f>F45+J45</f>
        <v>0</v>
      </c>
      <c r="O45" s="10">
        <f>G45+K45</f>
        <v>0</v>
      </c>
    </row>
    <row r="46" spans="1:15" ht="15.95" customHeight="1" x14ac:dyDescent="0.25">
      <c r="A46" s="15" t="s">
        <v>104</v>
      </c>
      <c r="B46" s="19" t="s">
        <v>193</v>
      </c>
      <c r="C46" s="20"/>
      <c r="D46" s="227">
        <f>D45</f>
        <v>99484</v>
      </c>
      <c r="E46" s="227">
        <f>E45</f>
        <v>99484</v>
      </c>
      <c r="F46" s="227">
        <f>F45</f>
        <v>0</v>
      </c>
      <c r="G46" s="227">
        <f>G45</f>
        <v>0</v>
      </c>
      <c r="H46" s="255">
        <f t="shared" ref="H46:O46" si="14">H45</f>
        <v>0</v>
      </c>
      <c r="I46" s="255">
        <f t="shared" si="14"/>
        <v>0</v>
      </c>
      <c r="J46" s="255">
        <f t="shared" si="14"/>
        <v>0</v>
      </c>
      <c r="K46" s="255">
        <f t="shared" si="14"/>
        <v>0</v>
      </c>
      <c r="L46" s="1">
        <f t="shared" si="14"/>
        <v>99484</v>
      </c>
      <c r="M46" s="1">
        <f t="shared" si="14"/>
        <v>99484</v>
      </c>
      <c r="N46" s="1">
        <f t="shared" si="14"/>
        <v>0</v>
      </c>
      <c r="O46" s="1">
        <f t="shared" si="14"/>
        <v>0</v>
      </c>
    </row>
    <row r="47" spans="1:15" ht="15.95" customHeight="1" x14ac:dyDescent="0.25">
      <c r="A47" s="13" t="s">
        <v>105</v>
      </c>
      <c r="B47" s="412" t="s">
        <v>188</v>
      </c>
      <c r="C47" s="412"/>
      <c r="D47" s="412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</row>
    <row r="48" spans="1:15" ht="15" customHeight="1" x14ac:dyDescent="0.25">
      <c r="A48" s="7" t="s">
        <v>106</v>
      </c>
      <c r="B48" s="21" t="s">
        <v>174</v>
      </c>
      <c r="C48" s="22" t="s">
        <v>57</v>
      </c>
      <c r="D48" s="226">
        <f>E48+F48+G48</f>
        <v>1825</v>
      </c>
      <c r="E48" s="226">
        <v>1738</v>
      </c>
      <c r="F48" s="226">
        <v>87</v>
      </c>
      <c r="G48" s="226"/>
      <c r="H48" s="254">
        <f>I48+J48+K48</f>
        <v>0</v>
      </c>
      <c r="I48" s="254"/>
      <c r="J48" s="254"/>
      <c r="K48" s="254"/>
      <c r="L48" s="10">
        <f>M48+N48+O48</f>
        <v>1825</v>
      </c>
      <c r="M48" s="10">
        <f>E48+I48</f>
        <v>1738</v>
      </c>
      <c r="N48" s="10">
        <f>F48+J48</f>
        <v>87</v>
      </c>
      <c r="O48" s="10">
        <f>G48+K48</f>
        <v>0</v>
      </c>
    </row>
    <row r="49" spans="1:15" ht="15" customHeight="1" x14ac:dyDescent="0.25">
      <c r="A49" s="7" t="s">
        <v>107</v>
      </c>
      <c r="B49" s="21" t="s">
        <v>182</v>
      </c>
      <c r="C49" s="22" t="s">
        <v>57</v>
      </c>
      <c r="D49" s="226">
        <f t="shared" ref="D49:D74" si="15">E49+F49+G49</f>
        <v>6563</v>
      </c>
      <c r="E49" s="226"/>
      <c r="F49" s="226"/>
      <c r="G49" s="226">
        <v>6563</v>
      </c>
      <c r="H49" s="254">
        <f t="shared" ref="H49:H74" si="16">I49+J49+K49</f>
        <v>0</v>
      </c>
      <c r="I49" s="254"/>
      <c r="J49" s="254"/>
      <c r="K49" s="254"/>
      <c r="L49" s="10">
        <f t="shared" ref="L49:L74" si="17">M49+N49+O49</f>
        <v>6563</v>
      </c>
      <c r="M49" s="10">
        <f t="shared" ref="M49:M74" si="18">E49+I49</f>
        <v>0</v>
      </c>
      <c r="N49" s="10">
        <f t="shared" ref="N49:N74" si="19">F49+J49</f>
        <v>0</v>
      </c>
      <c r="O49" s="10">
        <f t="shared" ref="O49:O74" si="20">G49+K49</f>
        <v>6563</v>
      </c>
    </row>
    <row r="50" spans="1:15" ht="15" customHeight="1" x14ac:dyDescent="0.25">
      <c r="A50" s="11" t="s">
        <v>108</v>
      </c>
      <c r="B50" s="12" t="s">
        <v>162</v>
      </c>
      <c r="C50" s="22" t="s">
        <v>57</v>
      </c>
      <c r="D50" s="226">
        <f t="shared" si="15"/>
        <v>7327</v>
      </c>
      <c r="E50" s="226"/>
      <c r="F50" s="226">
        <v>7327</v>
      </c>
      <c r="G50" s="226"/>
      <c r="H50" s="254">
        <f t="shared" si="16"/>
        <v>0</v>
      </c>
      <c r="I50" s="254"/>
      <c r="J50" s="254"/>
      <c r="K50" s="254"/>
      <c r="L50" s="10">
        <f t="shared" si="17"/>
        <v>7327</v>
      </c>
      <c r="M50" s="10">
        <f t="shared" si="18"/>
        <v>0</v>
      </c>
      <c r="N50" s="10">
        <f t="shared" si="19"/>
        <v>7327</v>
      </c>
      <c r="O50" s="10">
        <f t="shared" si="20"/>
        <v>0</v>
      </c>
    </row>
    <row r="51" spans="1:15" ht="15" customHeight="1" x14ac:dyDescent="0.25">
      <c r="A51" s="13" t="s">
        <v>109</v>
      </c>
      <c r="B51" s="23" t="s">
        <v>421</v>
      </c>
      <c r="C51" s="22" t="s">
        <v>57</v>
      </c>
      <c r="D51" s="226">
        <f t="shared" si="15"/>
        <v>5797</v>
      </c>
      <c r="E51" s="226"/>
      <c r="F51" s="226"/>
      <c r="G51" s="226">
        <v>5797</v>
      </c>
      <c r="H51" s="254">
        <f t="shared" si="16"/>
        <v>0</v>
      </c>
      <c r="I51" s="254"/>
      <c r="J51" s="254"/>
      <c r="K51" s="254"/>
      <c r="L51" s="10">
        <f t="shared" si="17"/>
        <v>5797</v>
      </c>
      <c r="M51" s="10">
        <f t="shared" si="18"/>
        <v>0</v>
      </c>
      <c r="N51" s="10">
        <f t="shared" si="19"/>
        <v>0</v>
      </c>
      <c r="O51" s="10">
        <f t="shared" si="20"/>
        <v>5797</v>
      </c>
    </row>
    <row r="52" spans="1:15" ht="15" customHeight="1" x14ac:dyDescent="0.25">
      <c r="A52" s="7" t="s">
        <v>110</v>
      </c>
      <c r="B52" s="21" t="s">
        <v>45</v>
      </c>
      <c r="C52" s="22" t="s">
        <v>57</v>
      </c>
      <c r="D52" s="226">
        <f t="shared" si="15"/>
        <v>6957</v>
      </c>
      <c r="E52" s="226"/>
      <c r="F52" s="226"/>
      <c r="G52" s="226">
        <v>6957</v>
      </c>
      <c r="H52" s="254">
        <f t="shared" si="16"/>
        <v>0</v>
      </c>
      <c r="I52" s="254"/>
      <c r="J52" s="254"/>
      <c r="K52" s="254"/>
      <c r="L52" s="10">
        <f t="shared" si="17"/>
        <v>6957</v>
      </c>
      <c r="M52" s="10">
        <f t="shared" si="18"/>
        <v>0</v>
      </c>
      <c r="N52" s="10">
        <f t="shared" si="19"/>
        <v>0</v>
      </c>
      <c r="O52" s="10">
        <f t="shared" si="20"/>
        <v>6957</v>
      </c>
    </row>
    <row r="53" spans="1:15" ht="15" customHeight="1" x14ac:dyDescent="0.25">
      <c r="A53" s="7" t="s">
        <v>111</v>
      </c>
      <c r="B53" s="21" t="s">
        <v>166</v>
      </c>
      <c r="C53" s="9" t="s">
        <v>57</v>
      </c>
      <c r="D53" s="226">
        <f t="shared" si="15"/>
        <v>33552</v>
      </c>
      <c r="E53" s="226">
        <v>1398</v>
      </c>
      <c r="F53" s="226">
        <v>28962</v>
      </c>
      <c r="G53" s="226">
        <v>3192</v>
      </c>
      <c r="H53" s="254">
        <f t="shared" si="16"/>
        <v>0</v>
      </c>
      <c r="I53" s="254"/>
      <c r="J53" s="254"/>
      <c r="K53" s="254"/>
      <c r="L53" s="10">
        <f t="shared" si="17"/>
        <v>33552</v>
      </c>
      <c r="M53" s="10">
        <f t="shared" si="18"/>
        <v>1398</v>
      </c>
      <c r="N53" s="10">
        <f t="shared" si="19"/>
        <v>28962</v>
      </c>
      <c r="O53" s="10">
        <f t="shared" si="20"/>
        <v>3192</v>
      </c>
    </row>
    <row r="54" spans="1:15" ht="15" customHeight="1" x14ac:dyDescent="0.25">
      <c r="A54" s="7" t="s">
        <v>112</v>
      </c>
      <c r="B54" s="21" t="s">
        <v>164</v>
      </c>
      <c r="C54" s="9" t="s">
        <v>57</v>
      </c>
      <c r="D54" s="226">
        <f t="shared" si="15"/>
        <v>1449</v>
      </c>
      <c r="E54" s="226">
        <v>869</v>
      </c>
      <c r="F54" s="226">
        <v>580</v>
      </c>
      <c r="G54" s="226"/>
      <c r="H54" s="254">
        <f t="shared" si="16"/>
        <v>0</v>
      </c>
      <c r="I54" s="254"/>
      <c r="J54" s="254"/>
      <c r="K54" s="254"/>
      <c r="L54" s="10">
        <f t="shared" si="17"/>
        <v>1449</v>
      </c>
      <c r="M54" s="10">
        <f t="shared" si="18"/>
        <v>869</v>
      </c>
      <c r="N54" s="10">
        <f t="shared" si="19"/>
        <v>580</v>
      </c>
      <c r="O54" s="10">
        <f t="shared" si="20"/>
        <v>0</v>
      </c>
    </row>
    <row r="55" spans="1:15" ht="15" customHeight="1" x14ac:dyDescent="0.25">
      <c r="A55" s="7" t="s">
        <v>113</v>
      </c>
      <c r="B55" s="21" t="s">
        <v>165</v>
      </c>
      <c r="C55" s="9" t="s">
        <v>57</v>
      </c>
      <c r="D55" s="226">
        <f t="shared" si="15"/>
        <v>1738</v>
      </c>
      <c r="E55" s="226">
        <v>1738</v>
      </c>
      <c r="F55" s="226"/>
      <c r="G55" s="226"/>
      <c r="H55" s="254">
        <f t="shared" si="16"/>
        <v>0</v>
      </c>
      <c r="I55" s="254"/>
      <c r="J55" s="254"/>
      <c r="K55" s="254"/>
      <c r="L55" s="10">
        <f t="shared" si="17"/>
        <v>1738</v>
      </c>
      <c r="M55" s="10">
        <f t="shared" si="18"/>
        <v>1738</v>
      </c>
      <c r="N55" s="10">
        <f t="shared" si="19"/>
        <v>0</v>
      </c>
      <c r="O55" s="10">
        <f t="shared" si="20"/>
        <v>0</v>
      </c>
    </row>
    <row r="56" spans="1:15" ht="15" customHeight="1" x14ac:dyDescent="0.25">
      <c r="A56" s="7" t="s">
        <v>114</v>
      </c>
      <c r="B56" s="24" t="s">
        <v>52</v>
      </c>
      <c r="C56" s="22" t="s">
        <v>57</v>
      </c>
      <c r="D56" s="226">
        <f t="shared" si="15"/>
        <v>5593</v>
      </c>
      <c r="E56" s="226"/>
      <c r="F56" s="226"/>
      <c r="G56" s="226">
        <v>5593</v>
      </c>
      <c r="H56" s="254">
        <f t="shared" si="16"/>
        <v>0</v>
      </c>
      <c r="I56" s="254"/>
      <c r="J56" s="254"/>
      <c r="K56" s="254"/>
      <c r="L56" s="10">
        <f t="shared" si="17"/>
        <v>5593</v>
      </c>
      <c r="M56" s="10">
        <f t="shared" si="18"/>
        <v>0</v>
      </c>
      <c r="N56" s="10">
        <f t="shared" si="19"/>
        <v>0</v>
      </c>
      <c r="O56" s="10">
        <f t="shared" si="20"/>
        <v>5593</v>
      </c>
    </row>
    <row r="57" spans="1:15" ht="15" customHeight="1" x14ac:dyDescent="0.25">
      <c r="A57" s="7" t="s">
        <v>115</v>
      </c>
      <c r="B57" s="21" t="s">
        <v>70</v>
      </c>
      <c r="C57" s="22" t="s">
        <v>57</v>
      </c>
      <c r="D57" s="226">
        <f t="shared" si="15"/>
        <v>5730</v>
      </c>
      <c r="E57" s="226"/>
      <c r="F57" s="226"/>
      <c r="G57" s="226">
        <v>5730</v>
      </c>
      <c r="H57" s="254">
        <f t="shared" si="16"/>
        <v>0</v>
      </c>
      <c r="I57" s="254"/>
      <c r="J57" s="254"/>
      <c r="K57" s="254"/>
      <c r="L57" s="10">
        <f t="shared" si="17"/>
        <v>5730</v>
      </c>
      <c r="M57" s="10">
        <f t="shared" si="18"/>
        <v>0</v>
      </c>
      <c r="N57" s="10">
        <f t="shared" si="19"/>
        <v>0</v>
      </c>
      <c r="O57" s="10">
        <f t="shared" si="20"/>
        <v>5730</v>
      </c>
    </row>
    <row r="58" spans="1:15" ht="15" customHeight="1" x14ac:dyDescent="0.25">
      <c r="A58" s="7" t="s">
        <v>116</v>
      </c>
      <c r="B58" s="21" t="s">
        <v>44</v>
      </c>
      <c r="C58" s="22" t="s">
        <v>57</v>
      </c>
      <c r="D58" s="226">
        <f t="shared" si="15"/>
        <v>24312</v>
      </c>
      <c r="E58" s="226"/>
      <c r="F58" s="226"/>
      <c r="G58" s="226">
        <v>24312</v>
      </c>
      <c r="H58" s="254">
        <f t="shared" si="16"/>
        <v>0</v>
      </c>
      <c r="I58" s="254"/>
      <c r="J58" s="254"/>
      <c r="K58" s="254"/>
      <c r="L58" s="10">
        <f t="shared" si="17"/>
        <v>24312</v>
      </c>
      <c r="M58" s="10">
        <f t="shared" si="18"/>
        <v>0</v>
      </c>
      <c r="N58" s="10">
        <f t="shared" si="19"/>
        <v>0</v>
      </c>
      <c r="O58" s="10">
        <f t="shared" si="20"/>
        <v>24312</v>
      </c>
    </row>
    <row r="59" spans="1:15" ht="15" customHeight="1" x14ac:dyDescent="0.25">
      <c r="A59" s="7" t="s">
        <v>169</v>
      </c>
      <c r="B59" s="24" t="s">
        <v>43</v>
      </c>
      <c r="C59" s="22" t="s">
        <v>57</v>
      </c>
      <c r="D59" s="226">
        <f t="shared" si="15"/>
        <v>21904</v>
      </c>
      <c r="E59" s="226"/>
      <c r="F59" s="226"/>
      <c r="G59" s="226">
        <v>21904</v>
      </c>
      <c r="H59" s="254">
        <f t="shared" si="16"/>
        <v>0</v>
      </c>
      <c r="I59" s="254"/>
      <c r="J59" s="254"/>
      <c r="K59" s="254"/>
      <c r="L59" s="10">
        <f t="shared" si="17"/>
        <v>21904</v>
      </c>
      <c r="M59" s="10">
        <f t="shared" si="18"/>
        <v>0</v>
      </c>
      <c r="N59" s="10">
        <f t="shared" si="19"/>
        <v>0</v>
      </c>
      <c r="O59" s="10">
        <f t="shared" si="20"/>
        <v>21904</v>
      </c>
    </row>
    <row r="60" spans="1:15" ht="15" customHeight="1" x14ac:dyDescent="0.25">
      <c r="A60" s="7" t="s">
        <v>170</v>
      </c>
      <c r="B60" s="21" t="s">
        <v>175</v>
      </c>
      <c r="C60" s="22" t="s">
        <v>57</v>
      </c>
      <c r="D60" s="226">
        <f t="shared" si="15"/>
        <v>10015</v>
      </c>
      <c r="E60" s="226">
        <v>2317</v>
      </c>
      <c r="F60" s="226"/>
      <c r="G60" s="226">
        <v>7698</v>
      </c>
      <c r="H60" s="254">
        <f t="shared" si="16"/>
        <v>0</v>
      </c>
      <c r="I60" s="254"/>
      <c r="J60" s="254"/>
      <c r="K60" s="254"/>
      <c r="L60" s="10">
        <f t="shared" si="17"/>
        <v>10015</v>
      </c>
      <c r="M60" s="10">
        <f t="shared" si="18"/>
        <v>2317</v>
      </c>
      <c r="N60" s="10">
        <f t="shared" si="19"/>
        <v>0</v>
      </c>
      <c r="O60" s="10">
        <f t="shared" si="20"/>
        <v>7698</v>
      </c>
    </row>
    <row r="61" spans="1:15" ht="15" customHeight="1" x14ac:dyDescent="0.25">
      <c r="A61" s="7" t="s">
        <v>117</v>
      </c>
      <c r="B61" s="21" t="s">
        <v>167</v>
      </c>
      <c r="C61" s="22" t="s">
        <v>57</v>
      </c>
      <c r="D61" s="226">
        <f t="shared" si="15"/>
        <v>57941</v>
      </c>
      <c r="E61" s="226"/>
      <c r="F61" s="226"/>
      <c r="G61" s="226">
        <v>57941</v>
      </c>
      <c r="H61" s="254">
        <f t="shared" si="16"/>
        <v>0</v>
      </c>
      <c r="I61" s="254"/>
      <c r="J61" s="254"/>
      <c r="K61" s="254"/>
      <c r="L61" s="10">
        <f t="shared" si="17"/>
        <v>57941</v>
      </c>
      <c r="M61" s="10">
        <f t="shared" si="18"/>
        <v>0</v>
      </c>
      <c r="N61" s="10">
        <f t="shared" si="19"/>
        <v>0</v>
      </c>
      <c r="O61" s="10">
        <f t="shared" si="20"/>
        <v>57941</v>
      </c>
    </row>
    <row r="62" spans="1:15" ht="15" customHeight="1" x14ac:dyDescent="0.25">
      <c r="A62" s="7" t="s">
        <v>171</v>
      </c>
      <c r="B62" s="21" t="s">
        <v>36</v>
      </c>
      <c r="C62" s="22" t="s">
        <v>57</v>
      </c>
      <c r="D62" s="226">
        <f t="shared" si="15"/>
        <v>33475</v>
      </c>
      <c r="E62" s="226"/>
      <c r="F62" s="226"/>
      <c r="G62" s="226">
        <v>33475</v>
      </c>
      <c r="H62" s="254">
        <f t="shared" si="16"/>
        <v>0</v>
      </c>
      <c r="I62" s="254"/>
      <c r="J62" s="254"/>
      <c r="K62" s="254"/>
      <c r="L62" s="10">
        <f t="shared" si="17"/>
        <v>33475</v>
      </c>
      <c r="M62" s="10">
        <f t="shared" si="18"/>
        <v>0</v>
      </c>
      <c r="N62" s="10">
        <f t="shared" si="19"/>
        <v>0</v>
      </c>
      <c r="O62" s="10">
        <f t="shared" si="20"/>
        <v>33475</v>
      </c>
    </row>
    <row r="63" spans="1:15" ht="15" customHeight="1" x14ac:dyDescent="0.25">
      <c r="A63" s="7" t="s">
        <v>172</v>
      </c>
      <c r="B63" s="21" t="s">
        <v>38</v>
      </c>
      <c r="C63" s="22" t="s">
        <v>57</v>
      </c>
      <c r="D63" s="226">
        <f t="shared" si="15"/>
        <v>32467</v>
      </c>
      <c r="E63" s="226"/>
      <c r="F63" s="226"/>
      <c r="G63" s="226">
        <v>32467</v>
      </c>
      <c r="H63" s="254">
        <f t="shared" si="16"/>
        <v>0</v>
      </c>
      <c r="I63" s="254"/>
      <c r="J63" s="254"/>
      <c r="K63" s="254"/>
      <c r="L63" s="10">
        <f t="shared" si="17"/>
        <v>32467</v>
      </c>
      <c r="M63" s="10">
        <f t="shared" si="18"/>
        <v>0</v>
      </c>
      <c r="N63" s="10">
        <f t="shared" si="19"/>
        <v>0</v>
      </c>
      <c r="O63" s="10">
        <f t="shared" si="20"/>
        <v>32467</v>
      </c>
    </row>
    <row r="64" spans="1:15" ht="15" customHeight="1" x14ac:dyDescent="0.25">
      <c r="A64" s="7" t="s">
        <v>118</v>
      </c>
      <c r="B64" s="21" t="s">
        <v>40</v>
      </c>
      <c r="C64" s="22" t="s">
        <v>57</v>
      </c>
      <c r="D64" s="226">
        <f t="shared" si="15"/>
        <v>72516</v>
      </c>
      <c r="E64" s="226"/>
      <c r="F64" s="226"/>
      <c r="G64" s="226">
        <v>72516</v>
      </c>
      <c r="H64" s="254">
        <f t="shared" si="16"/>
        <v>0</v>
      </c>
      <c r="I64" s="254"/>
      <c r="J64" s="254"/>
      <c r="K64" s="254"/>
      <c r="L64" s="10">
        <f t="shared" si="17"/>
        <v>72516</v>
      </c>
      <c r="M64" s="10">
        <f t="shared" si="18"/>
        <v>0</v>
      </c>
      <c r="N64" s="10">
        <f t="shared" si="19"/>
        <v>0</v>
      </c>
      <c r="O64" s="10">
        <f t="shared" si="20"/>
        <v>72516</v>
      </c>
    </row>
    <row r="65" spans="1:15" ht="15" customHeight="1" x14ac:dyDescent="0.25">
      <c r="A65" s="7" t="s">
        <v>119</v>
      </c>
      <c r="B65" s="21" t="s">
        <v>39</v>
      </c>
      <c r="C65" s="22" t="s">
        <v>57</v>
      </c>
      <c r="D65" s="226">
        <f t="shared" si="15"/>
        <v>34183</v>
      </c>
      <c r="E65" s="226"/>
      <c r="F65" s="226"/>
      <c r="G65" s="226">
        <v>34183</v>
      </c>
      <c r="H65" s="254">
        <f t="shared" si="16"/>
        <v>0</v>
      </c>
      <c r="I65" s="254"/>
      <c r="J65" s="254"/>
      <c r="K65" s="254"/>
      <c r="L65" s="10">
        <f t="shared" si="17"/>
        <v>34183</v>
      </c>
      <c r="M65" s="10">
        <f t="shared" si="18"/>
        <v>0</v>
      </c>
      <c r="N65" s="10">
        <f t="shared" si="19"/>
        <v>0</v>
      </c>
      <c r="O65" s="10">
        <f t="shared" si="20"/>
        <v>34183</v>
      </c>
    </row>
    <row r="66" spans="1:15" ht="15" customHeight="1" x14ac:dyDescent="0.25">
      <c r="A66" s="7" t="s">
        <v>120</v>
      </c>
      <c r="B66" s="18" t="s">
        <v>37</v>
      </c>
      <c r="C66" s="9" t="s">
        <v>57</v>
      </c>
      <c r="D66" s="226">
        <f t="shared" si="15"/>
        <v>55947</v>
      </c>
      <c r="E66" s="226"/>
      <c r="F66" s="226"/>
      <c r="G66" s="226">
        <v>55947</v>
      </c>
      <c r="H66" s="254">
        <f t="shared" si="16"/>
        <v>0</v>
      </c>
      <c r="I66" s="254"/>
      <c r="J66" s="254"/>
      <c r="K66" s="254"/>
      <c r="L66" s="10">
        <f t="shared" si="17"/>
        <v>55947</v>
      </c>
      <c r="M66" s="10">
        <f t="shared" si="18"/>
        <v>0</v>
      </c>
      <c r="N66" s="10">
        <f t="shared" si="19"/>
        <v>0</v>
      </c>
      <c r="O66" s="10">
        <f t="shared" si="20"/>
        <v>55947</v>
      </c>
    </row>
    <row r="67" spans="1:15" ht="15" customHeight="1" x14ac:dyDescent="0.25">
      <c r="A67" s="7" t="s">
        <v>121</v>
      </c>
      <c r="B67" s="25" t="s">
        <v>41</v>
      </c>
      <c r="C67" s="9" t="s">
        <v>57</v>
      </c>
      <c r="D67" s="226">
        <f t="shared" si="15"/>
        <v>9185</v>
      </c>
      <c r="E67" s="226"/>
      <c r="F67" s="226"/>
      <c r="G67" s="226">
        <v>9185</v>
      </c>
      <c r="H67" s="254">
        <f t="shared" si="16"/>
        <v>0</v>
      </c>
      <c r="I67" s="254"/>
      <c r="J67" s="254"/>
      <c r="K67" s="254"/>
      <c r="L67" s="10">
        <f t="shared" si="17"/>
        <v>9185</v>
      </c>
      <c r="M67" s="10">
        <f t="shared" si="18"/>
        <v>0</v>
      </c>
      <c r="N67" s="10">
        <f t="shared" si="19"/>
        <v>0</v>
      </c>
      <c r="O67" s="10">
        <f t="shared" si="20"/>
        <v>9185</v>
      </c>
    </row>
    <row r="68" spans="1:15" ht="15" customHeight="1" x14ac:dyDescent="0.25">
      <c r="A68" s="7" t="s">
        <v>122</v>
      </c>
      <c r="B68" s="25" t="s">
        <v>42</v>
      </c>
      <c r="C68" s="9" t="s">
        <v>57</v>
      </c>
      <c r="D68" s="226">
        <f t="shared" si="15"/>
        <v>15391</v>
      </c>
      <c r="E68" s="226"/>
      <c r="F68" s="226"/>
      <c r="G68" s="226">
        <v>15391</v>
      </c>
      <c r="H68" s="254">
        <f t="shared" si="16"/>
        <v>0</v>
      </c>
      <c r="I68" s="254"/>
      <c r="J68" s="254"/>
      <c r="K68" s="254"/>
      <c r="L68" s="10">
        <f t="shared" si="17"/>
        <v>15391</v>
      </c>
      <c r="M68" s="10">
        <f t="shared" si="18"/>
        <v>0</v>
      </c>
      <c r="N68" s="10">
        <f t="shared" si="19"/>
        <v>0</v>
      </c>
      <c r="O68" s="10">
        <f t="shared" si="20"/>
        <v>15391</v>
      </c>
    </row>
    <row r="69" spans="1:15" ht="15" customHeight="1" x14ac:dyDescent="0.25">
      <c r="A69" s="7" t="s">
        <v>181</v>
      </c>
      <c r="B69" s="18" t="s">
        <v>55</v>
      </c>
      <c r="C69" s="9" t="s">
        <v>57</v>
      </c>
      <c r="D69" s="226">
        <f t="shared" si="15"/>
        <v>2984</v>
      </c>
      <c r="E69" s="226"/>
      <c r="F69" s="226">
        <v>29</v>
      </c>
      <c r="G69" s="226">
        <v>2955</v>
      </c>
      <c r="H69" s="254">
        <f t="shared" si="16"/>
        <v>0</v>
      </c>
      <c r="I69" s="254"/>
      <c r="J69" s="254"/>
      <c r="K69" s="254"/>
      <c r="L69" s="10">
        <f t="shared" si="17"/>
        <v>2984</v>
      </c>
      <c r="M69" s="10">
        <f t="shared" si="18"/>
        <v>0</v>
      </c>
      <c r="N69" s="10">
        <f t="shared" si="19"/>
        <v>29</v>
      </c>
      <c r="O69" s="10">
        <f t="shared" si="20"/>
        <v>2955</v>
      </c>
    </row>
    <row r="70" spans="1:15" ht="15" customHeight="1" x14ac:dyDescent="0.25">
      <c r="A70" s="7" t="s">
        <v>123</v>
      </c>
      <c r="B70" s="18" t="s">
        <v>54</v>
      </c>
      <c r="C70" s="9" t="s">
        <v>57</v>
      </c>
      <c r="D70" s="226">
        <f t="shared" si="15"/>
        <v>47310</v>
      </c>
      <c r="E70" s="226"/>
      <c r="F70" s="226">
        <v>348</v>
      </c>
      <c r="G70" s="226">
        <v>46962</v>
      </c>
      <c r="H70" s="254">
        <f t="shared" si="16"/>
        <v>0</v>
      </c>
      <c r="I70" s="254"/>
      <c r="J70" s="254"/>
      <c r="K70" s="254"/>
      <c r="L70" s="10">
        <f t="shared" si="17"/>
        <v>47310</v>
      </c>
      <c r="M70" s="10">
        <f t="shared" si="18"/>
        <v>0</v>
      </c>
      <c r="N70" s="10">
        <f t="shared" si="19"/>
        <v>348</v>
      </c>
      <c r="O70" s="10">
        <f t="shared" si="20"/>
        <v>46962</v>
      </c>
    </row>
    <row r="71" spans="1:15" ht="15" customHeight="1" x14ac:dyDescent="0.25">
      <c r="A71" s="7" t="s">
        <v>124</v>
      </c>
      <c r="B71" s="18" t="s">
        <v>72</v>
      </c>
      <c r="C71" s="9" t="s">
        <v>57</v>
      </c>
      <c r="D71" s="226">
        <f t="shared" si="15"/>
        <v>7937</v>
      </c>
      <c r="E71" s="226"/>
      <c r="F71" s="226"/>
      <c r="G71" s="226">
        <v>7937</v>
      </c>
      <c r="H71" s="254">
        <f t="shared" si="16"/>
        <v>0</v>
      </c>
      <c r="I71" s="254"/>
      <c r="J71" s="254"/>
      <c r="K71" s="254"/>
      <c r="L71" s="10">
        <f t="shared" si="17"/>
        <v>7937</v>
      </c>
      <c r="M71" s="10">
        <f t="shared" si="18"/>
        <v>0</v>
      </c>
      <c r="N71" s="10">
        <f t="shared" si="19"/>
        <v>0</v>
      </c>
      <c r="O71" s="10">
        <f t="shared" si="20"/>
        <v>7937</v>
      </c>
    </row>
    <row r="72" spans="1:15" ht="15" customHeight="1" x14ac:dyDescent="0.25">
      <c r="A72" s="7" t="s">
        <v>125</v>
      </c>
      <c r="B72" s="18" t="s">
        <v>56</v>
      </c>
      <c r="C72" s="9" t="s">
        <v>57</v>
      </c>
      <c r="D72" s="226">
        <f t="shared" si="15"/>
        <v>26065</v>
      </c>
      <c r="E72" s="226"/>
      <c r="F72" s="226">
        <v>26065</v>
      </c>
      <c r="G72" s="226"/>
      <c r="H72" s="254">
        <f t="shared" si="16"/>
        <v>0</v>
      </c>
      <c r="I72" s="254"/>
      <c r="J72" s="254"/>
      <c r="K72" s="254"/>
      <c r="L72" s="10">
        <f t="shared" si="17"/>
        <v>26065</v>
      </c>
      <c r="M72" s="10">
        <f t="shared" si="18"/>
        <v>0</v>
      </c>
      <c r="N72" s="10">
        <f t="shared" si="19"/>
        <v>26065</v>
      </c>
      <c r="O72" s="10">
        <f t="shared" si="20"/>
        <v>0</v>
      </c>
    </row>
    <row r="73" spans="1:15" ht="15" customHeight="1" x14ac:dyDescent="0.25">
      <c r="A73" s="7" t="s">
        <v>126</v>
      </c>
      <c r="B73" s="18" t="s">
        <v>183</v>
      </c>
      <c r="C73" s="9" t="s">
        <v>57</v>
      </c>
      <c r="D73" s="226">
        <f t="shared" si="15"/>
        <v>12354</v>
      </c>
      <c r="E73" s="226"/>
      <c r="F73" s="226"/>
      <c r="G73" s="226">
        <v>12354</v>
      </c>
      <c r="H73" s="254">
        <f t="shared" si="16"/>
        <v>0</v>
      </c>
      <c r="I73" s="254"/>
      <c r="J73" s="254"/>
      <c r="K73" s="254"/>
      <c r="L73" s="10">
        <f t="shared" si="17"/>
        <v>12354</v>
      </c>
      <c r="M73" s="10">
        <f t="shared" si="18"/>
        <v>0</v>
      </c>
      <c r="N73" s="10">
        <f t="shared" si="19"/>
        <v>0</v>
      </c>
      <c r="O73" s="10">
        <f t="shared" si="20"/>
        <v>12354</v>
      </c>
    </row>
    <row r="74" spans="1:15" s="26" customFormat="1" ht="15" customHeight="1" x14ac:dyDescent="0.25">
      <c r="A74" s="7" t="s">
        <v>127</v>
      </c>
      <c r="B74" s="18" t="s">
        <v>184</v>
      </c>
      <c r="C74" s="9" t="s">
        <v>57</v>
      </c>
      <c r="D74" s="226">
        <f t="shared" si="15"/>
        <v>1738</v>
      </c>
      <c r="E74" s="226">
        <v>1738</v>
      </c>
      <c r="F74" s="226"/>
      <c r="G74" s="226"/>
      <c r="H74" s="254">
        <f t="shared" si="16"/>
        <v>0</v>
      </c>
      <c r="I74" s="254"/>
      <c r="J74" s="254"/>
      <c r="K74" s="254"/>
      <c r="L74" s="10">
        <f t="shared" si="17"/>
        <v>1738</v>
      </c>
      <c r="M74" s="10">
        <f t="shared" si="18"/>
        <v>1738</v>
      </c>
      <c r="N74" s="10">
        <f t="shared" si="19"/>
        <v>0</v>
      </c>
      <c r="O74" s="10">
        <f t="shared" si="20"/>
        <v>0</v>
      </c>
    </row>
    <row r="75" spans="1:15" ht="15.95" customHeight="1" x14ac:dyDescent="0.25">
      <c r="A75" s="15" t="s">
        <v>177</v>
      </c>
      <c r="B75" s="19" t="s">
        <v>194</v>
      </c>
      <c r="C75" s="17"/>
      <c r="D75" s="1">
        <f>SUM(D48:D74)</f>
        <v>542255</v>
      </c>
      <c r="E75" s="1">
        <f>SUM(E48:E74)</f>
        <v>9798</v>
      </c>
      <c r="F75" s="1">
        <f>SUM(F48:F74)</f>
        <v>63398</v>
      </c>
      <c r="G75" s="1">
        <f>SUM(G48:G74)</f>
        <v>469059</v>
      </c>
      <c r="H75" s="255">
        <f t="shared" ref="H75:O75" si="21">SUM(H48:H74)</f>
        <v>0</v>
      </c>
      <c r="I75" s="255">
        <f t="shared" si="21"/>
        <v>0</v>
      </c>
      <c r="J75" s="255">
        <f t="shared" si="21"/>
        <v>0</v>
      </c>
      <c r="K75" s="255">
        <f t="shared" si="21"/>
        <v>0</v>
      </c>
      <c r="L75" s="1">
        <f t="shared" si="21"/>
        <v>542255</v>
      </c>
      <c r="M75" s="1">
        <f t="shared" si="21"/>
        <v>9798</v>
      </c>
      <c r="N75" s="1">
        <f t="shared" si="21"/>
        <v>63398</v>
      </c>
      <c r="O75" s="1">
        <f t="shared" si="21"/>
        <v>469059</v>
      </c>
    </row>
    <row r="76" spans="1:15" ht="15.95" customHeight="1" x14ac:dyDescent="0.25">
      <c r="A76" s="13" t="s">
        <v>128</v>
      </c>
      <c r="B76" s="412" t="s">
        <v>73</v>
      </c>
      <c r="C76" s="412"/>
      <c r="D76" s="412"/>
      <c r="E76" s="412"/>
      <c r="F76" s="412"/>
      <c r="G76" s="412"/>
      <c r="H76" s="412"/>
      <c r="I76" s="412"/>
      <c r="J76" s="412"/>
      <c r="K76" s="412"/>
      <c r="L76" s="412"/>
      <c r="M76" s="412"/>
      <c r="N76" s="412"/>
      <c r="O76" s="412"/>
    </row>
    <row r="77" spans="1:15" ht="15" customHeight="1" x14ac:dyDescent="0.25">
      <c r="A77" s="27" t="s">
        <v>129</v>
      </c>
      <c r="B77" s="21" t="s">
        <v>7</v>
      </c>
      <c r="C77" s="28" t="s">
        <v>32</v>
      </c>
      <c r="D77" s="226">
        <f>E77+F77+G77</f>
        <v>754</v>
      </c>
      <c r="E77" s="226">
        <v>435</v>
      </c>
      <c r="F77" s="226">
        <v>319</v>
      </c>
      <c r="G77" s="226"/>
      <c r="H77" s="254">
        <f>I77+J77+K77</f>
        <v>0</v>
      </c>
      <c r="I77" s="254"/>
      <c r="J77" s="254"/>
      <c r="K77" s="254"/>
      <c r="L77" s="10">
        <f>M77+N77+O77</f>
        <v>754</v>
      </c>
      <c r="M77" s="10">
        <f>E77+I77</f>
        <v>435</v>
      </c>
      <c r="N77" s="10">
        <f>F77+J77</f>
        <v>319</v>
      </c>
      <c r="O77" s="10">
        <f>G77+K77</f>
        <v>0</v>
      </c>
    </row>
    <row r="78" spans="1:15" ht="15" customHeight="1" x14ac:dyDescent="0.25">
      <c r="A78" s="27" t="s">
        <v>130</v>
      </c>
      <c r="B78" s="21" t="s">
        <v>10</v>
      </c>
      <c r="C78" s="28" t="s">
        <v>32</v>
      </c>
      <c r="D78" s="226">
        <f t="shared" ref="D78:D90" si="22">E78+F78+G78</f>
        <v>812</v>
      </c>
      <c r="E78" s="226">
        <v>232</v>
      </c>
      <c r="F78" s="226">
        <v>580</v>
      </c>
      <c r="G78" s="226"/>
      <c r="H78" s="254">
        <f t="shared" ref="H78:H90" si="23">I78+J78+K78</f>
        <v>0</v>
      </c>
      <c r="I78" s="254"/>
      <c r="J78" s="254"/>
      <c r="K78" s="254"/>
      <c r="L78" s="10">
        <f t="shared" ref="L78:L90" si="24">M78+N78+O78</f>
        <v>812</v>
      </c>
      <c r="M78" s="10">
        <f t="shared" ref="M78:M90" si="25">E78+I78</f>
        <v>232</v>
      </c>
      <c r="N78" s="10">
        <f t="shared" ref="N78:N90" si="26">F78+J78</f>
        <v>580</v>
      </c>
      <c r="O78" s="10">
        <f t="shared" ref="O78:O90" si="27">G78+K78</f>
        <v>0</v>
      </c>
    </row>
    <row r="79" spans="1:15" ht="15" customHeight="1" x14ac:dyDescent="0.25">
      <c r="A79" s="27" t="s">
        <v>131</v>
      </c>
      <c r="B79" s="21" t="s">
        <v>11</v>
      </c>
      <c r="C79" s="28" t="s">
        <v>32</v>
      </c>
      <c r="D79" s="226">
        <f t="shared" si="22"/>
        <v>1246</v>
      </c>
      <c r="E79" s="226">
        <v>232</v>
      </c>
      <c r="F79" s="226">
        <v>1014</v>
      </c>
      <c r="G79" s="226"/>
      <c r="H79" s="254">
        <f t="shared" si="23"/>
        <v>0</v>
      </c>
      <c r="I79" s="254"/>
      <c r="J79" s="254"/>
      <c r="K79" s="254"/>
      <c r="L79" s="10">
        <f t="shared" si="24"/>
        <v>1246</v>
      </c>
      <c r="M79" s="10">
        <f t="shared" si="25"/>
        <v>232</v>
      </c>
      <c r="N79" s="10">
        <f t="shared" si="26"/>
        <v>1014</v>
      </c>
      <c r="O79" s="10">
        <f t="shared" si="27"/>
        <v>0</v>
      </c>
    </row>
    <row r="80" spans="1:15" ht="15" customHeight="1" x14ac:dyDescent="0.25">
      <c r="A80" s="30" t="s">
        <v>132</v>
      </c>
      <c r="B80" s="21" t="s">
        <v>15</v>
      </c>
      <c r="C80" s="28" t="s">
        <v>32</v>
      </c>
      <c r="D80" s="226">
        <f t="shared" si="22"/>
        <v>957</v>
      </c>
      <c r="E80" s="226">
        <v>232</v>
      </c>
      <c r="F80" s="226">
        <v>725</v>
      </c>
      <c r="G80" s="226"/>
      <c r="H80" s="254">
        <f t="shared" si="23"/>
        <v>0</v>
      </c>
      <c r="I80" s="254"/>
      <c r="J80" s="254"/>
      <c r="K80" s="254"/>
      <c r="L80" s="10">
        <f t="shared" si="24"/>
        <v>957</v>
      </c>
      <c r="M80" s="10">
        <f t="shared" si="25"/>
        <v>232</v>
      </c>
      <c r="N80" s="10">
        <f t="shared" si="26"/>
        <v>725</v>
      </c>
      <c r="O80" s="10">
        <f t="shared" si="27"/>
        <v>0</v>
      </c>
    </row>
    <row r="81" spans="1:15" ht="15" customHeight="1" x14ac:dyDescent="0.25">
      <c r="A81" s="31" t="s">
        <v>133</v>
      </c>
      <c r="B81" s="21" t="s">
        <v>27</v>
      </c>
      <c r="C81" s="28" t="s">
        <v>32</v>
      </c>
      <c r="D81" s="226">
        <f t="shared" si="22"/>
        <v>10426</v>
      </c>
      <c r="E81" s="226"/>
      <c r="F81" s="226">
        <v>8109</v>
      </c>
      <c r="G81" s="226">
        <v>2317</v>
      </c>
      <c r="H81" s="254">
        <f t="shared" si="23"/>
        <v>0</v>
      </c>
      <c r="I81" s="254"/>
      <c r="J81" s="254"/>
      <c r="K81" s="254"/>
      <c r="L81" s="10">
        <f t="shared" si="24"/>
        <v>10426</v>
      </c>
      <c r="M81" s="10">
        <f t="shared" si="25"/>
        <v>0</v>
      </c>
      <c r="N81" s="10">
        <f t="shared" si="26"/>
        <v>8109</v>
      </c>
      <c r="O81" s="10">
        <f t="shared" si="27"/>
        <v>2317</v>
      </c>
    </row>
    <row r="82" spans="1:15" ht="15" customHeight="1" x14ac:dyDescent="0.25">
      <c r="A82" s="27" t="s">
        <v>134</v>
      </c>
      <c r="B82" s="21" t="s">
        <v>63</v>
      </c>
      <c r="C82" s="28" t="s">
        <v>32</v>
      </c>
      <c r="D82" s="226">
        <f t="shared" si="22"/>
        <v>2688</v>
      </c>
      <c r="E82" s="226">
        <v>145</v>
      </c>
      <c r="F82" s="226">
        <v>2543</v>
      </c>
      <c r="G82" s="226"/>
      <c r="H82" s="254">
        <f t="shared" si="23"/>
        <v>0</v>
      </c>
      <c r="I82" s="254"/>
      <c r="J82" s="254"/>
      <c r="K82" s="254"/>
      <c r="L82" s="10">
        <f t="shared" si="24"/>
        <v>2688</v>
      </c>
      <c r="M82" s="10">
        <f t="shared" si="25"/>
        <v>145</v>
      </c>
      <c r="N82" s="10">
        <f t="shared" si="26"/>
        <v>2543</v>
      </c>
      <c r="O82" s="10">
        <f t="shared" si="27"/>
        <v>0</v>
      </c>
    </row>
    <row r="83" spans="1:15" ht="15" customHeight="1" x14ac:dyDescent="0.25">
      <c r="A83" s="27" t="s">
        <v>135</v>
      </c>
      <c r="B83" s="21" t="s">
        <v>64</v>
      </c>
      <c r="C83" s="28" t="s">
        <v>32</v>
      </c>
      <c r="D83" s="226">
        <f t="shared" si="22"/>
        <v>1580</v>
      </c>
      <c r="E83" s="226">
        <v>580</v>
      </c>
      <c r="F83" s="226">
        <v>1000</v>
      </c>
      <c r="G83" s="226"/>
      <c r="H83" s="254">
        <f t="shared" si="23"/>
        <v>0</v>
      </c>
      <c r="I83" s="254"/>
      <c r="J83" s="254"/>
      <c r="K83" s="254"/>
      <c r="L83" s="10">
        <f t="shared" si="24"/>
        <v>1580</v>
      </c>
      <c r="M83" s="10">
        <f t="shared" si="25"/>
        <v>580</v>
      </c>
      <c r="N83" s="10">
        <f t="shared" si="26"/>
        <v>1000</v>
      </c>
      <c r="O83" s="10">
        <f t="shared" si="27"/>
        <v>0</v>
      </c>
    </row>
    <row r="84" spans="1:15" ht="15" customHeight="1" x14ac:dyDescent="0.25">
      <c r="A84" s="27" t="s">
        <v>136</v>
      </c>
      <c r="B84" s="21" t="s">
        <v>28</v>
      </c>
      <c r="C84" s="28" t="s">
        <v>32</v>
      </c>
      <c r="D84" s="226">
        <f t="shared" si="22"/>
        <v>1159</v>
      </c>
      <c r="E84" s="226">
        <v>290</v>
      </c>
      <c r="F84" s="226">
        <v>869</v>
      </c>
      <c r="G84" s="226"/>
      <c r="H84" s="254">
        <f t="shared" si="23"/>
        <v>0</v>
      </c>
      <c r="I84" s="254"/>
      <c r="J84" s="254"/>
      <c r="K84" s="254"/>
      <c r="L84" s="10">
        <f t="shared" si="24"/>
        <v>1159</v>
      </c>
      <c r="M84" s="10">
        <f t="shared" si="25"/>
        <v>290</v>
      </c>
      <c r="N84" s="10">
        <f t="shared" si="26"/>
        <v>869</v>
      </c>
      <c r="O84" s="10">
        <f t="shared" si="27"/>
        <v>0</v>
      </c>
    </row>
    <row r="85" spans="1:15" ht="15" customHeight="1" x14ac:dyDescent="0.25">
      <c r="A85" s="27" t="s">
        <v>137</v>
      </c>
      <c r="B85" s="21" t="s">
        <v>29</v>
      </c>
      <c r="C85" s="28" t="s">
        <v>32</v>
      </c>
      <c r="D85" s="226">
        <f t="shared" si="22"/>
        <v>1525</v>
      </c>
      <c r="E85" s="226">
        <v>435</v>
      </c>
      <c r="F85" s="226">
        <v>1090</v>
      </c>
      <c r="G85" s="226"/>
      <c r="H85" s="254">
        <f t="shared" si="23"/>
        <v>0</v>
      </c>
      <c r="I85" s="254"/>
      <c r="J85" s="254"/>
      <c r="K85" s="254"/>
      <c r="L85" s="10">
        <f t="shared" si="24"/>
        <v>1525</v>
      </c>
      <c r="M85" s="10">
        <f t="shared" si="25"/>
        <v>435</v>
      </c>
      <c r="N85" s="10">
        <f t="shared" si="26"/>
        <v>1090</v>
      </c>
      <c r="O85" s="10">
        <f t="shared" si="27"/>
        <v>0</v>
      </c>
    </row>
    <row r="86" spans="1:15" ht="15" customHeight="1" x14ac:dyDescent="0.25">
      <c r="A86" s="27" t="s">
        <v>138</v>
      </c>
      <c r="B86" s="21" t="s">
        <v>74</v>
      </c>
      <c r="C86" s="28" t="s">
        <v>32</v>
      </c>
      <c r="D86" s="226">
        <f t="shared" si="22"/>
        <v>1015</v>
      </c>
      <c r="E86" s="226">
        <v>290</v>
      </c>
      <c r="F86" s="226">
        <v>725</v>
      </c>
      <c r="G86" s="226"/>
      <c r="H86" s="254">
        <f t="shared" si="23"/>
        <v>500</v>
      </c>
      <c r="I86" s="254">
        <v>500</v>
      </c>
      <c r="J86" s="254"/>
      <c r="K86" s="254"/>
      <c r="L86" s="10">
        <f t="shared" si="24"/>
        <v>1515</v>
      </c>
      <c r="M86" s="10">
        <f t="shared" si="25"/>
        <v>790</v>
      </c>
      <c r="N86" s="10">
        <f t="shared" si="26"/>
        <v>725</v>
      </c>
      <c r="O86" s="10">
        <f t="shared" si="27"/>
        <v>0</v>
      </c>
    </row>
    <row r="87" spans="1:15" ht="15" customHeight="1" x14ac:dyDescent="0.25">
      <c r="A87" s="27" t="s">
        <v>139</v>
      </c>
      <c r="B87" s="21" t="s">
        <v>168</v>
      </c>
      <c r="C87" s="28" t="s">
        <v>32</v>
      </c>
      <c r="D87" s="226">
        <f t="shared" si="22"/>
        <v>1015</v>
      </c>
      <c r="E87" s="226">
        <v>435</v>
      </c>
      <c r="F87" s="226">
        <v>580</v>
      </c>
      <c r="G87" s="226"/>
      <c r="H87" s="254">
        <f t="shared" si="23"/>
        <v>0</v>
      </c>
      <c r="I87" s="254"/>
      <c r="J87" s="254"/>
      <c r="K87" s="254"/>
      <c r="L87" s="10">
        <f t="shared" si="24"/>
        <v>1015</v>
      </c>
      <c r="M87" s="10">
        <f t="shared" si="25"/>
        <v>435</v>
      </c>
      <c r="N87" s="10">
        <f t="shared" si="26"/>
        <v>580</v>
      </c>
      <c r="O87" s="10">
        <f t="shared" si="27"/>
        <v>0</v>
      </c>
    </row>
    <row r="88" spans="1:15" ht="15" customHeight="1" x14ac:dyDescent="0.25">
      <c r="A88" s="27" t="s">
        <v>178</v>
      </c>
      <c r="B88" s="21" t="s">
        <v>30</v>
      </c>
      <c r="C88" s="28" t="s">
        <v>32</v>
      </c>
      <c r="D88" s="226">
        <f t="shared" si="22"/>
        <v>725</v>
      </c>
      <c r="E88" s="226"/>
      <c r="F88" s="226">
        <v>725</v>
      </c>
      <c r="G88" s="226"/>
      <c r="H88" s="254">
        <f t="shared" si="23"/>
        <v>600</v>
      </c>
      <c r="I88" s="254"/>
      <c r="J88" s="254">
        <v>600</v>
      </c>
      <c r="K88" s="254"/>
      <c r="L88" s="10">
        <f t="shared" si="24"/>
        <v>1325</v>
      </c>
      <c r="M88" s="10">
        <f t="shared" si="25"/>
        <v>0</v>
      </c>
      <c r="N88" s="10">
        <f t="shared" si="26"/>
        <v>1325</v>
      </c>
      <c r="O88" s="10">
        <f t="shared" si="27"/>
        <v>0</v>
      </c>
    </row>
    <row r="89" spans="1:15" ht="15" customHeight="1" x14ac:dyDescent="0.25">
      <c r="A89" s="27" t="s">
        <v>140</v>
      </c>
      <c r="B89" s="10" t="s">
        <v>31</v>
      </c>
      <c r="C89" s="28" t="s">
        <v>32</v>
      </c>
      <c r="D89" s="226">
        <f t="shared" si="22"/>
        <v>11006</v>
      </c>
      <c r="E89" s="226">
        <v>6661</v>
      </c>
      <c r="F89" s="226">
        <v>4345</v>
      </c>
      <c r="G89" s="226"/>
      <c r="H89" s="254">
        <f t="shared" si="23"/>
        <v>0</v>
      </c>
      <c r="I89" s="254"/>
      <c r="J89" s="254"/>
      <c r="K89" s="254"/>
      <c r="L89" s="10">
        <f t="shared" si="24"/>
        <v>11006</v>
      </c>
      <c r="M89" s="10">
        <f t="shared" si="25"/>
        <v>6661</v>
      </c>
      <c r="N89" s="10">
        <f t="shared" si="26"/>
        <v>4345</v>
      </c>
      <c r="O89" s="10">
        <f t="shared" si="27"/>
        <v>0</v>
      </c>
    </row>
    <row r="90" spans="1:15" ht="15" customHeight="1" x14ac:dyDescent="0.25">
      <c r="A90" s="27" t="s">
        <v>141</v>
      </c>
      <c r="B90" s="32" t="s">
        <v>71</v>
      </c>
      <c r="C90" s="28" t="s">
        <v>32</v>
      </c>
      <c r="D90" s="226">
        <f t="shared" si="22"/>
        <v>8688</v>
      </c>
      <c r="E90" s="226"/>
      <c r="F90" s="226"/>
      <c r="G90" s="226">
        <v>8688</v>
      </c>
      <c r="H90" s="254">
        <f t="shared" si="23"/>
        <v>0</v>
      </c>
      <c r="I90" s="254"/>
      <c r="J90" s="254"/>
      <c r="K90" s="254"/>
      <c r="L90" s="10">
        <f t="shared" si="24"/>
        <v>8688</v>
      </c>
      <c r="M90" s="10">
        <f t="shared" si="25"/>
        <v>0</v>
      </c>
      <c r="N90" s="10">
        <f t="shared" si="26"/>
        <v>0</v>
      </c>
      <c r="O90" s="10">
        <f t="shared" si="27"/>
        <v>8688</v>
      </c>
    </row>
    <row r="91" spans="1:15" ht="15.95" customHeight="1" x14ac:dyDescent="0.25">
      <c r="A91" s="15" t="s">
        <v>142</v>
      </c>
      <c r="B91" s="19" t="s">
        <v>196</v>
      </c>
      <c r="C91" s="17"/>
      <c r="D91" s="227">
        <f>SUM(D77:D90)</f>
        <v>43596</v>
      </c>
      <c r="E91" s="227">
        <f>SUM(E77:E90)</f>
        <v>9967</v>
      </c>
      <c r="F91" s="227">
        <f>SUM(F77:F90)</f>
        <v>22624</v>
      </c>
      <c r="G91" s="227">
        <f>SUM(G77:G90)</f>
        <v>11005</v>
      </c>
      <c r="H91" s="255">
        <f t="shared" ref="H91:O91" si="28">SUM(H77:H90)</f>
        <v>1100</v>
      </c>
      <c r="I91" s="255">
        <f t="shared" si="28"/>
        <v>500</v>
      </c>
      <c r="J91" s="255">
        <f t="shared" si="28"/>
        <v>600</v>
      </c>
      <c r="K91" s="255">
        <f t="shared" si="28"/>
        <v>0</v>
      </c>
      <c r="L91" s="1">
        <f t="shared" si="28"/>
        <v>44696</v>
      </c>
      <c r="M91" s="1">
        <f t="shared" si="28"/>
        <v>10467</v>
      </c>
      <c r="N91" s="1">
        <f t="shared" si="28"/>
        <v>23224</v>
      </c>
      <c r="O91" s="1">
        <f t="shared" si="28"/>
        <v>11005</v>
      </c>
    </row>
    <row r="92" spans="1:15" ht="15.95" customHeight="1" x14ac:dyDescent="0.25">
      <c r="A92" s="11" t="s">
        <v>143</v>
      </c>
      <c r="B92" s="409" t="s">
        <v>75</v>
      </c>
      <c r="C92" s="410"/>
      <c r="D92" s="410"/>
      <c r="E92" s="410"/>
      <c r="F92" s="410"/>
      <c r="G92" s="410"/>
      <c r="H92" s="410"/>
      <c r="I92" s="410"/>
      <c r="J92" s="410"/>
      <c r="K92" s="410"/>
      <c r="L92" s="410"/>
      <c r="M92" s="410"/>
      <c r="N92" s="410"/>
      <c r="O92" s="411"/>
    </row>
    <row r="93" spans="1:15" ht="15" customHeight="1" x14ac:dyDescent="0.25">
      <c r="A93" s="11" t="s">
        <v>144</v>
      </c>
      <c r="B93" s="85" t="s">
        <v>58</v>
      </c>
      <c r="C93" s="84" t="s">
        <v>24</v>
      </c>
      <c r="D93" s="225">
        <f>E93+F93+G93</f>
        <v>173772</v>
      </c>
      <c r="E93" s="228"/>
      <c r="F93" s="228"/>
      <c r="G93" s="228">
        <v>173772</v>
      </c>
      <c r="H93" s="254">
        <f>I93+J93+K93</f>
        <v>0</v>
      </c>
      <c r="I93" s="254"/>
      <c r="J93" s="254"/>
      <c r="K93" s="254"/>
      <c r="L93" s="10">
        <f>M93+N93+O93</f>
        <v>173772</v>
      </c>
      <c r="M93" s="10">
        <f t="shared" ref="M93:O96" si="29">E93+I93</f>
        <v>0</v>
      </c>
      <c r="N93" s="10">
        <f t="shared" si="29"/>
        <v>0</v>
      </c>
      <c r="O93" s="10">
        <f t="shared" si="29"/>
        <v>173772</v>
      </c>
    </row>
    <row r="94" spans="1:15" ht="15" customHeight="1" x14ac:dyDescent="0.25">
      <c r="A94" s="11" t="s">
        <v>145</v>
      </c>
      <c r="B94" s="10" t="s">
        <v>59</v>
      </c>
      <c r="C94" s="9" t="s">
        <v>24</v>
      </c>
      <c r="D94" s="226">
        <f>E94+F94+G94</f>
        <v>11586</v>
      </c>
      <c r="E94" s="226"/>
      <c r="F94" s="226"/>
      <c r="G94" s="226">
        <v>11586</v>
      </c>
      <c r="H94" s="254">
        <f>I94+J94+K94</f>
        <v>0</v>
      </c>
      <c r="I94" s="254"/>
      <c r="J94" s="254"/>
      <c r="K94" s="254"/>
      <c r="L94" s="10">
        <f>M94+N94+O94</f>
        <v>11586</v>
      </c>
      <c r="M94" s="10">
        <f t="shared" si="29"/>
        <v>0</v>
      </c>
      <c r="N94" s="10">
        <f t="shared" si="29"/>
        <v>0</v>
      </c>
      <c r="O94" s="10">
        <f t="shared" si="29"/>
        <v>11586</v>
      </c>
    </row>
    <row r="95" spans="1:15" ht="15" customHeight="1" x14ac:dyDescent="0.25">
      <c r="A95" s="11" t="s">
        <v>146</v>
      </c>
      <c r="B95" s="10" t="s">
        <v>183</v>
      </c>
      <c r="C95" s="9" t="s">
        <v>24</v>
      </c>
      <c r="D95" s="226">
        <f>E95+F95+G95</f>
        <v>5210</v>
      </c>
      <c r="E95" s="229"/>
      <c r="F95" s="229"/>
      <c r="G95" s="229">
        <v>5210</v>
      </c>
      <c r="H95" s="254">
        <f>I95+J95+K95</f>
        <v>0</v>
      </c>
      <c r="I95" s="254"/>
      <c r="J95" s="254"/>
      <c r="K95" s="254"/>
      <c r="L95" s="10">
        <f>M95+N95+O95</f>
        <v>5210</v>
      </c>
      <c r="M95" s="10">
        <f t="shared" si="29"/>
        <v>0</v>
      </c>
      <c r="N95" s="10">
        <f t="shared" si="29"/>
        <v>0</v>
      </c>
      <c r="O95" s="10">
        <f t="shared" si="29"/>
        <v>5210</v>
      </c>
    </row>
    <row r="96" spans="1:15" s="26" customFormat="1" ht="15" customHeight="1" x14ac:dyDescent="0.25">
      <c r="A96" s="11" t="s">
        <v>179</v>
      </c>
      <c r="B96" s="10" t="s">
        <v>76</v>
      </c>
      <c r="C96" s="22" t="s">
        <v>24</v>
      </c>
      <c r="D96" s="226">
        <f>E96+F96+G96</f>
        <v>1500</v>
      </c>
      <c r="E96" s="226"/>
      <c r="F96" s="226"/>
      <c r="G96" s="226">
        <v>1500</v>
      </c>
      <c r="H96" s="254">
        <f>I96+J96+K96</f>
        <v>0</v>
      </c>
      <c r="I96" s="254"/>
      <c r="J96" s="254"/>
      <c r="K96" s="254"/>
      <c r="L96" s="10">
        <f>M96+N96+O96</f>
        <v>1500</v>
      </c>
      <c r="M96" s="10">
        <f t="shared" si="29"/>
        <v>0</v>
      </c>
      <c r="N96" s="10">
        <f t="shared" si="29"/>
        <v>0</v>
      </c>
      <c r="O96" s="10">
        <f t="shared" si="29"/>
        <v>1500</v>
      </c>
    </row>
    <row r="97" spans="1:15" ht="15.95" customHeight="1" x14ac:dyDescent="0.25">
      <c r="A97" s="34" t="s">
        <v>147</v>
      </c>
      <c r="B97" s="35" t="s">
        <v>197</v>
      </c>
      <c r="C97" s="17"/>
      <c r="D97" s="227">
        <f>SUM(D93:D96)</f>
        <v>192068</v>
      </c>
      <c r="E97" s="227">
        <f>SUM(E93:E96)</f>
        <v>0</v>
      </c>
      <c r="F97" s="227">
        <f>SUM(F93:F96)</f>
        <v>0</v>
      </c>
      <c r="G97" s="227">
        <f>SUM(G93:G96)</f>
        <v>192068</v>
      </c>
      <c r="H97" s="255">
        <f t="shared" ref="H97:O97" si="30">SUM(H93:H96)</f>
        <v>0</v>
      </c>
      <c r="I97" s="255">
        <f t="shared" si="30"/>
        <v>0</v>
      </c>
      <c r="J97" s="255">
        <f t="shared" si="30"/>
        <v>0</v>
      </c>
      <c r="K97" s="255">
        <f t="shared" si="30"/>
        <v>0</v>
      </c>
      <c r="L97" s="1">
        <f t="shared" si="30"/>
        <v>192068</v>
      </c>
      <c r="M97" s="1">
        <f t="shared" si="30"/>
        <v>0</v>
      </c>
      <c r="N97" s="1">
        <f t="shared" si="30"/>
        <v>0</v>
      </c>
      <c r="O97" s="1">
        <f t="shared" si="30"/>
        <v>192068</v>
      </c>
    </row>
    <row r="98" spans="1:15" ht="15.95" customHeight="1" x14ac:dyDescent="0.25">
      <c r="A98" s="36" t="s">
        <v>200</v>
      </c>
      <c r="B98" s="37" t="s">
        <v>189</v>
      </c>
      <c r="C98" s="38"/>
      <c r="D98" s="230">
        <f>D30+D43+D46+D75+D91+D97</f>
        <v>938165</v>
      </c>
      <c r="E98" s="230">
        <f>E30+E43+E46+E75+E91+E97</f>
        <v>164059</v>
      </c>
      <c r="F98" s="230">
        <f>F30+F43+F46+F75+F91+F97</f>
        <v>101974</v>
      </c>
      <c r="G98" s="230">
        <f>G30+G43+G46+G75+G91+G97</f>
        <v>672132</v>
      </c>
      <c r="H98" s="256">
        <f t="shared" ref="H98:O98" si="31">H30+H43+H46+H75+H91+H97</f>
        <v>1100</v>
      </c>
      <c r="I98" s="256">
        <f t="shared" si="31"/>
        <v>500</v>
      </c>
      <c r="J98" s="256">
        <f t="shared" si="31"/>
        <v>600</v>
      </c>
      <c r="K98" s="256">
        <f t="shared" si="31"/>
        <v>0</v>
      </c>
      <c r="L98" s="39">
        <f t="shared" si="31"/>
        <v>939265</v>
      </c>
      <c r="M98" s="39">
        <f t="shared" si="31"/>
        <v>164559</v>
      </c>
      <c r="N98" s="39">
        <f t="shared" si="31"/>
        <v>102574</v>
      </c>
      <c r="O98" s="39">
        <f t="shared" si="31"/>
        <v>672132</v>
      </c>
    </row>
    <row r="99" spans="1:15" x14ac:dyDescent="0.25">
      <c r="A99" s="14"/>
      <c r="B99" s="161"/>
      <c r="C99" s="237"/>
      <c r="D99" s="161"/>
      <c r="E99" s="161"/>
      <c r="F99" s="161"/>
      <c r="G99" s="161"/>
      <c r="H99" s="161"/>
      <c r="I99" s="161"/>
      <c r="J99" s="161"/>
      <c r="K99" s="161"/>
      <c r="L99" s="161"/>
      <c r="M99" s="161"/>
      <c r="N99" s="161"/>
    </row>
    <row r="100" spans="1:15" x14ac:dyDescent="0.25">
      <c r="A100" s="14"/>
      <c r="B100" s="14"/>
      <c r="C100" s="46"/>
      <c r="D100" s="14"/>
      <c r="E100" s="14"/>
      <c r="F100" s="14"/>
      <c r="G100" s="14"/>
    </row>
    <row r="101" spans="1:15" x14ac:dyDescent="0.25">
      <c r="A101" s="14"/>
      <c r="B101" s="14"/>
      <c r="C101" s="46"/>
      <c r="D101" s="14"/>
      <c r="E101" s="14"/>
      <c r="F101" s="14"/>
      <c r="G101" s="14"/>
    </row>
    <row r="102" spans="1:15" x14ac:dyDescent="0.25">
      <c r="A102" s="14"/>
      <c r="B102" s="14"/>
      <c r="C102" s="46"/>
      <c r="D102" s="14"/>
      <c r="E102" s="14"/>
      <c r="F102" s="14"/>
      <c r="G102" s="14"/>
    </row>
    <row r="103" spans="1:15" x14ac:dyDescent="0.25">
      <c r="A103" s="14"/>
      <c r="B103" s="14"/>
      <c r="C103" s="46"/>
      <c r="D103" s="14"/>
      <c r="E103" s="14"/>
      <c r="F103" s="14"/>
      <c r="G103" s="14"/>
    </row>
    <row r="104" spans="1:15" x14ac:dyDescent="0.25">
      <c r="A104" s="14"/>
      <c r="B104" s="14"/>
      <c r="C104" s="46"/>
      <c r="D104" s="14"/>
      <c r="E104" s="14"/>
      <c r="F104" s="14"/>
      <c r="G104" s="14"/>
    </row>
    <row r="105" spans="1:15" x14ac:dyDescent="0.25">
      <c r="A105" s="14"/>
      <c r="B105" s="14"/>
      <c r="C105" s="46"/>
      <c r="D105" s="14"/>
      <c r="E105" s="14"/>
      <c r="F105" s="14"/>
      <c r="G105" s="14"/>
    </row>
    <row r="106" spans="1:15" x14ac:dyDescent="0.25">
      <c r="A106" s="14"/>
      <c r="B106" s="14"/>
      <c r="C106" s="46"/>
      <c r="D106" s="14"/>
      <c r="E106" s="14"/>
      <c r="F106" s="14"/>
      <c r="G106" s="14"/>
    </row>
    <row r="107" spans="1:15" x14ac:dyDescent="0.25">
      <c r="A107" s="14"/>
      <c r="B107" s="14"/>
      <c r="C107" s="46"/>
      <c r="D107" s="14"/>
      <c r="E107" s="14"/>
      <c r="F107" s="14"/>
      <c r="G107" s="14"/>
    </row>
    <row r="108" spans="1:15" x14ac:dyDescent="0.25">
      <c r="A108" s="14"/>
      <c r="B108" s="14"/>
      <c r="C108" s="46"/>
      <c r="D108" s="14"/>
      <c r="E108" s="14"/>
      <c r="F108" s="14"/>
      <c r="G108" s="14"/>
    </row>
    <row r="109" spans="1:15" x14ac:dyDescent="0.25">
      <c r="A109" s="14"/>
      <c r="B109" s="14"/>
      <c r="C109" s="46"/>
      <c r="D109" s="14"/>
      <c r="E109" s="14"/>
      <c r="F109" s="14"/>
      <c r="G109" s="14"/>
    </row>
    <row r="110" spans="1:15" x14ac:dyDescent="0.25">
      <c r="A110" s="14"/>
      <c r="B110" s="14"/>
      <c r="C110" s="46"/>
      <c r="D110" s="14"/>
      <c r="E110" s="14"/>
      <c r="F110" s="14"/>
      <c r="G110" s="14"/>
    </row>
    <row r="111" spans="1:15" x14ac:dyDescent="0.25">
      <c r="A111" s="14"/>
      <c r="B111" s="14"/>
      <c r="C111" s="46"/>
      <c r="D111" s="14"/>
      <c r="E111" s="14"/>
      <c r="F111" s="14"/>
      <c r="G111" s="14"/>
    </row>
    <row r="112" spans="1:15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C197" s="47"/>
    </row>
    <row r="198" spans="1:7" x14ac:dyDescent="0.25">
      <c r="C198" s="47"/>
    </row>
    <row r="199" spans="1:7" x14ac:dyDescent="0.25">
      <c r="C199" s="47"/>
    </row>
    <row r="200" spans="1:7" x14ac:dyDescent="0.25">
      <c r="C200" s="47"/>
    </row>
    <row r="201" spans="1:7" x14ac:dyDescent="0.25">
      <c r="C201" s="47"/>
    </row>
    <row r="202" spans="1:7" x14ac:dyDescent="0.25">
      <c r="C202" s="47"/>
    </row>
    <row r="203" spans="1:7" x14ac:dyDescent="0.25">
      <c r="C203" s="47"/>
    </row>
    <row r="204" spans="1:7" x14ac:dyDescent="0.25">
      <c r="C204" s="47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</sheetData>
  <mergeCells count="37">
    <mergeCell ref="B7:O7"/>
    <mergeCell ref="B8:O8"/>
    <mergeCell ref="B1:O1"/>
    <mergeCell ref="B2:O2"/>
    <mergeCell ref="B3:O3"/>
    <mergeCell ref="B4:O4"/>
    <mergeCell ref="B5:O5"/>
    <mergeCell ref="B6:O6"/>
    <mergeCell ref="B92:O92"/>
    <mergeCell ref="L16:L18"/>
    <mergeCell ref="D16:D18"/>
    <mergeCell ref="E16:G16"/>
    <mergeCell ref="G17:G18"/>
    <mergeCell ref="E17:E18"/>
    <mergeCell ref="B76:O76"/>
    <mergeCell ref="M16:O16"/>
    <mergeCell ref="M17:M18"/>
    <mergeCell ref="B19:O19"/>
    <mergeCell ref="B44:O44"/>
    <mergeCell ref="B47:O47"/>
    <mergeCell ref="F17:F18"/>
    <mergeCell ref="B31:O31"/>
    <mergeCell ref="J17:J18"/>
    <mergeCell ref="B11:O11"/>
    <mergeCell ref="B12:O12"/>
    <mergeCell ref="B9:O9"/>
    <mergeCell ref="B10:O10"/>
    <mergeCell ref="A16:A18"/>
    <mergeCell ref="B16:B18"/>
    <mergeCell ref="C16:C18"/>
    <mergeCell ref="H16:H18"/>
    <mergeCell ref="I16:K16"/>
    <mergeCell ref="I17:I18"/>
    <mergeCell ref="N17:N18"/>
    <mergeCell ref="O17:O18"/>
    <mergeCell ref="K17:K18"/>
    <mergeCell ref="A14:O14"/>
  </mergeCells>
  <pageMargins left="1.1811023622047245" right="0.39370078740157483" top="0.59055118110236227" bottom="0.39370078740157483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1"/>
  <sheetViews>
    <sheetView showZeros="0" tabSelected="1" topLeftCell="A64" workbookViewId="0">
      <selection activeCell="P79" sqref="P79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391" t="s">
        <v>394</v>
      </c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</row>
    <row r="2" spans="1:14" x14ac:dyDescent="0.25">
      <c r="B2" s="391" t="s">
        <v>395</v>
      </c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</row>
    <row r="3" spans="1:14" x14ac:dyDescent="0.25">
      <c r="B3" s="391" t="s">
        <v>396</v>
      </c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</row>
    <row r="4" spans="1:14" x14ac:dyDescent="0.25">
      <c r="B4" s="391" t="s">
        <v>407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</row>
    <row r="5" spans="1:14" ht="15" customHeight="1" x14ac:dyDescent="0.25">
      <c r="B5" s="389" t="s">
        <v>398</v>
      </c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</row>
    <row r="6" spans="1:14" ht="15" customHeight="1" x14ac:dyDescent="0.25">
      <c r="B6" s="389" t="s">
        <v>408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</row>
    <row r="7" spans="1:14" ht="15" customHeight="1" x14ac:dyDescent="0.25">
      <c r="B7" s="389" t="s">
        <v>400</v>
      </c>
      <c r="C7" s="389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89"/>
    </row>
    <row r="8" spans="1:14" ht="15" customHeight="1" x14ac:dyDescent="0.25">
      <c r="B8" s="389" t="s">
        <v>409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1:14" ht="15" customHeight="1" x14ac:dyDescent="0.25">
      <c r="B9" s="389" t="s">
        <v>402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</row>
    <row r="10" spans="1:14" ht="15" customHeight="1" x14ac:dyDescent="0.25">
      <c r="B10" s="389" t="s">
        <v>426</v>
      </c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</row>
    <row r="11" spans="1:14" ht="15" customHeight="1" x14ac:dyDescent="0.25">
      <c r="B11" s="389" t="s">
        <v>438</v>
      </c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</row>
    <row r="12" spans="1:14" ht="15" customHeight="1" x14ac:dyDescent="0.25">
      <c r="B12" s="389" t="s">
        <v>443</v>
      </c>
      <c r="C12" s="389"/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</row>
    <row r="13" spans="1:14" ht="15" customHeight="1" x14ac:dyDescent="0.25">
      <c r="B13" s="389" t="s">
        <v>496</v>
      </c>
      <c r="C13" s="389"/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</row>
    <row r="14" spans="1:14" ht="15" customHeight="1" x14ac:dyDescent="0.25">
      <c r="B14" s="389" t="s">
        <v>501</v>
      </c>
      <c r="C14" s="389"/>
      <c r="D14" s="389"/>
      <c r="E14" s="389"/>
      <c r="F14" s="389"/>
      <c r="G14" s="389"/>
      <c r="H14" s="389"/>
      <c r="I14" s="389"/>
      <c r="J14" s="389"/>
      <c r="K14" s="389"/>
      <c r="L14" s="389"/>
      <c r="M14" s="389"/>
      <c r="N14" s="389"/>
    </row>
    <row r="16" spans="1:14" x14ac:dyDescent="0.25">
      <c r="A16" s="417" t="s">
        <v>250</v>
      </c>
      <c r="B16" s="417"/>
      <c r="C16" s="417"/>
      <c r="D16" s="417"/>
      <c r="E16" s="417"/>
      <c r="F16" s="417"/>
      <c r="G16" s="417"/>
      <c r="H16" s="417"/>
      <c r="I16" s="417"/>
      <c r="J16" s="417"/>
      <c r="K16" s="417"/>
      <c r="L16" s="417"/>
      <c r="M16" s="417"/>
      <c r="N16" s="417"/>
    </row>
    <row r="17" spans="1:14" x14ac:dyDescent="0.25">
      <c r="F17" s="4"/>
      <c r="N17" s="4" t="s">
        <v>186</v>
      </c>
    </row>
    <row r="18" spans="1:14" ht="15" customHeight="1" x14ac:dyDescent="0.25">
      <c r="A18" s="393" t="s">
        <v>5</v>
      </c>
      <c r="B18" s="396" t="s">
        <v>410</v>
      </c>
      <c r="C18" s="419" t="s">
        <v>414</v>
      </c>
      <c r="D18" s="423" t="s">
        <v>214</v>
      </c>
      <c r="E18" s="423"/>
      <c r="F18" s="424"/>
      <c r="G18" s="399" t="s">
        <v>416</v>
      </c>
      <c r="H18" s="402" t="s">
        <v>214</v>
      </c>
      <c r="I18" s="403"/>
      <c r="J18" s="404"/>
      <c r="K18" s="418" t="s">
        <v>0</v>
      </c>
      <c r="L18" s="426" t="s">
        <v>214</v>
      </c>
      <c r="M18" s="427"/>
      <c r="N18" s="428"/>
    </row>
    <row r="19" spans="1:14" ht="15" customHeight="1" x14ac:dyDescent="0.25">
      <c r="A19" s="394"/>
      <c r="B19" s="397"/>
      <c r="C19" s="420"/>
      <c r="D19" s="424" t="s">
        <v>1</v>
      </c>
      <c r="E19" s="430"/>
      <c r="F19" s="425" t="s">
        <v>2</v>
      </c>
      <c r="G19" s="400"/>
      <c r="H19" s="431" t="s">
        <v>1</v>
      </c>
      <c r="I19" s="431"/>
      <c r="J19" s="405" t="s">
        <v>2</v>
      </c>
      <c r="K19" s="418"/>
      <c r="L19" s="418" t="s">
        <v>1</v>
      </c>
      <c r="M19" s="418"/>
      <c r="N19" s="408" t="s">
        <v>2</v>
      </c>
    </row>
    <row r="20" spans="1:14" ht="28.5" customHeight="1" x14ac:dyDescent="0.25">
      <c r="A20" s="395"/>
      <c r="B20" s="398"/>
      <c r="C20" s="421"/>
      <c r="D20" s="231" t="s">
        <v>3</v>
      </c>
      <c r="E20" s="232" t="s">
        <v>4</v>
      </c>
      <c r="F20" s="425"/>
      <c r="G20" s="401"/>
      <c r="H20" s="330" t="s">
        <v>3</v>
      </c>
      <c r="I20" s="329" t="s">
        <v>4</v>
      </c>
      <c r="J20" s="405"/>
      <c r="K20" s="418"/>
      <c r="L20" s="6" t="s">
        <v>3</v>
      </c>
      <c r="M20" s="5" t="s">
        <v>4</v>
      </c>
      <c r="N20" s="408"/>
    </row>
    <row r="21" spans="1:14" ht="15" customHeight="1" x14ac:dyDescent="0.25">
      <c r="A21" s="7" t="s">
        <v>78</v>
      </c>
      <c r="B21" s="8" t="s">
        <v>62</v>
      </c>
      <c r="C21" s="226">
        <f>D21+F21</f>
        <v>65969</v>
      </c>
      <c r="D21" s="226">
        <f>'4 pr._savarankiškos f-jos'!E20</f>
        <v>65969</v>
      </c>
      <c r="E21" s="226">
        <f>'4 pr._savarankiškos f-jos'!F20</f>
        <v>48950</v>
      </c>
      <c r="F21" s="226">
        <f>'4 pr._savarankiškos f-jos'!G20</f>
        <v>0</v>
      </c>
      <c r="G21" s="254">
        <f>H21+J21</f>
        <v>0</v>
      </c>
      <c r="H21" s="254">
        <f>'4 pr._savarankiškos f-jos'!I20</f>
        <v>0</v>
      </c>
      <c r="I21" s="254">
        <f>'4 pr._savarankiškos f-jos'!J20</f>
        <v>0</v>
      </c>
      <c r="J21" s="254">
        <f>'4 pr._savarankiškos f-jos'!K20</f>
        <v>0</v>
      </c>
      <c r="K21" s="10">
        <f>L21+N21</f>
        <v>65969</v>
      </c>
      <c r="L21" s="10">
        <f t="shared" ref="L21:N22" si="0">D21+H21</f>
        <v>65969</v>
      </c>
      <c r="M21" s="10">
        <f t="shared" si="0"/>
        <v>48950</v>
      </c>
      <c r="N21" s="10">
        <f t="shared" si="0"/>
        <v>0</v>
      </c>
    </row>
    <row r="22" spans="1:14" ht="15" customHeight="1" x14ac:dyDescent="0.25">
      <c r="A22" s="11" t="s">
        <v>199</v>
      </c>
      <c r="B22" s="8" t="s">
        <v>20</v>
      </c>
      <c r="C22" s="226">
        <f t="shared" ref="C22:C33" si="1">D22+F22</f>
        <v>17915051</v>
      </c>
      <c r="D22" s="226">
        <f>'4 pr._savarankiškos f-jos'!E21+'4 pr._savarankiškos f-jos'!E85+'4 pr._savarankiškos f-jos'!E139+'4 pr._savarankiškos f-jos'!E143+'4 pr._savarankiškos f-jos'!E185+'4 pr._savarankiškos f-jos'!E190+'4 pr._savarankiškos f-jos'!E208+'5 pr._valstybinės f-jos'!E14+'5 pr._valstybinės f-jos'!E84+'5 pr._valstybinės f-jos'!E110+'6 pr._mokinio krepšelis'!E14+'8 pr._aplinkos apsaugos s. p.'!E14+'8 pr._aplinkos apsaugos s. p.'!E17+'9 pr._įstaigų pajamos'!E20+'9 pr._įstaigų pajamos'!E45+'10 pr._skolintos lėšos'!E16+'10 pr._skolintos lėšos'!E21+'10 pr._skolintos lėšos'!E28+'10 pr._skolintos lėšos'!E31+'10 pr._skolintos lėšos'!E39+'10 pr._skolintos lėšos'!E42+'11 pr._apyvartinės lėšos'!E16+'11 pr._apyvartinės lėšos'!E45+'11 pr._apyvartinės lėšos'!E81+'11 pr._apyvartinės lėšos'!E90+'11 pr._apyvartinės lėšos'!E147+'11 pr._apyvartinės lėšos'!E155+'7 pr._kita dotacija'!E20+'7 pr._kita dotacija'!E68+'7 pr._kita dotacija'!E73+'7 pr._kita dotacija'!E77+'7 pr._kita dotacija'!E163+'7 pr._kita dotacija'!E167+'7 pr._kita dotacija'!E213</f>
        <v>11979935</v>
      </c>
      <c r="E22" s="226">
        <f>'4 pr._savarankiškos f-jos'!F21+'4 pr._savarankiškos f-jos'!F85+'4 pr._savarankiškos f-jos'!F139+'4 pr._savarankiškos f-jos'!F143+'4 pr._savarankiškos f-jos'!F185+'4 pr._savarankiškos f-jos'!F190+'4 pr._savarankiškos f-jos'!F208+'5 pr._valstybinės f-jos'!F14+'5 pr._valstybinės f-jos'!F84+'5 pr._valstybinės f-jos'!F110+'6 pr._mokinio krepšelis'!F14+'8 pr._aplinkos apsaugos s. p.'!F14+'8 pr._aplinkos apsaugos s. p.'!F17+'9 pr._įstaigų pajamos'!F20+'9 pr._įstaigų pajamos'!F45+'10 pr._skolintos lėšos'!F16+'10 pr._skolintos lėšos'!F21+'10 pr._skolintos lėšos'!F28+'10 pr._skolintos lėšos'!F31+'10 pr._skolintos lėšos'!F39+'10 pr._skolintos lėšos'!F42+'11 pr._apyvartinės lėšos'!F16+'11 pr._apyvartinės lėšos'!F45+'11 pr._apyvartinės lėšos'!F81+'11 pr._apyvartinės lėšos'!F90+'11 pr._apyvartinės lėšos'!F147+'11 pr._apyvartinės lėšos'!F155+'7 pr._kita dotacija'!F20+'7 pr._kita dotacija'!F68+'7 pr._kita dotacija'!F73+'7 pr._kita dotacija'!F77+'7 pr._kita dotacija'!F163+'7 pr._kita dotacija'!F167+'7 pr._kita dotacija'!F213</f>
        <v>2235849</v>
      </c>
      <c r="F22" s="226">
        <f>'4 pr._savarankiškos f-jos'!G21+'4 pr._savarankiškos f-jos'!G85+'4 pr._savarankiškos f-jos'!G139+'4 pr._savarankiškos f-jos'!G143+'4 pr._savarankiškos f-jos'!G185+'4 pr._savarankiškos f-jos'!G190+'4 pr._savarankiškos f-jos'!G208+'5 pr._valstybinės f-jos'!G14+'5 pr._valstybinės f-jos'!G84+'5 pr._valstybinės f-jos'!G110+'6 pr._mokinio krepšelis'!G14+'8 pr._aplinkos apsaugos s. p.'!G14+'8 pr._aplinkos apsaugos s. p.'!G17+'9 pr._įstaigų pajamos'!G20+'9 pr._įstaigų pajamos'!G45+'10 pr._skolintos lėšos'!G16+'10 pr._skolintos lėšos'!G21+'10 pr._skolintos lėšos'!G28+'10 pr._skolintos lėšos'!G31+'10 pr._skolintos lėšos'!G39+'10 pr._skolintos lėšos'!G42+'11 pr._apyvartinės lėšos'!G16+'11 pr._apyvartinės lėšos'!G45+'11 pr._apyvartinės lėšos'!G81+'11 pr._apyvartinės lėšos'!G90+'11 pr._apyvartinės lėšos'!G147+'11 pr._apyvartinės lėšos'!G155+'7 pr._kita dotacija'!G20+'7 pr._kita dotacija'!G68+'7 pr._kita dotacija'!G73+'7 pr._kita dotacija'!G77+'7 pr._kita dotacija'!G163+'7 pr._kita dotacija'!G167+'7 pr._kita dotacija'!G213</f>
        <v>5935116</v>
      </c>
      <c r="G22" s="254">
        <f>'4 pr._savarankiškos f-jos'!H21+'4 pr._savarankiškos f-jos'!H85+'4 pr._savarankiškos f-jos'!H139+'4 pr._savarankiškos f-jos'!H143+'4 pr._savarankiškos f-jos'!H185+'4 pr._savarankiškos f-jos'!H190+'4 pr._savarankiškos f-jos'!H208+'5 pr._valstybinės f-jos'!H14+'5 pr._valstybinės f-jos'!H84+'5 pr._valstybinės f-jos'!H110+'6 pr._mokinio krepšelis'!H14+'8 pr._aplinkos apsaugos s. p.'!H14+'8 pr._aplinkos apsaugos s. p.'!H17+'9 pr._įstaigų pajamos'!H20+'9 pr._įstaigų pajamos'!H45+'10 pr._skolintos lėšos'!H16+'10 pr._skolintos lėšos'!H21+'10 pr._skolintos lėšos'!H28+'10 pr._skolintos lėšos'!H31+'10 pr._skolintos lėšos'!H39+'10 pr._skolintos lėšos'!H42+'11 pr._apyvartinės lėšos'!H16+'11 pr._apyvartinės lėšos'!H45+'11 pr._apyvartinės lėšos'!H81+'11 pr._apyvartinės lėšos'!H90+'11 pr._apyvartinės lėšos'!H147+'11 pr._apyvartinės lėšos'!H155+'7 pr._kita dotacija'!H20+'7 pr._kita dotacija'!H68+'7 pr._kita dotacija'!H73+'7 pr._kita dotacija'!H77+'7 pr._kita dotacija'!H163+'7 pr._kita dotacija'!H167+'7 pr._kita dotacija'!H213</f>
        <v>-175573</v>
      </c>
      <c r="H22" s="254">
        <f>'4 pr._savarankiškos f-jos'!I21+'4 pr._savarankiškos f-jos'!I85+'4 pr._savarankiškos f-jos'!I139+'4 pr._savarankiškos f-jos'!I143+'4 pr._savarankiškos f-jos'!I185+'4 pr._savarankiškos f-jos'!I190+'4 pr._savarankiškos f-jos'!I208+'5 pr._valstybinės f-jos'!I14+'5 pr._valstybinės f-jos'!I84+'5 pr._valstybinės f-jos'!I110+'6 pr._mokinio krepšelis'!I14+'8 pr._aplinkos apsaugos s. p.'!I14+'8 pr._aplinkos apsaugos s. p.'!I17+'9 pr._įstaigų pajamos'!I20+'9 pr._įstaigų pajamos'!I45+'10 pr._skolintos lėšos'!I16+'10 pr._skolintos lėšos'!I21+'10 pr._skolintos lėšos'!I28+'10 pr._skolintos lėšos'!I31+'10 pr._skolintos lėšos'!I39+'10 pr._skolintos lėšos'!I42+'11 pr._apyvartinės lėšos'!I16+'11 pr._apyvartinės lėšos'!I45+'11 pr._apyvartinės lėšos'!I81+'11 pr._apyvartinės lėšos'!I90+'11 pr._apyvartinės lėšos'!I147+'11 pr._apyvartinės lėšos'!I155+'7 pr._kita dotacija'!I20+'7 pr._kita dotacija'!I68+'7 pr._kita dotacija'!I73+'7 pr._kita dotacija'!I77+'7 pr._kita dotacija'!I163+'7 pr._kita dotacija'!I167+'7 pr._kita dotacija'!I213</f>
        <v>-177825</v>
      </c>
      <c r="I22" s="254">
        <f>'4 pr._savarankiškos f-jos'!J21+'4 pr._savarankiškos f-jos'!J85+'4 pr._savarankiškos f-jos'!J139+'4 pr._savarankiškos f-jos'!J143+'4 pr._savarankiškos f-jos'!J185+'4 pr._savarankiškos f-jos'!J190+'4 pr._savarankiškos f-jos'!J208+'5 pr._valstybinės f-jos'!J14+'5 pr._valstybinės f-jos'!J84+'5 pr._valstybinės f-jos'!J110+'6 pr._mokinio krepšelis'!J14+'8 pr._aplinkos apsaugos s. p.'!J14+'8 pr._aplinkos apsaugos s. p.'!J17+'9 pr._įstaigų pajamos'!J20+'9 pr._įstaigų pajamos'!J45+'10 pr._skolintos lėšos'!J16+'10 pr._skolintos lėšos'!J21+'10 pr._skolintos lėšos'!J28+'10 pr._skolintos lėšos'!J31+'10 pr._skolintos lėšos'!J39+'10 pr._skolintos lėšos'!J42+'11 pr._apyvartinės lėšos'!J16+'11 pr._apyvartinės lėšos'!J45+'11 pr._apyvartinės lėšos'!J81+'11 pr._apyvartinės lėšos'!J90+'11 pr._apyvartinės lėšos'!J147+'11 pr._apyvartinės lėšos'!J155+'7 pr._kita dotacija'!J20+'7 pr._kita dotacija'!J68+'7 pr._kita dotacija'!J73+'7 pr._kita dotacija'!J77+'7 pr._kita dotacija'!J163+'7 pr._kita dotacija'!J167+'7 pr._kita dotacija'!J213</f>
        <v>75300</v>
      </c>
      <c r="J22" s="254">
        <f>'4 pr._savarankiškos f-jos'!K21+'4 pr._savarankiškos f-jos'!K85+'4 pr._savarankiškos f-jos'!K139+'4 pr._savarankiškos f-jos'!K143+'4 pr._savarankiškos f-jos'!K185+'4 pr._savarankiškos f-jos'!K190+'4 pr._savarankiškos f-jos'!K208+'5 pr._valstybinės f-jos'!K14+'5 pr._valstybinės f-jos'!K84+'5 pr._valstybinės f-jos'!K110+'6 pr._mokinio krepšelis'!K14+'8 pr._aplinkos apsaugos s. p.'!K14+'8 pr._aplinkos apsaugos s. p.'!K17+'9 pr._įstaigų pajamos'!K20+'9 pr._įstaigų pajamos'!K45+'10 pr._skolintos lėšos'!K16+'10 pr._skolintos lėšos'!K21+'10 pr._skolintos lėšos'!K28+'10 pr._skolintos lėšos'!K31+'10 pr._skolintos lėšos'!K39+'10 pr._skolintos lėšos'!K42+'11 pr._apyvartinės lėšos'!K16+'11 pr._apyvartinės lėšos'!K45+'11 pr._apyvartinės lėšos'!K81+'11 pr._apyvartinės lėšos'!K90+'11 pr._apyvartinės lėšos'!K147+'11 pr._apyvartinės lėšos'!K155+'7 pr._kita dotacija'!K20+'7 pr._kita dotacija'!K68+'7 pr._kita dotacija'!K73+'7 pr._kita dotacija'!K77+'7 pr._kita dotacija'!K163+'7 pr._kita dotacija'!K167+'7 pr._kita dotacija'!K213</f>
        <v>2252</v>
      </c>
      <c r="K22" s="10">
        <f>L22+N22</f>
        <v>17739478</v>
      </c>
      <c r="L22" s="10">
        <f t="shared" si="0"/>
        <v>11802110</v>
      </c>
      <c r="M22" s="10">
        <f t="shared" si="0"/>
        <v>2311149</v>
      </c>
      <c r="N22" s="10">
        <f t="shared" si="0"/>
        <v>5937368</v>
      </c>
    </row>
    <row r="23" spans="1:14" ht="15" customHeight="1" x14ac:dyDescent="0.25">
      <c r="A23" s="7" t="s">
        <v>79</v>
      </c>
      <c r="B23" s="8" t="s">
        <v>7</v>
      </c>
      <c r="C23" s="226">
        <f t="shared" si="1"/>
        <v>138393</v>
      </c>
      <c r="D23" s="226">
        <f>'4 pr._savarankiškos f-jos'!E25+'4 pr._savarankiškos f-jos'!E93+'4 pr._savarankiškos f-jos'!E191+'5 pr._valstybinės f-jos'!E32+'5 pr._valstybinės f-jos'!E86+'7 pr._kita dotacija'!E22+'7 pr._kita dotacija'!E170+'9 pr._įstaigų pajamos'!E21+'9 pr._įstaigų pajamos'!E32++'9 pr._įstaigų pajamos'!E77+'11 pr._apyvartinės lėšos'!E22+'11 pr._apyvartinės lėšos'!E54</f>
        <v>133249</v>
      </c>
      <c r="E23" s="226">
        <f>'4 pr._savarankiškos f-jos'!F25+'4 pr._savarankiškos f-jos'!F93+'4 pr._savarankiškos f-jos'!F191+'5 pr._valstybinės f-jos'!F32+'5 pr._valstybinės f-jos'!F86+'7 pr._kita dotacija'!F22+'7 pr._kita dotacija'!F170+'9 pr._įstaigų pajamos'!F21+'9 pr._įstaigų pajamos'!F32++'9 pr._įstaigų pajamos'!F77+'11 pr._apyvartinės lėšos'!F22+'11 pr._apyvartinės lėšos'!F54</f>
        <v>71071</v>
      </c>
      <c r="F23" s="226">
        <f>'4 pr._savarankiškos f-jos'!G25+'4 pr._savarankiškos f-jos'!G93+'4 pr._savarankiškos f-jos'!G191+'5 pr._valstybinės f-jos'!G32+'5 pr._valstybinės f-jos'!G86+'7 pr._kita dotacija'!G22+'7 pr._kita dotacija'!G170+'9 pr._įstaigų pajamos'!G21+'9 pr._įstaigų pajamos'!G32++'9 pr._įstaigų pajamos'!G77+'11 pr._apyvartinės lėšos'!G22+'11 pr._apyvartinės lėšos'!G54</f>
        <v>5144</v>
      </c>
      <c r="G23" s="254">
        <f>'4 pr._savarankiškos f-jos'!H25+'4 pr._savarankiškos f-jos'!H93+'4 pr._savarankiškos f-jos'!H191+'5 pr._valstybinės f-jos'!H32+'5 pr._valstybinės f-jos'!H86+'7 pr._kita dotacija'!H22+'7 pr._kita dotacija'!H170+'9 pr._įstaigų pajamos'!H21+'9 pr._įstaigų pajamos'!H32++'9 pr._įstaigų pajamos'!H77+'11 pr._apyvartinės lėšos'!H22+'11 pr._apyvartinės lėšos'!H54</f>
        <v>7179</v>
      </c>
      <c r="H23" s="254">
        <f>'4 pr._savarankiškos f-jos'!I25+'4 pr._savarankiškos f-jos'!I93+'4 pr._savarankiškos f-jos'!I191+'5 pr._valstybinės f-jos'!I32+'5 pr._valstybinės f-jos'!I86+'7 pr._kita dotacija'!I22+'7 pr._kita dotacija'!I170+'9 pr._įstaigų pajamos'!I21+'9 pr._įstaigų pajamos'!I32++'9 pr._įstaigų pajamos'!I77+'11 pr._apyvartinės lėšos'!I22+'11 pr._apyvartinės lėšos'!I54</f>
        <v>7179</v>
      </c>
      <c r="I23" s="254">
        <f>'4 pr._savarankiškos f-jos'!J25+'4 pr._savarankiškos f-jos'!J93+'4 pr._savarankiškos f-jos'!J191+'5 pr._valstybinės f-jos'!J32+'5 pr._valstybinės f-jos'!J86+'7 pr._kita dotacija'!J22+'7 pr._kita dotacija'!J170+'9 pr._įstaigų pajamos'!J21+'9 pr._įstaigų pajamos'!J32++'9 pr._įstaigų pajamos'!J77+'11 pr._apyvartinės lėšos'!J22+'11 pr._apyvartinės lėšos'!J54</f>
        <v>4870</v>
      </c>
      <c r="J23" s="254">
        <f>'4 pr._savarankiškos f-jos'!K25+'4 pr._savarankiškos f-jos'!K93+'4 pr._savarankiškos f-jos'!K191+'5 pr._valstybinės f-jos'!K32+'5 pr._valstybinės f-jos'!K86+'7 pr._kita dotacija'!K22+'7 pr._kita dotacija'!K170+'9 pr._įstaigų pajamos'!K21+'9 pr._įstaigų pajamos'!K32++'9 pr._įstaigų pajamos'!K77+'11 pr._apyvartinės lėšos'!K22+'11 pr._apyvartinės lėšos'!K54</f>
        <v>0</v>
      </c>
      <c r="K23" s="10">
        <f t="shared" ref="K23:K28" si="2">L23+N23</f>
        <v>145572</v>
      </c>
      <c r="L23" s="10">
        <f t="shared" ref="L23:L28" si="3">D23+H23</f>
        <v>140428</v>
      </c>
      <c r="M23" s="10">
        <f t="shared" ref="M23:M28" si="4">E23+I23</f>
        <v>75941</v>
      </c>
      <c r="N23" s="10">
        <f t="shared" ref="N23:N28" si="5">F23+J23</f>
        <v>5144</v>
      </c>
    </row>
    <row r="24" spans="1:14" ht="15" customHeight="1" x14ac:dyDescent="0.25">
      <c r="A24" s="7" t="s">
        <v>80</v>
      </c>
      <c r="B24" s="8" t="s">
        <v>10</v>
      </c>
      <c r="C24" s="226">
        <f t="shared" si="1"/>
        <v>145378</v>
      </c>
      <c r="D24" s="226">
        <f>'4 pr._savarankiškos f-jos'!E31+'4 pr._savarankiškos f-jos'!E97+'4 pr._savarankiškos f-jos'!E192+'5 pr._valstybinės f-jos'!E36+'5 pr._valstybinės f-jos'!E88+'7 pr._kita dotacija'!E173+'7 pr._kita dotacija'!E26+'9 pr._įstaigų pajamos'!E22+'9 pr._įstaigų pajamos'!E33+'9 pr._įstaigų pajamos'!E78+'11 pr._apyvartinės lėšos'!E24+'11 pr._apyvartinės lėšos'!E56++'11 pr._apyvartinės lėšos'!E157</f>
        <v>118928</v>
      </c>
      <c r="E24" s="226">
        <f>'4 pr._savarankiškos f-jos'!F31+'4 pr._savarankiškos f-jos'!F97+'4 pr._savarankiškos f-jos'!F192+'5 pr._valstybinės f-jos'!F36+'5 pr._valstybinės f-jos'!F88+'7 pr._kita dotacija'!F173+'7 pr._kita dotacija'!F26+'9 pr._įstaigų pajamos'!F22+'9 pr._įstaigų pajamos'!F33+'9 pr._įstaigų pajamos'!F78+'11 pr._apyvartinės lėšos'!F24+'11 pr._apyvartinės lėšos'!F56++'11 pr._apyvartinės lėšos'!F157</f>
        <v>67955</v>
      </c>
      <c r="F24" s="226">
        <f>'4 pr._savarankiškos f-jos'!G31+'4 pr._savarankiškos f-jos'!G97+'4 pr._savarankiškos f-jos'!G192+'5 pr._valstybinės f-jos'!G36+'5 pr._valstybinės f-jos'!G88+'7 pr._kita dotacija'!G173+'7 pr._kita dotacija'!G26+'9 pr._įstaigų pajamos'!G22+'9 pr._įstaigų pajamos'!G33+'9 pr._įstaigų pajamos'!G78+'11 pr._apyvartinės lėšos'!G24+'11 pr._apyvartinės lėšos'!G56++'11 pr._apyvartinės lėšos'!G157</f>
        <v>26450</v>
      </c>
      <c r="G24" s="254">
        <f>'4 pr._savarankiškos f-jos'!H31+'4 pr._savarankiškos f-jos'!H97+'4 pr._savarankiškos f-jos'!H192+'5 pr._valstybinės f-jos'!H36+'5 pr._valstybinės f-jos'!H88+'7 pr._kita dotacija'!H173+'7 pr._kita dotacija'!H26+'9 pr._įstaigų pajamos'!H22+'9 pr._įstaigų pajamos'!H33+'9 pr._įstaigų pajamos'!H78+'11 pr._apyvartinės lėšos'!H24+'11 pr._apyvartinės lėšos'!H56++'11 pr._apyvartinės lėšos'!H157</f>
        <v>11614</v>
      </c>
      <c r="H24" s="254">
        <f>'4 pr._savarankiškos f-jos'!I31+'4 pr._savarankiškos f-jos'!I97+'4 pr._savarankiškos f-jos'!I192+'5 pr._valstybinės f-jos'!I36+'5 pr._valstybinės f-jos'!I88+'7 pr._kita dotacija'!I173+'7 pr._kita dotacija'!I26+'9 pr._įstaigų pajamos'!I22+'9 pr._įstaigų pajamos'!I33+'9 pr._įstaigų pajamos'!I78+'11 pr._apyvartinės lėšos'!I24+'11 pr._apyvartinės lėšos'!I56++'11 pr._apyvartinės lėšos'!I157</f>
        <v>1614</v>
      </c>
      <c r="I24" s="254">
        <f>'4 pr._savarankiškos f-jos'!J31+'4 pr._savarankiškos f-jos'!J97+'4 pr._savarankiškos f-jos'!J192+'5 pr._valstybinės f-jos'!J36+'5 pr._valstybinės f-jos'!J88+'7 pr._kita dotacija'!J173+'7 pr._kita dotacija'!J26+'9 pr._įstaigų pajamos'!J22+'9 pr._įstaigų pajamos'!J33+'9 pr._įstaigų pajamos'!J78+'11 pr._apyvartinės lėšos'!J24+'11 pr._apyvartinės lėšos'!J56++'11 pr._apyvartinės lėšos'!J157</f>
        <v>1232</v>
      </c>
      <c r="J24" s="254">
        <f>'4 pr._savarankiškos f-jos'!K31+'4 pr._savarankiškos f-jos'!K97+'4 pr._savarankiškos f-jos'!K192+'5 pr._valstybinės f-jos'!K36+'5 pr._valstybinės f-jos'!K88+'7 pr._kita dotacija'!K173+'7 pr._kita dotacija'!K26+'9 pr._įstaigų pajamos'!K22+'9 pr._įstaigų pajamos'!K33+'9 pr._įstaigų pajamos'!K78+'11 pr._apyvartinės lėšos'!K24+'11 pr._apyvartinės lėšos'!K56++'11 pr._apyvartinės lėšos'!K157</f>
        <v>10000</v>
      </c>
      <c r="K24" s="10">
        <f t="shared" si="2"/>
        <v>156992</v>
      </c>
      <c r="L24" s="10">
        <f t="shared" si="3"/>
        <v>120542</v>
      </c>
      <c r="M24" s="10">
        <f t="shared" si="4"/>
        <v>69187</v>
      </c>
      <c r="N24" s="10">
        <f t="shared" si="5"/>
        <v>36450</v>
      </c>
    </row>
    <row r="25" spans="1:14" ht="15" customHeight="1" x14ac:dyDescent="0.25">
      <c r="A25" s="7" t="s">
        <v>81</v>
      </c>
      <c r="B25" s="8" t="s">
        <v>11</v>
      </c>
      <c r="C25" s="226">
        <f t="shared" si="1"/>
        <v>252408</v>
      </c>
      <c r="D25" s="226">
        <f>'4 pr._savarankiškos f-jos'!E36+'4 pr._savarankiškos f-jos'!E101+'4 pr._savarankiškos f-jos'!E193+'5 pr._valstybinės f-jos'!E40+'5 pr._valstybinės f-jos'!E90+'7 pr._kita dotacija'!E30+'7 pr._kita dotacija'!E176+'9 pr._įstaigų pajamos'!E23+'9 pr._įstaigų pajamos'!E34+'9 pr._įstaigų pajamos'!E79+'11 pr._apyvartinės lėšos'!E26+'11 pr._apyvartinės lėšos'!E58</f>
        <v>247223</v>
      </c>
      <c r="E25" s="226">
        <f>'4 pr._savarankiškos f-jos'!F36+'4 pr._savarankiškos f-jos'!F101+'4 pr._savarankiškos f-jos'!F193+'5 pr._valstybinės f-jos'!F40+'5 pr._valstybinės f-jos'!F90+'7 pr._kita dotacija'!F30+'7 pr._kita dotacija'!F176+'9 pr._įstaigų pajamos'!F23+'9 pr._įstaigų pajamos'!F34+'9 pr._įstaigų pajamos'!F79+'11 pr._apyvartinės lėšos'!F26+'11 pr._apyvartinės lėšos'!F58</f>
        <v>132786</v>
      </c>
      <c r="F25" s="226">
        <f>'4 pr._savarankiškos f-jos'!G36+'4 pr._savarankiškos f-jos'!G101+'4 pr._savarankiškos f-jos'!G193+'5 pr._valstybinės f-jos'!G40+'5 pr._valstybinės f-jos'!G90+'7 pr._kita dotacija'!G30+'7 pr._kita dotacija'!G176+'9 pr._įstaigų pajamos'!G23+'9 pr._įstaigų pajamos'!G34+'9 pr._įstaigų pajamos'!G79+'11 pr._apyvartinės lėšos'!G26+'11 pr._apyvartinės lėšos'!G58</f>
        <v>5185</v>
      </c>
      <c r="G25" s="254">
        <f>'4 pr._savarankiškos f-jos'!H36+'4 pr._savarankiškos f-jos'!H101+'4 pr._savarankiškos f-jos'!H193+'5 pr._valstybinės f-jos'!H40+'5 pr._valstybinės f-jos'!H90+'7 pr._kita dotacija'!H30+'7 pr._kita dotacija'!H176+'9 pr._įstaigų pajamos'!H23+'9 pr._įstaigų pajamos'!H34+'9 pr._įstaigų pajamos'!H79+'11 pr._apyvartinės lėšos'!H26+'11 pr._apyvartinės lėšos'!H58</f>
        <v>6119</v>
      </c>
      <c r="H25" s="254">
        <f>'4 pr._savarankiškos f-jos'!I36+'4 pr._savarankiškos f-jos'!I101+'4 pr._savarankiškos f-jos'!I193+'5 pr._valstybinės f-jos'!I40+'5 pr._valstybinės f-jos'!I90+'7 pr._kita dotacija'!I30+'7 pr._kita dotacija'!I176+'9 pr._įstaigų pajamos'!I23+'9 pr._įstaigų pajamos'!I34+'9 pr._įstaigų pajamos'!I79+'11 pr._apyvartinės lėšos'!I26+'11 pr._apyvartinės lėšos'!I58</f>
        <v>6119</v>
      </c>
      <c r="I25" s="254">
        <f>'4 pr._savarankiškos f-jos'!J36+'4 pr._savarankiškos f-jos'!J101+'4 pr._savarankiškos f-jos'!J193+'5 pr._valstybinės f-jos'!J40+'5 pr._valstybinės f-jos'!J90+'7 pr._kita dotacija'!J30+'7 pr._kita dotacija'!J176+'9 pr._įstaigų pajamos'!J23+'9 pr._įstaigų pajamos'!J34+'9 pr._įstaigų pajamos'!J79+'11 pr._apyvartinės lėšos'!J26+'11 pr._apyvartinės lėšos'!J58</f>
        <v>4672</v>
      </c>
      <c r="J25" s="254">
        <f>'4 pr._savarankiškos f-jos'!K36+'4 pr._savarankiškos f-jos'!K101+'4 pr._savarankiškos f-jos'!K193+'5 pr._valstybinės f-jos'!K40+'5 pr._valstybinės f-jos'!K90+'7 pr._kita dotacija'!K30+'7 pr._kita dotacija'!K176+'9 pr._įstaigų pajamos'!K23+'9 pr._įstaigų pajamos'!K34+'9 pr._įstaigų pajamos'!K79+'11 pr._apyvartinės lėšos'!K26+'11 pr._apyvartinės lėšos'!K58</f>
        <v>0</v>
      </c>
      <c r="K25" s="10">
        <f t="shared" si="2"/>
        <v>258527</v>
      </c>
      <c r="L25" s="10">
        <f t="shared" si="3"/>
        <v>253342</v>
      </c>
      <c r="M25" s="10">
        <f t="shared" si="4"/>
        <v>137458</v>
      </c>
      <c r="N25" s="10">
        <f t="shared" si="5"/>
        <v>5185</v>
      </c>
    </row>
    <row r="26" spans="1:14" ht="15" customHeight="1" x14ac:dyDescent="0.25">
      <c r="A26" s="7" t="s">
        <v>82</v>
      </c>
      <c r="B26" s="8" t="s">
        <v>12</v>
      </c>
      <c r="C26" s="226">
        <f t="shared" si="1"/>
        <v>152266</v>
      </c>
      <c r="D26" s="226">
        <f>'4 pr._savarankiškos f-jos'!E42+'4 pr._savarankiškos f-jos'!E105+'5 pr._valstybinės f-jos'!E44+'5 pr._valstybinės f-jos'!E92+'7 pr._kita dotacija'!E34+'9 pr._įstaigų pajamos'!E24+'9 pr._įstaigų pajamos'!E35+'11 pr._apyvartinės lėšos'!E28+'11 pr._apyvartinės lėšos'!E60</f>
        <v>151745</v>
      </c>
      <c r="E26" s="226">
        <f>'4 pr._savarankiškos f-jos'!F42+'4 pr._savarankiškos f-jos'!F105+'5 pr._valstybinės f-jos'!F44+'5 pr._valstybinės f-jos'!F92+'7 pr._kita dotacija'!F34+'9 pr._įstaigų pajamos'!F24+'9 pr._įstaigų pajamos'!F35+'11 pr._apyvartinės lėšos'!F28+'11 pr._apyvartinės lėšos'!F60</f>
        <v>83782</v>
      </c>
      <c r="F26" s="226">
        <f>'4 pr._savarankiškos f-jos'!G42+'4 pr._savarankiškos f-jos'!G105+'5 pr._valstybinės f-jos'!G44+'5 pr._valstybinės f-jos'!G92+'7 pr._kita dotacija'!G34+'9 pr._įstaigų pajamos'!G24+'9 pr._įstaigų pajamos'!G35+'11 pr._apyvartinės lėšos'!G28+'11 pr._apyvartinės lėšos'!G60</f>
        <v>521</v>
      </c>
      <c r="G26" s="254">
        <f>'4 pr._savarankiškos f-jos'!H42+'4 pr._savarankiškos f-jos'!H105+'5 pr._valstybinės f-jos'!H44+'5 pr._valstybinės f-jos'!H92+'7 pr._kita dotacija'!H34+'9 pr._įstaigų pajamos'!H24+'9 pr._įstaigų pajamos'!H35+'11 pr._apyvartinės lėšos'!H28+'11 pr._apyvartinės lėšos'!H60</f>
        <v>4945</v>
      </c>
      <c r="H26" s="254">
        <f>'4 pr._savarankiškos f-jos'!I42+'4 pr._savarankiškos f-jos'!I105+'5 pr._valstybinės f-jos'!I44+'5 pr._valstybinės f-jos'!I92+'7 pr._kita dotacija'!I34+'9 pr._įstaigų pajamos'!I24+'9 pr._įstaigų pajamos'!I35+'11 pr._apyvartinės lėšos'!I28+'11 pr._apyvartinės lėšos'!I60</f>
        <v>4945</v>
      </c>
      <c r="I26" s="254">
        <f>'4 pr._savarankiškos f-jos'!J42+'4 pr._savarankiškos f-jos'!J105+'5 pr._valstybinės f-jos'!J44+'5 pr._valstybinės f-jos'!J92+'7 pr._kita dotacija'!J34+'9 pr._įstaigų pajamos'!J24+'9 pr._įstaigų pajamos'!J35+'11 pr._apyvartinės lėšos'!J28+'11 pr._apyvartinės lėšos'!J60</f>
        <v>2402</v>
      </c>
      <c r="J26" s="254">
        <f>'4 pr._savarankiškos f-jos'!K42+'4 pr._savarankiškos f-jos'!K105+'5 pr._valstybinės f-jos'!K44+'5 pr._valstybinės f-jos'!K92+'7 pr._kita dotacija'!K34+'9 pr._įstaigų pajamos'!K24+'9 pr._įstaigų pajamos'!K35+'11 pr._apyvartinės lėšos'!K28+'11 pr._apyvartinės lėšos'!K60</f>
        <v>0</v>
      </c>
      <c r="K26" s="10">
        <f t="shared" si="2"/>
        <v>157211</v>
      </c>
      <c r="L26" s="10">
        <f t="shared" si="3"/>
        <v>156690</v>
      </c>
      <c r="M26" s="10">
        <f t="shared" si="4"/>
        <v>86184</v>
      </c>
      <c r="N26" s="10">
        <f t="shared" si="5"/>
        <v>521</v>
      </c>
    </row>
    <row r="27" spans="1:14" ht="15" customHeight="1" x14ac:dyDescent="0.25">
      <c r="A27" s="7" t="s">
        <v>83</v>
      </c>
      <c r="B27" s="8" t="s">
        <v>13</v>
      </c>
      <c r="C27" s="226">
        <f t="shared" si="1"/>
        <v>106167</v>
      </c>
      <c r="D27" s="226">
        <f>'4 pr._savarankiškos f-jos'!E47+'4 pr._savarankiškos f-jos'!E109+'5 pr._valstybinės f-jos'!E48+'5 pr._valstybinės f-jos'!E94+'7 pr._kita dotacija'!E38+'9 pr._įstaigų pajamos'!E36+'11 pr._apyvartinės lėšos'!E62</f>
        <v>101823</v>
      </c>
      <c r="E27" s="226">
        <f>'4 pr._savarankiškos f-jos'!F47+'4 pr._savarankiškos f-jos'!F109+'5 pr._valstybinės f-jos'!F48+'5 pr._valstybinės f-jos'!F94+'7 pr._kita dotacija'!F38+'9 pr._įstaigų pajamos'!F36+'11 pr._apyvartinės lėšos'!F62</f>
        <v>55858</v>
      </c>
      <c r="F27" s="226">
        <f>'4 pr._savarankiškos f-jos'!G47+'4 pr._savarankiškos f-jos'!G109+'5 pr._valstybinės f-jos'!G48+'5 pr._valstybinės f-jos'!G94+'7 pr._kita dotacija'!G38+'9 pr._įstaigų pajamos'!G36+'11 pr._apyvartinės lėšos'!G62</f>
        <v>4344</v>
      </c>
      <c r="G27" s="254">
        <f>'4 pr._savarankiškos f-jos'!H47+'4 pr._savarankiškos f-jos'!H109+'5 pr._valstybinės f-jos'!H48+'5 pr._valstybinės f-jos'!H94+'7 pr._kita dotacija'!H38+'9 pr._įstaigų pajamos'!H36+'11 pr._apyvartinės lėšos'!H62</f>
        <v>669</v>
      </c>
      <c r="H27" s="254">
        <f>'4 pr._savarankiškos f-jos'!I47+'4 pr._savarankiškos f-jos'!I109+'5 pr._valstybinės f-jos'!I48+'5 pr._valstybinės f-jos'!I94+'7 pr._kita dotacija'!I38+'9 pr._įstaigų pajamos'!I36+'11 pr._apyvartinės lėšos'!I62</f>
        <v>-184</v>
      </c>
      <c r="I27" s="254">
        <f>'4 pr._savarankiškos f-jos'!J47+'4 pr._savarankiškos f-jos'!J109+'5 pr._valstybinės f-jos'!J48+'5 pr._valstybinės f-jos'!J94+'7 pr._kita dotacija'!J38+'9 pr._įstaigų pajamos'!J36+'11 pr._apyvartinės lėšos'!J62</f>
        <v>-140</v>
      </c>
      <c r="J27" s="254">
        <f>'4 pr._savarankiškos f-jos'!K47+'4 pr._savarankiškos f-jos'!K109+'5 pr._valstybinės f-jos'!K48+'5 pr._valstybinės f-jos'!K94+'7 pr._kita dotacija'!K38+'9 pr._įstaigų pajamos'!K36+'11 pr._apyvartinės lėšos'!K62</f>
        <v>853</v>
      </c>
      <c r="K27" s="10">
        <f t="shared" si="2"/>
        <v>106836</v>
      </c>
      <c r="L27" s="10">
        <f t="shared" si="3"/>
        <v>101639</v>
      </c>
      <c r="M27" s="10">
        <f t="shared" si="4"/>
        <v>55718</v>
      </c>
      <c r="N27" s="10">
        <f t="shared" si="5"/>
        <v>5197</v>
      </c>
    </row>
    <row r="28" spans="1:14" ht="15" customHeight="1" x14ac:dyDescent="0.25">
      <c r="A28" s="7" t="s">
        <v>84</v>
      </c>
      <c r="B28" s="10" t="s">
        <v>14</v>
      </c>
      <c r="C28" s="226">
        <f t="shared" si="1"/>
        <v>121749</v>
      </c>
      <c r="D28" s="226">
        <f>'4 pr._savarankiškos f-jos'!E52+'4 pr._savarankiškos f-jos'!E113+'5 pr._valstybinės f-jos'!E52+'5 pr._valstybinės f-jos'!E96+'7 pr._kita dotacija'!E42+'9 pr._įstaigų pajamos'!E25+'9 pr._įstaigų pajamos'!E37+'11 pr._apyvartinės lėšos'!E30+'11 pr._apyvartinės lėšos'!E64</f>
        <v>121749</v>
      </c>
      <c r="E28" s="226">
        <f>'4 pr._savarankiškos f-jos'!F52+'4 pr._savarankiškos f-jos'!F113+'5 pr._valstybinės f-jos'!F52+'5 pr._valstybinės f-jos'!F96+'7 pr._kita dotacija'!F42+'9 pr._įstaigų pajamos'!F25+'9 pr._įstaigų pajamos'!F37+'11 pr._apyvartinės lėšos'!F30+'11 pr._apyvartinės lėšos'!F64</f>
        <v>62877</v>
      </c>
      <c r="F28" s="226">
        <f>'4 pr._savarankiškos f-jos'!G52+'4 pr._savarankiškos f-jos'!G113+'5 pr._valstybinės f-jos'!G52+'5 pr._valstybinės f-jos'!G96+'7 pr._kita dotacija'!G42+'9 pr._įstaigų pajamos'!G25+'9 pr._įstaigų pajamos'!G37+'11 pr._apyvartinės lėšos'!G30+'11 pr._apyvartinės lėšos'!G64</f>
        <v>0</v>
      </c>
      <c r="G28" s="254">
        <f>'4 pr._savarankiškos f-jos'!H52+'4 pr._savarankiškos f-jos'!H113+'5 pr._valstybinės f-jos'!H52+'5 pr._valstybinės f-jos'!H96+'7 pr._kita dotacija'!H42+'9 pr._įstaigų pajamos'!H25+'9 pr._įstaigų pajamos'!H37+'11 pr._apyvartinės lėšos'!H30+'11 pr._apyvartinės lėšos'!H64</f>
        <v>1494</v>
      </c>
      <c r="H28" s="254">
        <f>'4 pr._savarankiškos f-jos'!I52+'4 pr._savarankiškos f-jos'!I113+'5 pr._valstybinės f-jos'!I52+'5 pr._valstybinės f-jos'!I96+'7 pr._kita dotacija'!I42+'9 pr._įstaigų pajamos'!I25+'9 pr._įstaigų pajamos'!I37+'11 pr._apyvartinės lėšos'!I30+'11 pr._apyvartinės lėšos'!I64</f>
        <v>1494</v>
      </c>
      <c r="I28" s="254">
        <f>'4 pr._savarankiškos f-jos'!J52+'4 pr._savarankiškos f-jos'!J113+'5 pr._valstybinės f-jos'!J52+'5 pr._valstybinės f-jos'!J96+'7 pr._kita dotacija'!J42+'9 pr._įstaigų pajamos'!J25+'9 pr._įstaigų pajamos'!J37+'11 pr._apyvartinės lėšos'!J30+'11 pr._apyvartinės lėšos'!J64</f>
        <v>1140</v>
      </c>
      <c r="J28" s="254">
        <f>'4 pr._savarankiškos f-jos'!K52+'4 pr._savarankiškos f-jos'!K113+'5 pr._valstybinės f-jos'!K52+'5 pr._valstybinės f-jos'!K96+'7 pr._kita dotacija'!K42+'9 pr._įstaigų pajamos'!K25+'9 pr._įstaigų pajamos'!K37+'11 pr._apyvartinės lėšos'!K30+'11 pr._apyvartinės lėšos'!K64</f>
        <v>0</v>
      </c>
      <c r="K28" s="10">
        <f t="shared" si="2"/>
        <v>123243</v>
      </c>
      <c r="L28" s="10">
        <f t="shared" si="3"/>
        <v>123243</v>
      </c>
      <c r="M28" s="10">
        <f t="shared" si="4"/>
        <v>64017</v>
      </c>
      <c r="N28" s="10">
        <f t="shared" si="5"/>
        <v>0</v>
      </c>
    </row>
    <row r="29" spans="1:14" ht="15" customHeight="1" x14ac:dyDescent="0.25">
      <c r="A29" s="11" t="s">
        <v>85</v>
      </c>
      <c r="B29" s="10" t="s">
        <v>15</v>
      </c>
      <c r="C29" s="226">
        <f t="shared" si="1"/>
        <v>152912</v>
      </c>
      <c r="D29" s="226">
        <f>'4 pr._savarankiškos f-jos'!E57+'4 pr._savarankiškos f-jos'!E117++'4 pr._savarankiškos f-jos'!E194+'5 pr._valstybinės f-jos'!E56+'5 pr._valstybinės f-jos'!E98+'7 pr._kita dotacija'!E46+'7 pr._kita dotacija'!E179+'9 pr._įstaigų pajamos'!E26+'9 pr._įstaigų pajamos'!E38+'9 pr._įstaigų pajamos'!E80+'11 pr._apyvartinės lėšos'!E66+'11 pr._apyvartinės lėšos'!E159</f>
        <v>147912</v>
      </c>
      <c r="E29" s="226">
        <f>'4 pr._savarankiškos f-jos'!F57+'4 pr._savarankiškos f-jos'!F117++'4 pr._savarankiškos f-jos'!F194+'5 pr._valstybinės f-jos'!F56+'5 pr._valstybinės f-jos'!F98+'7 pr._kita dotacija'!F46+'7 pr._kita dotacija'!F179+'9 pr._įstaigų pajamos'!F26+'9 pr._įstaigų pajamos'!F38+'9 pr._įstaigų pajamos'!F80+'11 pr._apyvartinės lėšos'!F66+'11 pr._apyvartinės lėšos'!F159</f>
        <v>85593</v>
      </c>
      <c r="F29" s="226">
        <f>'4 pr._savarankiškos f-jos'!G57+'4 pr._savarankiškos f-jos'!G117++'4 pr._savarankiškos f-jos'!G194+'5 pr._valstybinės f-jos'!G56+'5 pr._valstybinės f-jos'!G98+'7 pr._kita dotacija'!G46+'7 pr._kita dotacija'!G179+'9 pr._įstaigų pajamos'!G26+'9 pr._įstaigų pajamos'!G38+'9 pr._įstaigų pajamos'!G80+'11 pr._apyvartinės lėšos'!G66+'11 pr._apyvartinės lėšos'!G159</f>
        <v>5000</v>
      </c>
      <c r="G29" s="254">
        <f>'4 pr._savarankiškos f-jos'!H57+'4 pr._savarankiškos f-jos'!H117++'4 pr._savarankiškos f-jos'!H194+'5 pr._valstybinės f-jos'!H56+'5 pr._valstybinės f-jos'!H98+'7 pr._kita dotacija'!H46+'7 pr._kita dotacija'!H179+'9 pr._įstaigų pajamos'!H26+'9 pr._įstaigų pajamos'!H38+'9 pr._įstaigų pajamos'!H80+'11 pr._apyvartinės lėšos'!H66+'11 pr._apyvartinės lėšos'!H159</f>
        <v>2695</v>
      </c>
      <c r="H29" s="254">
        <f>'4 pr._savarankiškos f-jos'!I57+'4 pr._savarankiškos f-jos'!I117++'4 pr._savarankiškos f-jos'!I194+'5 pr._valstybinės f-jos'!I56+'5 pr._valstybinės f-jos'!I98+'7 pr._kita dotacija'!I46+'7 pr._kita dotacija'!I179+'9 pr._įstaigų pajamos'!I26+'9 pr._įstaigų pajamos'!I38+'9 pr._įstaigų pajamos'!I80+'11 pr._apyvartinės lėšos'!I66+'11 pr._apyvartinės lėšos'!I159</f>
        <v>2695</v>
      </c>
      <c r="I29" s="254">
        <f>'4 pr._savarankiškos f-jos'!J57+'4 pr._savarankiškos f-jos'!J117++'4 pr._savarankiškos f-jos'!J194+'5 pr._valstybinės f-jos'!J56+'5 pr._valstybinės f-jos'!J98+'7 pr._kita dotacija'!J46+'7 pr._kita dotacija'!J179+'9 pr._įstaigų pajamos'!J26+'9 pr._įstaigų pajamos'!J38+'9 pr._įstaigų pajamos'!J80+'11 pr._apyvartinės lėšos'!J66+'11 pr._apyvartinės lėšos'!J159</f>
        <v>2058</v>
      </c>
      <c r="J29" s="254">
        <f>'4 pr._savarankiškos f-jos'!K57+'4 pr._savarankiškos f-jos'!K117++'4 pr._savarankiškos f-jos'!K194+'5 pr._valstybinės f-jos'!K56+'5 pr._valstybinės f-jos'!K98+'7 pr._kita dotacija'!K46+'7 pr._kita dotacija'!K179+'9 pr._įstaigų pajamos'!K26+'9 pr._įstaigų pajamos'!K38+'9 pr._įstaigų pajamos'!K80+'11 pr._apyvartinės lėšos'!K66+'11 pr._apyvartinės lėšos'!K159</f>
        <v>0</v>
      </c>
      <c r="K29" s="10">
        <f t="shared" ref="K29:K49" si="6">L29+N29</f>
        <v>155607</v>
      </c>
      <c r="L29" s="10">
        <f t="shared" ref="L29:L49" si="7">D29+H29</f>
        <v>150607</v>
      </c>
      <c r="M29" s="10">
        <f t="shared" ref="M29:M49" si="8">E29+I29</f>
        <v>87651</v>
      </c>
      <c r="N29" s="10">
        <f t="shared" ref="N29:N49" si="9">F29+J29</f>
        <v>5000</v>
      </c>
    </row>
    <row r="30" spans="1:14" ht="15" customHeight="1" x14ac:dyDescent="0.25">
      <c r="A30" s="13" t="s">
        <v>86</v>
      </c>
      <c r="B30" s="8" t="s">
        <v>16</v>
      </c>
      <c r="C30" s="226">
        <f t="shared" si="1"/>
        <v>229896</v>
      </c>
      <c r="D30" s="226">
        <f>'4 pr._savarankiškos f-jos'!E62+'4 pr._savarankiškos f-jos'!E121+'5 pr._valstybinės f-jos'!E60+'5 pr._valstybinės f-jos'!E100+'7 pr._kita dotacija'!E50+'9 pr._įstaigų pajamos'!E27+'9 pr._įstaigų pajamos'!E39+'11 pr._apyvartinės lėšos'!E32+'11 pr._apyvartinės lėšos'!E68</f>
        <v>224189</v>
      </c>
      <c r="E30" s="226">
        <f>'4 pr._savarankiškos f-jos'!F62+'4 pr._savarankiškos f-jos'!F121+'5 pr._valstybinės f-jos'!F60+'5 pr._valstybinės f-jos'!F100+'7 pr._kita dotacija'!F50+'9 pr._įstaigų pajamos'!F27+'9 pr._įstaigų pajamos'!F39+'11 pr._apyvartinės lėšos'!F32+'11 pr._apyvartinės lėšos'!F68</f>
        <v>119612</v>
      </c>
      <c r="F30" s="226">
        <f>'4 pr._savarankiškos f-jos'!G62+'4 pr._savarankiškos f-jos'!G121+'5 pr._valstybinės f-jos'!G60+'5 pr._valstybinės f-jos'!G100+'7 pr._kita dotacija'!G50+'9 pr._įstaigų pajamos'!G27+'9 pr._įstaigų pajamos'!G39+'11 pr._apyvartinės lėšos'!G32+'11 pr._apyvartinės lėšos'!G68</f>
        <v>5707</v>
      </c>
      <c r="G30" s="254">
        <f>'4 pr._savarankiškos f-jos'!H62+'4 pr._savarankiškos f-jos'!H121+'5 pr._valstybinės f-jos'!H60+'5 pr._valstybinės f-jos'!H100+'7 pr._kita dotacija'!H50+'9 pr._įstaigų pajamos'!H27+'9 pr._įstaigų pajamos'!H39+'11 pr._apyvartinės lėšos'!H32+'11 pr._apyvartinės lėšos'!H68</f>
        <v>2944</v>
      </c>
      <c r="H30" s="254">
        <f>'4 pr._savarankiškos f-jos'!I62+'4 pr._savarankiškos f-jos'!I121+'5 pr._valstybinės f-jos'!I60+'5 pr._valstybinės f-jos'!I100+'7 pr._kita dotacija'!I50+'9 pr._įstaigų pajamos'!I27+'9 pr._įstaigų pajamos'!I39+'11 pr._apyvartinės lėšos'!I32+'11 pr._apyvartinės lėšos'!I68</f>
        <v>2944</v>
      </c>
      <c r="I30" s="254">
        <f>'4 pr._savarankiškos f-jos'!J62+'4 pr._savarankiškos f-jos'!J121+'5 pr._valstybinės f-jos'!J60+'5 pr._valstybinės f-jos'!J100+'7 pr._kita dotacija'!J50+'9 pr._įstaigų pajamos'!J27+'9 pr._įstaigų pajamos'!J39+'11 pr._apyvartinės lėšos'!J32+'11 pr._apyvartinės lėšos'!J68</f>
        <v>2248</v>
      </c>
      <c r="J30" s="254">
        <f>'4 pr._savarankiškos f-jos'!K62+'4 pr._savarankiškos f-jos'!K121+'5 pr._valstybinės f-jos'!K60+'5 pr._valstybinės f-jos'!K100+'7 pr._kita dotacija'!K50+'9 pr._įstaigų pajamos'!K27+'9 pr._įstaigų pajamos'!K39+'11 pr._apyvartinės lėšos'!K32+'11 pr._apyvartinės lėšos'!K68</f>
        <v>0</v>
      </c>
      <c r="K30" s="10">
        <f t="shared" si="6"/>
        <v>232840</v>
      </c>
      <c r="L30" s="10">
        <f t="shared" si="7"/>
        <v>227133</v>
      </c>
      <c r="M30" s="10">
        <f t="shared" si="8"/>
        <v>121860</v>
      </c>
      <c r="N30" s="10">
        <f t="shared" si="9"/>
        <v>5707</v>
      </c>
    </row>
    <row r="31" spans="1:14" ht="15" customHeight="1" x14ac:dyDescent="0.25">
      <c r="A31" s="7" t="s">
        <v>87</v>
      </c>
      <c r="B31" s="8" t="s">
        <v>17</v>
      </c>
      <c r="C31" s="226">
        <f t="shared" si="1"/>
        <v>112219</v>
      </c>
      <c r="D31" s="226">
        <f>'4 pr._savarankiškos f-jos'!E67+'4 pr._savarankiškos f-jos'!E125+'5 pr._valstybinės f-jos'!E64+'5 pr._valstybinės f-jos'!E102+'7 pr._kita dotacija'!E54+'9 pr._įstaigų pajamos'!E28+'9 pr._įstaigų pajamos'!E40+'11 pr._apyvartinės lėšos'!E34+'11 pr._apyvartinės lėšos'!E70</f>
        <v>112219</v>
      </c>
      <c r="E31" s="226">
        <f>'4 pr._savarankiškos f-jos'!F67+'4 pr._savarankiškos f-jos'!F125+'5 pr._valstybinės f-jos'!F64+'5 pr._valstybinės f-jos'!F102+'7 pr._kita dotacija'!F54+'9 pr._įstaigų pajamos'!F28+'9 pr._įstaigų pajamos'!F40+'11 pr._apyvartinės lėšos'!F34+'11 pr._apyvartinės lėšos'!F70</f>
        <v>63943</v>
      </c>
      <c r="F31" s="226">
        <f>'4 pr._savarankiškos f-jos'!G67+'4 pr._savarankiškos f-jos'!G125+'5 pr._valstybinės f-jos'!G64+'5 pr._valstybinės f-jos'!G102+'7 pr._kita dotacija'!G54+'9 pr._įstaigų pajamos'!G28+'9 pr._įstaigų pajamos'!G40+'11 pr._apyvartinės lėšos'!G34+'11 pr._apyvartinės lėšos'!G70</f>
        <v>0</v>
      </c>
      <c r="G31" s="254">
        <f>'4 pr._savarankiškos f-jos'!H67+'4 pr._savarankiškos f-jos'!H125+'5 pr._valstybinės f-jos'!H64+'5 pr._valstybinės f-jos'!H102+'7 pr._kita dotacija'!H54+'9 pr._įstaigų pajamos'!H28+'9 pr._įstaigų pajamos'!H40+'11 pr._apyvartinės lėšos'!H34+'11 pr._apyvartinės lėšos'!H70</f>
        <v>1494</v>
      </c>
      <c r="H31" s="254">
        <f>'4 pr._savarankiškos f-jos'!I67+'4 pr._savarankiškos f-jos'!I125+'5 pr._valstybinės f-jos'!I64+'5 pr._valstybinės f-jos'!I102+'7 pr._kita dotacija'!I54+'9 pr._įstaigų pajamos'!I28+'9 pr._įstaigų pajamos'!I40+'11 pr._apyvartinės lėšos'!I34+'11 pr._apyvartinės lėšos'!I70</f>
        <v>1494</v>
      </c>
      <c r="I31" s="254">
        <f>'4 pr._savarankiškos f-jos'!J67+'4 pr._savarankiškos f-jos'!J125+'5 pr._valstybinės f-jos'!J64+'5 pr._valstybinės f-jos'!J102+'7 pr._kita dotacija'!J54+'9 pr._įstaigų pajamos'!J28+'9 pr._įstaigų pajamos'!J40+'11 pr._apyvartinės lėšos'!J34+'11 pr._apyvartinės lėšos'!J70</f>
        <v>1141</v>
      </c>
      <c r="J31" s="254">
        <f>'4 pr._savarankiškos f-jos'!K67+'4 pr._savarankiškos f-jos'!K125+'5 pr._valstybinės f-jos'!K64+'5 pr._valstybinės f-jos'!K102+'7 pr._kita dotacija'!K54+'9 pr._įstaigų pajamos'!K28+'9 pr._įstaigų pajamos'!K40+'11 pr._apyvartinės lėšos'!K34+'11 pr._apyvartinės lėšos'!K70</f>
        <v>0</v>
      </c>
      <c r="K31" s="10">
        <f t="shared" si="6"/>
        <v>113713</v>
      </c>
      <c r="L31" s="10">
        <f t="shared" si="7"/>
        <v>113713</v>
      </c>
      <c r="M31" s="10">
        <f t="shared" si="8"/>
        <v>65084</v>
      </c>
      <c r="N31" s="10">
        <f t="shared" si="9"/>
        <v>0</v>
      </c>
    </row>
    <row r="32" spans="1:14" ht="15" customHeight="1" x14ac:dyDescent="0.25">
      <c r="A32" s="7" t="s">
        <v>88</v>
      </c>
      <c r="B32" s="8" t="s">
        <v>18</v>
      </c>
      <c r="C32" s="226">
        <f t="shared" si="1"/>
        <v>95891</v>
      </c>
      <c r="D32" s="226">
        <f>'4 pr._savarankiškos f-jos'!E72+'4 pr._savarankiškos f-jos'!E129+'5 pr._valstybinės f-jos'!E68+'5 pr._valstybinės f-jos'!E104+'7 pr._kita dotacija'!E58+'9 pr._įstaigų pajamos'!E29+'9 pr._įstaigų pajamos'!E41+'11 pr._apyvartinės lėšos'!E36+'11 pr._apyvartinės lėšos'!E72</f>
        <v>91547</v>
      </c>
      <c r="E32" s="226">
        <f>'4 pr._savarankiškos f-jos'!F72+'4 pr._savarankiškos f-jos'!F129+'5 pr._valstybinės f-jos'!F68+'5 pr._valstybinės f-jos'!F104+'7 pr._kita dotacija'!F58+'9 pr._įstaigų pajamos'!F29+'9 pr._įstaigų pajamos'!F41+'11 pr._apyvartinės lėšos'!F36+'11 pr._apyvartinės lėšos'!F72</f>
        <v>54456</v>
      </c>
      <c r="F32" s="226">
        <f>'4 pr._savarankiškos f-jos'!G72+'4 pr._savarankiškos f-jos'!G129+'5 pr._valstybinės f-jos'!G68+'5 pr._valstybinės f-jos'!G104+'7 pr._kita dotacija'!G58+'9 pr._įstaigų pajamos'!G29+'9 pr._įstaigų pajamos'!G41+'11 pr._apyvartinės lėšos'!G36+'11 pr._apyvartinės lėšos'!G72</f>
        <v>4344</v>
      </c>
      <c r="G32" s="254">
        <f>'4 pr._savarankiškos f-jos'!H72+'4 pr._savarankiškos f-jos'!H129+'5 pr._valstybinės f-jos'!H68+'5 pr._valstybinės f-jos'!H104+'7 pr._kita dotacija'!H58+'9 pr._įstaigų pajamos'!H29+'9 pr._įstaigų pajamos'!H41+'11 pr._apyvartinės lėšos'!H36+'11 pr._apyvartinės lėšos'!H72</f>
        <v>1120</v>
      </c>
      <c r="H32" s="254">
        <f>'4 pr._savarankiškos f-jos'!I72+'4 pr._savarankiškos f-jos'!I129+'5 pr._valstybinės f-jos'!I68+'5 pr._valstybinės f-jos'!I104+'7 pr._kita dotacija'!I58+'9 pr._įstaigų pajamos'!I29+'9 pr._įstaigų pajamos'!I41+'11 pr._apyvartinės lėšos'!I36+'11 pr._apyvartinės lėšos'!I72</f>
        <v>1164</v>
      </c>
      <c r="I32" s="254">
        <f>'4 pr._savarankiškos f-jos'!J72+'4 pr._savarankiškos f-jos'!J129+'5 pr._valstybinės f-jos'!J68+'5 pr._valstybinės f-jos'!J104+'7 pr._kita dotacija'!J58+'9 pr._įstaigų pajamos'!J29+'9 pr._įstaigų pajamos'!J41+'11 pr._apyvartinės lėšos'!J36+'11 pr._apyvartinės lėšos'!J72</f>
        <v>856</v>
      </c>
      <c r="J32" s="254">
        <f>'4 pr._savarankiškos f-jos'!K72+'4 pr._savarankiškos f-jos'!K129+'5 pr._valstybinės f-jos'!K68+'5 pr._valstybinės f-jos'!K104+'7 pr._kita dotacija'!K58+'9 pr._įstaigų pajamos'!K29+'9 pr._įstaigų pajamos'!K41+'11 pr._apyvartinės lėšos'!K36+'11 pr._apyvartinės lėšos'!K72</f>
        <v>-44</v>
      </c>
      <c r="K32" s="10">
        <f t="shared" si="6"/>
        <v>97011</v>
      </c>
      <c r="L32" s="10">
        <f t="shared" si="7"/>
        <v>92711</v>
      </c>
      <c r="M32" s="10">
        <f t="shared" si="8"/>
        <v>55312</v>
      </c>
      <c r="N32" s="10">
        <f t="shared" si="9"/>
        <v>4300</v>
      </c>
    </row>
    <row r="33" spans="1:14" ht="15" customHeight="1" x14ac:dyDescent="0.25">
      <c r="A33" s="7" t="s">
        <v>89</v>
      </c>
      <c r="B33" s="8" t="s">
        <v>19</v>
      </c>
      <c r="C33" s="226">
        <f t="shared" si="1"/>
        <v>732899</v>
      </c>
      <c r="D33" s="226">
        <f>'4 pr._savarankiškos f-jos'!E77+'4 pr._savarankiškos f-jos'!E133+'5 pr._valstybinės f-jos'!E72+'5 pr._valstybinės f-jos'!E106+'7 pr._kita dotacija'!E62+'9 pr._įstaigų pajamos'!E42</f>
        <v>732899</v>
      </c>
      <c r="E33" s="226">
        <f>'4 pr._savarankiškos f-jos'!F77+'4 pr._savarankiškos f-jos'!F133+'5 pr._valstybinės f-jos'!F72+'5 pr._valstybinės f-jos'!F106+'7 pr._kita dotacija'!F62+'9 pr._įstaigų pajamos'!F42</f>
        <v>137363</v>
      </c>
      <c r="F33" s="226">
        <f>'4 pr._savarankiškos f-jos'!G77+'4 pr._savarankiškos f-jos'!G133+'5 pr._valstybinės f-jos'!G72+'5 pr._valstybinės f-jos'!G106+'7 pr._kita dotacija'!G62+'9 pr._įstaigų pajamos'!G42</f>
        <v>0</v>
      </c>
      <c r="G33" s="254">
        <f>'4 pr._savarankiškos f-jos'!H77+'4 pr._savarankiškos f-jos'!H133+'5 pr._valstybinės f-jos'!H72+'5 pr._valstybinės f-jos'!H106+'7 pr._kita dotacija'!H62+'9 pr._įstaigų pajamos'!H42</f>
        <v>57290</v>
      </c>
      <c r="H33" s="254">
        <f>'4 pr._savarankiškos f-jos'!I77+'4 pr._savarankiškos f-jos'!I133+'5 pr._valstybinės f-jos'!I72+'5 pr._valstybinės f-jos'!I106+'7 pr._kita dotacija'!I62+'9 pr._įstaigų pajamos'!I42</f>
        <v>43290</v>
      </c>
      <c r="I33" s="254">
        <f>'4 pr._savarankiškos f-jos'!J77+'4 pr._savarankiškos f-jos'!J133+'5 pr._valstybinės f-jos'!J72+'5 pr._valstybinės f-jos'!J106+'7 pr._kita dotacija'!J62+'9 pr._įstaigų pajamos'!J42</f>
        <v>1021</v>
      </c>
      <c r="J33" s="254">
        <f>'4 pr._savarankiškos f-jos'!K77+'4 pr._savarankiškos f-jos'!K133+'5 pr._valstybinės f-jos'!K72+'5 pr._valstybinės f-jos'!K106+'7 pr._kita dotacija'!K62+'9 pr._įstaigų pajamos'!K42</f>
        <v>14000</v>
      </c>
      <c r="K33" s="10">
        <f t="shared" si="6"/>
        <v>790189</v>
      </c>
      <c r="L33" s="10">
        <f t="shared" si="7"/>
        <v>776189</v>
      </c>
      <c r="M33" s="10">
        <f t="shared" si="8"/>
        <v>138384</v>
      </c>
      <c r="N33" s="10">
        <f t="shared" si="9"/>
        <v>14000</v>
      </c>
    </row>
    <row r="34" spans="1:14" ht="15" customHeight="1" x14ac:dyDescent="0.25">
      <c r="A34" s="7" t="s">
        <v>90</v>
      </c>
      <c r="B34" s="8" t="s">
        <v>26</v>
      </c>
      <c r="C34" s="226">
        <f>D34+F34</f>
        <v>1384405</v>
      </c>
      <c r="D34" s="226">
        <f>'4 pr._savarankiškos f-jos'!E81+'11 pr._apyvartinės lėšos'!E38</f>
        <v>345504</v>
      </c>
      <c r="E34" s="226">
        <f>'4 pr._savarankiškos f-jos'!F81+'11 pr._apyvartinės lėšos'!F38</f>
        <v>0</v>
      </c>
      <c r="F34" s="226">
        <f>'4 pr._savarankiškos f-jos'!G81+'11 pr._apyvartinės lėšos'!G38</f>
        <v>1038901</v>
      </c>
      <c r="G34" s="254">
        <f>'4 pr._savarankiškos f-jos'!H81+'11 pr._apyvartinės lėšos'!H38</f>
        <v>-65913</v>
      </c>
      <c r="H34" s="254">
        <f>'4 pr._savarankiškos f-jos'!I81+'11 pr._apyvartinės lėšos'!I38</f>
        <v>-100000</v>
      </c>
      <c r="I34" s="254">
        <f>'4 pr._savarankiškos f-jos'!J81+'11 pr._apyvartinės lėšos'!J38</f>
        <v>0</v>
      </c>
      <c r="J34" s="254">
        <f>'4 pr._savarankiškos f-jos'!K81+'11 pr._apyvartinės lėšos'!K38</f>
        <v>34087</v>
      </c>
      <c r="K34" s="10">
        <f t="shared" si="6"/>
        <v>1318492</v>
      </c>
      <c r="L34" s="10">
        <f t="shared" si="7"/>
        <v>245504</v>
      </c>
      <c r="M34" s="10">
        <f t="shared" si="8"/>
        <v>0</v>
      </c>
      <c r="N34" s="10">
        <f t="shared" si="9"/>
        <v>1072988</v>
      </c>
    </row>
    <row r="35" spans="1:14" ht="15" customHeight="1" x14ac:dyDescent="0.25">
      <c r="A35" s="11" t="s">
        <v>91</v>
      </c>
      <c r="B35" s="18" t="s">
        <v>187</v>
      </c>
      <c r="C35" s="226">
        <f>D35+F35</f>
        <v>328561</v>
      </c>
      <c r="D35" s="226">
        <f>'4 pr._savarankiškos f-jos'!E82+'5 pr._valstybinės f-jos'!E74</f>
        <v>316976</v>
      </c>
      <c r="E35" s="226">
        <f>'4 pr._savarankiškos f-jos'!F82+'5 pr._valstybinės f-jos'!F74</f>
        <v>219892</v>
      </c>
      <c r="F35" s="226">
        <f>'4 pr._savarankiškos f-jos'!G82+'5 pr._valstybinės f-jos'!G74</f>
        <v>11585</v>
      </c>
      <c r="G35" s="254">
        <f>'4 pr._savarankiškos f-jos'!H82+'5 pr._valstybinės f-jos'!H74</f>
        <v>1500</v>
      </c>
      <c r="H35" s="254">
        <f>'4 pr._savarankiškos f-jos'!I82+'5 pr._valstybinės f-jos'!I74</f>
        <v>0</v>
      </c>
      <c r="I35" s="254">
        <f>'4 pr._savarankiškos f-jos'!J82+'5 pr._valstybinės f-jos'!J74</f>
        <v>0</v>
      </c>
      <c r="J35" s="254">
        <f>'4 pr._savarankiškos f-jos'!K82+'5 pr._valstybinės f-jos'!K74</f>
        <v>1500</v>
      </c>
      <c r="K35" s="10">
        <f t="shared" si="6"/>
        <v>330061</v>
      </c>
      <c r="L35" s="10">
        <f t="shared" si="7"/>
        <v>316976</v>
      </c>
      <c r="M35" s="10">
        <f t="shared" si="8"/>
        <v>219892</v>
      </c>
      <c r="N35" s="10">
        <f t="shared" si="9"/>
        <v>13085</v>
      </c>
    </row>
    <row r="36" spans="1:14" ht="15" customHeight="1" x14ac:dyDescent="0.25">
      <c r="A36" s="13" t="s">
        <v>92</v>
      </c>
      <c r="B36" s="21" t="s">
        <v>77</v>
      </c>
      <c r="C36" s="226">
        <f>D36+F36</f>
        <v>177598</v>
      </c>
      <c r="D36" s="226">
        <f>'4 pr._savarankiškos f-jos'!E140+'5 pr._valstybinės f-jos'!E78</f>
        <v>177598</v>
      </c>
      <c r="E36" s="226">
        <f>'4 pr._savarankiškos f-jos'!F140+'5 pr._valstybinės f-jos'!F78</f>
        <v>102988</v>
      </c>
      <c r="F36" s="226">
        <f>'4 pr._savarankiškos f-jos'!G140+'5 pr._valstybinės f-jos'!G78</f>
        <v>0</v>
      </c>
      <c r="G36" s="254">
        <f>'4 pr._savarankiškos f-jos'!H140+'5 pr._valstybinės f-jos'!H78</f>
        <v>0</v>
      </c>
      <c r="H36" s="254">
        <f>'4 pr._savarankiškos f-jos'!I140+'5 pr._valstybinės f-jos'!I78</f>
        <v>0</v>
      </c>
      <c r="I36" s="254">
        <f>'4 pr._savarankiškos f-jos'!J140+'5 pr._valstybinės f-jos'!J78</f>
        <v>0</v>
      </c>
      <c r="J36" s="254">
        <f>'4 pr._savarankiškos f-jos'!K140+'5 pr._valstybinės f-jos'!K78</f>
        <v>0</v>
      </c>
      <c r="K36" s="10">
        <f t="shared" si="6"/>
        <v>177598</v>
      </c>
      <c r="L36" s="10">
        <f t="shared" si="7"/>
        <v>177598</v>
      </c>
      <c r="M36" s="10">
        <f t="shared" si="8"/>
        <v>102988</v>
      </c>
      <c r="N36" s="10">
        <f t="shared" si="9"/>
        <v>0</v>
      </c>
    </row>
    <row r="37" spans="1:14" ht="15" customHeight="1" x14ac:dyDescent="0.25">
      <c r="A37" s="7" t="s">
        <v>93</v>
      </c>
      <c r="B37" s="48" t="s">
        <v>61</v>
      </c>
      <c r="C37" s="226">
        <f>D37+F37</f>
        <v>570035</v>
      </c>
      <c r="D37" s="226">
        <f>'4 pr._savarankiškos f-jos'!E146+'6 pr._mokinio krepšelis'!E17+'7 pr._kita dotacija'!E80</f>
        <v>570035</v>
      </c>
      <c r="E37" s="226">
        <f>'4 pr._savarankiškos f-jos'!F146+'6 pr._mokinio krepšelis'!F17+'7 pr._kita dotacija'!F80</f>
        <v>407302</v>
      </c>
      <c r="F37" s="226">
        <f>'4 pr._savarankiškos f-jos'!G146+'6 pr._mokinio krepšelis'!G17+'7 pr._kita dotacija'!G80</f>
        <v>0</v>
      </c>
      <c r="G37" s="254">
        <f>'4 pr._savarankiškos f-jos'!H146+'6 pr._mokinio krepšelis'!H17+'7 pr._kita dotacija'!H80</f>
        <v>3684</v>
      </c>
      <c r="H37" s="254">
        <f>'4 pr._savarankiškos f-jos'!I146+'6 pr._mokinio krepšelis'!I17+'7 pr._kita dotacija'!I80</f>
        <v>3684</v>
      </c>
      <c r="I37" s="254">
        <f>'4 pr._savarankiškos f-jos'!J146+'6 pr._mokinio krepšelis'!J17+'7 pr._kita dotacija'!J80</f>
        <v>2813</v>
      </c>
      <c r="J37" s="254">
        <f>'4 pr._savarankiškos f-jos'!K146+'6 pr._mokinio krepšelis'!K17+'7 pr._kita dotacija'!K80</f>
        <v>0</v>
      </c>
      <c r="K37" s="10">
        <f t="shared" si="6"/>
        <v>573719</v>
      </c>
      <c r="L37" s="10">
        <f t="shared" si="7"/>
        <v>573719</v>
      </c>
      <c r="M37" s="10">
        <f t="shared" si="8"/>
        <v>410115</v>
      </c>
      <c r="N37" s="10">
        <f t="shared" si="9"/>
        <v>0</v>
      </c>
    </row>
    <row r="38" spans="1:14" ht="15" customHeight="1" x14ac:dyDescent="0.25">
      <c r="A38" s="7" t="s">
        <v>94</v>
      </c>
      <c r="B38" s="21" t="s">
        <v>35</v>
      </c>
      <c r="C38" s="226">
        <f t="shared" ref="C38:C73" si="10">D38+F38</f>
        <v>595997</v>
      </c>
      <c r="D38" s="226">
        <f>'4 pr._savarankiškos f-jos'!E147+'6 pr._mokinio krepšelis'!E18+'7 pr._kita dotacija'!E83</f>
        <v>595997</v>
      </c>
      <c r="E38" s="226">
        <f>'4 pr._savarankiškos f-jos'!F147+'6 pr._mokinio krepšelis'!F18+'7 pr._kita dotacija'!F83</f>
        <v>421502</v>
      </c>
      <c r="F38" s="226">
        <f>'4 pr._savarankiškos f-jos'!G147+'6 pr._mokinio krepšelis'!G18+'7 pr._kita dotacija'!G83</f>
        <v>0</v>
      </c>
      <c r="G38" s="254">
        <f>'4 pr._savarankiškos f-jos'!H147+'6 pr._mokinio krepšelis'!H18+'7 pr._kita dotacija'!H83</f>
        <v>2613</v>
      </c>
      <c r="H38" s="254">
        <f>'4 pr._savarankiškos f-jos'!I147+'6 pr._mokinio krepšelis'!I18+'7 pr._kita dotacija'!I83</f>
        <v>2613</v>
      </c>
      <c r="I38" s="254">
        <f>'4 pr._savarankiškos f-jos'!J147+'6 pr._mokinio krepšelis'!J18+'7 pr._kita dotacija'!J83</f>
        <v>1995</v>
      </c>
      <c r="J38" s="254">
        <f>'4 pr._savarankiškos f-jos'!K147+'6 pr._mokinio krepšelis'!K18+'7 pr._kita dotacija'!K83</f>
        <v>0</v>
      </c>
      <c r="K38" s="10">
        <f t="shared" si="6"/>
        <v>598610</v>
      </c>
      <c r="L38" s="10">
        <f t="shared" si="7"/>
        <v>598610</v>
      </c>
      <c r="M38" s="10">
        <f t="shared" si="8"/>
        <v>423497</v>
      </c>
      <c r="N38" s="10">
        <f t="shared" si="9"/>
        <v>0</v>
      </c>
    </row>
    <row r="39" spans="1:14" ht="15" customHeight="1" x14ac:dyDescent="0.25">
      <c r="A39" s="7" t="s">
        <v>95</v>
      </c>
      <c r="B39" s="21" t="s">
        <v>174</v>
      </c>
      <c r="C39" s="226">
        <f t="shared" si="10"/>
        <v>837866</v>
      </c>
      <c r="D39" s="226">
        <f>'4 pr._savarankiškos f-jos'!E148+'6 pr._mokinio krepšelis'!E19+'9 pr._įstaigų pajamos'!E48+'10 pr._skolintos lėšos'!E34+'11 pr._apyvartinės lėšos'!E92+'7 pr._kita dotacija'!E85</f>
        <v>837866</v>
      </c>
      <c r="E39" s="226">
        <f>'4 pr._savarankiškos f-jos'!F148+'6 pr._mokinio krepšelis'!F19+'9 pr._įstaigų pajamos'!F48+'10 pr._skolintos lėšos'!F34+'11 pr._apyvartinės lėšos'!F92+'7 pr._kita dotacija'!F85</f>
        <v>574334</v>
      </c>
      <c r="F39" s="226">
        <f>'4 pr._savarankiškos f-jos'!G148+'6 pr._mokinio krepšelis'!G19+'9 pr._įstaigų pajamos'!G48+'10 pr._skolintos lėšos'!G34+'11 pr._apyvartinės lėšos'!G92+'7 pr._kita dotacija'!G85</f>
        <v>0</v>
      </c>
      <c r="G39" s="254">
        <f>'4 pr._savarankiškos f-jos'!H148+'6 pr._mokinio krepšelis'!H19+'9 pr._įstaigų pajamos'!H48+'10 pr._skolintos lėšos'!H34+'11 pr._apyvartinės lėšos'!H92+'7 pr._kita dotacija'!H85</f>
        <v>16731</v>
      </c>
      <c r="H39" s="254">
        <f>'4 pr._savarankiškos f-jos'!I148+'6 pr._mokinio krepšelis'!I19+'9 pr._įstaigų pajamos'!I48+'10 pr._skolintos lėšos'!I34+'11 pr._apyvartinės lėšos'!I92+'7 pr._kita dotacija'!I85</f>
        <v>16731</v>
      </c>
      <c r="I39" s="254">
        <f>'4 pr._savarankiškos f-jos'!J148+'6 pr._mokinio krepšelis'!J19+'9 pr._įstaigų pajamos'!J48+'10 pr._skolintos lėšos'!J34+'11 pr._apyvartinės lėšos'!J92+'7 pr._kita dotacija'!J85</f>
        <v>2662</v>
      </c>
      <c r="J39" s="254">
        <f>'4 pr._savarankiškos f-jos'!K148+'6 pr._mokinio krepšelis'!K19+'9 pr._įstaigų pajamos'!K48+'10 pr._skolintos lėšos'!K34+'11 pr._apyvartinės lėšos'!K92+'7 pr._kita dotacija'!K85</f>
        <v>0</v>
      </c>
      <c r="K39" s="10">
        <f t="shared" si="6"/>
        <v>854597</v>
      </c>
      <c r="L39" s="10">
        <f t="shared" si="7"/>
        <v>854597</v>
      </c>
      <c r="M39" s="10">
        <f t="shared" si="8"/>
        <v>576996</v>
      </c>
      <c r="N39" s="10">
        <f t="shared" si="9"/>
        <v>0</v>
      </c>
    </row>
    <row r="40" spans="1:14" ht="15" customHeight="1" x14ac:dyDescent="0.25">
      <c r="A40" s="7" t="s">
        <v>96</v>
      </c>
      <c r="B40" s="21" t="s">
        <v>182</v>
      </c>
      <c r="C40" s="226">
        <f t="shared" si="10"/>
        <v>548574</v>
      </c>
      <c r="D40" s="226">
        <f>'4 pr._savarankiškos f-jos'!E149+'6 pr._mokinio krepšelis'!E20+'9 pr._įstaigų pajamos'!E49+'11 pr._apyvartinės lėšos'!E94+'7 pr._kita dotacija'!E88</f>
        <v>548574</v>
      </c>
      <c r="E40" s="226">
        <f>'4 pr._savarankiškos f-jos'!F149+'6 pr._mokinio krepšelis'!F20+'9 pr._įstaigų pajamos'!F49+'11 pr._apyvartinės lėšos'!F94+'7 pr._kita dotacija'!F88</f>
        <v>377836</v>
      </c>
      <c r="F40" s="226">
        <f>'4 pr._savarankiškos f-jos'!G149+'6 pr._mokinio krepšelis'!G20+'9 pr._įstaigų pajamos'!G49+'11 pr._apyvartinės lėšos'!G94+'7 pr._kita dotacija'!G88</f>
        <v>0</v>
      </c>
      <c r="G40" s="254">
        <f>'4 pr._savarankiškos f-jos'!H149+'6 pr._mokinio krepšelis'!H20+'9 pr._įstaigų pajamos'!H49+'11 pr._apyvartinės lėšos'!H94+'7 pr._kita dotacija'!H88</f>
        <v>3901</v>
      </c>
      <c r="H40" s="254">
        <f>'4 pr._savarankiškos f-jos'!I149+'6 pr._mokinio krepšelis'!I20+'9 pr._įstaigų pajamos'!I49+'11 pr._apyvartinės lėšos'!I94+'7 pr._kita dotacija'!I88</f>
        <v>3901</v>
      </c>
      <c r="I40" s="254">
        <f>'4 pr._savarankiškos f-jos'!J149+'6 pr._mokinio krepšelis'!J20+'9 pr._įstaigų pajamos'!J49+'11 pr._apyvartinės lėšos'!J94+'7 pr._kita dotacija'!J88</f>
        <v>2497</v>
      </c>
      <c r="J40" s="254">
        <f>'4 pr._savarankiškos f-jos'!K149+'6 pr._mokinio krepšelis'!K20+'9 pr._įstaigų pajamos'!K49+'11 pr._apyvartinės lėšos'!K94+'7 pr._kita dotacija'!K88</f>
        <v>0</v>
      </c>
      <c r="K40" s="10">
        <f t="shared" si="6"/>
        <v>552475</v>
      </c>
      <c r="L40" s="10">
        <f t="shared" si="7"/>
        <v>552475</v>
      </c>
      <c r="M40" s="10">
        <f t="shared" si="8"/>
        <v>380333</v>
      </c>
      <c r="N40" s="10">
        <f t="shared" si="9"/>
        <v>0</v>
      </c>
    </row>
    <row r="41" spans="1:14" ht="15" customHeight="1" x14ac:dyDescent="0.25">
      <c r="A41" s="7" t="s">
        <v>97</v>
      </c>
      <c r="B41" s="12" t="s">
        <v>162</v>
      </c>
      <c r="C41" s="226">
        <f t="shared" si="10"/>
        <v>347766</v>
      </c>
      <c r="D41" s="226">
        <f>'4 pr._savarankiškos f-jos'!E150+'6 pr._mokinio krepšelis'!E21+'9 pr._įstaigų pajamos'!E50+'11 pr._apyvartinės lėšos'!E96+'7 pr._kita dotacija'!E91</f>
        <v>347766</v>
      </c>
      <c r="E41" s="226">
        <f>'4 pr._savarankiškos f-jos'!F150+'6 pr._mokinio krepšelis'!F21+'9 pr._įstaigų pajamos'!F50+'11 pr._apyvartinės lėšos'!F96+'7 pr._kita dotacija'!F91</f>
        <v>228010</v>
      </c>
      <c r="F41" s="226">
        <f>'4 pr._savarankiškos f-jos'!G150+'6 pr._mokinio krepšelis'!G21+'9 pr._įstaigų pajamos'!G50+'11 pr._apyvartinės lėšos'!G96+'7 pr._kita dotacija'!G91</f>
        <v>0</v>
      </c>
      <c r="G41" s="254">
        <f>'4 pr._savarankiškos f-jos'!H150+'6 pr._mokinio krepšelis'!H21+'9 pr._įstaigų pajamos'!H50+'11 pr._apyvartinės lėšos'!H96+'7 pr._kita dotacija'!H91</f>
        <v>6382</v>
      </c>
      <c r="H41" s="254">
        <f>'4 pr._savarankiškos f-jos'!I150+'6 pr._mokinio krepšelis'!I21+'9 pr._įstaigų pajamos'!I50+'11 pr._apyvartinės lėšos'!I96+'7 pr._kita dotacija'!I91</f>
        <v>6382</v>
      </c>
      <c r="I41" s="254">
        <f>'4 pr._savarankiškos f-jos'!J150+'6 pr._mokinio krepšelis'!J21+'9 pr._įstaigų pajamos'!J50+'11 pr._apyvartinės lėšos'!J96+'7 pr._kita dotacija'!J91</f>
        <v>1658</v>
      </c>
      <c r="J41" s="254">
        <f>'4 pr._savarankiškos f-jos'!K150+'6 pr._mokinio krepšelis'!K21+'9 pr._įstaigų pajamos'!K50+'11 pr._apyvartinės lėšos'!K96+'7 pr._kita dotacija'!K91</f>
        <v>0</v>
      </c>
      <c r="K41" s="10">
        <f t="shared" si="6"/>
        <v>354148</v>
      </c>
      <c r="L41" s="10">
        <f t="shared" si="7"/>
        <v>354148</v>
      </c>
      <c r="M41" s="10">
        <f t="shared" si="8"/>
        <v>229668</v>
      </c>
      <c r="N41" s="10">
        <f t="shared" si="9"/>
        <v>0</v>
      </c>
    </row>
    <row r="42" spans="1:14" ht="15" customHeight="1" x14ac:dyDescent="0.25">
      <c r="A42" s="11" t="s">
        <v>98</v>
      </c>
      <c r="B42" s="23" t="s">
        <v>421</v>
      </c>
      <c r="C42" s="226">
        <f t="shared" si="10"/>
        <v>519876</v>
      </c>
      <c r="D42" s="226">
        <f>'4 pr._savarankiškos f-jos'!E151+'6 pr._mokinio krepšelis'!E22+'9 pr._įstaigų pajamos'!E51+'11 pr._apyvartinės lėšos'!E98+'7 pr._kita dotacija'!E93</f>
        <v>519876</v>
      </c>
      <c r="E42" s="226">
        <f>'4 pr._savarankiškos f-jos'!F151+'6 pr._mokinio krepšelis'!F22+'9 pr._įstaigų pajamos'!F51+'11 pr._apyvartinės lėšos'!F98+'7 pr._kita dotacija'!F93</f>
        <v>365403</v>
      </c>
      <c r="F42" s="226">
        <f>'4 pr._savarankiškos f-jos'!G151+'6 pr._mokinio krepšelis'!G22+'9 pr._įstaigų pajamos'!G51+'11 pr._apyvartinės lėšos'!G98+'7 pr._kita dotacija'!G93</f>
        <v>0</v>
      </c>
      <c r="G42" s="254">
        <f>'4 pr._savarankiškos f-jos'!H151+'6 pr._mokinio krepšelis'!H22+'9 pr._įstaigų pajamos'!H51+'11 pr._apyvartinės lėšos'!H98+'7 pr._kita dotacija'!H93</f>
        <v>7421</v>
      </c>
      <c r="H42" s="254">
        <f>'4 pr._savarankiškos f-jos'!I151+'6 pr._mokinio krepšelis'!I22+'9 pr._įstaigų pajamos'!I51+'11 pr._apyvartinės lėšos'!I98+'7 pr._kita dotacija'!I93</f>
        <v>7421</v>
      </c>
      <c r="I42" s="254">
        <f>'4 pr._savarankiškos f-jos'!J151+'6 pr._mokinio krepšelis'!J22+'9 pr._įstaigų pajamos'!J51+'11 pr._apyvartinės lėšos'!J98+'7 pr._kita dotacija'!J93</f>
        <v>2917</v>
      </c>
      <c r="J42" s="254">
        <f>'4 pr._savarankiškos f-jos'!K151+'6 pr._mokinio krepšelis'!K22+'9 pr._įstaigų pajamos'!K51+'11 pr._apyvartinės lėšos'!K98+'7 pr._kita dotacija'!K93</f>
        <v>0</v>
      </c>
      <c r="K42" s="10">
        <f t="shared" si="6"/>
        <v>527297</v>
      </c>
      <c r="L42" s="10">
        <f t="shared" si="7"/>
        <v>527297</v>
      </c>
      <c r="M42" s="10">
        <f t="shared" si="8"/>
        <v>368320</v>
      </c>
      <c r="N42" s="10">
        <f t="shared" si="9"/>
        <v>0</v>
      </c>
    </row>
    <row r="43" spans="1:14" ht="15" customHeight="1" x14ac:dyDescent="0.25">
      <c r="A43" s="13" t="s">
        <v>99</v>
      </c>
      <c r="B43" s="21" t="s">
        <v>45</v>
      </c>
      <c r="C43" s="226">
        <f t="shared" si="10"/>
        <v>290426</v>
      </c>
      <c r="D43" s="226">
        <f>'4 pr._savarankiškos f-jos'!E152+'6 pr._mokinio krepšelis'!E23+'9 pr._įstaigų pajamos'!E52+'11 pr._apyvartinės lėšos'!E100+'7 pr._kita dotacija'!E96</f>
        <v>289726</v>
      </c>
      <c r="E43" s="226">
        <f>'4 pr._savarankiškos f-jos'!F152+'6 pr._mokinio krepšelis'!F23+'9 pr._įstaigų pajamos'!F52+'11 pr._apyvartinės lėšos'!F100+'7 pr._kita dotacija'!F96</f>
        <v>202298</v>
      </c>
      <c r="F43" s="226">
        <f>'4 pr._savarankiškos f-jos'!G152+'6 pr._mokinio krepšelis'!G23+'9 pr._įstaigų pajamos'!G52+'11 pr._apyvartinės lėšos'!G100+'7 pr._kita dotacija'!G96</f>
        <v>700</v>
      </c>
      <c r="G43" s="254">
        <f>'4 pr._savarankiškos f-jos'!H152+'6 pr._mokinio krepšelis'!H23+'9 pr._įstaigų pajamos'!H52+'11 pr._apyvartinės lėšos'!H100+'7 pr._kita dotacija'!H96</f>
        <v>4485</v>
      </c>
      <c r="H43" s="254">
        <f>'4 pr._savarankiškos f-jos'!I152+'6 pr._mokinio krepšelis'!I23+'9 pr._įstaigų pajamos'!I52+'11 pr._apyvartinės lėšos'!I100+'7 pr._kita dotacija'!I96</f>
        <v>4485</v>
      </c>
      <c r="I43" s="254">
        <f>'4 pr._savarankiškos f-jos'!J152+'6 pr._mokinio krepšelis'!J23+'9 pr._įstaigų pajamos'!J52+'11 pr._apyvartinės lėšos'!J100+'7 pr._kita dotacija'!J96</f>
        <v>1897</v>
      </c>
      <c r="J43" s="254">
        <f>'4 pr._savarankiškos f-jos'!K152+'6 pr._mokinio krepšelis'!K23+'9 pr._įstaigų pajamos'!K52+'11 pr._apyvartinės lėšos'!K100+'7 pr._kita dotacija'!K96</f>
        <v>0</v>
      </c>
      <c r="K43" s="10">
        <f t="shared" si="6"/>
        <v>294911</v>
      </c>
      <c r="L43" s="10">
        <f t="shared" si="7"/>
        <v>294211</v>
      </c>
      <c r="M43" s="10">
        <f t="shared" si="8"/>
        <v>204195</v>
      </c>
      <c r="N43" s="10">
        <f t="shared" si="9"/>
        <v>700</v>
      </c>
    </row>
    <row r="44" spans="1:14" ht="15" customHeight="1" x14ac:dyDescent="0.25">
      <c r="A44" s="7" t="s">
        <v>100</v>
      </c>
      <c r="B44" s="21" t="s">
        <v>166</v>
      </c>
      <c r="C44" s="226">
        <f t="shared" si="10"/>
        <v>709515</v>
      </c>
      <c r="D44" s="226">
        <f>'4 pr._savarankiškos f-jos'!E153+'6 pr._mokinio krepšelis'!E24+'9 pr._įstaigų pajamos'!E53+'11 pr._apyvartinės lėšos'!E102+'7 pr._kita dotacija'!E98</f>
        <v>709095</v>
      </c>
      <c r="E44" s="226">
        <f>'4 pr._savarankiškos f-jos'!F153+'6 pr._mokinio krepšelis'!F24+'9 pr._įstaigų pajamos'!F53+'11 pr._apyvartinės lėšos'!F102+'7 pr._kita dotacija'!F98</f>
        <v>417806</v>
      </c>
      <c r="F44" s="226">
        <f>'4 pr._savarankiškos f-jos'!G153+'6 pr._mokinio krepšelis'!G24+'9 pr._įstaigų pajamos'!G53+'11 pr._apyvartinės lėšos'!G102+'7 pr._kita dotacija'!G98</f>
        <v>420</v>
      </c>
      <c r="G44" s="254">
        <f>'4 pr._savarankiškos f-jos'!H153+'6 pr._mokinio krepšelis'!H24+'9 pr._įstaigų pajamos'!H53+'11 pr._apyvartinės lėšos'!H102+'7 pr._kita dotacija'!H98</f>
        <v>44933</v>
      </c>
      <c r="H44" s="254">
        <f>'4 pr._savarankiškos f-jos'!I153+'6 pr._mokinio krepšelis'!I24+'9 pr._įstaigų pajamos'!I53+'11 pr._apyvartinės lėšos'!I102+'7 pr._kita dotacija'!I98</f>
        <v>44933</v>
      </c>
      <c r="I44" s="254">
        <f>'4 pr._savarankiškos f-jos'!J153+'6 pr._mokinio krepšelis'!J24+'9 pr._įstaigų pajamos'!J53+'11 pr._apyvartinės lėšos'!J102+'7 pr._kita dotacija'!J98</f>
        <v>2813</v>
      </c>
      <c r="J44" s="254">
        <f>'4 pr._savarankiškos f-jos'!K153+'6 pr._mokinio krepšelis'!K24+'9 pr._įstaigų pajamos'!K53+'11 pr._apyvartinės lėšos'!K102+'7 pr._kita dotacija'!K98</f>
        <v>0</v>
      </c>
      <c r="K44" s="10">
        <f t="shared" si="6"/>
        <v>754448</v>
      </c>
      <c r="L44" s="10">
        <f t="shared" si="7"/>
        <v>754028</v>
      </c>
      <c r="M44" s="10">
        <f t="shared" si="8"/>
        <v>420619</v>
      </c>
      <c r="N44" s="10">
        <f t="shared" si="9"/>
        <v>420</v>
      </c>
    </row>
    <row r="45" spans="1:14" ht="15" customHeight="1" x14ac:dyDescent="0.25">
      <c r="A45" s="7" t="s">
        <v>101</v>
      </c>
      <c r="B45" s="21" t="s">
        <v>164</v>
      </c>
      <c r="C45" s="226">
        <f t="shared" si="10"/>
        <v>688267</v>
      </c>
      <c r="D45" s="226">
        <f>'4 pr._savarankiškos f-jos'!E154+'6 pr._mokinio krepšelis'!E25+'9 pr._įstaigų pajamos'!E54+'11 pr._apyvartinės lėšos'!E104+'7 pr._kita dotacija'!E100</f>
        <v>688267</v>
      </c>
      <c r="E45" s="226">
        <f>'4 pr._savarankiškos f-jos'!F154+'6 pr._mokinio krepšelis'!F25+'9 pr._įstaigų pajamos'!F54+'11 pr._apyvartinės lėšos'!F104+'7 pr._kita dotacija'!F100</f>
        <v>462230</v>
      </c>
      <c r="F45" s="226">
        <f>'4 pr._savarankiškos f-jos'!G154+'6 pr._mokinio krepšelis'!G25+'9 pr._įstaigų pajamos'!G54+'11 pr._apyvartinės lėšos'!G104+'7 pr._kita dotacija'!G100</f>
        <v>0</v>
      </c>
      <c r="G45" s="254">
        <f>'4 pr._savarankiškos f-jos'!H154+'6 pr._mokinio krepšelis'!H25+'9 pr._įstaigų pajamos'!H54+'11 pr._apyvartinės lėšos'!H104+'7 pr._kita dotacija'!H100</f>
        <v>19313</v>
      </c>
      <c r="H45" s="254">
        <f>'4 pr._savarankiškos f-jos'!I154+'6 pr._mokinio krepšelis'!I25+'9 pr._įstaigų pajamos'!I54+'11 pr._apyvartinės lėšos'!I104+'7 pr._kita dotacija'!I100</f>
        <v>19313</v>
      </c>
      <c r="I45" s="254">
        <f>'4 pr._savarankiškos f-jos'!J154+'6 pr._mokinio krepšelis'!J25+'9 pr._įstaigų pajamos'!J54+'11 pr._apyvartinės lėšos'!J104+'7 pr._kita dotacija'!J100</f>
        <v>2820</v>
      </c>
      <c r="J45" s="254">
        <f>'4 pr._savarankiškos f-jos'!K154+'6 pr._mokinio krepšelis'!K25+'9 pr._įstaigų pajamos'!K54+'11 pr._apyvartinės lėšos'!K104+'7 pr._kita dotacija'!K100</f>
        <v>0</v>
      </c>
      <c r="K45" s="10">
        <f t="shared" si="6"/>
        <v>707580</v>
      </c>
      <c r="L45" s="10">
        <f t="shared" si="7"/>
        <v>707580</v>
      </c>
      <c r="M45" s="10">
        <f t="shared" si="8"/>
        <v>465050</v>
      </c>
      <c r="N45" s="10">
        <f t="shared" si="9"/>
        <v>0</v>
      </c>
    </row>
    <row r="46" spans="1:14" ht="15" customHeight="1" x14ac:dyDescent="0.25">
      <c r="A46" s="7" t="s">
        <v>102</v>
      </c>
      <c r="B46" s="21" t="s">
        <v>163</v>
      </c>
      <c r="C46" s="226">
        <f t="shared" si="10"/>
        <v>698884</v>
      </c>
      <c r="D46" s="226">
        <f>'4 pr._savarankiškos f-jos'!E155+'6 pr._mokinio krepšelis'!E26+'7 pr._kita dotacija'!E103</f>
        <v>698884</v>
      </c>
      <c r="E46" s="226">
        <f>'4 pr._savarankiškos f-jos'!F155+'6 pr._mokinio krepšelis'!F26+'7 pr._kita dotacija'!F103</f>
        <v>480002</v>
      </c>
      <c r="F46" s="226">
        <f>'4 pr._savarankiškos f-jos'!G155+'6 pr._mokinio krepšelis'!G26+'7 pr._kita dotacija'!G103</f>
        <v>0</v>
      </c>
      <c r="G46" s="254">
        <f>'4 pr._savarankiškos f-jos'!H155+'6 pr._mokinio krepšelis'!H26+'7 pr._kita dotacija'!H103</f>
        <v>15999</v>
      </c>
      <c r="H46" s="254">
        <f>'4 pr._savarankiškos f-jos'!I155+'6 pr._mokinio krepšelis'!I26+'7 pr._kita dotacija'!I103</f>
        <v>15999</v>
      </c>
      <c r="I46" s="254">
        <f>'4 pr._savarankiškos f-jos'!J155+'6 pr._mokinio krepšelis'!J26+'7 pr._kita dotacija'!J103</f>
        <v>2070</v>
      </c>
      <c r="J46" s="254">
        <f>'4 pr._savarankiškos f-jos'!K155+'6 pr._mokinio krepšelis'!K26+'7 pr._kita dotacija'!K103</f>
        <v>0</v>
      </c>
      <c r="K46" s="10">
        <f t="shared" si="6"/>
        <v>714883</v>
      </c>
      <c r="L46" s="10">
        <f t="shared" si="7"/>
        <v>714883</v>
      </c>
      <c r="M46" s="10">
        <f t="shared" si="8"/>
        <v>482072</v>
      </c>
      <c r="N46" s="10">
        <f t="shared" si="9"/>
        <v>0</v>
      </c>
    </row>
    <row r="47" spans="1:14" ht="15" customHeight="1" x14ac:dyDescent="0.25">
      <c r="A47" s="7" t="s">
        <v>103</v>
      </c>
      <c r="B47" s="21" t="s">
        <v>165</v>
      </c>
      <c r="C47" s="226">
        <f t="shared" si="10"/>
        <v>747394</v>
      </c>
      <c r="D47" s="226">
        <f>'4 pr._savarankiškos f-jos'!E156+'6 pr._mokinio krepšelis'!E27+'9 pr._įstaigų pajamos'!E55+'7 pr._kita dotacija'!E106</f>
        <v>747394</v>
      </c>
      <c r="E47" s="226">
        <f>'4 pr._savarankiškos f-jos'!F156+'6 pr._mokinio krepšelis'!F27+'9 pr._įstaigų pajamos'!F55+'7 pr._kita dotacija'!F106</f>
        <v>517017</v>
      </c>
      <c r="F47" s="226">
        <f>'4 pr._savarankiškos f-jos'!G156+'6 pr._mokinio krepšelis'!G27+'9 pr._įstaigų pajamos'!G55+'7 pr._kita dotacija'!G106</f>
        <v>0</v>
      </c>
      <c r="G47" s="254">
        <f>'4 pr._savarankiškos f-jos'!H156+'6 pr._mokinio krepšelis'!H27+'9 pr._įstaigų pajamos'!H55+'7 pr._kita dotacija'!H106</f>
        <v>19032</v>
      </c>
      <c r="H47" s="254">
        <f>'4 pr._savarankiškos f-jos'!I156+'6 pr._mokinio krepšelis'!I27+'9 pr._įstaigų pajamos'!I55+'7 pr._kita dotacija'!I106</f>
        <v>19032</v>
      </c>
      <c r="I47" s="254">
        <f>'4 pr._savarankiškos f-jos'!J156+'6 pr._mokinio krepšelis'!J27+'9 pr._įstaigų pajamos'!J55+'7 pr._kita dotacija'!J106</f>
        <v>2483</v>
      </c>
      <c r="J47" s="254">
        <f>'4 pr._savarankiškos f-jos'!K156+'6 pr._mokinio krepšelis'!K27+'9 pr._įstaigų pajamos'!K55+'7 pr._kita dotacija'!K106</f>
        <v>0</v>
      </c>
      <c r="K47" s="10">
        <f t="shared" si="6"/>
        <v>766426</v>
      </c>
      <c r="L47" s="10">
        <f t="shared" si="7"/>
        <v>766426</v>
      </c>
      <c r="M47" s="10">
        <f t="shared" si="8"/>
        <v>519500</v>
      </c>
      <c r="N47" s="10">
        <f t="shared" si="9"/>
        <v>0</v>
      </c>
    </row>
    <row r="48" spans="1:14" ht="15" customHeight="1" x14ac:dyDescent="0.25">
      <c r="A48" s="7" t="s">
        <v>104</v>
      </c>
      <c r="B48" s="24" t="s">
        <v>52</v>
      </c>
      <c r="C48" s="226">
        <f t="shared" si="10"/>
        <v>291014</v>
      </c>
      <c r="D48" s="226">
        <f>'4 pr._savarankiškos f-jos'!E157+'6 pr._mokinio krepšelis'!E28+'9 pr._įstaigų pajamos'!E56+'11 pr._apyvartinės lėšos'!E106+'7 pr._kita dotacija'!E109</f>
        <v>224401</v>
      </c>
      <c r="E48" s="226">
        <f>'4 pr._savarankiškos f-jos'!F157+'6 pr._mokinio krepšelis'!F28+'9 pr._įstaigų pajamos'!F56+'11 pr._apyvartinės lėšos'!F106+'7 pr._kita dotacija'!F109</f>
        <v>142710</v>
      </c>
      <c r="F48" s="226">
        <f>'4 pr._savarankiškos f-jos'!G157+'6 pr._mokinio krepšelis'!G28+'9 pr._įstaigų pajamos'!G56+'11 pr._apyvartinės lėšos'!G106+'7 pr._kita dotacija'!G109</f>
        <v>66613</v>
      </c>
      <c r="G48" s="254">
        <f>'4 pr._savarankiškos f-jos'!H157+'6 pr._mokinio krepšelis'!H28+'9 pr._įstaigų pajamos'!H56+'11 pr._apyvartinės lėšos'!H106+'7 pr._kita dotacija'!H109</f>
        <v>1680</v>
      </c>
      <c r="H48" s="254">
        <f>'4 pr._savarankiškos f-jos'!I157+'6 pr._mokinio krepšelis'!I28+'9 pr._įstaigų pajamos'!I56+'11 pr._apyvartinės lėšos'!I106+'7 pr._kita dotacija'!I109</f>
        <v>1680</v>
      </c>
      <c r="I48" s="254">
        <f>'4 pr._savarankiškos f-jos'!J157+'6 pr._mokinio krepšelis'!J28+'9 pr._įstaigų pajamos'!J56+'11 pr._apyvartinės lėšos'!J106+'7 pr._kita dotacija'!J109</f>
        <v>1283</v>
      </c>
      <c r="J48" s="254">
        <f>'4 pr._savarankiškos f-jos'!K157+'6 pr._mokinio krepšelis'!K28+'9 pr._įstaigų pajamos'!K56+'11 pr._apyvartinės lėšos'!K106+'7 pr._kita dotacija'!K109</f>
        <v>0</v>
      </c>
      <c r="K48" s="10">
        <f t="shared" si="6"/>
        <v>292694</v>
      </c>
      <c r="L48" s="10">
        <f t="shared" si="7"/>
        <v>226081</v>
      </c>
      <c r="M48" s="10">
        <f t="shared" si="8"/>
        <v>143993</v>
      </c>
      <c r="N48" s="10">
        <f t="shared" si="9"/>
        <v>66613</v>
      </c>
    </row>
    <row r="49" spans="1:14" ht="15" customHeight="1" x14ac:dyDescent="0.25">
      <c r="A49" s="7" t="s">
        <v>105</v>
      </c>
      <c r="B49" s="24" t="s">
        <v>51</v>
      </c>
      <c r="C49" s="226">
        <f t="shared" si="10"/>
        <v>248938</v>
      </c>
      <c r="D49" s="226">
        <f>'4 pr._savarankiškos f-jos'!E158+'6 pr._mokinio krepšelis'!E29+'7 pr._kita dotacija'!E111</f>
        <v>248288</v>
      </c>
      <c r="E49" s="226">
        <f>'4 pr._savarankiškos f-jos'!F158+'6 pr._mokinio krepšelis'!F29+'7 pr._kita dotacija'!F111</f>
        <v>171961</v>
      </c>
      <c r="F49" s="226">
        <f>'4 pr._savarankiškos f-jos'!G158+'6 pr._mokinio krepšelis'!G29+'7 pr._kita dotacija'!G111</f>
        <v>650</v>
      </c>
      <c r="G49" s="254">
        <f>'4 pr._savarankiškos f-jos'!H158+'6 pr._mokinio krepšelis'!H29+'7 pr._kita dotacija'!H111</f>
        <v>2338</v>
      </c>
      <c r="H49" s="254">
        <f>'4 pr._savarankiškos f-jos'!I158+'6 pr._mokinio krepšelis'!I29+'7 pr._kita dotacija'!I111</f>
        <v>2338</v>
      </c>
      <c r="I49" s="254">
        <f>'4 pr._savarankiškos f-jos'!J158+'6 pr._mokinio krepšelis'!J29+'7 pr._kita dotacija'!J111</f>
        <v>1785</v>
      </c>
      <c r="J49" s="254">
        <f>'4 pr._savarankiškos f-jos'!K158+'6 pr._mokinio krepšelis'!K29+'7 pr._kita dotacija'!K111</f>
        <v>0</v>
      </c>
      <c r="K49" s="10">
        <f t="shared" si="6"/>
        <v>251276</v>
      </c>
      <c r="L49" s="10">
        <f t="shared" si="7"/>
        <v>250626</v>
      </c>
      <c r="M49" s="10">
        <f t="shared" si="8"/>
        <v>173746</v>
      </c>
      <c r="N49" s="10">
        <f t="shared" si="9"/>
        <v>650</v>
      </c>
    </row>
    <row r="50" spans="1:14" ht="15" customHeight="1" x14ac:dyDescent="0.25">
      <c r="A50" s="7" t="s">
        <v>106</v>
      </c>
      <c r="B50" s="21" t="s">
        <v>47</v>
      </c>
      <c r="C50" s="226">
        <f t="shared" si="10"/>
        <v>277372</v>
      </c>
      <c r="D50" s="226">
        <f>'4 pr._savarankiškos f-jos'!E159+'6 pr._mokinio krepšelis'!E30+'7 pr._kita dotacija'!E113</f>
        <v>277372</v>
      </c>
      <c r="E50" s="226">
        <f>'4 pr._savarankiškos f-jos'!F159+'6 pr._mokinio krepšelis'!F30+'7 pr._kita dotacija'!F113</f>
        <v>197133</v>
      </c>
      <c r="F50" s="226">
        <f>'4 pr._savarankiškos f-jos'!G159+'6 pr._mokinio krepšelis'!G30+'7 pr._kita dotacija'!G113</f>
        <v>0</v>
      </c>
      <c r="G50" s="254">
        <f>'4 pr._savarankiškos f-jos'!H159+'6 pr._mokinio krepšelis'!H30+'7 pr._kita dotacija'!H113</f>
        <v>2981</v>
      </c>
      <c r="H50" s="254">
        <f>'4 pr._savarankiškos f-jos'!I159+'6 pr._mokinio krepšelis'!I30+'7 pr._kita dotacija'!I113</f>
        <v>2981</v>
      </c>
      <c r="I50" s="254">
        <f>'4 pr._savarankiškos f-jos'!J159+'6 pr._mokinio krepšelis'!J30+'7 pr._kita dotacija'!J113</f>
        <v>2276</v>
      </c>
      <c r="J50" s="254">
        <f>'4 pr._savarankiškos f-jos'!K159+'6 pr._mokinio krepšelis'!K30+'7 pr._kita dotacija'!K113</f>
        <v>0</v>
      </c>
      <c r="K50" s="10">
        <f>L50+N50</f>
        <v>280353</v>
      </c>
      <c r="L50" s="10">
        <f>D50+H50</f>
        <v>280353</v>
      </c>
      <c r="M50" s="10">
        <f>E50+I50</f>
        <v>199409</v>
      </c>
      <c r="N50" s="10">
        <f>F50+J50</f>
        <v>0</v>
      </c>
    </row>
    <row r="51" spans="1:14" ht="15" customHeight="1" x14ac:dyDescent="0.25">
      <c r="A51" s="7" t="s">
        <v>107</v>
      </c>
      <c r="B51" s="21" t="s">
        <v>50</v>
      </c>
      <c r="C51" s="226">
        <f t="shared" si="10"/>
        <v>239689</v>
      </c>
      <c r="D51" s="226">
        <f>'4 pr._savarankiškos f-jos'!E160+'6 pr._mokinio krepšelis'!E31+'7 pr._kita dotacija'!E116</f>
        <v>239689</v>
      </c>
      <c r="E51" s="226">
        <f>'4 pr._savarankiškos f-jos'!F160+'6 pr._mokinio krepšelis'!F31+'7 pr._kita dotacija'!F116</f>
        <v>173081</v>
      </c>
      <c r="F51" s="226">
        <f>'4 pr._savarankiškos f-jos'!G160+'6 pr._mokinio krepšelis'!G31+'7 pr._kita dotacija'!G116</f>
        <v>0</v>
      </c>
      <c r="G51" s="254">
        <f>'4 pr._savarankiškos f-jos'!H160+'6 pr._mokinio krepšelis'!H31+'7 pr._kita dotacija'!H116</f>
        <v>1896</v>
      </c>
      <c r="H51" s="254">
        <f>'4 pr._savarankiškos f-jos'!I160+'6 pr._mokinio krepšelis'!I31+'7 pr._kita dotacija'!I116</f>
        <v>1896</v>
      </c>
      <c r="I51" s="254">
        <f>'4 pr._savarankiškos f-jos'!J160+'6 pr._mokinio krepšelis'!J31+'7 pr._kita dotacija'!J116</f>
        <v>1448</v>
      </c>
      <c r="J51" s="254">
        <f>'4 pr._savarankiškos f-jos'!K160+'6 pr._mokinio krepšelis'!K31+'7 pr._kita dotacija'!K116</f>
        <v>0</v>
      </c>
      <c r="K51" s="10">
        <f t="shared" ref="K51:K62" si="11">L51+N51</f>
        <v>241585</v>
      </c>
      <c r="L51" s="10">
        <f t="shared" ref="L51:L62" si="12">D51+H51</f>
        <v>241585</v>
      </c>
      <c r="M51" s="10">
        <f t="shared" ref="M51:M62" si="13">E51+I51</f>
        <v>174529</v>
      </c>
      <c r="N51" s="10">
        <f t="shared" ref="N51:N62" si="14">F51+J51</f>
        <v>0</v>
      </c>
    </row>
    <row r="52" spans="1:14" ht="15" customHeight="1" x14ac:dyDescent="0.25">
      <c r="A52" s="7" t="s">
        <v>108</v>
      </c>
      <c r="B52" s="21" t="s">
        <v>180</v>
      </c>
      <c r="C52" s="226">
        <f t="shared" si="10"/>
        <v>407301</v>
      </c>
      <c r="D52" s="226">
        <f>'4 pr._savarankiškos f-jos'!E161+'6 pr._mokinio krepšelis'!E32+'7 pr._kita dotacija'!E118</f>
        <v>392820</v>
      </c>
      <c r="E52" s="226">
        <f>'4 pr._savarankiškos f-jos'!F161+'6 pr._mokinio krepšelis'!F32+'7 pr._kita dotacija'!F118</f>
        <v>271476</v>
      </c>
      <c r="F52" s="226">
        <f>'4 pr._savarankiškos f-jos'!G161+'6 pr._mokinio krepšelis'!G32+'7 pr._kita dotacija'!G118</f>
        <v>14481</v>
      </c>
      <c r="G52" s="254">
        <f>'4 pr._savarankiškos f-jos'!H161+'6 pr._mokinio krepšelis'!H32+'7 pr._kita dotacija'!H118</f>
        <v>2466</v>
      </c>
      <c r="H52" s="254">
        <f>'4 pr._savarankiškos f-jos'!I161+'6 pr._mokinio krepšelis'!I32+'7 pr._kita dotacija'!I118</f>
        <v>2466</v>
      </c>
      <c r="I52" s="254">
        <f>'4 pr._savarankiškos f-jos'!J161+'6 pr._mokinio krepšelis'!J32+'7 pr._kita dotacija'!J118</f>
        <v>1883</v>
      </c>
      <c r="J52" s="254">
        <f>'4 pr._savarankiškos f-jos'!K161+'6 pr._mokinio krepšelis'!K32+'7 pr._kita dotacija'!K118</f>
        <v>0</v>
      </c>
      <c r="K52" s="10">
        <f t="shared" si="11"/>
        <v>409767</v>
      </c>
      <c r="L52" s="10">
        <f t="shared" si="12"/>
        <v>395286</v>
      </c>
      <c r="M52" s="10">
        <f t="shared" si="13"/>
        <v>273359</v>
      </c>
      <c r="N52" s="10">
        <f t="shared" si="14"/>
        <v>14481</v>
      </c>
    </row>
    <row r="53" spans="1:14" ht="15" customHeight="1" x14ac:dyDescent="0.25">
      <c r="A53" s="7" t="s">
        <v>109</v>
      </c>
      <c r="B53" s="21" t="s">
        <v>49</v>
      </c>
      <c r="C53" s="226">
        <f t="shared" si="10"/>
        <v>192335</v>
      </c>
      <c r="D53" s="226">
        <f>'4 pr._savarankiškos f-jos'!E162+'6 pr._mokinio krepšelis'!E33</f>
        <v>192335</v>
      </c>
      <c r="E53" s="226">
        <f>'4 pr._savarankiškos f-jos'!F162+'6 pr._mokinio krepšelis'!F33</f>
        <v>137021</v>
      </c>
      <c r="F53" s="226">
        <f>'4 pr._savarankiškos f-jos'!G162+'6 pr._mokinio krepšelis'!G33</f>
        <v>0</v>
      </c>
      <c r="G53" s="254">
        <f>'4 pr._savarankiškos f-jos'!H162+'6 pr._mokinio krepšelis'!H33</f>
        <v>0</v>
      </c>
      <c r="H53" s="254">
        <f>'4 pr._savarankiškos f-jos'!I162+'6 pr._mokinio krepšelis'!I33</f>
        <v>0</v>
      </c>
      <c r="I53" s="254">
        <f>'4 pr._savarankiškos f-jos'!J162+'6 pr._mokinio krepšelis'!J33</f>
        <v>0</v>
      </c>
      <c r="J53" s="254">
        <f>'4 pr._savarankiškos f-jos'!K162+'6 pr._mokinio krepšelis'!K33</f>
        <v>0</v>
      </c>
      <c r="K53" s="10">
        <f>L53+N53</f>
        <v>192335</v>
      </c>
      <c r="L53" s="10">
        <f t="shared" si="12"/>
        <v>192335</v>
      </c>
      <c r="M53" s="10">
        <f t="shared" si="13"/>
        <v>137021</v>
      </c>
      <c r="N53" s="10">
        <f t="shared" si="14"/>
        <v>0</v>
      </c>
    </row>
    <row r="54" spans="1:14" ht="15" customHeight="1" x14ac:dyDescent="0.25">
      <c r="A54" s="7" t="s">
        <v>110</v>
      </c>
      <c r="B54" s="21" t="s">
        <v>48</v>
      </c>
      <c r="C54" s="226">
        <f t="shared" si="10"/>
        <v>187054</v>
      </c>
      <c r="D54" s="226">
        <f>'4 pr._savarankiškos f-jos'!E163+'6 pr._mokinio krepšelis'!E34+'7 pr._kita dotacija'!E120</f>
        <v>187054</v>
      </c>
      <c r="E54" s="226">
        <f>'4 pr._savarankiškos f-jos'!F163+'6 pr._mokinio krepšelis'!F34+'7 pr._kita dotacija'!F120</f>
        <v>133582</v>
      </c>
      <c r="F54" s="226">
        <f>'4 pr._savarankiškos f-jos'!G163+'6 pr._mokinio krepšelis'!G34+'7 pr._kita dotacija'!G120</f>
        <v>0</v>
      </c>
      <c r="G54" s="254">
        <f>'4 pr._savarankiškos f-jos'!H163+'6 pr._mokinio krepšelis'!H34+'7 pr._kita dotacija'!H120</f>
        <v>4033</v>
      </c>
      <c r="H54" s="254">
        <f>'4 pr._savarankiškos f-jos'!I163+'6 pr._mokinio krepšelis'!I34+'7 pr._kita dotacija'!I120</f>
        <v>4033</v>
      </c>
      <c r="I54" s="254">
        <f>'4 pr._savarankiškos f-jos'!J163+'6 pr._mokinio krepšelis'!J34+'7 pr._kita dotacija'!J120</f>
        <v>1373</v>
      </c>
      <c r="J54" s="254">
        <f>'4 pr._savarankiškos f-jos'!K163+'6 pr._mokinio krepšelis'!K34+'7 pr._kita dotacija'!K120</f>
        <v>0</v>
      </c>
      <c r="K54" s="10">
        <f t="shared" si="11"/>
        <v>191087</v>
      </c>
      <c r="L54" s="10">
        <f t="shared" si="12"/>
        <v>191087</v>
      </c>
      <c r="M54" s="10">
        <f t="shared" si="13"/>
        <v>134955</v>
      </c>
      <c r="N54" s="10">
        <f t="shared" si="14"/>
        <v>0</v>
      </c>
    </row>
    <row r="55" spans="1:14" ht="15" customHeight="1" x14ac:dyDescent="0.25">
      <c r="A55" s="7" t="s">
        <v>111</v>
      </c>
      <c r="B55" s="24" t="s">
        <v>53</v>
      </c>
      <c r="C55" s="226">
        <f t="shared" si="10"/>
        <v>302004</v>
      </c>
      <c r="D55" s="226">
        <f>'4 pr._savarankiškos f-jos'!E164+'6 pr._mokinio krepšelis'!E35+'7 pr._kita dotacija'!E122</f>
        <v>302004</v>
      </c>
      <c r="E55" s="226">
        <f>'4 pr._savarankiškos f-jos'!F164+'6 pr._mokinio krepšelis'!F35+'7 pr._kita dotacija'!F122</f>
        <v>214492</v>
      </c>
      <c r="F55" s="226">
        <f>'4 pr._savarankiškos f-jos'!G164+'6 pr._mokinio krepšelis'!G35+'7 pr._kita dotacija'!G122</f>
        <v>0</v>
      </c>
      <c r="G55" s="254">
        <f>'4 pr._savarankiškos f-jos'!H164+'6 pr._mokinio krepšelis'!H35+'7 pr._kita dotacija'!H122</f>
        <v>4487</v>
      </c>
      <c r="H55" s="254">
        <f>'4 pr._savarankiškos f-jos'!I164+'6 pr._mokinio krepšelis'!I35+'7 pr._kita dotacija'!I122</f>
        <v>4487</v>
      </c>
      <c r="I55" s="254">
        <f>'4 pr._savarankiškos f-jos'!J164+'6 pr._mokinio krepšelis'!J35+'7 pr._kita dotacija'!J122</f>
        <v>1545</v>
      </c>
      <c r="J55" s="254">
        <f>'4 pr._savarankiškos f-jos'!K164+'6 pr._mokinio krepšelis'!K35+'7 pr._kita dotacija'!K122</f>
        <v>0</v>
      </c>
      <c r="K55" s="10">
        <f t="shared" si="11"/>
        <v>306491</v>
      </c>
      <c r="L55" s="10">
        <f t="shared" si="12"/>
        <v>306491</v>
      </c>
      <c r="M55" s="10">
        <f t="shared" si="13"/>
        <v>216037</v>
      </c>
      <c r="N55" s="10">
        <f t="shared" si="14"/>
        <v>0</v>
      </c>
    </row>
    <row r="56" spans="1:14" ht="15" customHeight="1" x14ac:dyDescent="0.25">
      <c r="A56" s="7" t="s">
        <v>112</v>
      </c>
      <c r="B56" s="21" t="s">
        <v>70</v>
      </c>
      <c r="C56" s="226">
        <f t="shared" si="10"/>
        <v>218610</v>
      </c>
      <c r="D56" s="226">
        <f>'4 pr._savarankiškos f-jos'!E165+'6 pr._mokinio krepšelis'!E36+'9 pr._įstaigų pajamos'!E57+'11 pr._apyvartinės lėšos'!E108+'7 pr._kita dotacija'!E124</f>
        <v>212033</v>
      </c>
      <c r="E56" s="226">
        <f>'4 pr._savarankiškos f-jos'!F165+'6 pr._mokinio krepšelis'!F36+'9 pr._įstaigų pajamos'!F57+'11 pr._apyvartinės lėšos'!F108+'7 pr._kita dotacija'!F124</f>
        <v>101800</v>
      </c>
      <c r="F56" s="226">
        <f>'4 pr._savarankiškos f-jos'!G165+'6 pr._mokinio krepšelis'!G36+'9 pr._įstaigų pajamos'!G57+'11 pr._apyvartinės lėšos'!G108+'7 pr._kita dotacija'!G124</f>
        <v>6577</v>
      </c>
      <c r="G56" s="254">
        <f>'4 pr._savarankiškos f-jos'!H165+'6 pr._mokinio krepšelis'!H36+'9 pr._įstaigų pajamos'!H57+'11 pr._apyvartinės lėšos'!H108+'7 pr._kita dotacija'!H124</f>
        <v>1930</v>
      </c>
      <c r="H56" s="254">
        <f>'4 pr._savarankiškos f-jos'!I165+'6 pr._mokinio krepšelis'!I36+'9 pr._įstaigų pajamos'!I57+'11 pr._apyvartinės lėšos'!I108+'7 pr._kita dotacija'!I124</f>
        <v>1930</v>
      </c>
      <c r="I56" s="254">
        <f>'4 pr._savarankiškos f-jos'!J165+'6 pr._mokinio krepšelis'!J36+'9 pr._įstaigų pajamos'!J57+'11 pr._apyvartinės lėšos'!J108+'7 pr._kita dotacija'!J124</f>
        <v>1473</v>
      </c>
      <c r="J56" s="254">
        <f>'4 pr._savarankiškos f-jos'!K165+'6 pr._mokinio krepšelis'!K36+'9 pr._įstaigų pajamos'!K57+'11 pr._apyvartinės lėšos'!K108+'7 pr._kita dotacija'!K124</f>
        <v>0</v>
      </c>
      <c r="K56" s="10">
        <f t="shared" si="11"/>
        <v>220540</v>
      </c>
      <c r="L56" s="10">
        <f t="shared" si="12"/>
        <v>213963</v>
      </c>
      <c r="M56" s="10">
        <f t="shared" si="13"/>
        <v>103273</v>
      </c>
      <c r="N56" s="10">
        <f t="shared" si="14"/>
        <v>6577</v>
      </c>
    </row>
    <row r="57" spans="1:14" ht="15" customHeight="1" x14ac:dyDescent="0.25">
      <c r="A57" s="7" t="s">
        <v>113</v>
      </c>
      <c r="B57" s="21" t="s">
        <v>44</v>
      </c>
      <c r="C57" s="226">
        <f t="shared" si="10"/>
        <v>332468</v>
      </c>
      <c r="D57" s="226">
        <f>'4 pr._savarankiškos f-jos'!E166+'6 pr._mokinio krepšelis'!E37+'9 pr._įstaigų pajamos'!E58+'11 pr._apyvartinės lėšos'!E110+'7 pr._kita dotacija'!E126</f>
        <v>332468</v>
      </c>
      <c r="E57" s="226">
        <f>'4 pr._savarankiškos f-jos'!F166+'6 pr._mokinio krepšelis'!F37+'9 pr._įstaigų pajamos'!F58+'11 pr._apyvartinės lėšos'!F110+'7 pr._kita dotacija'!F126</f>
        <v>204096</v>
      </c>
      <c r="F57" s="226">
        <f>'4 pr._savarankiškos f-jos'!G166+'6 pr._mokinio krepšelis'!G37+'9 pr._įstaigų pajamos'!G58+'11 pr._apyvartinės lėšos'!G110+'7 pr._kita dotacija'!G126</f>
        <v>0</v>
      </c>
      <c r="G57" s="254">
        <f>'4 pr._savarankiškos f-jos'!H166+'6 pr._mokinio krepšelis'!H37+'9 pr._įstaigų pajamos'!H58+'11 pr._apyvartinės lėšos'!H110+'7 pr._kita dotacija'!H126</f>
        <v>8021</v>
      </c>
      <c r="H57" s="254">
        <f>'4 pr._savarankiškos f-jos'!I166+'6 pr._mokinio krepšelis'!I37+'9 pr._įstaigų pajamos'!I58+'11 pr._apyvartinės lėšos'!I110+'7 pr._kita dotacija'!I126</f>
        <v>8021</v>
      </c>
      <c r="I57" s="254">
        <f>'4 pr._savarankiškos f-jos'!J166+'6 pr._mokinio krepšelis'!J37+'9 pr._įstaigų pajamos'!J58+'11 pr._apyvartinės lėšos'!J110+'7 pr._kita dotacija'!J126</f>
        <v>1208</v>
      </c>
      <c r="J57" s="254">
        <f>'4 pr._savarankiškos f-jos'!K166+'6 pr._mokinio krepšelis'!K37+'9 pr._įstaigų pajamos'!K58+'11 pr._apyvartinės lėšos'!K110+'7 pr._kita dotacija'!K126</f>
        <v>0</v>
      </c>
      <c r="K57" s="10">
        <f t="shared" si="11"/>
        <v>340489</v>
      </c>
      <c r="L57" s="10">
        <f t="shared" si="12"/>
        <v>340489</v>
      </c>
      <c r="M57" s="10">
        <f t="shared" si="13"/>
        <v>205304</v>
      </c>
      <c r="N57" s="10">
        <f t="shared" si="14"/>
        <v>0</v>
      </c>
    </row>
    <row r="58" spans="1:14" ht="15" customHeight="1" x14ac:dyDescent="0.25">
      <c r="A58" s="7" t="s">
        <v>114</v>
      </c>
      <c r="B58" s="24" t="s">
        <v>43</v>
      </c>
      <c r="C58" s="226">
        <f t="shared" si="10"/>
        <v>182573</v>
      </c>
      <c r="D58" s="226">
        <f>'4 pr._savarankiškos f-jos'!E167+'6 pr._mokinio krepšelis'!E38+'9 pr._įstaigų pajamos'!E59+'11 pr._apyvartinės lėšos'!E112+'7 pr._kita dotacija'!E128</f>
        <v>182573</v>
      </c>
      <c r="E58" s="226">
        <f>'4 pr._savarankiškos f-jos'!F167+'6 pr._mokinio krepšelis'!F38+'9 pr._įstaigų pajamos'!F59+'11 pr._apyvartinės lėšos'!F112+'7 pr._kita dotacija'!F128</f>
        <v>103203</v>
      </c>
      <c r="F58" s="226">
        <f>'4 pr._savarankiškos f-jos'!G167+'6 pr._mokinio krepšelis'!G38+'9 pr._įstaigų pajamos'!G59+'11 pr._apyvartinės lėšos'!G112+'7 pr._kita dotacija'!G128</f>
        <v>0</v>
      </c>
      <c r="G58" s="254">
        <f>'4 pr._savarankiškos f-jos'!H167+'6 pr._mokinio krepšelis'!H38+'9 pr._įstaigų pajamos'!H59+'11 pr._apyvartinės lėšos'!H112+'7 pr._kita dotacija'!H128</f>
        <v>4149</v>
      </c>
      <c r="H58" s="254">
        <f>'4 pr._savarankiškos f-jos'!I167+'6 pr._mokinio krepšelis'!I38+'9 pr._įstaigų pajamos'!I59+'11 pr._apyvartinės lėšos'!I112+'7 pr._kita dotacija'!I128</f>
        <v>4149</v>
      </c>
      <c r="I58" s="254">
        <f>'4 pr._savarankiškos f-jos'!J167+'6 pr._mokinio krepšelis'!J38+'9 pr._įstaigų pajamos'!J59+'11 pr._apyvartinės lėšos'!J112+'7 pr._kita dotacija'!J128</f>
        <v>465</v>
      </c>
      <c r="J58" s="254">
        <f>'4 pr._savarankiškos f-jos'!K167+'6 pr._mokinio krepšelis'!K38+'9 pr._įstaigų pajamos'!K59+'11 pr._apyvartinės lėšos'!K112+'7 pr._kita dotacija'!K128</f>
        <v>0</v>
      </c>
      <c r="K58" s="10">
        <f t="shared" si="11"/>
        <v>186722</v>
      </c>
      <c r="L58" s="10">
        <f t="shared" si="12"/>
        <v>186722</v>
      </c>
      <c r="M58" s="10">
        <f t="shared" si="13"/>
        <v>103668</v>
      </c>
      <c r="N58" s="10">
        <f t="shared" si="14"/>
        <v>0</v>
      </c>
    </row>
    <row r="59" spans="1:14" ht="15" customHeight="1" x14ac:dyDescent="0.25">
      <c r="A59" s="7" t="s">
        <v>115</v>
      </c>
      <c r="B59" s="21" t="s">
        <v>175</v>
      </c>
      <c r="C59" s="226">
        <f t="shared" si="10"/>
        <v>188927</v>
      </c>
      <c r="D59" s="226">
        <f>'4 pr._savarankiškos f-jos'!E168+'6 pr._mokinio krepšelis'!E39+'9 pr._įstaigų pajamos'!E60+'11 pr._apyvartinės lėšos'!E114+'7 pr._kita dotacija'!E130</f>
        <v>188927</v>
      </c>
      <c r="E59" s="226">
        <f>'4 pr._savarankiškos f-jos'!F168+'6 pr._mokinio krepšelis'!F39+'9 pr._įstaigų pajamos'!F60+'11 pr._apyvartinės lėšos'!F114+'7 pr._kita dotacija'!F130</f>
        <v>121318</v>
      </c>
      <c r="F59" s="226">
        <f>'4 pr._savarankiškos f-jos'!G168+'6 pr._mokinio krepšelis'!G39+'9 pr._įstaigų pajamos'!G60+'11 pr._apyvartinės lėšos'!G114+'7 pr._kita dotacija'!G130</f>
        <v>0</v>
      </c>
      <c r="G59" s="254">
        <f>'4 pr._savarankiškos f-jos'!H168+'6 pr._mokinio krepšelis'!H39+'9 pr._įstaigų pajamos'!H60+'11 pr._apyvartinės lėšos'!H114+'7 pr._kita dotacija'!H130</f>
        <v>8332</v>
      </c>
      <c r="H59" s="254">
        <f>'4 pr._savarankiškos f-jos'!I168+'6 pr._mokinio krepšelis'!I39+'9 pr._įstaigų pajamos'!I60+'11 pr._apyvartinės lėšos'!I114+'7 pr._kita dotacija'!I130</f>
        <v>8332</v>
      </c>
      <c r="I59" s="254">
        <f>'4 pr._savarankiškos f-jos'!J168+'6 pr._mokinio krepšelis'!J39+'9 pr._įstaigų pajamos'!J60+'11 pr._apyvartinės lėšos'!J114+'7 pr._kita dotacija'!J130</f>
        <v>1597</v>
      </c>
      <c r="J59" s="254">
        <f>'4 pr._savarankiškos f-jos'!K168+'6 pr._mokinio krepšelis'!K39+'9 pr._įstaigų pajamos'!K60+'11 pr._apyvartinės lėšos'!K114+'7 pr._kita dotacija'!K130</f>
        <v>0</v>
      </c>
      <c r="K59" s="10">
        <f t="shared" si="11"/>
        <v>197259</v>
      </c>
      <c r="L59" s="10">
        <f t="shared" si="12"/>
        <v>197259</v>
      </c>
      <c r="M59" s="10">
        <f t="shared" si="13"/>
        <v>122915</v>
      </c>
      <c r="N59" s="10">
        <f t="shared" si="14"/>
        <v>0</v>
      </c>
    </row>
    <row r="60" spans="1:14" ht="15" customHeight="1" x14ac:dyDescent="0.25">
      <c r="A60" s="7" t="s">
        <v>116</v>
      </c>
      <c r="B60" s="21" t="s">
        <v>167</v>
      </c>
      <c r="C60" s="226">
        <f t="shared" si="10"/>
        <v>450782</v>
      </c>
      <c r="D60" s="226">
        <f>'4 pr._savarankiškos f-jos'!E169+'6 pr._mokinio krepšelis'!E40+'9 pr._įstaigų pajamos'!E61+'11 pr._apyvartinės lėšos'!E116+'7 pr._kita dotacija'!E132</f>
        <v>450782</v>
      </c>
      <c r="E60" s="226">
        <f>'4 pr._savarankiškos f-jos'!F169+'6 pr._mokinio krepšelis'!F40+'9 pr._įstaigų pajamos'!F61+'11 pr._apyvartinės lėšos'!F116+'7 pr._kita dotacija'!F132</f>
        <v>251683</v>
      </c>
      <c r="F60" s="226">
        <f>'4 pr._savarankiškos f-jos'!G169+'6 pr._mokinio krepšelis'!G40+'9 pr._įstaigų pajamos'!G61+'11 pr._apyvartinės lėšos'!G116+'7 pr._kita dotacija'!G132</f>
        <v>0</v>
      </c>
      <c r="G60" s="254">
        <f>'4 pr._savarankiškos f-jos'!H169+'6 pr._mokinio krepšelis'!H40+'9 pr._įstaigų pajamos'!H61+'11 pr._apyvartinės lėšos'!H116+'7 pr._kita dotacija'!H132</f>
        <v>9063</v>
      </c>
      <c r="H60" s="254">
        <f>'4 pr._savarankiškos f-jos'!I169+'6 pr._mokinio krepšelis'!I40+'9 pr._įstaigų pajamos'!I61+'11 pr._apyvartinės lėšos'!I116+'7 pr._kita dotacija'!I132</f>
        <v>9063</v>
      </c>
      <c r="I60" s="254">
        <f>'4 pr._savarankiškos f-jos'!J169+'6 pr._mokinio krepšelis'!J40+'9 pr._įstaigų pajamos'!J61+'11 pr._apyvartinės lėšos'!J116+'7 pr._kita dotacija'!J132</f>
        <v>1095</v>
      </c>
      <c r="J60" s="254">
        <f>'4 pr._savarankiškos f-jos'!K169+'6 pr._mokinio krepšelis'!K40+'9 pr._įstaigų pajamos'!K61+'11 pr._apyvartinės lėšos'!K116+'7 pr._kita dotacija'!K132</f>
        <v>0</v>
      </c>
      <c r="K60" s="10">
        <f t="shared" si="11"/>
        <v>459845</v>
      </c>
      <c r="L60" s="10">
        <f t="shared" si="12"/>
        <v>459845</v>
      </c>
      <c r="M60" s="10">
        <f t="shared" si="13"/>
        <v>252778</v>
      </c>
      <c r="N60" s="10">
        <f t="shared" si="14"/>
        <v>0</v>
      </c>
    </row>
    <row r="61" spans="1:14" ht="15" customHeight="1" x14ac:dyDescent="0.25">
      <c r="A61" s="7" t="s">
        <v>169</v>
      </c>
      <c r="B61" s="21" t="s">
        <v>36</v>
      </c>
      <c r="C61" s="226">
        <f t="shared" si="10"/>
        <v>258553</v>
      </c>
      <c r="D61" s="226">
        <f>'4 pr._savarankiškos f-jos'!E170+'6 pr._mokinio krepšelis'!E41+'9 pr._įstaigų pajamos'!E62+'11 pr._apyvartinės lėšos'!E118+'7 pr._kita dotacija'!E134</f>
        <v>258553</v>
      </c>
      <c r="E61" s="226">
        <f>'4 pr._savarankiškos f-jos'!F170+'6 pr._mokinio krepšelis'!F41+'9 pr._įstaigų pajamos'!F62+'11 pr._apyvartinės lėšos'!F118+'7 pr._kita dotacija'!F134</f>
        <v>147249</v>
      </c>
      <c r="F61" s="226">
        <f>'4 pr._savarankiškos f-jos'!G170+'6 pr._mokinio krepšelis'!G41+'9 pr._įstaigų pajamos'!G62+'11 pr._apyvartinės lėšos'!G118+'7 pr._kita dotacija'!G134</f>
        <v>0</v>
      </c>
      <c r="G61" s="254">
        <f>'4 pr._savarankiškos f-jos'!H170+'6 pr._mokinio krepšelis'!H41+'9 pr._įstaigų pajamos'!H62+'11 pr._apyvartinės lėšos'!H118+'7 pr._kita dotacija'!H134</f>
        <v>3618</v>
      </c>
      <c r="H61" s="254">
        <f>'4 pr._savarankiškos f-jos'!I170+'6 pr._mokinio krepšelis'!I41+'9 pr._įstaigų pajamos'!I62+'11 pr._apyvartinės lėšos'!I118+'7 pr._kita dotacija'!I134</f>
        <v>3618</v>
      </c>
      <c r="I61" s="254">
        <f>'4 pr._savarankiškos f-jos'!J170+'6 pr._mokinio krepšelis'!J41+'9 pr._įstaigų pajamos'!J62+'11 pr._apyvartinės lėšos'!J118+'7 pr._kita dotacija'!J134</f>
        <v>908</v>
      </c>
      <c r="J61" s="254">
        <f>'4 pr._savarankiškos f-jos'!K170+'6 pr._mokinio krepšelis'!K41+'9 pr._įstaigų pajamos'!K62+'11 pr._apyvartinės lėšos'!K118+'7 pr._kita dotacija'!K134</f>
        <v>0</v>
      </c>
      <c r="K61" s="10">
        <f t="shared" si="11"/>
        <v>262171</v>
      </c>
      <c r="L61" s="10">
        <f t="shared" si="12"/>
        <v>262171</v>
      </c>
      <c r="M61" s="10">
        <f t="shared" si="13"/>
        <v>148157</v>
      </c>
      <c r="N61" s="10">
        <f t="shared" si="14"/>
        <v>0</v>
      </c>
    </row>
    <row r="62" spans="1:14" ht="15" customHeight="1" x14ac:dyDescent="0.25">
      <c r="A62" s="7" t="s">
        <v>170</v>
      </c>
      <c r="B62" s="21" t="s">
        <v>38</v>
      </c>
      <c r="C62" s="226">
        <f t="shared" si="10"/>
        <v>278772</v>
      </c>
      <c r="D62" s="226">
        <f>'4 pr._savarankiškos f-jos'!E171+'6 pr._mokinio krepšelis'!E42+'9 pr._įstaigų pajamos'!E63+'11 pr._apyvartinės lėšos'!E120+'7 pr._kita dotacija'!E136</f>
        <v>278772</v>
      </c>
      <c r="E62" s="226">
        <f>'4 pr._savarankiškos f-jos'!F171+'6 pr._mokinio krepšelis'!F42+'9 pr._įstaigų pajamos'!F63+'11 pr._apyvartinės lėšos'!F120+'7 pr._kita dotacija'!F136</f>
        <v>152959</v>
      </c>
      <c r="F62" s="226">
        <f>'4 pr._savarankiškos f-jos'!G171+'6 pr._mokinio krepšelis'!G42+'9 pr._įstaigų pajamos'!G63+'11 pr._apyvartinės lėšos'!G120+'7 pr._kita dotacija'!G136</f>
        <v>0</v>
      </c>
      <c r="G62" s="254">
        <f>'4 pr._savarankiškos f-jos'!H171+'6 pr._mokinio krepšelis'!H42+'9 pr._įstaigų pajamos'!H63+'11 pr._apyvartinės lėšos'!H120+'7 pr._kita dotacija'!H136</f>
        <v>8198</v>
      </c>
      <c r="H62" s="254">
        <f>'4 pr._savarankiškos f-jos'!I171+'6 pr._mokinio krepšelis'!I42+'9 pr._įstaigų pajamos'!I63+'11 pr._apyvartinės lėšos'!I120+'7 pr._kita dotacija'!I136</f>
        <v>8198</v>
      </c>
      <c r="I62" s="254">
        <f>'4 pr._savarankiškos f-jos'!J171+'6 pr._mokinio krepšelis'!J42+'9 pr._įstaigų pajamos'!J63+'11 pr._apyvartinės lėšos'!J120+'7 pr._kita dotacija'!J136</f>
        <v>1020</v>
      </c>
      <c r="J62" s="254">
        <f>'4 pr._savarankiškos f-jos'!K171+'6 pr._mokinio krepšelis'!K42+'9 pr._įstaigų pajamos'!K63+'11 pr._apyvartinės lėšos'!K120+'7 pr._kita dotacija'!K136</f>
        <v>0</v>
      </c>
      <c r="K62" s="10">
        <f t="shared" si="11"/>
        <v>286970</v>
      </c>
      <c r="L62" s="10">
        <f t="shared" si="12"/>
        <v>286970</v>
      </c>
      <c r="M62" s="10">
        <f t="shared" si="13"/>
        <v>153979</v>
      </c>
      <c r="N62" s="10">
        <f t="shared" si="14"/>
        <v>0</v>
      </c>
    </row>
    <row r="63" spans="1:14" ht="15" customHeight="1" x14ac:dyDescent="0.25">
      <c r="A63" s="7" t="s">
        <v>117</v>
      </c>
      <c r="B63" s="21" t="s">
        <v>40</v>
      </c>
      <c r="C63" s="226">
        <f t="shared" si="10"/>
        <v>512874</v>
      </c>
      <c r="D63" s="226">
        <f>'4 pr._savarankiškos f-jos'!E172+'6 pr._mokinio krepšelis'!E43+'9 pr._įstaigų pajamos'!E64+'11 pr._apyvartinės lėšos'!E122+'7 pr._kita dotacija'!E138</f>
        <v>512874</v>
      </c>
      <c r="E63" s="226">
        <f>'4 pr._savarankiškos f-jos'!F172+'6 pr._mokinio krepšelis'!F43+'9 pr._įstaigų pajamos'!F64+'11 pr._apyvartinės lėšos'!F122+'7 pr._kita dotacija'!F138</f>
        <v>281853</v>
      </c>
      <c r="F63" s="226">
        <f>'4 pr._savarankiškos f-jos'!G172+'6 pr._mokinio krepšelis'!G43+'9 pr._įstaigų pajamos'!G64+'11 pr._apyvartinės lėšos'!G122+'7 pr._kita dotacija'!G138</f>
        <v>0</v>
      </c>
      <c r="G63" s="254">
        <f>'4 pr._savarankiškos f-jos'!H172+'6 pr._mokinio krepšelis'!H43+'9 pr._įstaigų pajamos'!H64+'11 pr._apyvartinės lėšos'!H122+'7 pr._kita dotacija'!H138</f>
        <v>8534</v>
      </c>
      <c r="H63" s="254">
        <f>'4 pr._savarankiškos f-jos'!I172+'6 pr._mokinio krepšelis'!I43+'9 pr._įstaigų pajamos'!I64+'11 pr._apyvartinės lėšos'!I122+'7 pr._kita dotacija'!I138</f>
        <v>8534</v>
      </c>
      <c r="I63" s="254">
        <f>'4 pr._savarankiškos f-jos'!J172+'6 pr._mokinio krepšelis'!J43+'9 pr._įstaigų pajamos'!J64+'11 pr._apyvartinės lėšos'!J122+'7 pr._kita dotacija'!J138</f>
        <v>1057</v>
      </c>
      <c r="J63" s="254">
        <f>'4 pr._savarankiškos f-jos'!K172+'6 pr._mokinio krepšelis'!K43+'9 pr._įstaigų pajamos'!K64+'11 pr._apyvartinės lėšos'!K122+'7 pr._kita dotacija'!K138</f>
        <v>0</v>
      </c>
      <c r="K63" s="10">
        <f>L63+N63</f>
        <v>521408</v>
      </c>
      <c r="L63" s="10">
        <f>D63+H63</f>
        <v>521408</v>
      </c>
      <c r="M63" s="10">
        <f>E63+I63</f>
        <v>282910</v>
      </c>
      <c r="N63" s="10">
        <f>F63+J63</f>
        <v>0</v>
      </c>
    </row>
    <row r="64" spans="1:14" ht="15" customHeight="1" x14ac:dyDescent="0.25">
      <c r="A64" s="7" t="s">
        <v>171</v>
      </c>
      <c r="B64" s="21" t="s">
        <v>39</v>
      </c>
      <c r="C64" s="226">
        <f t="shared" si="10"/>
        <v>274714</v>
      </c>
      <c r="D64" s="226">
        <f>'4 pr._savarankiškos f-jos'!E173+'6 pr._mokinio krepšelis'!E44+'9 pr._įstaigų pajamos'!E65+'11 pr._apyvartinės lėšos'!E124+'7 pr._kita dotacija'!E140</f>
        <v>273564</v>
      </c>
      <c r="E64" s="226">
        <f>'4 pr._savarankiškos f-jos'!F173+'6 pr._mokinio krepšelis'!F44+'9 pr._įstaigų pajamos'!F65+'11 pr._apyvartinės lėšos'!F124+'7 pr._kita dotacija'!F140</f>
        <v>157241</v>
      </c>
      <c r="F64" s="226">
        <f>'4 pr._savarankiškos f-jos'!G173+'6 pr._mokinio krepšelis'!G44+'9 pr._įstaigų pajamos'!G65+'11 pr._apyvartinės lėšos'!G124+'7 pr._kita dotacija'!G140</f>
        <v>1150</v>
      </c>
      <c r="G64" s="254">
        <f>'4 pr._savarankiškos f-jos'!H173+'6 pr._mokinio krepšelis'!H44+'9 pr._įstaigų pajamos'!H65+'11 pr._apyvartinės lėšos'!H124+'7 pr._kita dotacija'!H140</f>
        <v>1336</v>
      </c>
      <c r="H64" s="254">
        <f>'4 pr._savarankiškos f-jos'!I173+'6 pr._mokinio krepšelis'!I44+'9 pr._įstaigų pajamos'!I65+'11 pr._apyvartinės lėšos'!I124+'7 pr._kita dotacija'!I140</f>
        <v>1336</v>
      </c>
      <c r="I64" s="254">
        <f>'4 pr._savarankiškos f-jos'!J173+'6 pr._mokinio krepšelis'!J44+'9 pr._įstaigų pajamos'!J65+'11 pr._apyvartinės lėšos'!J124+'7 pr._kita dotacija'!J140</f>
        <v>1020</v>
      </c>
      <c r="J64" s="254">
        <f>'4 pr._savarankiškos f-jos'!K173+'6 pr._mokinio krepšelis'!K44+'9 pr._įstaigų pajamos'!K65+'11 pr._apyvartinės lėšos'!K124+'7 pr._kita dotacija'!K140</f>
        <v>0</v>
      </c>
      <c r="K64" s="10">
        <f t="shared" ref="K64:K72" si="15">L64+N64</f>
        <v>276050</v>
      </c>
      <c r="L64" s="10">
        <f t="shared" ref="L64:L72" si="16">D64+H64</f>
        <v>274900</v>
      </c>
      <c r="M64" s="10">
        <f t="shared" ref="M64:M72" si="17">E64+I64</f>
        <v>158261</v>
      </c>
      <c r="N64" s="10">
        <f t="shared" ref="N64:N72" si="18">F64+J64</f>
        <v>1150</v>
      </c>
    </row>
    <row r="65" spans="1:14" ht="15" customHeight="1" x14ac:dyDescent="0.25">
      <c r="A65" s="7" t="s">
        <v>172</v>
      </c>
      <c r="B65" s="18" t="s">
        <v>37</v>
      </c>
      <c r="C65" s="226">
        <f t="shared" si="10"/>
        <v>421532</v>
      </c>
      <c r="D65" s="226">
        <f>'4 pr._savarankiškos f-jos'!E174+'6 pr._mokinio krepšelis'!E45+'9 pr._įstaigų pajamos'!E66+'10 pr._skolintos lėšos'!E35+'11 pr._apyvartinės lėšos'!E126+'7 pr._kita dotacija'!E142</f>
        <v>421532</v>
      </c>
      <c r="E65" s="226">
        <f>'4 pr._savarankiškos f-jos'!F174+'6 pr._mokinio krepšelis'!F45+'9 pr._įstaigų pajamos'!F66+'10 pr._skolintos lėšos'!F35+'11 pr._apyvartinės lėšos'!F126+'7 pr._kita dotacija'!F142</f>
        <v>232597</v>
      </c>
      <c r="F65" s="226">
        <f>'4 pr._savarankiškos f-jos'!G174+'6 pr._mokinio krepšelis'!G45+'9 pr._įstaigų pajamos'!G66+'10 pr._skolintos lėšos'!G35+'11 pr._apyvartinės lėšos'!G126+'7 pr._kita dotacija'!G142</f>
        <v>0</v>
      </c>
      <c r="G65" s="254">
        <f>'4 pr._savarankiškos f-jos'!H174+'6 pr._mokinio krepšelis'!H45+'9 pr._įstaigų pajamos'!H66+'10 pr._skolintos lėšos'!H35+'11 pr._apyvartinės lėšos'!H126+'7 pr._kita dotacija'!H142</f>
        <v>8975</v>
      </c>
      <c r="H65" s="254">
        <f>'4 pr._savarankiškos f-jos'!I174+'6 pr._mokinio krepšelis'!I45+'9 pr._įstaigų pajamos'!I66+'10 pr._skolintos lėšos'!I35+'11 pr._apyvartinės lėšos'!I126+'7 pr._kita dotacija'!I142</f>
        <v>8975</v>
      </c>
      <c r="I65" s="254">
        <f>'4 pr._savarankiškos f-jos'!J174+'6 pr._mokinio krepšelis'!J45+'9 pr._įstaigų pajamos'!J66+'10 pr._skolintos lėšos'!J35+'11 pr._apyvartinės lėšos'!J126+'7 pr._kita dotacija'!J142</f>
        <v>1020</v>
      </c>
      <c r="J65" s="254">
        <f>'4 pr._savarankiškos f-jos'!K174+'6 pr._mokinio krepšelis'!K45+'9 pr._įstaigų pajamos'!K66+'10 pr._skolintos lėšos'!K35+'11 pr._apyvartinės lėšos'!K126+'7 pr._kita dotacija'!K142</f>
        <v>0</v>
      </c>
      <c r="K65" s="10">
        <f t="shared" si="15"/>
        <v>430507</v>
      </c>
      <c r="L65" s="10">
        <f t="shared" si="16"/>
        <v>430507</v>
      </c>
      <c r="M65" s="10">
        <f t="shared" si="17"/>
        <v>233617</v>
      </c>
      <c r="N65" s="10">
        <f t="shared" si="18"/>
        <v>0</v>
      </c>
    </row>
    <row r="66" spans="1:14" ht="15" customHeight="1" x14ac:dyDescent="0.25">
      <c r="A66" s="7" t="s">
        <v>118</v>
      </c>
      <c r="B66" s="25" t="s">
        <v>41</v>
      </c>
      <c r="C66" s="226">
        <f t="shared" si="10"/>
        <v>97610</v>
      </c>
      <c r="D66" s="226">
        <f>'4 pr._savarankiškos f-jos'!E175+'6 pr._mokinio krepšelis'!E46+'9 pr._įstaigų pajamos'!E67+'11 pr._apyvartinės lėšos'!E128+'7 pr._kita dotacija'!E144</f>
        <v>97610</v>
      </c>
      <c r="E66" s="226">
        <f>'4 pr._savarankiškos f-jos'!F175+'6 pr._mokinio krepšelis'!F46+'9 pr._įstaigų pajamos'!F67+'11 pr._apyvartinės lėšos'!F128+'7 pr._kita dotacija'!F144</f>
        <v>58645</v>
      </c>
      <c r="F66" s="226">
        <f>'4 pr._savarankiškos f-jos'!G175+'6 pr._mokinio krepšelis'!G46+'9 pr._įstaigų pajamos'!G67+'11 pr._apyvartinės lėšos'!G128+'7 pr._kita dotacija'!G144</f>
        <v>0</v>
      </c>
      <c r="G66" s="254">
        <f>'4 pr._savarankiškos f-jos'!H175+'6 pr._mokinio krepšelis'!H46+'9 pr._įstaigų pajamos'!H67+'11 pr._apyvartinės lėšos'!H128+'7 pr._kita dotacija'!H144</f>
        <v>860</v>
      </c>
      <c r="H66" s="254">
        <f>'4 pr._savarankiškos f-jos'!I175+'6 pr._mokinio krepšelis'!I46+'9 pr._įstaigų pajamos'!I67+'11 pr._apyvartinės lėšos'!I128+'7 pr._kita dotacija'!I144</f>
        <v>860</v>
      </c>
      <c r="I66" s="254">
        <f>'4 pr._savarankiškos f-jos'!J175+'6 pr._mokinio krepšelis'!J46+'9 pr._įstaigų pajamos'!J67+'11 pr._apyvartinės lėšos'!J128+'7 pr._kita dotacija'!J144</f>
        <v>657</v>
      </c>
      <c r="J66" s="254">
        <f>'4 pr._savarankiškos f-jos'!K175+'6 pr._mokinio krepšelis'!K46+'9 pr._įstaigų pajamos'!K67+'11 pr._apyvartinės lėšos'!K128+'7 pr._kita dotacija'!K144</f>
        <v>0</v>
      </c>
      <c r="K66" s="10">
        <f t="shared" si="15"/>
        <v>98470</v>
      </c>
      <c r="L66" s="10">
        <f t="shared" si="16"/>
        <v>98470</v>
      </c>
      <c r="M66" s="10">
        <f t="shared" si="17"/>
        <v>59302</v>
      </c>
      <c r="N66" s="10">
        <f t="shared" si="18"/>
        <v>0</v>
      </c>
    </row>
    <row r="67" spans="1:14" ht="15" customHeight="1" x14ac:dyDescent="0.25">
      <c r="A67" s="7" t="s">
        <v>119</v>
      </c>
      <c r="B67" s="25" t="s">
        <v>42</v>
      </c>
      <c r="C67" s="226">
        <f t="shared" si="10"/>
        <v>141505</v>
      </c>
      <c r="D67" s="226">
        <f>'4 pr._savarankiškos f-jos'!E176+'6 pr._mokinio krepšelis'!E47+'9 pr._įstaigų pajamos'!E68+'11 pr._apyvartinės lėšos'!E130+'7 pr._kita dotacija'!E146</f>
        <v>141505</v>
      </c>
      <c r="E67" s="226">
        <f>'4 pr._savarankiškos f-jos'!F176+'6 pr._mokinio krepšelis'!F47+'9 pr._įstaigų pajamos'!F68+'11 pr._apyvartinės lėšos'!F130+'7 pr._kita dotacija'!F146</f>
        <v>84110</v>
      </c>
      <c r="F67" s="226">
        <f>'4 pr._savarankiškos f-jos'!G176+'6 pr._mokinio krepšelis'!G47+'9 pr._įstaigų pajamos'!G68+'11 pr._apyvartinės lėšos'!G130+'7 pr._kita dotacija'!G146</f>
        <v>0</v>
      </c>
      <c r="G67" s="254">
        <f>'4 pr._savarankiškos f-jos'!H176+'6 pr._mokinio krepšelis'!H47+'9 pr._įstaigų pajamos'!H68+'11 pr._apyvartinės lėšos'!H130+'7 pr._kita dotacija'!H146</f>
        <v>1405</v>
      </c>
      <c r="H67" s="254">
        <f>'4 pr._savarankiškos f-jos'!I176+'6 pr._mokinio krepšelis'!I47+'9 pr._įstaigų pajamos'!I68+'11 pr._apyvartinės lėšos'!I130+'7 pr._kita dotacija'!I146</f>
        <v>1405</v>
      </c>
      <c r="I67" s="254">
        <f>'4 pr._savarankiškos f-jos'!J176+'6 pr._mokinio krepšelis'!J47+'9 pr._įstaigų pajamos'!J68+'11 pr._apyvartinės lėšos'!J130+'7 pr._kita dotacija'!J146</f>
        <v>1073</v>
      </c>
      <c r="J67" s="254">
        <f>'4 pr._savarankiškos f-jos'!K176+'6 pr._mokinio krepšelis'!K47+'9 pr._įstaigų pajamos'!K68+'11 pr._apyvartinės lėšos'!K130+'7 pr._kita dotacija'!K146</f>
        <v>0</v>
      </c>
      <c r="K67" s="10">
        <f t="shared" si="15"/>
        <v>142910</v>
      </c>
      <c r="L67" s="10">
        <f t="shared" si="16"/>
        <v>142910</v>
      </c>
      <c r="M67" s="10">
        <f t="shared" si="17"/>
        <v>85183</v>
      </c>
      <c r="N67" s="10">
        <f t="shared" si="18"/>
        <v>0</v>
      </c>
    </row>
    <row r="68" spans="1:14" ht="15" customHeight="1" x14ac:dyDescent="0.25">
      <c r="A68" s="7" t="s">
        <v>120</v>
      </c>
      <c r="B68" s="18" t="s">
        <v>55</v>
      </c>
      <c r="C68" s="226">
        <f t="shared" si="10"/>
        <v>62295</v>
      </c>
      <c r="D68" s="226">
        <f>'4 pr._savarankiškos f-jos'!E177+'6 pr._mokinio krepšelis'!E48+'9 pr._įstaigų pajamos'!E69+'11 pr._apyvartinės lėšos'!E132+'7 pr._kita dotacija'!E148</f>
        <v>62295</v>
      </c>
      <c r="E68" s="226">
        <f>'4 pr._savarankiškos f-jos'!F177+'6 pr._mokinio krepšelis'!F48+'9 pr._įstaigų pajamos'!F69+'11 pr._apyvartinės lėšos'!F132+'7 pr._kita dotacija'!F148</f>
        <v>46985</v>
      </c>
      <c r="F68" s="226">
        <f>'4 pr._savarankiškos f-jos'!G177+'6 pr._mokinio krepšelis'!G48+'9 pr._įstaigų pajamos'!G69+'11 pr._apyvartinės lėšos'!G132+'7 pr._kita dotacija'!G148</f>
        <v>0</v>
      </c>
      <c r="G68" s="254">
        <f>'4 pr._savarankiškos f-jos'!H177+'6 pr._mokinio krepšelis'!H48+'9 pr._įstaigų pajamos'!H69+'11 pr._apyvartinės lėšos'!H132+'7 pr._kita dotacija'!H148</f>
        <v>378</v>
      </c>
      <c r="H68" s="254">
        <f>'4 pr._savarankiškos f-jos'!I177+'6 pr._mokinio krepšelis'!I48+'9 pr._įstaigų pajamos'!I69+'11 pr._apyvartinės lėšos'!I132+'7 pr._kita dotacija'!I148</f>
        <v>378</v>
      </c>
      <c r="I68" s="254">
        <f>'4 pr._savarankiškos f-jos'!J177+'6 pr._mokinio krepšelis'!J48+'9 pr._įstaigų pajamos'!J69+'11 pr._apyvartinės lėšos'!J132+'7 pr._kita dotacija'!J148</f>
        <v>288</v>
      </c>
      <c r="J68" s="254">
        <f>'4 pr._savarankiškos f-jos'!K177+'6 pr._mokinio krepšelis'!K48+'9 pr._įstaigų pajamos'!K69+'11 pr._apyvartinės lėšos'!K132+'7 pr._kita dotacija'!K148</f>
        <v>0</v>
      </c>
      <c r="K68" s="10">
        <f t="shared" si="15"/>
        <v>62673</v>
      </c>
      <c r="L68" s="10">
        <f t="shared" si="16"/>
        <v>62673</v>
      </c>
      <c r="M68" s="10">
        <f t="shared" si="17"/>
        <v>47273</v>
      </c>
      <c r="N68" s="10">
        <f t="shared" si="18"/>
        <v>0</v>
      </c>
    </row>
    <row r="69" spans="1:14" ht="15" customHeight="1" x14ac:dyDescent="0.25">
      <c r="A69" s="7" t="s">
        <v>121</v>
      </c>
      <c r="B69" s="18" t="s">
        <v>54</v>
      </c>
      <c r="C69" s="226">
        <f t="shared" si="10"/>
        <v>545654</v>
      </c>
      <c r="D69" s="226">
        <f>'4 pr._savarankiškos f-jos'!E178+'6 pr._mokinio krepšelis'!E49+'9 pr._įstaigų pajamos'!E70+'11 pr._apyvartinės lėšos'!E134+'7 pr._kita dotacija'!E151</f>
        <v>545654</v>
      </c>
      <c r="E69" s="226">
        <f>'4 pr._savarankiškos f-jos'!F178+'6 pr._mokinio krepšelis'!F49+'9 pr._įstaigų pajamos'!F70+'11 pr._apyvartinės lėšos'!F134+'7 pr._kita dotacija'!F151</f>
        <v>403380</v>
      </c>
      <c r="F69" s="226">
        <f>'4 pr._savarankiškos f-jos'!G178+'6 pr._mokinio krepšelis'!G49+'9 pr._įstaigų pajamos'!G70+'11 pr._apyvartinės lėšos'!G134+'7 pr._kita dotacija'!G151</f>
        <v>0</v>
      </c>
      <c r="G69" s="254">
        <f>'4 pr._savarankiškos f-jos'!H178+'6 pr._mokinio krepšelis'!H49+'9 pr._įstaigų pajamos'!H70+'11 pr._apyvartinės lėšos'!H134+'7 pr._kita dotacija'!H151</f>
        <v>2211</v>
      </c>
      <c r="H69" s="254">
        <f>'4 pr._savarankiškos f-jos'!I178+'6 pr._mokinio krepšelis'!I49+'9 pr._įstaigų pajamos'!I70+'11 pr._apyvartinės lėšos'!I134+'7 pr._kita dotacija'!I151</f>
        <v>1051</v>
      </c>
      <c r="I69" s="254">
        <f>'4 pr._savarankiškos f-jos'!J178+'6 pr._mokinio krepšelis'!J49+'9 pr._įstaigų pajamos'!J70+'11 pr._apyvartinės lėšos'!J134+'7 pr._kita dotacija'!J151</f>
        <v>802</v>
      </c>
      <c r="J69" s="254">
        <f>'4 pr._savarankiškos f-jos'!K178+'6 pr._mokinio krepšelis'!K49+'9 pr._įstaigų pajamos'!K70+'11 pr._apyvartinės lėšos'!K134+'7 pr._kita dotacija'!K151</f>
        <v>1160</v>
      </c>
      <c r="K69" s="10">
        <f t="shared" si="15"/>
        <v>547865</v>
      </c>
      <c r="L69" s="10">
        <f t="shared" si="16"/>
        <v>546705</v>
      </c>
      <c r="M69" s="10">
        <f t="shared" si="17"/>
        <v>404182</v>
      </c>
      <c r="N69" s="10">
        <f t="shared" si="18"/>
        <v>1160</v>
      </c>
    </row>
    <row r="70" spans="1:14" ht="15" customHeight="1" x14ac:dyDescent="0.25">
      <c r="A70" s="7" t="s">
        <v>122</v>
      </c>
      <c r="B70" s="18" t="s">
        <v>72</v>
      </c>
      <c r="C70" s="226">
        <f t="shared" si="10"/>
        <v>66446</v>
      </c>
      <c r="D70" s="226">
        <f>'4 pr._savarankiškos f-jos'!E179+'6 pr._mokinio krepšelis'!E50+'9 pr._įstaigų pajamos'!E71+'11 pr._apyvartinės lėšos'!E136+'7 pr._kita dotacija'!E154</f>
        <v>66446</v>
      </c>
      <c r="E70" s="226">
        <f>'4 pr._savarankiškos f-jos'!F179+'6 pr._mokinio krepšelis'!F50+'9 pr._įstaigų pajamos'!F71+'11 pr._apyvartinės lėšos'!F136+'7 pr._kita dotacija'!F154</f>
        <v>45662</v>
      </c>
      <c r="F70" s="226">
        <f>'4 pr._savarankiškos f-jos'!G179+'6 pr._mokinio krepšelis'!G50+'9 pr._įstaigų pajamos'!G71+'11 pr._apyvartinės lėšos'!G136+'7 pr._kita dotacija'!G154</f>
        <v>0</v>
      </c>
      <c r="G70" s="254">
        <f>'4 pr._savarankiškos f-jos'!H179+'6 pr._mokinio krepšelis'!H50+'9 pr._įstaigų pajamos'!H71+'11 pr._apyvartinės lėšos'!H136+'7 pr._kita dotacija'!H154</f>
        <v>1682</v>
      </c>
      <c r="H70" s="254">
        <f>'4 pr._savarankiškos f-jos'!I179+'6 pr._mokinio krepšelis'!I50+'9 pr._įstaigų pajamos'!I71+'11 pr._apyvartinės lėšos'!I136+'7 pr._kita dotacija'!I154</f>
        <v>1682</v>
      </c>
      <c r="I70" s="254">
        <f>'4 pr._savarankiškos f-jos'!J179+'6 pr._mokinio krepšelis'!J50+'9 pr._įstaigų pajamos'!J71+'11 pr._apyvartinės lėšos'!J136+'7 pr._kita dotacija'!J154</f>
        <v>188</v>
      </c>
      <c r="J70" s="254">
        <f>'4 pr._savarankiškos f-jos'!K179+'6 pr._mokinio krepšelis'!K50+'9 pr._įstaigų pajamos'!K71+'11 pr._apyvartinės lėšos'!K136+'7 pr._kita dotacija'!K154</f>
        <v>0</v>
      </c>
      <c r="K70" s="10">
        <f t="shared" si="15"/>
        <v>68128</v>
      </c>
      <c r="L70" s="10">
        <f t="shared" si="16"/>
        <v>68128</v>
      </c>
      <c r="M70" s="10">
        <f t="shared" si="17"/>
        <v>45850</v>
      </c>
      <c r="N70" s="10">
        <f t="shared" si="18"/>
        <v>0</v>
      </c>
    </row>
    <row r="71" spans="1:14" ht="15" customHeight="1" x14ac:dyDescent="0.25">
      <c r="A71" s="7" t="s">
        <v>181</v>
      </c>
      <c r="B71" s="18" t="s">
        <v>56</v>
      </c>
      <c r="C71" s="226">
        <f t="shared" si="10"/>
        <v>148316</v>
      </c>
      <c r="D71" s="226">
        <f>'4 pr._savarankiškos f-jos'!E180+'6 pr._mokinio krepšelis'!E51+'9 pr._įstaigų pajamos'!E72+'10 pr._skolintos lėšos'!E36+'11 pr._apyvartinės lėšos'!E138</f>
        <v>148316</v>
      </c>
      <c r="E71" s="226">
        <f>'4 pr._savarankiškos f-jos'!F180+'6 pr._mokinio krepšelis'!F51+'9 pr._įstaigų pajamos'!F72+'10 pr._skolintos lėšos'!F36+'11 pr._apyvartinės lėšos'!F138</f>
        <v>85978</v>
      </c>
      <c r="F71" s="226">
        <f>'4 pr._savarankiškos f-jos'!G180+'6 pr._mokinio krepšelis'!G51+'9 pr._įstaigų pajamos'!G72+'10 pr._skolintos lėšos'!G36+'11 pr._apyvartinės lėšos'!G138</f>
        <v>0</v>
      </c>
      <c r="G71" s="254">
        <f>'4 pr._savarankiškos f-jos'!H180+'6 pr._mokinio krepšelis'!H51+'9 pr._įstaigų pajamos'!H72+'10 pr._skolintos lėšos'!H36+'11 pr._apyvartinės lėšos'!H138</f>
        <v>5950</v>
      </c>
      <c r="H71" s="254">
        <f>'4 pr._savarankiškos f-jos'!I180+'6 pr._mokinio krepšelis'!I51+'9 pr._įstaigų pajamos'!I72+'10 pr._skolintos lėšos'!I36+'11 pr._apyvartinės lėšos'!I138</f>
        <v>5950</v>
      </c>
      <c r="I71" s="254">
        <f>'4 pr._savarankiškos f-jos'!J180+'6 pr._mokinio krepšelis'!J51+'9 pr._įstaigų pajamos'!J72+'10 pr._skolintos lėšos'!J36+'11 pr._apyvartinės lėšos'!J138</f>
        <v>4543</v>
      </c>
      <c r="J71" s="254">
        <f>'4 pr._savarankiškos f-jos'!K180+'6 pr._mokinio krepšelis'!K51+'9 pr._įstaigų pajamos'!K72+'10 pr._skolintos lėšos'!K36+'11 pr._apyvartinės lėšos'!K138</f>
        <v>0</v>
      </c>
      <c r="K71" s="10">
        <f t="shared" si="15"/>
        <v>154266</v>
      </c>
      <c r="L71" s="10">
        <f t="shared" si="16"/>
        <v>154266</v>
      </c>
      <c r="M71" s="10">
        <f t="shared" si="17"/>
        <v>90521</v>
      </c>
      <c r="N71" s="10">
        <f t="shared" si="18"/>
        <v>0</v>
      </c>
    </row>
    <row r="72" spans="1:14" ht="15" customHeight="1" x14ac:dyDescent="0.25">
      <c r="A72" s="7" t="s">
        <v>123</v>
      </c>
      <c r="B72" s="18" t="s">
        <v>183</v>
      </c>
      <c r="C72" s="226">
        <f t="shared" si="10"/>
        <v>621661</v>
      </c>
      <c r="D72" s="226">
        <f>'4 pr._savarankiškos f-jos'!E181+'4 pr._savarankiškos f-jos'!E213+'6 pr._mokinio krepšelis'!E52+'7 pr._kita dotacija'!E156+'9 pr._įstaigų pajamos'!E73+'9 pr._įstaigų pajamos'!E95+'11 pr._apyvartinės lėšos'!E140+'11 pr._apyvartinės lėšos'!E192</f>
        <v>621661</v>
      </c>
      <c r="E72" s="226">
        <f>'4 pr._savarankiškos f-jos'!F181+'4 pr._savarankiškos f-jos'!F213+'6 pr._mokinio krepšelis'!F52+'7 pr._kita dotacija'!F156+'9 pr._įstaigų pajamos'!F73+'9 pr._įstaigų pajamos'!F95+'11 pr._apyvartinės lėšos'!F140+'11 pr._apyvartinės lėšos'!F192</f>
        <v>397645</v>
      </c>
      <c r="F72" s="226">
        <f>'4 pr._savarankiškos f-jos'!G181+'4 pr._savarankiškos f-jos'!G213+'6 pr._mokinio krepšelis'!G52+'7 pr._kita dotacija'!G156+'9 pr._įstaigų pajamos'!G73+'9 pr._įstaigų pajamos'!G95+'11 pr._apyvartinės lėšos'!G140+'11 pr._apyvartinės lėšos'!G192</f>
        <v>0</v>
      </c>
      <c r="G72" s="254">
        <f>'4 pr._savarankiškos f-jos'!H181+'4 pr._savarankiškos f-jos'!H213+'6 pr._mokinio krepšelis'!H52+'7 pr._kita dotacija'!H156+'9 pr._įstaigų pajamos'!H73+'9 pr._įstaigų pajamos'!H95+'11 pr._apyvartinės lėšos'!H140+'11 pr._apyvartinės lėšos'!H192</f>
        <v>10230</v>
      </c>
      <c r="H72" s="254">
        <f>'4 pr._savarankiškos f-jos'!I181+'4 pr._savarankiškos f-jos'!I213+'6 pr._mokinio krepšelis'!I52+'7 pr._kita dotacija'!I156+'9 pr._įstaigų pajamos'!I73+'9 pr._įstaigų pajamos'!I95+'11 pr._apyvartinės lėšos'!I140+'11 pr._apyvartinės lėšos'!I192</f>
        <v>10230</v>
      </c>
      <c r="I72" s="254">
        <f>'4 pr._savarankiškos f-jos'!J181+'4 pr._savarankiškos f-jos'!J213+'6 pr._mokinio krepšelis'!J52+'7 pr._kita dotacija'!J156+'9 pr._įstaigų pajamos'!J73+'9 pr._įstaigų pajamos'!J95+'11 pr._apyvartinės lėšos'!J140+'11 pr._apyvartinės lėšos'!J192</f>
        <v>249</v>
      </c>
      <c r="J72" s="254">
        <f>'4 pr._savarankiškos f-jos'!K181+'4 pr._savarankiškos f-jos'!K213+'6 pr._mokinio krepšelis'!K52+'7 pr._kita dotacija'!K156+'9 pr._įstaigų pajamos'!K73+'9 pr._įstaigų pajamos'!K95+'11 pr._apyvartinės lėšos'!K140+'11 pr._apyvartinės lėšos'!K192</f>
        <v>0</v>
      </c>
      <c r="K72" s="10">
        <f t="shared" si="15"/>
        <v>631891</v>
      </c>
      <c r="L72" s="10">
        <f t="shared" si="16"/>
        <v>631891</v>
      </c>
      <c r="M72" s="10">
        <f t="shared" si="17"/>
        <v>397894</v>
      </c>
      <c r="N72" s="10">
        <f t="shared" si="18"/>
        <v>0</v>
      </c>
    </row>
    <row r="73" spans="1:14" s="26" customFormat="1" ht="15" customHeight="1" x14ac:dyDescent="0.25">
      <c r="A73" s="7" t="s">
        <v>124</v>
      </c>
      <c r="B73" s="18" t="s">
        <v>184</v>
      </c>
      <c r="C73" s="226">
        <f t="shared" si="10"/>
        <v>426481</v>
      </c>
      <c r="D73" s="226">
        <f>'4 pr._savarankiškos f-jos'!E182+'6 pr._mokinio krepšelis'!E53+'7 pr._kita dotacija'!E159+'9 pr._įstaigų pajamos'!E74</f>
        <v>426481</v>
      </c>
      <c r="E73" s="226">
        <f>'4 pr._savarankiškos f-jos'!F182+'6 pr._mokinio krepšelis'!F53+'7 pr._kita dotacija'!F159+'9 pr._įstaigų pajamos'!F74</f>
        <v>276263</v>
      </c>
      <c r="F73" s="226">
        <f>'4 pr._savarankiškos f-jos'!G182+'6 pr._mokinio krepšelis'!G53+'7 pr._kita dotacija'!G159+'9 pr._įstaigų pajamos'!G74</f>
        <v>0</v>
      </c>
      <c r="G73" s="254">
        <f>'4 pr._savarankiškos f-jos'!H182+'6 pr._mokinio krepšelis'!H53+'7 pr._kita dotacija'!H159+'9 pr._įstaigų pajamos'!H74</f>
        <v>0</v>
      </c>
      <c r="H73" s="254">
        <f>'4 pr._savarankiškos f-jos'!I182+'6 pr._mokinio krepšelis'!I53+'7 pr._kita dotacija'!I159+'9 pr._įstaigų pajamos'!I74</f>
        <v>0</v>
      </c>
      <c r="I73" s="254">
        <f>'4 pr._savarankiškos f-jos'!J182+'6 pr._mokinio krepšelis'!J53+'7 pr._kita dotacija'!J159+'9 pr._įstaigų pajamos'!J74</f>
        <v>0</v>
      </c>
      <c r="J73" s="254">
        <f>'4 pr._savarankiškos f-jos'!K182+'6 pr._mokinio krepšelis'!K53+'7 pr._kita dotacija'!K159+'9 pr._įstaigų pajamos'!K74</f>
        <v>0</v>
      </c>
      <c r="K73" s="10">
        <f>L73+N73</f>
        <v>426481</v>
      </c>
      <c r="L73" s="10">
        <f>D73+H73</f>
        <v>426481</v>
      </c>
      <c r="M73" s="10">
        <f>E73+I73</f>
        <v>276263</v>
      </c>
      <c r="N73" s="10">
        <f>F73+J73</f>
        <v>0</v>
      </c>
    </row>
    <row r="74" spans="1:14" ht="15" customHeight="1" x14ac:dyDescent="0.25">
      <c r="A74" s="11" t="s">
        <v>125</v>
      </c>
      <c r="B74" s="21" t="s">
        <v>27</v>
      </c>
      <c r="C74" s="226">
        <f t="shared" ref="C74:C84" si="19">D74+F74</f>
        <v>199206</v>
      </c>
      <c r="D74" s="226">
        <f>'4 pr._savarankiškos f-jos'!E195+'9 pr._įstaigų pajamos'!E81+'11 pr._apyvartinės lėšos'!E161+'7 pr._kita dotacija'!E182</f>
        <v>198482</v>
      </c>
      <c r="E74" s="226">
        <f>'4 pr._savarankiškos f-jos'!F195+'9 pr._įstaigų pajamos'!F81+'11 pr._apyvartinės lėšos'!F161+'7 pr._kita dotacija'!F182</f>
        <v>121428</v>
      </c>
      <c r="F74" s="226">
        <f>'4 pr._savarankiškos f-jos'!G195+'9 pr._įstaigų pajamos'!G81+'11 pr._apyvartinės lėšos'!G161+'7 pr._kita dotacija'!G182</f>
        <v>724</v>
      </c>
      <c r="G74" s="254">
        <f>'4 pr._savarankiškos f-jos'!H195+'9 pr._įstaigų pajamos'!H81+'11 pr._apyvartinės lėšos'!H161+'7 pr._kita dotacija'!H182</f>
        <v>13033</v>
      </c>
      <c r="H74" s="254">
        <f>'4 pr._savarankiškos f-jos'!I195+'9 pr._įstaigų pajamos'!I81+'11 pr._apyvartinės lėšos'!I161+'7 pr._kita dotacija'!I182</f>
        <v>13033</v>
      </c>
      <c r="I74" s="254">
        <f>'4 pr._savarankiškos f-jos'!J195+'9 pr._įstaigų pajamos'!J81+'11 pr._apyvartinės lėšos'!J161+'7 pr._kita dotacija'!J182</f>
        <v>5486</v>
      </c>
      <c r="J74" s="254">
        <f>'4 pr._savarankiškos f-jos'!K195+'9 pr._įstaigų pajamos'!K81+'11 pr._apyvartinės lėšos'!K161+'7 pr._kita dotacija'!K182</f>
        <v>0</v>
      </c>
      <c r="K74" s="10">
        <f t="shared" ref="K74:K87" si="20">L74+N74</f>
        <v>212239</v>
      </c>
      <c r="L74" s="10">
        <f t="shared" ref="L74:L87" si="21">D74+H74</f>
        <v>211515</v>
      </c>
      <c r="M74" s="10">
        <f t="shared" ref="M74:M87" si="22">E74+I74</f>
        <v>126914</v>
      </c>
      <c r="N74" s="10">
        <f t="shared" ref="N74:N87" si="23">F74+J74</f>
        <v>724</v>
      </c>
    </row>
    <row r="75" spans="1:14" ht="15" customHeight="1" x14ac:dyDescent="0.25">
      <c r="A75" s="31" t="s">
        <v>126</v>
      </c>
      <c r="B75" s="21" t="s">
        <v>176</v>
      </c>
      <c r="C75" s="226">
        <f t="shared" si="19"/>
        <v>14906</v>
      </c>
      <c r="D75" s="226">
        <f>'4 pr._savarankiškos f-jos'!E196+'11 pr._apyvartinės lėšos'!E163</f>
        <v>14906</v>
      </c>
      <c r="E75" s="226">
        <f>'4 pr._savarankiškos f-jos'!F196+'11 pr._apyvartinės lėšos'!F163</f>
        <v>11175</v>
      </c>
      <c r="F75" s="226">
        <f>'4 pr._savarankiškos f-jos'!G196+'11 pr._apyvartinės lėšos'!G163</f>
        <v>0</v>
      </c>
      <c r="G75" s="254">
        <f>'4 pr._savarankiškos f-jos'!H196+'11 pr._apyvartinės lėšos'!H163</f>
        <v>0</v>
      </c>
      <c r="H75" s="254">
        <f>'4 pr._savarankiškos f-jos'!I196+'11 pr._apyvartinės lėšos'!I163</f>
        <v>0</v>
      </c>
      <c r="I75" s="254">
        <f>'4 pr._savarankiškos f-jos'!J196+'11 pr._apyvartinės lėšos'!J163</f>
        <v>0</v>
      </c>
      <c r="J75" s="254">
        <f>'4 pr._savarankiškos f-jos'!K196+'11 pr._apyvartinės lėšos'!K163</f>
        <v>0</v>
      </c>
      <c r="K75" s="10">
        <f t="shared" si="20"/>
        <v>14906</v>
      </c>
      <c r="L75" s="10">
        <f t="shared" si="21"/>
        <v>14906</v>
      </c>
      <c r="M75" s="10">
        <f t="shared" si="22"/>
        <v>11175</v>
      </c>
      <c r="N75" s="10">
        <f t="shared" si="23"/>
        <v>0</v>
      </c>
    </row>
    <row r="76" spans="1:14" ht="15" customHeight="1" x14ac:dyDescent="0.25">
      <c r="A76" s="27" t="s">
        <v>127</v>
      </c>
      <c r="B76" s="21" t="s">
        <v>63</v>
      </c>
      <c r="C76" s="226">
        <f t="shared" si="19"/>
        <v>54648</v>
      </c>
      <c r="D76" s="226">
        <f>'4 pr._savarankiškos f-jos'!E197+'9 pr._įstaigų pajamos'!E82+'11 pr._apyvartinės lėšos'!E165+'7 pr._kita dotacija'!E185</f>
        <v>54648</v>
      </c>
      <c r="E76" s="226">
        <f>'4 pr._savarankiškos f-jos'!F197+'9 pr._įstaigų pajamos'!F82+'11 pr._apyvartinės lėšos'!F165+'7 pr._kita dotacija'!F185</f>
        <v>36719</v>
      </c>
      <c r="F76" s="226">
        <f>'4 pr._savarankiškos f-jos'!G197+'9 pr._įstaigų pajamos'!G82+'11 pr._apyvartinės lėšos'!G165+'7 pr._kita dotacija'!G185</f>
        <v>0</v>
      </c>
      <c r="G76" s="254">
        <f>'4 pr._savarankiškos f-jos'!H197+'9 pr._įstaigų pajamos'!H82+'11 pr._apyvartinės lėšos'!H165+'7 pr._kita dotacija'!H185</f>
        <v>2624</v>
      </c>
      <c r="H76" s="254">
        <f>'4 pr._savarankiškos f-jos'!I197+'9 pr._įstaigų pajamos'!I82+'11 pr._apyvartinės lėšos'!I165+'7 pr._kita dotacija'!I185</f>
        <v>2624</v>
      </c>
      <c r="I76" s="254">
        <f>'4 pr._savarankiškos f-jos'!J197+'9 pr._įstaigų pajamos'!J82+'11 pr._apyvartinės lėšos'!J165+'7 pr._kita dotacija'!J185</f>
        <v>2003</v>
      </c>
      <c r="J76" s="254">
        <f>'4 pr._savarankiškos f-jos'!K197+'9 pr._įstaigų pajamos'!K82+'11 pr._apyvartinės lėšos'!K165+'7 pr._kita dotacija'!K185</f>
        <v>0</v>
      </c>
      <c r="K76" s="10">
        <f t="shared" si="20"/>
        <v>57272</v>
      </c>
      <c r="L76" s="10">
        <f t="shared" si="21"/>
        <v>57272</v>
      </c>
      <c r="M76" s="10">
        <f t="shared" si="22"/>
        <v>38722</v>
      </c>
      <c r="N76" s="10">
        <f t="shared" si="23"/>
        <v>0</v>
      </c>
    </row>
    <row r="77" spans="1:14" ht="15" customHeight="1" x14ac:dyDescent="0.25">
      <c r="A77" s="27" t="s">
        <v>177</v>
      </c>
      <c r="B77" s="21" t="s">
        <v>64</v>
      </c>
      <c r="C77" s="226">
        <f t="shared" si="19"/>
        <v>43167</v>
      </c>
      <c r="D77" s="226">
        <f>'4 pr._savarankiškos f-jos'!E198+'9 pr._įstaigų pajamos'!E83+'11 pr._apyvartinės lėšos'!E167+'7 pr._kita dotacija'!E188</f>
        <v>43167</v>
      </c>
      <c r="E77" s="226">
        <f>'4 pr._savarankiškos f-jos'!F198+'9 pr._įstaigų pajamos'!F83+'11 pr._apyvartinės lėšos'!F167+'7 pr._kita dotacija'!F188</f>
        <v>26269</v>
      </c>
      <c r="F77" s="226">
        <f>'4 pr._savarankiškos f-jos'!G198+'9 pr._įstaigų pajamos'!G83+'11 pr._apyvartinės lėšos'!G167+'7 pr._kita dotacija'!G188</f>
        <v>0</v>
      </c>
      <c r="G77" s="254">
        <f>'4 pr._savarankiškos f-jos'!H198+'9 pr._įstaigų pajamos'!H83+'11 pr._apyvartinės lėšos'!H167+'7 pr._kita dotacija'!H188</f>
        <v>1927</v>
      </c>
      <c r="H77" s="254">
        <f>'4 pr._savarankiškos f-jos'!I198+'9 pr._įstaigų pajamos'!I83+'11 pr._apyvartinės lėšos'!I167+'7 pr._kita dotacija'!I188</f>
        <v>1927</v>
      </c>
      <c r="I77" s="254">
        <f>'4 pr._savarankiškos f-jos'!J198+'9 pr._įstaigų pajamos'!J83+'11 pr._apyvartinės lėšos'!J167+'7 pr._kita dotacija'!J188</f>
        <v>1471</v>
      </c>
      <c r="J77" s="254">
        <f>'4 pr._savarankiškos f-jos'!K198+'9 pr._įstaigų pajamos'!K83+'11 pr._apyvartinės lėšos'!K167+'7 pr._kita dotacija'!K188</f>
        <v>0</v>
      </c>
      <c r="K77" s="10">
        <f t="shared" si="20"/>
        <v>45094</v>
      </c>
      <c r="L77" s="10">
        <f t="shared" si="21"/>
        <v>45094</v>
      </c>
      <c r="M77" s="10">
        <f t="shared" si="22"/>
        <v>27740</v>
      </c>
      <c r="N77" s="10">
        <f t="shared" si="23"/>
        <v>0</v>
      </c>
    </row>
    <row r="78" spans="1:14" ht="15" customHeight="1" x14ac:dyDescent="0.25">
      <c r="A78" s="27" t="s">
        <v>128</v>
      </c>
      <c r="B78" s="21" t="s">
        <v>28</v>
      </c>
      <c r="C78" s="226">
        <f t="shared" si="19"/>
        <v>26746</v>
      </c>
      <c r="D78" s="226">
        <f>'4 pr._savarankiškos f-jos'!E199+'9 pr._įstaigų pajamos'!E84+'11 pr._apyvartinės lėšos'!E169+'7 pr._kita dotacija'!E191</f>
        <v>26746</v>
      </c>
      <c r="E78" s="226">
        <f>'4 pr._savarankiškos f-jos'!F199+'9 pr._įstaigų pajamos'!F84+'11 pr._apyvartinės lėšos'!F169+'7 pr._kita dotacija'!F191</f>
        <v>18754</v>
      </c>
      <c r="F78" s="226">
        <f>'4 pr._savarankiškos f-jos'!G199+'9 pr._įstaigų pajamos'!G84+'11 pr._apyvartinės lėšos'!G169+'7 pr._kita dotacija'!G191</f>
        <v>0</v>
      </c>
      <c r="G78" s="254">
        <f>'4 pr._savarankiškos f-jos'!H199+'9 pr._įstaigų pajamos'!H84+'11 pr._apyvartinės lėšos'!H169+'7 pr._kita dotacija'!H191</f>
        <v>1458</v>
      </c>
      <c r="H78" s="254">
        <f>'4 pr._savarankiškos f-jos'!I199+'9 pr._įstaigų pajamos'!I84+'11 pr._apyvartinės lėšos'!I169+'7 pr._kita dotacija'!I191</f>
        <v>1458</v>
      </c>
      <c r="I78" s="254">
        <f>'4 pr._savarankiškos f-jos'!J199+'9 pr._įstaigų pajamos'!J84+'11 pr._apyvartinės lėšos'!J169+'7 pr._kita dotacija'!J191</f>
        <v>1113</v>
      </c>
      <c r="J78" s="254">
        <f>'4 pr._savarankiškos f-jos'!K199+'9 pr._įstaigų pajamos'!K84+'11 pr._apyvartinės lėšos'!K169+'7 pr._kita dotacija'!K191</f>
        <v>0</v>
      </c>
      <c r="K78" s="10">
        <f t="shared" si="20"/>
        <v>28204</v>
      </c>
      <c r="L78" s="10">
        <f t="shared" si="21"/>
        <v>28204</v>
      </c>
      <c r="M78" s="10">
        <f t="shared" si="22"/>
        <v>19867</v>
      </c>
      <c r="N78" s="10">
        <f t="shared" si="23"/>
        <v>0</v>
      </c>
    </row>
    <row r="79" spans="1:14" ht="15" customHeight="1" x14ac:dyDescent="0.25">
      <c r="A79" s="27" t="s">
        <v>129</v>
      </c>
      <c r="B79" s="21" t="s">
        <v>29</v>
      </c>
      <c r="C79" s="226">
        <f t="shared" si="19"/>
        <v>65136</v>
      </c>
      <c r="D79" s="226">
        <f>'4 pr._savarankiškos f-jos'!E200+'9 pr._įstaigų pajamos'!E85+'11 pr._apyvartinės lėšos'!E171+'7 pr._kita dotacija'!E194</f>
        <v>65136</v>
      </c>
      <c r="E79" s="226">
        <f>'4 pr._savarankiškos f-jos'!F200+'9 pr._įstaigų pajamos'!F85+'11 pr._apyvartinės lėšos'!F171+'7 pr._kita dotacija'!F194</f>
        <v>43678</v>
      </c>
      <c r="F79" s="226">
        <f>'4 pr._savarankiškos f-jos'!G200+'9 pr._įstaigų pajamos'!G85+'11 pr._apyvartinės lėšos'!G171+'7 pr._kita dotacija'!G194</f>
        <v>0</v>
      </c>
      <c r="G79" s="254">
        <f>'4 pr._savarankiškos f-jos'!H200+'9 pr._įstaigų pajamos'!H85+'11 pr._apyvartinės lėšos'!H171+'7 pr._kita dotacija'!H194</f>
        <v>3134</v>
      </c>
      <c r="H79" s="254">
        <f>'4 pr._savarankiškos f-jos'!I200+'9 pr._įstaigų pajamos'!I85+'11 pr._apyvartinės lėšos'!I171+'7 pr._kita dotacija'!I194</f>
        <v>3134</v>
      </c>
      <c r="I79" s="254">
        <f>'4 pr._savarankiškos f-jos'!J200+'9 pr._įstaigų pajamos'!J85+'11 pr._apyvartinės lėšos'!J171+'7 pr._kita dotacija'!J194</f>
        <v>2392</v>
      </c>
      <c r="J79" s="254">
        <f>'4 pr._savarankiškos f-jos'!K200+'9 pr._įstaigų pajamos'!K85+'11 pr._apyvartinės lėšos'!K171+'7 pr._kita dotacija'!K194</f>
        <v>0</v>
      </c>
      <c r="K79" s="10">
        <f t="shared" si="20"/>
        <v>68270</v>
      </c>
      <c r="L79" s="10">
        <f t="shared" si="21"/>
        <v>68270</v>
      </c>
      <c r="M79" s="10">
        <f t="shared" si="22"/>
        <v>46070</v>
      </c>
      <c r="N79" s="10">
        <f t="shared" si="23"/>
        <v>0</v>
      </c>
    </row>
    <row r="80" spans="1:14" ht="15" customHeight="1" x14ac:dyDescent="0.25">
      <c r="A80" s="27" t="s">
        <v>130</v>
      </c>
      <c r="B80" s="21" t="s">
        <v>74</v>
      </c>
      <c r="C80" s="226">
        <f t="shared" si="19"/>
        <v>31943</v>
      </c>
      <c r="D80" s="226">
        <f>'4 pr._savarankiškos f-jos'!E201+'9 pr._įstaigų pajamos'!E86+'11 pr._apyvartinės lėšos'!E173+'7 pr._kita dotacija'!E197</f>
        <v>31943</v>
      </c>
      <c r="E80" s="226">
        <f>'4 pr._savarankiškos f-jos'!F201+'9 pr._įstaigų pajamos'!F86+'11 pr._apyvartinės lėšos'!F173+'7 pr._kita dotacija'!F197</f>
        <v>21636</v>
      </c>
      <c r="F80" s="226">
        <f>'4 pr._savarankiškos f-jos'!G201+'9 pr._įstaigų pajamos'!G86+'11 pr._apyvartinės lėšos'!G173+'7 pr._kita dotacija'!G197</f>
        <v>0</v>
      </c>
      <c r="G80" s="254">
        <f>'4 pr._savarankiškos f-jos'!H201+'9 pr._įstaigų pajamos'!H86+'11 pr._apyvartinės lėšos'!H173+'7 pr._kita dotacija'!H197</f>
        <v>2057</v>
      </c>
      <c r="H80" s="254">
        <f>'4 pr._savarankiškos f-jos'!I201+'9 pr._įstaigų pajamos'!I86+'11 pr._apyvartinės lėšos'!I173+'7 pr._kita dotacija'!I197</f>
        <v>2057</v>
      </c>
      <c r="I80" s="254">
        <f>'4 pr._savarankiškos f-jos'!J201+'9 pr._įstaigų pajamos'!J86+'11 pr._apyvartinės lėšos'!J173+'7 pr._kita dotacija'!J197</f>
        <v>1188</v>
      </c>
      <c r="J80" s="254">
        <f>'4 pr._savarankiškos f-jos'!K201+'9 pr._įstaigų pajamos'!K86+'11 pr._apyvartinės lėšos'!K173+'7 pr._kita dotacija'!K197</f>
        <v>0</v>
      </c>
      <c r="K80" s="10">
        <f t="shared" si="20"/>
        <v>34000</v>
      </c>
      <c r="L80" s="10">
        <f t="shared" si="21"/>
        <v>34000</v>
      </c>
      <c r="M80" s="10">
        <f t="shared" si="22"/>
        <v>22824</v>
      </c>
      <c r="N80" s="10">
        <f t="shared" si="23"/>
        <v>0</v>
      </c>
    </row>
    <row r="81" spans="1:14" ht="15" customHeight="1" x14ac:dyDescent="0.25">
      <c r="A81" s="27" t="s">
        <v>131</v>
      </c>
      <c r="B81" s="21" t="s">
        <v>168</v>
      </c>
      <c r="C81" s="226">
        <f t="shared" si="19"/>
        <v>26456</v>
      </c>
      <c r="D81" s="226">
        <f>'4 pr._savarankiškos f-jos'!E202+'9 pr._įstaigų pajamos'!E87+'11 pr._apyvartinės lėšos'!E175+'7 pr._kita dotacija'!E200</f>
        <v>26456</v>
      </c>
      <c r="E81" s="226">
        <f>'4 pr._savarankiškos f-jos'!F202+'9 pr._įstaigų pajamos'!F87+'11 pr._apyvartinės lėšos'!F175+'7 pr._kita dotacija'!F200</f>
        <v>16403</v>
      </c>
      <c r="F81" s="226">
        <f>'4 pr._savarankiškos f-jos'!G202+'9 pr._įstaigų pajamos'!G87+'11 pr._apyvartinės lėšos'!G175+'7 pr._kita dotacija'!G200</f>
        <v>0</v>
      </c>
      <c r="G81" s="254">
        <f>'4 pr._savarankiškos f-jos'!H202+'9 pr._įstaigų pajamos'!H87+'11 pr._apyvartinės lėšos'!H175+'7 pr._kita dotacija'!H200</f>
        <v>1103</v>
      </c>
      <c r="H81" s="254">
        <f>'4 pr._savarankiškos f-jos'!I202+'9 pr._įstaigų pajamos'!I87+'11 pr._apyvartinės lėšos'!I175+'7 pr._kita dotacija'!I200</f>
        <v>1103</v>
      </c>
      <c r="I81" s="254">
        <f>'4 pr._savarankiškos f-jos'!J202+'9 pr._įstaigų pajamos'!J87+'11 pr._apyvartinės lėšos'!J175+'7 pr._kita dotacija'!J200</f>
        <v>842</v>
      </c>
      <c r="J81" s="254">
        <f>'4 pr._savarankiškos f-jos'!K202+'9 pr._įstaigų pajamos'!K87+'11 pr._apyvartinės lėšos'!K175+'7 pr._kita dotacija'!K200</f>
        <v>0</v>
      </c>
      <c r="K81" s="10">
        <f t="shared" si="20"/>
        <v>27559</v>
      </c>
      <c r="L81" s="10">
        <f t="shared" si="21"/>
        <v>27559</v>
      </c>
      <c r="M81" s="10">
        <f t="shared" si="22"/>
        <v>17245</v>
      </c>
      <c r="N81" s="10">
        <f t="shared" si="23"/>
        <v>0</v>
      </c>
    </row>
    <row r="82" spans="1:14" ht="15" customHeight="1" x14ac:dyDescent="0.25">
      <c r="A82" s="27" t="s">
        <v>132</v>
      </c>
      <c r="B82" s="21" t="s">
        <v>30</v>
      </c>
      <c r="C82" s="226">
        <f t="shared" si="19"/>
        <v>372964</v>
      </c>
      <c r="D82" s="226">
        <f>'4 pr._savarankiškos f-jos'!E203+'9 pr._įstaigų pajamos'!E88+'11 pr._apyvartinės lėšos'!E177+'10 pr._skolintos lėšos'!E43+'7 pr._kita dotacija'!E203</f>
        <v>372964</v>
      </c>
      <c r="E82" s="226">
        <f>'4 pr._savarankiškos f-jos'!F203+'9 pr._įstaigų pajamos'!F88+'11 pr._apyvartinės lėšos'!F177+'10 pr._skolintos lėšos'!F43+'7 pr._kita dotacija'!F203</f>
        <v>247779</v>
      </c>
      <c r="F82" s="226">
        <f>'4 pr._savarankiškos f-jos'!G203+'9 pr._įstaigų pajamos'!G88+'11 pr._apyvartinės lėšos'!G177+'10 pr._skolintos lėšos'!G43+'7 pr._kita dotacija'!G203</f>
        <v>0</v>
      </c>
      <c r="G82" s="254">
        <f>'4 pr._savarankiškos f-jos'!H203+'9 pr._įstaigų pajamos'!H88+'11 pr._apyvartinės lėšos'!H177+'10 pr._skolintos lėšos'!H43+'7 pr._kita dotacija'!H203</f>
        <v>15667</v>
      </c>
      <c r="H82" s="254">
        <f>'4 pr._savarankiškos f-jos'!I203+'9 pr._įstaigų pajamos'!I88+'11 pr._apyvartinės lėšos'!I177+'10 pr._skolintos lėšos'!I43+'7 pr._kita dotacija'!I203</f>
        <v>15667</v>
      </c>
      <c r="I82" s="254">
        <f>'4 pr._savarankiškos f-jos'!J203+'9 pr._įstaigų pajamos'!J88+'11 pr._apyvartinės lėšos'!J177+'10 pr._skolintos lėšos'!J43+'7 pr._kita dotacija'!J203</f>
        <v>11365</v>
      </c>
      <c r="J82" s="254">
        <f>'4 pr._savarankiškos f-jos'!K203+'9 pr._įstaigų pajamos'!K88+'11 pr._apyvartinės lėšos'!K177+'10 pr._skolintos lėšos'!K43+'7 pr._kita dotacija'!K203</f>
        <v>0</v>
      </c>
      <c r="K82" s="10">
        <f t="shared" si="20"/>
        <v>388631</v>
      </c>
      <c r="L82" s="10">
        <f t="shared" si="21"/>
        <v>388631</v>
      </c>
      <c r="M82" s="10">
        <f t="shared" si="22"/>
        <v>259144</v>
      </c>
      <c r="N82" s="10">
        <f t="shared" si="23"/>
        <v>0</v>
      </c>
    </row>
    <row r="83" spans="1:14" ht="15" customHeight="1" x14ac:dyDescent="0.25">
      <c r="A83" s="27" t="s">
        <v>133</v>
      </c>
      <c r="B83" s="10" t="s">
        <v>31</v>
      </c>
      <c r="C83" s="226">
        <f t="shared" si="19"/>
        <v>129814</v>
      </c>
      <c r="D83" s="226">
        <f>'4 pr._savarankiškos f-jos'!E204+'9 pr._įstaigų pajamos'!E89+'11 pr._apyvartinės lėšos'!E179+'7 pr._kita dotacija'!E206</f>
        <v>129814</v>
      </c>
      <c r="E83" s="226">
        <f>'4 pr._savarankiškos f-jos'!F204+'9 pr._įstaigų pajamos'!F89+'11 pr._apyvartinės lėšos'!F179+'7 pr._kita dotacija'!F206</f>
        <v>74600</v>
      </c>
      <c r="F83" s="226">
        <f>'4 pr._savarankiškos f-jos'!G204+'9 pr._įstaigų pajamos'!G89+'11 pr._apyvartinės lėšos'!G179+'7 pr._kita dotacija'!G206</f>
        <v>0</v>
      </c>
      <c r="G83" s="254">
        <f>'4 pr._savarankiškos f-jos'!H204+'9 pr._įstaigų pajamos'!H89+'11 pr._apyvartinės lėšos'!H179+'7 pr._kita dotacija'!H206</f>
        <v>7827</v>
      </c>
      <c r="H83" s="254">
        <f>'4 pr._savarankiškos f-jos'!I204+'9 pr._įstaigų pajamos'!I89+'11 pr._apyvartinės lėšos'!I179+'7 pr._kita dotacija'!I206</f>
        <v>7827</v>
      </c>
      <c r="I83" s="254">
        <f>'4 pr._savarankiškos f-jos'!J204+'9 pr._įstaigų pajamos'!J89+'11 pr._apyvartinės lėšos'!J179+'7 pr._kita dotacija'!J206</f>
        <v>2867</v>
      </c>
      <c r="J83" s="254">
        <f>'4 pr._savarankiškos f-jos'!K204+'9 pr._įstaigų pajamos'!K89+'11 pr._apyvartinės lėšos'!K179+'7 pr._kita dotacija'!K206</f>
        <v>0</v>
      </c>
      <c r="K83" s="10">
        <f t="shared" si="20"/>
        <v>137641</v>
      </c>
      <c r="L83" s="10">
        <f t="shared" si="21"/>
        <v>137641</v>
      </c>
      <c r="M83" s="10">
        <f t="shared" si="22"/>
        <v>77467</v>
      </c>
      <c r="N83" s="10">
        <f t="shared" si="23"/>
        <v>0</v>
      </c>
    </row>
    <row r="84" spans="1:14" ht="15" customHeight="1" x14ac:dyDescent="0.25">
      <c r="A84" s="27" t="s">
        <v>134</v>
      </c>
      <c r="B84" s="29" t="s">
        <v>71</v>
      </c>
      <c r="C84" s="226">
        <f t="shared" si="19"/>
        <v>343795</v>
      </c>
      <c r="D84" s="226">
        <f>'4 pr._savarankiškos f-jos'!E205+'6 pr._mokinio krepšelis'!E54+'9 pr._įstaigų pajamos'!E90+'11 pr._apyvartinės lėšos'!E181+'7 pr._kita dotacija'!E209</f>
        <v>343795</v>
      </c>
      <c r="E84" s="226">
        <f>'4 pr._savarankiškos f-jos'!F205+'6 pr._mokinio krepšelis'!F54+'9 pr._įstaigų pajamos'!F90+'11 pr._apyvartinės lėšos'!F181+'7 pr._kita dotacija'!F209</f>
        <v>221680</v>
      </c>
      <c r="F84" s="226">
        <f>'4 pr._savarankiškos f-jos'!G205+'6 pr._mokinio krepšelis'!G54+'9 pr._įstaigų pajamos'!G90+'11 pr._apyvartinės lėšos'!G181+'7 pr._kita dotacija'!G209</f>
        <v>0</v>
      </c>
      <c r="G84" s="254">
        <f>'4 pr._savarankiškos f-jos'!H205+'6 pr._mokinio krepšelis'!H54+'9 pr._įstaigų pajamos'!H90+'11 pr._apyvartinės lėšos'!H181+'7 pr._kita dotacija'!H209</f>
        <v>6804</v>
      </c>
      <c r="H84" s="254">
        <f>'4 pr._savarankiškos f-jos'!I205+'6 pr._mokinio krepšelis'!I54+'9 pr._įstaigų pajamos'!I90+'11 pr._apyvartinės lėšos'!I181+'7 pr._kita dotacija'!I209</f>
        <v>6804</v>
      </c>
      <c r="I84" s="254">
        <f>'4 pr._savarankiškos f-jos'!J205+'6 pr._mokinio krepšelis'!J54+'9 pr._įstaigų pajamos'!J90+'11 pr._apyvartinės lėšos'!J181+'7 pr._kita dotacija'!J209</f>
        <v>901</v>
      </c>
      <c r="J84" s="254">
        <f>'4 pr._savarankiškos f-jos'!K205+'6 pr._mokinio krepšelis'!K54+'9 pr._įstaigų pajamos'!K90+'11 pr._apyvartinės lėšos'!K181+'7 pr._kita dotacija'!K209</f>
        <v>0</v>
      </c>
      <c r="K84" s="10">
        <f t="shared" si="20"/>
        <v>350599</v>
      </c>
      <c r="L84" s="10">
        <f t="shared" si="21"/>
        <v>350599</v>
      </c>
      <c r="M84" s="10">
        <f t="shared" si="22"/>
        <v>222581</v>
      </c>
      <c r="N84" s="10">
        <f t="shared" si="23"/>
        <v>0</v>
      </c>
    </row>
    <row r="85" spans="1:14" ht="15" customHeight="1" x14ac:dyDescent="0.25">
      <c r="A85" s="30" t="s">
        <v>135</v>
      </c>
      <c r="B85" s="49" t="s">
        <v>58</v>
      </c>
      <c r="C85" s="226">
        <f>D85+F85</f>
        <v>404820</v>
      </c>
      <c r="D85" s="229">
        <f>'4 pr._savarankiškos f-jos'!E211+'9 pr._įstaigų pajamos'!E93+'11 pr._apyvartinės lėšos'!E188+'7 pr._kita dotacija'!E215</f>
        <v>404820</v>
      </c>
      <c r="E85" s="229">
        <f>'4 pr._savarankiškos f-jos'!F211+'9 pr._įstaigų pajamos'!F93+'11 pr._apyvartinės lėšos'!F188+'7 pr._kita dotacija'!F215</f>
        <v>209196</v>
      </c>
      <c r="F85" s="229">
        <f>'4 pr._savarankiškos f-jos'!G211+'9 pr._įstaigų pajamos'!G93+'11 pr._apyvartinės lėšos'!G188+'7 pr._kita dotacija'!G215</f>
        <v>0</v>
      </c>
      <c r="G85" s="254">
        <f>'4 pr._savarankiškos f-jos'!H211+'9 pr._įstaigų pajamos'!H93+'11 pr._apyvartinės lėšos'!H188+'7 pr._kita dotacija'!H215</f>
        <v>2135</v>
      </c>
      <c r="H85" s="254">
        <f>'4 pr._savarankiškos f-jos'!I211+'9 pr._įstaigų pajamos'!I93+'11 pr._apyvartinės lėšos'!I188+'7 pr._kita dotacija'!I215</f>
        <v>2135</v>
      </c>
      <c r="I85" s="254">
        <f>'4 pr._savarankiškos f-jos'!J211+'9 pr._įstaigų pajamos'!J93+'11 pr._apyvartinės lėšos'!J188+'7 pr._kita dotacija'!J215</f>
        <v>1630</v>
      </c>
      <c r="J85" s="254">
        <f>'4 pr._savarankiškos f-jos'!K211+'9 pr._įstaigų pajamos'!K93+'11 pr._apyvartinės lėšos'!K188+'7 pr._kita dotacija'!K215</f>
        <v>0</v>
      </c>
      <c r="K85" s="10">
        <f t="shared" si="20"/>
        <v>406955</v>
      </c>
      <c r="L85" s="10">
        <f t="shared" si="21"/>
        <v>406955</v>
      </c>
      <c r="M85" s="10">
        <f t="shared" si="22"/>
        <v>210826</v>
      </c>
      <c r="N85" s="10">
        <f t="shared" si="23"/>
        <v>0</v>
      </c>
    </row>
    <row r="86" spans="1:14" ht="15" customHeight="1" x14ac:dyDescent="0.25">
      <c r="A86" s="13" t="s">
        <v>136</v>
      </c>
      <c r="B86" s="21" t="s">
        <v>59</v>
      </c>
      <c r="C86" s="226">
        <f>D86+F86</f>
        <v>467836</v>
      </c>
      <c r="D86" s="226">
        <f>'4 pr._savarankiškos f-jos'!E212+'5 pr._valstybinės f-jos'!E116+'9 pr._įstaigų pajamos'!E94+'11 pr._apyvartinės lėšos'!E190</f>
        <v>467836</v>
      </c>
      <c r="E86" s="226">
        <f>'4 pr._savarankiškos f-jos'!F212+'5 pr._valstybinės f-jos'!F116+'9 pr._įstaigų pajamos'!F94+'11 pr._apyvartinės lėšos'!F190</f>
        <v>330621</v>
      </c>
      <c r="F86" s="226">
        <f>'4 pr._savarankiškos f-jos'!G212+'5 pr._valstybinės f-jos'!G116+'9 pr._įstaigų pajamos'!G94+'11 pr._apyvartinės lėšos'!G190</f>
        <v>0</v>
      </c>
      <c r="G86" s="254">
        <f>'4 pr._savarankiškos f-jos'!H212+'5 pr._valstybinės f-jos'!H116+'9 pr._įstaigų pajamos'!H94+'11 pr._apyvartinės lėšos'!H190</f>
        <v>20000</v>
      </c>
      <c r="H86" s="254">
        <f>'4 pr._savarankiškos f-jos'!I212+'5 pr._valstybinės f-jos'!I116+'9 pr._įstaigų pajamos'!I94+'11 pr._apyvartinės lėšos'!I190</f>
        <v>20000</v>
      </c>
      <c r="I86" s="254">
        <f>'4 pr._savarankiškos f-jos'!J212+'5 pr._valstybinės f-jos'!J116+'9 pr._įstaigų pajamos'!J94+'11 pr._apyvartinės lėšos'!J190</f>
        <v>15270</v>
      </c>
      <c r="J86" s="254">
        <f>'4 pr._savarankiškos f-jos'!K212+'5 pr._valstybinės f-jos'!K116+'9 pr._įstaigų pajamos'!K94+'11 pr._apyvartinės lėšos'!K190</f>
        <v>0</v>
      </c>
      <c r="K86" s="10">
        <f t="shared" si="20"/>
        <v>487836</v>
      </c>
      <c r="L86" s="10">
        <f t="shared" si="21"/>
        <v>487836</v>
      </c>
      <c r="M86" s="10">
        <f t="shared" si="22"/>
        <v>345891</v>
      </c>
      <c r="N86" s="10">
        <f t="shared" si="23"/>
        <v>0</v>
      </c>
    </row>
    <row r="87" spans="1:14" s="26" customFormat="1" ht="15" customHeight="1" x14ac:dyDescent="0.25">
      <c r="A87" s="11" t="s">
        <v>137</v>
      </c>
      <c r="B87" s="10" t="s">
        <v>76</v>
      </c>
      <c r="C87" s="226">
        <f>D87+F87</f>
        <v>597743</v>
      </c>
      <c r="D87" s="226">
        <f>'4 pr._savarankiškos f-jos'!E214+'7 pr._kita dotacija'!E217+'9 pr._įstaigų pajamos'!E96</f>
        <v>597743</v>
      </c>
      <c r="E87" s="226">
        <f>'4 pr._savarankiškos f-jos'!F214+'7 pr._kita dotacija'!F217+'9 pr._įstaigų pajamos'!F96</f>
        <v>357704</v>
      </c>
      <c r="F87" s="226">
        <f>'4 pr._savarankiškos f-jos'!G214+'7 pr._kita dotacija'!G217+'9 pr._įstaigų pajamos'!G96</f>
        <v>0</v>
      </c>
      <c r="G87" s="254">
        <f>'4 pr._savarankiškos f-jos'!H214+'7 pr._kita dotacija'!H217+'9 pr._įstaigų pajamos'!H96</f>
        <v>1560</v>
      </c>
      <c r="H87" s="254">
        <f>'4 pr._savarankiškos f-jos'!I214+'7 pr._kita dotacija'!I217+'9 pr._įstaigų pajamos'!I96</f>
        <v>1560</v>
      </c>
      <c r="I87" s="254">
        <f>'4 pr._savarankiškos f-jos'!J214+'7 pr._kita dotacija'!J217+'9 pr._įstaigų pajamos'!J96</f>
        <v>1191</v>
      </c>
      <c r="J87" s="254">
        <f>'4 pr._savarankiškos f-jos'!K214+'7 pr._kita dotacija'!K217+'9 pr._įstaigų pajamos'!K96</f>
        <v>0</v>
      </c>
      <c r="K87" s="10">
        <f t="shared" si="20"/>
        <v>599303</v>
      </c>
      <c r="L87" s="10">
        <f t="shared" si="21"/>
        <v>599303</v>
      </c>
      <c r="M87" s="10">
        <f t="shared" si="22"/>
        <v>358895</v>
      </c>
      <c r="N87" s="10">
        <f t="shared" si="23"/>
        <v>0</v>
      </c>
    </row>
    <row r="88" spans="1:14" ht="15.95" customHeight="1" x14ac:dyDescent="0.25">
      <c r="A88" s="36" t="s">
        <v>138</v>
      </c>
      <c r="B88" s="37" t="s">
        <v>189</v>
      </c>
      <c r="C88" s="230">
        <f>SUM(C21:C87)</f>
        <v>38821022</v>
      </c>
      <c r="D88" s="230">
        <f>SUM(D21:D87)</f>
        <v>31687410</v>
      </c>
      <c r="E88" s="230">
        <f>SUM(E21:E87)</f>
        <v>14328480</v>
      </c>
      <c r="F88" s="230">
        <f>SUM(F21:F87)</f>
        <v>7133612</v>
      </c>
      <c r="G88" s="256">
        <f t="shared" ref="G88:N88" si="24">SUM(G21:G87)</f>
        <v>186153</v>
      </c>
      <c r="H88" s="256">
        <f t="shared" si="24"/>
        <v>122345</v>
      </c>
      <c r="I88" s="256">
        <f t="shared" si="24"/>
        <v>201400</v>
      </c>
      <c r="J88" s="256">
        <f t="shared" si="24"/>
        <v>63808</v>
      </c>
      <c r="K88" s="39">
        <f t="shared" si="24"/>
        <v>39007175</v>
      </c>
      <c r="L88" s="39">
        <f t="shared" si="24"/>
        <v>31809755</v>
      </c>
      <c r="M88" s="39">
        <f t="shared" si="24"/>
        <v>14529880</v>
      </c>
      <c r="N88" s="39">
        <f t="shared" si="24"/>
        <v>7197420</v>
      </c>
    </row>
    <row r="89" spans="1:14" x14ac:dyDescent="0.25">
      <c r="A89" s="14"/>
      <c r="B89" s="161"/>
      <c r="C89" s="161"/>
      <c r="D89" s="161"/>
      <c r="E89" s="161"/>
      <c r="F89" s="161"/>
      <c r="G89" s="161"/>
      <c r="H89" s="161"/>
      <c r="I89" s="161"/>
      <c r="J89" s="161"/>
      <c r="K89" s="161"/>
      <c r="L89" s="161"/>
      <c r="M89" s="161"/>
    </row>
    <row r="90" spans="1:14" x14ac:dyDescent="0.25">
      <c r="A90" s="14"/>
      <c r="B90" s="14"/>
      <c r="C90" s="14"/>
      <c r="D90" s="14"/>
      <c r="E90" s="14"/>
      <c r="F90" s="14"/>
    </row>
    <row r="91" spans="1:14" x14ac:dyDescent="0.25">
      <c r="A91" s="14"/>
      <c r="B91" s="14"/>
      <c r="C91" s="14"/>
      <c r="D91" s="14"/>
      <c r="E91" s="14"/>
      <c r="F91" s="14"/>
    </row>
    <row r="92" spans="1:14" x14ac:dyDescent="0.25">
      <c r="A92" s="14"/>
      <c r="B92" s="14"/>
      <c r="C92" s="14"/>
      <c r="D92" s="14"/>
      <c r="E92" s="14"/>
      <c r="F92" s="14"/>
    </row>
    <row r="93" spans="1:14" x14ac:dyDescent="0.25">
      <c r="A93" s="14"/>
      <c r="B93" s="14"/>
      <c r="C93" s="14"/>
      <c r="D93" s="14"/>
      <c r="E93" s="14"/>
      <c r="F93" s="14"/>
    </row>
    <row r="94" spans="1:14" x14ac:dyDescent="0.25">
      <c r="A94" s="14"/>
      <c r="B94" s="14"/>
      <c r="C94" s="14"/>
      <c r="D94" s="14"/>
      <c r="E94" s="14"/>
      <c r="F94" s="14"/>
    </row>
    <row r="95" spans="1:14" x14ac:dyDescent="0.25">
      <c r="A95" s="14"/>
      <c r="B95" s="14"/>
      <c r="C95" s="14"/>
      <c r="D95" s="14"/>
      <c r="E95" s="14"/>
      <c r="F95" s="14"/>
    </row>
    <row r="96" spans="1:14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</sheetData>
  <mergeCells count="29">
    <mergeCell ref="B7:N7"/>
    <mergeCell ref="B8:N8"/>
    <mergeCell ref="B9:N9"/>
    <mergeCell ref="B1:N1"/>
    <mergeCell ref="B2:N2"/>
    <mergeCell ref="B3:N3"/>
    <mergeCell ref="B4:N4"/>
    <mergeCell ref="B5:N5"/>
    <mergeCell ref="B6:N6"/>
    <mergeCell ref="A18:A20"/>
    <mergeCell ref="B18:B20"/>
    <mergeCell ref="A16:N16"/>
    <mergeCell ref="G18:G20"/>
    <mergeCell ref="H18:J18"/>
    <mergeCell ref="H19:I19"/>
    <mergeCell ref="J19:J20"/>
    <mergeCell ref="K18:K20"/>
    <mergeCell ref="L18:N18"/>
    <mergeCell ref="L19:M19"/>
    <mergeCell ref="B10:N10"/>
    <mergeCell ref="N19:N20"/>
    <mergeCell ref="C18:C20"/>
    <mergeCell ref="D18:F18"/>
    <mergeCell ref="D19:E19"/>
    <mergeCell ref="F19:F20"/>
    <mergeCell ref="B11:N11"/>
    <mergeCell ref="B12:N12"/>
    <mergeCell ref="B13:N13"/>
    <mergeCell ref="B14:N1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8"/>
  <sheetViews>
    <sheetView showZeros="0" zoomScaleNormal="100" zoomScaleSheetLayoutView="100" workbookViewId="0">
      <selection activeCell="W12" sqref="W12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6384" width="9.140625" style="2"/>
  </cols>
  <sheetData>
    <row r="1" spans="1:15" x14ac:dyDescent="0.25">
      <c r="B1" s="435" t="s">
        <v>394</v>
      </c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</row>
    <row r="2" spans="1:15" x14ac:dyDescent="0.25">
      <c r="B2" s="435" t="s">
        <v>395</v>
      </c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</row>
    <row r="3" spans="1:15" x14ac:dyDescent="0.25">
      <c r="B3" s="435" t="s">
        <v>396</v>
      </c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</row>
    <row r="4" spans="1:15" x14ac:dyDescent="0.25">
      <c r="B4" s="435" t="s">
        <v>411</v>
      </c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</row>
    <row r="5" spans="1:15" ht="15" customHeight="1" x14ac:dyDescent="0.25">
      <c r="B5" s="432" t="s">
        <v>398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25">
      <c r="B6" s="432" t="s">
        <v>399</v>
      </c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</row>
    <row r="7" spans="1:15" ht="15" customHeight="1" x14ac:dyDescent="0.25">
      <c r="B7" s="432" t="s">
        <v>412</v>
      </c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</row>
    <row r="8" spans="1:15" ht="15" customHeight="1" x14ac:dyDescent="0.25">
      <c r="B8" s="432" t="s">
        <v>426</v>
      </c>
      <c r="C8" s="432"/>
      <c r="D8" s="432"/>
      <c r="E8" s="432"/>
      <c r="F8" s="432"/>
      <c r="G8" s="432"/>
      <c r="H8" s="432"/>
      <c r="I8" s="432"/>
      <c r="J8" s="432"/>
      <c r="K8" s="432"/>
      <c r="L8" s="432"/>
      <c r="M8" s="432"/>
      <c r="N8" s="432"/>
      <c r="O8" s="432"/>
    </row>
    <row r="9" spans="1:15" ht="15" customHeight="1" x14ac:dyDescent="0.25">
      <c r="B9" s="432" t="s">
        <v>439</v>
      </c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O9" s="432"/>
    </row>
    <row r="10" spans="1:15" ht="15" customHeight="1" x14ac:dyDescent="0.25">
      <c r="B10" s="432" t="s">
        <v>443</v>
      </c>
      <c r="C10" s="432"/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</row>
    <row r="11" spans="1:15" ht="15" customHeight="1" x14ac:dyDescent="0.25">
      <c r="B11" s="432" t="s">
        <v>497</v>
      </c>
      <c r="C11" s="432"/>
      <c r="D11" s="432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</row>
    <row r="12" spans="1:15" ht="15" customHeight="1" x14ac:dyDescent="0.25">
      <c r="B12" s="432" t="s">
        <v>502</v>
      </c>
      <c r="C12" s="432"/>
      <c r="D12" s="432"/>
      <c r="E12" s="432"/>
      <c r="F12" s="432"/>
      <c r="G12" s="432"/>
      <c r="H12" s="432"/>
      <c r="I12" s="432"/>
      <c r="J12" s="432"/>
      <c r="K12" s="432"/>
      <c r="L12" s="432"/>
      <c r="M12" s="432"/>
      <c r="N12" s="432"/>
      <c r="O12" s="432"/>
    </row>
    <row r="13" spans="1:15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spans="1:15" ht="27.75" customHeight="1" x14ac:dyDescent="0.25">
      <c r="A14" s="417" t="s">
        <v>387</v>
      </c>
      <c r="B14" s="417"/>
      <c r="C14" s="417"/>
      <c r="D14" s="417"/>
      <c r="E14" s="417"/>
      <c r="F14" s="417"/>
      <c r="G14" s="417"/>
      <c r="H14" s="417"/>
      <c r="I14" s="417"/>
      <c r="J14" s="417"/>
      <c r="K14" s="417"/>
      <c r="L14" s="417"/>
      <c r="M14" s="417"/>
      <c r="N14" s="417"/>
      <c r="O14" s="417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186</v>
      </c>
    </row>
    <row r="16" spans="1:15" ht="15" customHeight="1" x14ac:dyDescent="0.25">
      <c r="A16" s="393" t="s">
        <v>5</v>
      </c>
      <c r="B16" s="396" t="s">
        <v>393</v>
      </c>
      <c r="C16" s="396" t="s">
        <v>60</v>
      </c>
      <c r="D16" s="419" t="s">
        <v>414</v>
      </c>
      <c r="E16" s="422" t="s">
        <v>214</v>
      </c>
      <c r="F16" s="423"/>
      <c r="G16" s="424"/>
      <c r="H16" s="399" t="s">
        <v>416</v>
      </c>
      <c r="I16" s="402" t="s">
        <v>214</v>
      </c>
      <c r="J16" s="403"/>
      <c r="K16" s="403"/>
      <c r="L16" s="418" t="s">
        <v>0</v>
      </c>
      <c r="M16" s="418" t="s">
        <v>214</v>
      </c>
      <c r="N16" s="418"/>
      <c r="O16" s="418"/>
    </row>
    <row r="17" spans="1:17" x14ac:dyDescent="0.25">
      <c r="A17" s="394"/>
      <c r="B17" s="397"/>
      <c r="C17" s="397"/>
      <c r="D17" s="420"/>
      <c r="E17" s="422" t="s">
        <v>1</v>
      </c>
      <c r="F17" s="424"/>
      <c r="G17" s="419" t="s">
        <v>2</v>
      </c>
      <c r="H17" s="400"/>
      <c r="I17" s="402" t="s">
        <v>1</v>
      </c>
      <c r="J17" s="404"/>
      <c r="K17" s="433" t="s">
        <v>2</v>
      </c>
      <c r="L17" s="418"/>
      <c r="M17" s="418" t="s">
        <v>1</v>
      </c>
      <c r="N17" s="418"/>
      <c r="O17" s="408" t="s">
        <v>2</v>
      </c>
    </row>
    <row r="18" spans="1:17" ht="49.5" customHeight="1" x14ac:dyDescent="0.25">
      <c r="A18" s="395"/>
      <c r="B18" s="398"/>
      <c r="C18" s="398"/>
      <c r="D18" s="421"/>
      <c r="E18" s="238" t="s">
        <v>3</v>
      </c>
      <c r="F18" s="239" t="s">
        <v>4</v>
      </c>
      <c r="G18" s="421"/>
      <c r="H18" s="401"/>
      <c r="I18" s="299" t="s">
        <v>3</v>
      </c>
      <c r="J18" s="328" t="s">
        <v>4</v>
      </c>
      <c r="K18" s="434"/>
      <c r="L18" s="418"/>
      <c r="M18" s="6" t="s">
        <v>3</v>
      </c>
      <c r="N18" s="5" t="s">
        <v>4</v>
      </c>
      <c r="O18" s="408"/>
    </row>
    <row r="19" spans="1:17" ht="15.95" customHeight="1" x14ac:dyDescent="0.25">
      <c r="A19" s="50" t="s">
        <v>78</v>
      </c>
      <c r="B19" s="436" t="s">
        <v>6</v>
      </c>
      <c r="C19" s="436"/>
      <c r="D19" s="436"/>
      <c r="E19" s="436"/>
      <c r="F19" s="436"/>
      <c r="G19" s="436"/>
      <c r="H19" s="436"/>
      <c r="I19" s="436"/>
      <c r="J19" s="436"/>
      <c r="K19" s="436"/>
      <c r="L19" s="436"/>
      <c r="M19" s="436"/>
      <c r="N19" s="436"/>
      <c r="O19" s="436"/>
    </row>
    <row r="20" spans="1:17" ht="15" customHeight="1" x14ac:dyDescent="0.25">
      <c r="A20" s="7" t="s">
        <v>199</v>
      </c>
      <c r="B20" s="14" t="s">
        <v>62</v>
      </c>
      <c r="C20" s="84" t="s">
        <v>9</v>
      </c>
      <c r="D20" s="225">
        <f>E20+G20</f>
        <v>65969</v>
      </c>
      <c r="E20" s="225">
        <v>65969</v>
      </c>
      <c r="F20" s="225">
        <v>48950</v>
      </c>
      <c r="G20" s="225"/>
      <c r="H20" s="253">
        <f>I20+K20</f>
        <v>0</v>
      </c>
      <c r="I20" s="253"/>
      <c r="J20" s="253"/>
      <c r="K20" s="331"/>
      <c r="L20" s="85">
        <f>M20+O20</f>
        <v>65969</v>
      </c>
      <c r="M20" s="85">
        <f>E20+I20</f>
        <v>65969</v>
      </c>
      <c r="N20" s="85">
        <f>F20+J20</f>
        <v>48950</v>
      </c>
      <c r="O20" s="85">
        <f>G20+K20</f>
        <v>0</v>
      </c>
      <c r="P20" s="243" t="s">
        <v>358</v>
      </c>
      <c r="Q20" s="244">
        <f>SUMIF(C20:C214,1,L20:L214)</f>
        <v>4007434</v>
      </c>
    </row>
    <row r="21" spans="1:17" ht="15" customHeight="1" x14ac:dyDescent="0.25">
      <c r="A21" s="7" t="s">
        <v>79</v>
      </c>
      <c r="B21" s="8" t="s">
        <v>20</v>
      </c>
      <c r="C21" s="9"/>
      <c r="D21" s="226">
        <f t="shared" ref="D21:O21" si="0">D22+D23+D24</f>
        <v>2672834</v>
      </c>
      <c r="E21" s="226">
        <f t="shared" si="0"/>
        <v>2571032</v>
      </c>
      <c r="F21" s="226">
        <f t="shared" si="0"/>
        <v>1236447</v>
      </c>
      <c r="G21" s="226">
        <f t="shared" si="0"/>
        <v>101802</v>
      </c>
      <c r="H21" s="254">
        <f t="shared" si="0"/>
        <v>126584</v>
      </c>
      <c r="I21" s="254">
        <f t="shared" si="0"/>
        <v>126584</v>
      </c>
      <c r="J21" s="254">
        <f t="shared" si="0"/>
        <v>72530</v>
      </c>
      <c r="K21" s="276">
        <f t="shared" si="0"/>
        <v>0</v>
      </c>
      <c r="L21" s="10">
        <f t="shared" si="0"/>
        <v>2799418</v>
      </c>
      <c r="M21" s="10">
        <f t="shared" si="0"/>
        <v>2697616</v>
      </c>
      <c r="N21" s="10">
        <f t="shared" si="0"/>
        <v>1308977</v>
      </c>
      <c r="O21" s="10">
        <f t="shared" si="0"/>
        <v>101802</v>
      </c>
      <c r="P21" s="243" t="s">
        <v>359</v>
      </c>
      <c r="Q21" s="244">
        <f>SUMIF(C20:C214,2,L20:L214)</f>
        <v>0</v>
      </c>
    </row>
    <row r="22" spans="1:17" ht="15" customHeight="1" x14ac:dyDescent="0.25">
      <c r="A22" s="13"/>
      <c r="B22" s="14"/>
      <c r="C22" s="9" t="s">
        <v>9</v>
      </c>
      <c r="D22" s="226">
        <f>E22+G22</f>
        <v>2034799</v>
      </c>
      <c r="E22" s="226">
        <v>1999045</v>
      </c>
      <c r="F22" s="226">
        <v>1236447</v>
      </c>
      <c r="G22" s="226">
        <v>35754</v>
      </c>
      <c r="H22" s="253">
        <f>I22+K22</f>
        <v>126584</v>
      </c>
      <c r="I22" s="254">
        <v>126584</v>
      </c>
      <c r="J22" s="254">
        <v>72530</v>
      </c>
      <c r="K22" s="276"/>
      <c r="L22" s="10">
        <f>M22+O22</f>
        <v>2161383</v>
      </c>
      <c r="M22" s="10">
        <f>E22+I22</f>
        <v>2125629</v>
      </c>
      <c r="N22" s="10">
        <f>F22+J22</f>
        <v>1308977</v>
      </c>
      <c r="O22" s="10">
        <f>G22+K22</f>
        <v>35754</v>
      </c>
      <c r="P22" s="243" t="s">
        <v>360</v>
      </c>
      <c r="Q22" s="244">
        <f>SUMIF(C20:C214,3,L20:L214)</f>
        <v>73905</v>
      </c>
    </row>
    <row r="23" spans="1:17" ht="15" customHeight="1" x14ac:dyDescent="0.25">
      <c r="A23" s="13"/>
      <c r="B23" s="52"/>
      <c r="C23" s="9" t="s">
        <v>25</v>
      </c>
      <c r="D23" s="226">
        <f>E23+G23</f>
        <v>443990</v>
      </c>
      <c r="E23" s="226">
        <v>421385</v>
      </c>
      <c r="F23" s="226"/>
      <c r="G23" s="226">
        <v>22605</v>
      </c>
      <c r="H23" s="253">
        <f>I23+K23</f>
        <v>0</v>
      </c>
      <c r="I23" s="254"/>
      <c r="J23" s="254"/>
      <c r="K23" s="276"/>
      <c r="L23" s="10">
        <f>M23+O23</f>
        <v>443990</v>
      </c>
      <c r="M23" s="10">
        <f t="shared" ref="M23:O24" si="1">E23+I23</f>
        <v>421385</v>
      </c>
      <c r="N23" s="10">
        <f t="shared" si="1"/>
        <v>0</v>
      </c>
      <c r="O23" s="10">
        <f t="shared" si="1"/>
        <v>22605</v>
      </c>
      <c r="P23" s="243" t="s">
        <v>361</v>
      </c>
      <c r="Q23" s="244">
        <f>SUMIF(C20:C214,4,L20:L214)</f>
        <v>683897</v>
      </c>
    </row>
    <row r="24" spans="1:17" ht="15" customHeight="1" x14ac:dyDescent="0.25">
      <c r="A24" s="13"/>
      <c r="B24" s="53"/>
      <c r="C24" s="9" t="s">
        <v>22</v>
      </c>
      <c r="D24" s="226">
        <f>E24+G24</f>
        <v>194045</v>
      </c>
      <c r="E24" s="226">
        <v>150602</v>
      </c>
      <c r="F24" s="226"/>
      <c r="G24" s="226">
        <v>43443</v>
      </c>
      <c r="H24" s="253">
        <f>I24+K24</f>
        <v>0</v>
      </c>
      <c r="I24" s="254"/>
      <c r="J24" s="254"/>
      <c r="K24" s="276"/>
      <c r="L24" s="10">
        <f>M24+O24</f>
        <v>194045</v>
      </c>
      <c r="M24" s="10">
        <f t="shared" si="1"/>
        <v>150602</v>
      </c>
      <c r="N24" s="10">
        <f t="shared" si="1"/>
        <v>0</v>
      </c>
      <c r="O24" s="10">
        <f t="shared" si="1"/>
        <v>43443</v>
      </c>
      <c r="P24" s="243" t="s">
        <v>364</v>
      </c>
      <c r="Q24" s="244">
        <f>SUMIF(C20:C214,5,L20:L214)-L90</f>
        <v>1505322</v>
      </c>
    </row>
    <row r="25" spans="1:17" ht="15" customHeight="1" x14ac:dyDescent="0.25">
      <c r="A25" s="7" t="s">
        <v>80</v>
      </c>
      <c r="B25" s="8" t="s">
        <v>7</v>
      </c>
      <c r="C25" s="9"/>
      <c r="D25" s="226">
        <f>SUM(D26:D30)</f>
        <v>72312</v>
      </c>
      <c r="E25" s="226">
        <f>SUM(E26:E30)</f>
        <v>72312</v>
      </c>
      <c r="F25" s="226">
        <f>SUM(F26:F30)</f>
        <v>45658</v>
      </c>
      <c r="G25" s="226">
        <f t="shared" ref="G25:O25" si="2">SUM(G26:G30)</f>
        <v>0</v>
      </c>
      <c r="H25" s="254">
        <f t="shared" si="2"/>
        <v>4536</v>
      </c>
      <c r="I25" s="254">
        <f t="shared" si="2"/>
        <v>4536</v>
      </c>
      <c r="J25" s="254">
        <f t="shared" si="2"/>
        <v>3463</v>
      </c>
      <c r="K25" s="276">
        <f t="shared" si="2"/>
        <v>0</v>
      </c>
      <c r="L25" s="10">
        <f t="shared" si="2"/>
        <v>76848</v>
      </c>
      <c r="M25" s="10">
        <f t="shared" si="2"/>
        <v>76848</v>
      </c>
      <c r="N25" s="10">
        <f t="shared" si="2"/>
        <v>49121</v>
      </c>
      <c r="O25" s="10">
        <f t="shared" si="2"/>
        <v>0</v>
      </c>
      <c r="P25" s="243" t="s">
        <v>362</v>
      </c>
      <c r="Q25" s="244">
        <f>SUMIF(C20:C214,6,L20:L214)</f>
        <v>1191390</v>
      </c>
    </row>
    <row r="26" spans="1:17" ht="15" customHeight="1" x14ac:dyDescent="0.25">
      <c r="A26" s="13"/>
      <c r="C26" s="9" t="s">
        <v>9</v>
      </c>
      <c r="D26" s="226">
        <f>E26+G26</f>
        <v>29317</v>
      </c>
      <c r="E26" s="226">
        <v>29317</v>
      </c>
      <c r="F26" s="226">
        <v>16856</v>
      </c>
      <c r="G26" s="226"/>
      <c r="H26" s="253">
        <f>I26+K26</f>
        <v>4536</v>
      </c>
      <c r="I26" s="254">
        <v>4536</v>
      </c>
      <c r="J26" s="254">
        <v>3463</v>
      </c>
      <c r="K26" s="276"/>
      <c r="L26" s="10">
        <f t="shared" ref="L26:L41" si="3">M26+O26</f>
        <v>33853</v>
      </c>
      <c r="M26" s="10">
        <f t="shared" ref="M26:M41" si="4">E26+I26</f>
        <v>33853</v>
      </c>
      <c r="N26" s="10">
        <f t="shared" ref="N26:N41" si="5">F26+J26</f>
        <v>20319</v>
      </c>
      <c r="O26" s="10">
        <f t="shared" ref="O26:O41" si="6">G26+K26</f>
        <v>0</v>
      </c>
      <c r="P26" s="243" t="s">
        <v>363</v>
      </c>
      <c r="Q26" s="244">
        <f>SUMIF(C20:C214,7,L20:L214)</f>
        <v>39433</v>
      </c>
    </row>
    <row r="27" spans="1:17" ht="15" customHeight="1" x14ac:dyDescent="0.25">
      <c r="A27" s="13"/>
      <c r="C27" s="9" t="s">
        <v>33</v>
      </c>
      <c r="D27" s="226">
        <f>E27+G27</f>
        <v>2255</v>
      </c>
      <c r="E27" s="226">
        <v>2255</v>
      </c>
      <c r="F27" s="226">
        <v>1722</v>
      </c>
      <c r="G27" s="226"/>
      <c r="H27" s="253"/>
      <c r="I27" s="254"/>
      <c r="J27" s="254"/>
      <c r="K27" s="276"/>
      <c r="L27" s="10">
        <f t="shared" si="3"/>
        <v>2255</v>
      </c>
      <c r="M27" s="10">
        <f t="shared" si="4"/>
        <v>2255</v>
      </c>
      <c r="N27" s="10">
        <f t="shared" si="5"/>
        <v>1722</v>
      </c>
      <c r="O27" s="10">
        <f t="shared" si="6"/>
        <v>0</v>
      </c>
      <c r="P27" s="243" t="s">
        <v>365</v>
      </c>
      <c r="Q27" s="244">
        <f>SUMIF(C20:C214,8,L20:L214)</f>
        <v>1855821</v>
      </c>
    </row>
    <row r="28" spans="1:17" ht="15" customHeight="1" x14ac:dyDescent="0.25">
      <c r="A28" s="13"/>
      <c r="C28" s="9" t="s">
        <v>22</v>
      </c>
      <c r="D28" s="226">
        <f>E28+G28</f>
        <v>19337</v>
      </c>
      <c r="E28" s="226">
        <v>19337</v>
      </c>
      <c r="F28" s="226">
        <v>14763</v>
      </c>
      <c r="G28" s="226"/>
      <c r="H28" s="253"/>
      <c r="I28" s="254"/>
      <c r="J28" s="254"/>
      <c r="K28" s="276"/>
      <c r="L28" s="10">
        <f t="shared" si="3"/>
        <v>19337</v>
      </c>
      <c r="M28" s="10">
        <f t="shared" si="4"/>
        <v>19337</v>
      </c>
      <c r="N28" s="10">
        <f t="shared" si="5"/>
        <v>14763</v>
      </c>
      <c r="O28" s="10">
        <f t="shared" si="6"/>
        <v>0</v>
      </c>
      <c r="P28" s="243" t="s">
        <v>366</v>
      </c>
      <c r="Q28" s="244">
        <f>SUMIF(C20:C214,9,L20:L214)</f>
        <v>5840125</v>
      </c>
    </row>
    <row r="29" spans="1:17" ht="15" customHeight="1" x14ac:dyDescent="0.25">
      <c r="A29" s="13"/>
      <c r="C29" s="54" t="s">
        <v>32</v>
      </c>
      <c r="D29" s="226">
        <f>E29+G29</f>
        <v>8161</v>
      </c>
      <c r="E29" s="226">
        <v>8161</v>
      </c>
      <c r="F29" s="226">
        <v>2251</v>
      </c>
      <c r="G29" s="226"/>
      <c r="H29" s="253"/>
      <c r="I29" s="254"/>
      <c r="J29" s="254"/>
      <c r="K29" s="276"/>
      <c r="L29" s="10">
        <f t="shared" si="3"/>
        <v>8161</v>
      </c>
      <c r="M29" s="10">
        <f t="shared" si="4"/>
        <v>8161</v>
      </c>
      <c r="N29" s="10">
        <f t="shared" si="5"/>
        <v>2251</v>
      </c>
      <c r="O29" s="10">
        <f t="shared" si="6"/>
        <v>0</v>
      </c>
      <c r="P29" s="243" t="s">
        <v>367</v>
      </c>
      <c r="Q29" s="244">
        <f>SUMIF(C20:C214,10,L20:L214)-L210</f>
        <v>3866575</v>
      </c>
    </row>
    <row r="30" spans="1:17" ht="15" customHeight="1" x14ac:dyDescent="0.25">
      <c r="A30" s="31"/>
      <c r="B30" s="52"/>
      <c r="C30" s="54" t="s">
        <v>24</v>
      </c>
      <c r="D30" s="226">
        <f>E30+G30</f>
        <v>13242</v>
      </c>
      <c r="E30" s="226">
        <v>13242</v>
      </c>
      <c r="F30" s="226">
        <v>10066</v>
      </c>
      <c r="G30" s="226"/>
      <c r="H30" s="253"/>
      <c r="I30" s="254"/>
      <c r="J30" s="254"/>
      <c r="K30" s="276"/>
      <c r="L30" s="10">
        <f t="shared" si="3"/>
        <v>13242</v>
      </c>
      <c r="M30" s="10">
        <f t="shared" si="4"/>
        <v>13242</v>
      </c>
      <c r="N30" s="10">
        <f t="shared" si="5"/>
        <v>10066</v>
      </c>
      <c r="O30" s="10">
        <f t="shared" si="6"/>
        <v>0</v>
      </c>
      <c r="P30" s="245" t="s">
        <v>189</v>
      </c>
      <c r="Q30" s="246">
        <f>SUM(Q20:Q29)</f>
        <v>19063902</v>
      </c>
    </row>
    <row r="31" spans="1:17" ht="15" customHeight="1" x14ac:dyDescent="0.25">
      <c r="A31" s="7" t="s">
        <v>81</v>
      </c>
      <c r="B31" s="8" t="s">
        <v>10</v>
      </c>
      <c r="C31" s="9"/>
      <c r="D31" s="226">
        <f>SUM(D32:D35)</f>
        <v>84982</v>
      </c>
      <c r="E31" s="226">
        <f>SUM(E32:E35)</f>
        <v>59282</v>
      </c>
      <c r="F31" s="226">
        <f>SUM(F32:F35)</f>
        <v>41280</v>
      </c>
      <c r="G31" s="226">
        <f t="shared" ref="G31:O31" si="7">SUM(G32:G35)</f>
        <v>25700</v>
      </c>
      <c r="H31" s="254">
        <f t="shared" si="7"/>
        <v>0</v>
      </c>
      <c r="I31" s="254">
        <f t="shared" si="7"/>
        <v>0</v>
      </c>
      <c r="J31" s="254">
        <f t="shared" si="7"/>
        <v>0</v>
      </c>
      <c r="K31" s="276">
        <f t="shared" si="7"/>
        <v>0</v>
      </c>
      <c r="L31" s="10">
        <f t="shared" si="7"/>
        <v>84982</v>
      </c>
      <c r="M31" s="10">
        <f t="shared" si="7"/>
        <v>59282</v>
      </c>
      <c r="N31" s="10">
        <f t="shared" si="7"/>
        <v>41280</v>
      </c>
      <c r="O31" s="10">
        <f t="shared" si="7"/>
        <v>25700</v>
      </c>
      <c r="P31" s="205"/>
      <c r="Q31" s="205"/>
    </row>
    <row r="32" spans="1:17" ht="15" customHeight="1" x14ac:dyDescent="0.25">
      <c r="A32" s="13"/>
      <c r="C32" s="9" t="s">
        <v>9</v>
      </c>
      <c r="D32" s="226">
        <f>E32+G32</f>
        <v>51813</v>
      </c>
      <c r="E32" s="226">
        <v>26113</v>
      </c>
      <c r="F32" s="226">
        <v>16109</v>
      </c>
      <c r="G32" s="226">
        <v>25700</v>
      </c>
      <c r="H32" s="253">
        <f>I32+K32</f>
        <v>0</v>
      </c>
      <c r="I32" s="254"/>
      <c r="J32" s="254"/>
      <c r="K32" s="276"/>
      <c r="L32" s="10">
        <f t="shared" si="3"/>
        <v>51813</v>
      </c>
      <c r="M32" s="10">
        <f t="shared" si="4"/>
        <v>26113</v>
      </c>
      <c r="N32" s="10">
        <f t="shared" si="5"/>
        <v>16109</v>
      </c>
      <c r="O32" s="10">
        <f t="shared" si="6"/>
        <v>25700</v>
      </c>
      <c r="P32" s="205"/>
      <c r="Q32" s="205">
        <f>Q30-L217</f>
        <v>0</v>
      </c>
    </row>
    <row r="33" spans="1:15" ht="15" customHeight="1" x14ac:dyDescent="0.25">
      <c r="A33" s="13"/>
      <c r="C33" s="9" t="s">
        <v>33</v>
      </c>
      <c r="D33" s="226">
        <f>E33+G33</f>
        <v>2245</v>
      </c>
      <c r="E33" s="226">
        <v>2245</v>
      </c>
      <c r="F33" s="226">
        <v>1714</v>
      </c>
      <c r="G33" s="226"/>
      <c r="H33" s="253"/>
      <c r="I33" s="254"/>
      <c r="J33" s="254"/>
      <c r="K33" s="276"/>
      <c r="L33" s="10">
        <f t="shared" si="3"/>
        <v>2245</v>
      </c>
      <c r="M33" s="10">
        <f t="shared" si="4"/>
        <v>2245</v>
      </c>
      <c r="N33" s="10">
        <f t="shared" si="5"/>
        <v>1714</v>
      </c>
      <c r="O33" s="10">
        <f t="shared" si="6"/>
        <v>0</v>
      </c>
    </row>
    <row r="34" spans="1:15" ht="15" customHeight="1" x14ac:dyDescent="0.25">
      <c r="A34" s="13"/>
      <c r="C34" s="9" t="s">
        <v>22</v>
      </c>
      <c r="D34" s="226">
        <f>E34+G34</f>
        <v>17452</v>
      </c>
      <c r="E34" s="226">
        <v>17452</v>
      </c>
      <c r="F34" s="226">
        <v>13324</v>
      </c>
      <c r="G34" s="226"/>
      <c r="H34" s="253"/>
      <c r="I34" s="254"/>
      <c r="J34" s="254"/>
      <c r="K34" s="276"/>
      <c r="L34" s="10">
        <f t="shared" si="3"/>
        <v>17452</v>
      </c>
      <c r="M34" s="10">
        <f t="shared" si="4"/>
        <v>17452</v>
      </c>
      <c r="N34" s="10">
        <f t="shared" si="5"/>
        <v>13324</v>
      </c>
      <c r="O34" s="10">
        <f t="shared" si="6"/>
        <v>0</v>
      </c>
    </row>
    <row r="35" spans="1:15" ht="15" customHeight="1" x14ac:dyDescent="0.25">
      <c r="A35" s="31"/>
      <c r="B35" s="52"/>
      <c r="C35" s="54" t="s">
        <v>24</v>
      </c>
      <c r="D35" s="226">
        <f>E35+G35</f>
        <v>13472</v>
      </c>
      <c r="E35" s="226">
        <v>13472</v>
      </c>
      <c r="F35" s="226">
        <v>10133</v>
      </c>
      <c r="G35" s="226"/>
      <c r="H35" s="253"/>
      <c r="I35" s="254"/>
      <c r="J35" s="254"/>
      <c r="K35" s="276"/>
      <c r="L35" s="10">
        <f t="shared" si="3"/>
        <v>13472</v>
      </c>
      <c r="M35" s="10">
        <f t="shared" si="4"/>
        <v>13472</v>
      </c>
      <c r="N35" s="10">
        <f t="shared" si="5"/>
        <v>10133</v>
      </c>
      <c r="O35" s="10">
        <f t="shared" si="6"/>
        <v>0</v>
      </c>
    </row>
    <row r="36" spans="1:15" ht="15" customHeight="1" x14ac:dyDescent="0.25">
      <c r="A36" s="7" t="s">
        <v>82</v>
      </c>
      <c r="B36" s="8" t="s">
        <v>11</v>
      </c>
      <c r="C36" s="9"/>
      <c r="D36" s="226">
        <f>SUM(D37:D41)</f>
        <v>119104</v>
      </c>
      <c r="E36" s="226">
        <f>SUM(E37:E41)</f>
        <v>119104</v>
      </c>
      <c r="F36" s="226">
        <f>SUM(F37:F41)</f>
        <v>76956</v>
      </c>
      <c r="G36" s="226">
        <f t="shared" ref="G36:O36" si="8">SUM(G37:G41)</f>
        <v>0</v>
      </c>
      <c r="H36" s="254">
        <f t="shared" si="8"/>
        <v>0</v>
      </c>
      <c r="I36" s="254">
        <f t="shared" si="8"/>
        <v>0</v>
      </c>
      <c r="J36" s="254">
        <f t="shared" si="8"/>
        <v>0</v>
      </c>
      <c r="K36" s="276">
        <f t="shared" si="8"/>
        <v>0</v>
      </c>
      <c r="L36" s="10">
        <f t="shared" si="8"/>
        <v>119104</v>
      </c>
      <c r="M36" s="10">
        <f t="shared" si="8"/>
        <v>119104</v>
      </c>
      <c r="N36" s="10">
        <f t="shared" si="8"/>
        <v>76956</v>
      </c>
      <c r="O36" s="10">
        <f t="shared" si="8"/>
        <v>0</v>
      </c>
    </row>
    <row r="37" spans="1:15" ht="15" customHeight="1" x14ac:dyDescent="0.25">
      <c r="A37" s="13"/>
      <c r="C37" s="9" t="s">
        <v>9</v>
      </c>
      <c r="D37" s="226">
        <f>E37+G37</f>
        <v>38813</v>
      </c>
      <c r="E37" s="226">
        <v>38813</v>
      </c>
      <c r="F37" s="226">
        <v>24601</v>
      </c>
      <c r="G37" s="226"/>
      <c r="H37" s="253">
        <f>I37+K37</f>
        <v>0</v>
      </c>
      <c r="I37" s="254"/>
      <c r="J37" s="254"/>
      <c r="K37" s="276"/>
      <c r="L37" s="10">
        <f t="shared" si="3"/>
        <v>38813</v>
      </c>
      <c r="M37" s="10">
        <f t="shared" si="4"/>
        <v>38813</v>
      </c>
      <c r="N37" s="10">
        <f t="shared" si="5"/>
        <v>24601</v>
      </c>
      <c r="O37" s="10">
        <f t="shared" si="6"/>
        <v>0</v>
      </c>
    </row>
    <row r="38" spans="1:15" ht="15" customHeight="1" x14ac:dyDescent="0.25">
      <c r="A38" s="13"/>
      <c r="C38" s="9" t="s">
        <v>33</v>
      </c>
      <c r="D38" s="226">
        <f>E38+G38</f>
        <v>4510</v>
      </c>
      <c r="E38" s="226">
        <v>4510</v>
      </c>
      <c r="F38" s="226">
        <v>3443</v>
      </c>
      <c r="G38" s="226"/>
      <c r="H38" s="253"/>
      <c r="I38" s="254"/>
      <c r="J38" s="254"/>
      <c r="K38" s="276"/>
      <c r="L38" s="10">
        <f t="shared" si="3"/>
        <v>4510</v>
      </c>
      <c r="M38" s="10">
        <f t="shared" si="4"/>
        <v>4510</v>
      </c>
      <c r="N38" s="10">
        <f t="shared" si="5"/>
        <v>3443</v>
      </c>
      <c r="O38" s="10">
        <f t="shared" si="6"/>
        <v>0</v>
      </c>
    </row>
    <row r="39" spans="1:15" ht="15" customHeight="1" x14ac:dyDescent="0.25">
      <c r="A39" s="13"/>
      <c r="C39" s="9" t="s">
        <v>22</v>
      </c>
      <c r="D39" s="226">
        <f>E39+G39</f>
        <v>59609</v>
      </c>
      <c r="E39" s="226">
        <v>59609</v>
      </c>
      <c r="F39" s="226">
        <v>36634</v>
      </c>
      <c r="G39" s="226"/>
      <c r="H39" s="253">
        <f>I39+K39</f>
        <v>0</v>
      </c>
      <c r="I39" s="254"/>
      <c r="J39" s="254"/>
      <c r="K39" s="276"/>
      <c r="L39" s="10">
        <f t="shared" si="3"/>
        <v>59609</v>
      </c>
      <c r="M39" s="10">
        <f t="shared" si="4"/>
        <v>59609</v>
      </c>
      <c r="N39" s="10">
        <f t="shared" si="5"/>
        <v>36634</v>
      </c>
      <c r="O39" s="10">
        <f t="shared" si="6"/>
        <v>0</v>
      </c>
    </row>
    <row r="40" spans="1:15" ht="15" customHeight="1" x14ac:dyDescent="0.25">
      <c r="A40" s="13"/>
      <c r="C40" s="54" t="s">
        <v>32</v>
      </c>
      <c r="D40" s="226">
        <f>E40+G40</f>
        <v>2628</v>
      </c>
      <c r="E40" s="226">
        <v>2628</v>
      </c>
      <c r="F40" s="226">
        <v>2006</v>
      </c>
      <c r="G40" s="226"/>
      <c r="H40" s="253"/>
      <c r="I40" s="254"/>
      <c r="J40" s="254"/>
      <c r="K40" s="276"/>
      <c r="L40" s="10">
        <f t="shared" si="3"/>
        <v>2628</v>
      </c>
      <c r="M40" s="10">
        <f t="shared" si="4"/>
        <v>2628</v>
      </c>
      <c r="N40" s="10">
        <f t="shared" si="5"/>
        <v>2006</v>
      </c>
      <c r="O40" s="10">
        <f t="shared" si="6"/>
        <v>0</v>
      </c>
    </row>
    <row r="41" spans="1:15" ht="15" customHeight="1" x14ac:dyDescent="0.25">
      <c r="A41" s="31"/>
      <c r="B41" s="52"/>
      <c r="C41" s="54" t="s">
        <v>24</v>
      </c>
      <c r="D41" s="226">
        <f>E41+G41</f>
        <v>13544</v>
      </c>
      <c r="E41" s="226">
        <v>13544</v>
      </c>
      <c r="F41" s="226">
        <v>10272</v>
      </c>
      <c r="G41" s="226"/>
      <c r="H41" s="253"/>
      <c r="I41" s="254"/>
      <c r="J41" s="254"/>
      <c r="K41" s="276"/>
      <c r="L41" s="10">
        <f t="shared" si="3"/>
        <v>13544</v>
      </c>
      <c r="M41" s="10">
        <f t="shared" si="4"/>
        <v>13544</v>
      </c>
      <c r="N41" s="10">
        <f t="shared" si="5"/>
        <v>10272</v>
      </c>
      <c r="O41" s="10">
        <f t="shared" si="6"/>
        <v>0</v>
      </c>
    </row>
    <row r="42" spans="1:15" ht="15" customHeight="1" x14ac:dyDescent="0.25">
      <c r="A42" s="7" t="s">
        <v>83</v>
      </c>
      <c r="B42" s="8" t="s">
        <v>12</v>
      </c>
      <c r="C42" s="9"/>
      <c r="D42" s="226">
        <f>SUM(D43:D46)</f>
        <v>111559</v>
      </c>
      <c r="E42" s="226">
        <f>SUM(E43:E46)</f>
        <v>111559</v>
      </c>
      <c r="F42" s="226">
        <f>SUM(F43:F46)</f>
        <v>70799</v>
      </c>
      <c r="G42" s="226">
        <f t="shared" ref="G42:O42" si="9">SUM(G43:G46)</f>
        <v>0</v>
      </c>
      <c r="H42" s="254">
        <f t="shared" si="9"/>
        <v>-595</v>
      </c>
      <c r="I42" s="254">
        <f t="shared" si="9"/>
        <v>-595</v>
      </c>
      <c r="J42" s="254">
        <f t="shared" si="9"/>
        <v>0</v>
      </c>
      <c r="K42" s="276">
        <f t="shared" si="9"/>
        <v>0</v>
      </c>
      <c r="L42" s="10">
        <f t="shared" si="9"/>
        <v>110964</v>
      </c>
      <c r="M42" s="10">
        <f t="shared" si="9"/>
        <v>110964</v>
      </c>
      <c r="N42" s="10">
        <f t="shared" si="9"/>
        <v>70799</v>
      </c>
      <c r="O42" s="10">
        <f t="shared" si="9"/>
        <v>0</v>
      </c>
    </row>
    <row r="43" spans="1:15" ht="15" customHeight="1" x14ac:dyDescent="0.25">
      <c r="A43" s="13"/>
      <c r="C43" s="9" t="s">
        <v>9</v>
      </c>
      <c r="D43" s="226">
        <f>E43+G43</f>
        <v>35456</v>
      </c>
      <c r="E43" s="226">
        <v>35456</v>
      </c>
      <c r="F43" s="226">
        <v>23046</v>
      </c>
      <c r="G43" s="226"/>
      <c r="H43" s="253">
        <f>I43+K43</f>
        <v>0</v>
      </c>
      <c r="I43" s="254"/>
      <c r="J43" s="254"/>
      <c r="K43" s="276"/>
      <c r="L43" s="10">
        <f t="shared" ref="L43:L58" si="10">M43+O43</f>
        <v>35456</v>
      </c>
      <c r="M43" s="10">
        <f t="shared" ref="M43:M58" si="11">E43+I43</f>
        <v>35456</v>
      </c>
      <c r="N43" s="10">
        <f t="shared" ref="N43:N58" si="12">F43+J43</f>
        <v>23046</v>
      </c>
      <c r="O43" s="10">
        <f t="shared" ref="O43:O58" si="13">G43+K43</f>
        <v>0</v>
      </c>
    </row>
    <row r="44" spans="1:15" ht="15" customHeight="1" x14ac:dyDescent="0.25">
      <c r="A44" s="13"/>
      <c r="C44" s="9" t="s">
        <v>33</v>
      </c>
      <c r="D44" s="226">
        <f>E44+G44</f>
        <v>6768</v>
      </c>
      <c r="E44" s="226">
        <v>6768</v>
      </c>
      <c r="F44" s="226">
        <v>5167</v>
      </c>
      <c r="G44" s="226"/>
      <c r="H44" s="253">
        <f>I44+K44</f>
        <v>0</v>
      </c>
      <c r="I44" s="254"/>
      <c r="J44" s="254"/>
      <c r="K44" s="276"/>
      <c r="L44" s="10">
        <f t="shared" si="10"/>
        <v>6768</v>
      </c>
      <c r="M44" s="10">
        <f t="shared" si="11"/>
        <v>6768</v>
      </c>
      <c r="N44" s="10">
        <f t="shared" si="12"/>
        <v>5167</v>
      </c>
      <c r="O44" s="10">
        <f t="shared" si="13"/>
        <v>0</v>
      </c>
    </row>
    <row r="45" spans="1:15" ht="15" customHeight="1" x14ac:dyDescent="0.25">
      <c r="A45" s="13"/>
      <c r="C45" s="9" t="s">
        <v>22</v>
      </c>
      <c r="D45" s="226">
        <f>E45+G45</f>
        <v>55808</v>
      </c>
      <c r="E45" s="226">
        <v>55808</v>
      </c>
      <c r="F45" s="226">
        <v>32304</v>
      </c>
      <c r="G45" s="226"/>
      <c r="H45" s="253">
        <f>I45+K45</f>
        <v>-595</v>
      </c>
      <c r="I45" s="254">
        <v>-595</v>
      </c>
      <c r="J45" s="254"/>
      <c r="K45" s="276"/>
      <c r="L45" s="10">
        <f t="shared" si="10"/>
        <v>55213</v>
      </c>
      <c r="M45" s="10">
        <f t="shared" si="11"/>
        <v>55213</v>
      </c>
      <c r="N45" s="10">
        <f t="shared" si="12"/>
        <v>32304</v>
      </c>
      <c r="O45" s="10">
        <f t="shared" si="13"/>
        <v>0</v>
      </c>
    </row>
    <row r="46" spans="1:15" ht="15" customHeight="1" x14ac:dyDescent="0.25">
      <c r="A46" s="31"/>
      <c r="B46" s="52"/>
      <c r="C46" s="54" t="s">
        <v>24</v>
      </c>
      <c r="D46" s="226">
        <f>E46+G46</f>
        <v>13527</v>
      </c>
      <c r="E46" s="226">
        <v>13527</v>
      </c>
      <c r="F46" s="226">
        <v>10282</v>
      </c>
      <c r="G46" s="226"/>
      <c r="H46" s="253">
        <f>I46+K46</f>
        <v>0</v>
      </c>
      <c r="I46" s="254"/>
      <c r="J46" s="254"/>
      <c r="K46" s="276"/>
      <c r="L46" s="10">
        <f t="shared" si="10"/>
        <v>13527</v>
      </c>
      <c r="M46" s="10">
        <f t="shared" si="11"/>
        <v>13527</v>
      </c>
      <c r="N46" s="10">
        <f t="shared" si="12"/>
        <v>10282</v>
      </c>
      <c r="O46" s="10">
        <f t="shared" si="13"/>
        <v>0</v>
      </c>
    </row>
    <row r="47" spans="1:15" ht="15" customHeight="1" x14ac:dyDescent="0.25">
      <c r="A47" s="7" t="s">
        <v>84</v>
      </c>
      <c r="B47" s="8" t="s">
        <v>13</v>
      </c>
      <c r="C47" s="9"/>
      <c r="D47" s="226">
        <f>SUM(D48:D51)</f>
        <v>63768</v>
      </c>
      <c r="E47" s="226">
        <f>SUM(E48:E51)</f>
        <v>59424</v>
      </c>
      <c r="F47" s="226">
        <f>SUM(F48:F51)</f>
        <v>38977</v>
      </c>
      <c r="G47" s="226">
        <f>SUM(G48:G51)</f>
        <v>4344</v>
      </c>
      <c r="H47" s="254">
        <f t="shared" ref="H47:O47" si="14">SUM(H48:H51)</f>
        <v>-853</v>
      </c>
      <c r="I47" s="254">
        <f t="shared" si="14"/>
        <v>-853</v>
      </c>
      <c r="J47" s="254">
        <f t="shared" si="14"/>
        <v>-651</v>
      </c>
      <c r="K47" s="276">
        <f t="shared" si="14"/>
        <v>0</v>
      </c>
      <c r="L47" s="10">
        <f t="shared" si="14"/>
        <v>62915</v>
      </c>
      <c r="M47" s="10">
        <f t="shared" si="14"/>
        <v>58571</v>
      </c>
      <c r="N47" s="10">
        <f t="shared" si="14"/>
        <v>38326</v>
      </c>
      <c r="O47" s="10">
        <f t="shared" si="14"/>
        <v>4344</v>
      </c>
    </row>
    <row r="48" spans="1:15" ht="15" customHeight="1" x14ac:dyDescent="0.25">
      <c r="A48" s="13"/>
      <c r="C48" s="9" t="s">
        <v>9</v>
      </c>
      <c r="D48" s="226">
        <f>E48+G48</f>
        <v>32791</v>
      </c>
      <c r="E48" s="226">
        <v>28447</v>
      </c>
      <c r="F48" s="226">
        <v>15437</v>
      </c>
      <c r="G48" s="226">
        <v>4344</v>
      </c>
      <c r="H48" s="253">
        <f>I48+K48</f>
        <v>-853</v>
      </c>
      <c r="I48" s="254">
        <v>-853</v>
      </c>
      <c r="J48" s="254">
        <v>-651</v>
      </c>
      <c r="K48" s="276"/>
      <c r="L48" s="10">
        <f t="shared" si="10"/>
        <v>31938</v>
      </c>
      <c r="M48" s="10">
        <f t="shared" si="11"/>
        <v>27594</v>
      </c>
      <c r="N48" s="10">
        <f t="shared" si="12"/>
        <v>14786</v>
      </c>
      <c r="O48" s="10">
        <f t="shared" si="13"/>
        <v>4344</v>
      </c>
    </row>
    <row r="49" spans="1:15" ht="15" customHeight="1" x14ac:dyDescent="0.25">
      <c r="A49" s="13"/>
      <c r="C49" s="9" t="s">
        <v>33</v>
      </c>
      <c r="D49" s="226">
        <f>E49+G49</f>
        <v>4474</v>
      </c>
      <c r="E49" s="226">
        <v>4474</v>
      </c>
      <c r="F49" s="226">
        <v>3416</v>
      </c>
      <c r="G49" s="226"/>
      <c r="H49" s="253"/>
      <c r="I49" s="254"/>
      <c r="J49" s="254"/>
      <c r="K49" s="276"/>
      <c r="L49" s="10">
        <f t="shared" si="10"/>
        <v>4474</v>
      </c>
      <c r="M49" s="10">
        <f t="shared" si="11"/>
        <v>4474</v>
      </c>
      <c r="N49" s="10">
        <f t="shared" si="12"/>
        <v>3416</v>
      </c>
      <c r="O49" s="10">
        <f t="shared" si="13"/>
        <v>0</v>
      </c>
    </row>
    <row r="50" spans="1:15" ht="15" customHeight="1" x14ac:dyDescent="0.25">
      <c r="A50" s="13"/>
      <c r="C50" s="9" t="s">
        <v>22</v>
      </c>
      <c r="D50" s="226">
        <f>E50+G50</f>
        <v>12958</v>
      </c>
      <c r="E50" s="226">
        <v>12958</v>
      </c>
      <c r="F50" s="226">
        <v>9893</v>
      </c>
      <c r="G50" s="226"/>
      <c r="H50" s="253"/>
      <c r="I50" s="254"/>
      <c r="J50" s="254"/>
      <c r="K50" s="276"/>
      <c r="L50" s="10">
        <f t="shared" si="10"/>
        <v>12958</v>
      </c>
      <c r="M50" s="10">
        <f t="shared" si="11"/>
        <v>12958</v>
      </c>
      <c r="N50" s="10">
        <f t="shared" si="12"/>
        <v>9893</v>
      </c>
      <c r="O50" s="10">
        <f t="shared" si="13"/>
        <v>0</v>
      </c>
    </row>
    <row r="51" spans="1:15" ht="15" customHeight="1" x14ac:dyDescent="0.25">
      <c r="A51" s="31"/>
      <c r="B51" s="52"/>
      <c r="C51" s="54" t="s">
        <v>24</v>
      </c>
      <c r="D51" s="226">
        <f>E51+G51</f>
        <v>13545</v>
      </c>
      <c r="E51" s="226">
        <v>13545</v>
      </c>
      <c r="F51" s="226">
        <v>10231</v>
      </c>
      <c r="G51" s="226"/>
      <c r="H51" s="253"/>
      <c r="I51" s="254"/>
      <c r="J51" s="254"/>
      <c r="K51" s="276"/>
      <c r="L51" s="10">
        <f t="shared" si="10"/>
        <v>13545</v>
      </c>
      <c r="M51" s="10">
        <f t="shared" si="11"/>
        <v>13545</v>
      </c>
      <c r="N51" s="10">
        <f t="shared" si="12"/>
        <v>10231</v>
      </c>
      <c r="O51" s="10">
        <f t="shared" si="13"/>
        <v>0</v>
      </c>
    </row>
    <row r="52" spans="1:15" ht="15" customHeight="1" x14ac:dyDescent="0.25">
      <c r="A52" s="7" t="s">
        <v>85</v>
      </c>
      <c r="B52" s="55" t="s">
        <v>14</v>
      </c>
      <c r="C52" s="9"/>
      <c r="D52" s="226">
        <f>SUM(D53:D56)</f>
        <v>71738</v>
      </c>
      <c r="E52" s="226">
        <f>SUM(E53:E56)</f>
        <v>71738</v>
      </c>
      <c r="F52" s="226">
        <f>SUM(F53:F56)</f>
        <v>49837</v>
      </c>
      <c r="G52" s="226">
        <f t="shared" ref="G52:O52" si="15">SUM(G53:G56)</f>
        <v>0</v>
      </c>
      <c r="H52" s="254">
        <f t="shared" si="15"/>
        <v>0</v>
      </c>
      <c r="I52" s="254">
        <f t="shared" si="15"/>
        <v>0</v>
      </c>
      <c r="J52" s="254">
        <f t="shared" si="15"/>
        <v>0</v>
      </c>
      <c r="K52" s="276">
        <f t="shared" si="15"/>
        <v>0</v>
      </c>
      <c r="L52" s="10">
        <f t="shared" si="15"/>
        <v>71738</v>
      </c>
      <c r="M52" s="10">
        <f t="shared" si="15"/>
        <v>71738</v>
      </c>
      <c r="N52" s="10">
        <f t="shared" si="15"/>
        <v>49837</v>
      </c>
      <c r="O52" s="10">
        <f t="shared" si="15"/>
        <v>0</v>
      </c>
    </row>
    <row r="53" spans="1:15" ht="15" customHeight="1" x14ac:dyDescent="0.25">
      <c r="A53" s="13"/>
      <c r="B53" s="56"/>
      <c r="C53" s="9" t="s">
        <v>9</v>
      </c>
      <c r="D53" s="226">
        <f>E53+G53</f>
        <v>36495</v>
      </c>
      <c r="E53" s="226">
        <v>36495</v>
      </c>
      <c r="F53" s="226">
        <v>23082</v>
      </c>
      <c r="G53" s="226"/>
      <c r="H53" s="253">
        <f>I53+K53</f>
        <v>0</v>
      </c>
      <c r="I53" s="254"/>
      <c r="J53" s="254"/>
      <c r="K53" s="276"/>
      <c r="L53" s="10">
        <f t="shared" si="10"/>
        <v>36495</v>
      </c>
      <c r="M53" s="10">
        <f t="shared" si="11"/>
        <v>36495</v>
      </c>
      <c r="N53" s="10">
        <f t="shared" si="12"/>
        <v>23082</v>
      </c>
      <c r="O53" s="10">
        <f t="shared" si="13"/>
        <v>0</v>
      </c>
    </row>
    <row r="54" spans="1:15" ht="15" customHeight="1" x14ac:dyDescent="0.25">
      <c r="A54" s="13"/>
      <c r="B54" s="56"/>
      <c r="C54" s="9" t="s">
        <v>33</v>
      </c>
      <c r="D54" s="226">
        <f>E54+G54</f>
        <v>4514</v>
      </c>
      <c r="E54" s="226">
        <v>4514</v>
      </c>
      <c r="F54" s="226">
        <v>3446</v>
      </c>
      <c r="G54" s="226"/>
      <c r="H54" s="253"/>
      <c r="I54" s="254"/>
      <c r="J54" s="254"/>
      <c r="K54" s="276"/>
      <c r="L54" s="10">
        <f t="shared" si="10"/>
        <v>4514</v>
      </c>
      <c r="M54" s="10">
        <f t="shared" si="11"/>
        <v>4514</v>
      </c>
      <c r="N54" s="10">
        <f t="shared" si="12"/>
        <v>3446</v>
      </c>
      <c r="O54" s="10">
        <f t="shared" si="13"/>
        <v>0</v>
      </c>
    </row>
    <row r="55" spans="1:15" ht="15" customHeight="1" x14ac:dyDescent="0.25">
      <c r="A55" s="13"/>
      <c r="B55" s="56"/>
      <c r="C55" s="9" t="s">
        <v>22</v>
      </c>
      <c r="D55" s="226">
        <f>E55+G55</f>
        <v>17501</v>
      </c>
      <c r="E55" s="226">
        <v>17501</v>
      </c>
      <c r="F55" s="226">
        <v>13362</v>
      </c>
      <c r="G55" s="226"/>
      <c r="H55" s="253"/>
      <c r="I55" s="254"/>
      <c r="J55" s="254"/>
      <c r="K55" s="276"/>
      <c r="L55" s="10">
        <f t="shared" si="10"/>
        <v>17501</v>
      </c>
      <c r="M55" s="10">
        <f t="shared" si="11"/>
        <v>17501</v>
      </c>
      <c r="N55" s="10">
        <f t="shared" si="12"/>
        <v>13362</v>
      </c>
      <c r="O55" s="10">
        <f t="shared" si="13"/>
        <v>0</v>
      </c>
    </row>
    <row r="56" spans="1:15" ht="15" customHeight="1" x14ac:dyDescent="0.25">
      <c r="A56" s="57"/>
      <c r="B56" s="58"/>
      <c r="C56" s="54" t="s">
        <v>24</v>
      </c>
      <c r="D56" s="226">
        <f>E56+G56</f>
        <v>13228</v>
      </c>
      <c r="E56" s="226">
        <v>13228</v>
      </c>
      <c r="F56" s="226">
        <v>9947</v>
      </c>
      <c r="G56" s="226"/>
      <c r="H56" s="253"/>
      <c r="I56" s="254"/>
      <c r="J56" s="254"/>
      <c r="K56" s="276"/>
      <c r="L56" s="10">
        <f t="shared" si="10"/>
        <v>13228</v>
      </c>
      <c r="M56" s="10">
        <f t="shared" si="11"/>
        <v>13228</v>
      </c>
      <c r="N56" s="10">
        <f t="shared" si="12"/>
        <v>9947</v>
      </c>
      <c r="O56" s="10">
        <f t="shared" si="13"/>
        <v>0</v>
      </c>
    </row>
    <row r="57" spans="1:15" ht="15" customHeight="1" x14ac:dyDescent="0.25">
      <c r="A57" s="13" t="s">
        <v>86</v>
      </c>
      <c r="B57" s="14" t="s">
        <v>15</v>
      </c>
      <c r="C57" s="9"/>
      <c r="D57" s="226">
        <f>SUM(D58:D61)</f>
        <v>78982</v>
      </c>
      <c r="E57" s="226">
        <f>SUM(E58:E61)</f>
        <v>78982</v>
      </c>
      <c r="F57" s="226">
        <f>SUM(F58:F61)</f>
        <v>56001</v>
      </c>
      <c r="G57" s="226">
        <f t="shared" ref="G57:O57" si="16">SUM(G58:G61)</f>
        <v>0</v>
      </c>
      <c r="H57" s="254">
        <f t="shared" si="16"/>
        <v>0</v>
      </c>
      <c r="I57" s="254">
        <f t="shared" si="16"/>
        <v>0</v>
      </c>
      <c r="J57" s="254">
        <f t="shared" si="16"/>
        <v>0</v>
      </c>
      <c r="K57" s="276">
        <f t="shared" si="16"/>
        <v>0</v>
      </c>
      <c r="L57" s="10">
        <f t="shared" si="16"/>
        <v>78982</v>
      </c>
      <c r="M57" s="10">
        <f t="shared" si="16"/>
        <v>78982</v>
      </c>
      <c r="N57" s="10">
        <f t="shared" si="16"/>
        <v>56001</v>
      </c>
      <c r="O57" s="10">
        <f t="shared" si="16"/>
        <v>0</v>
      </c>
    </row>
    <row r="58" spans="1:15" ht="15" customHeight="1" x14ac:dyDescent="0.25">
      <c r="A58" s="13"/>
      <c r="C58" s="9" t="s">
        <v>9</v>
      </c>
      <c r="D58" s="226">
        <f>E58+G58</f>
        <v>32788</v>
      </c>
      <c r="E58" s="226">
        <v>32788</v>
      </c>
      <c r="F58" s="226">
        <v>20955</v>
      </c>
      <c r="G58" s="226"/>
      <c r="H58" s="253">
        <f>I58+K58</f>
        <v>0</v>
      </c>
      <c r="I58" s="254"/>
      <c r="J58" s="254"/>
      <c r="K58" s="276"/>
      <c r="L58" s="10">
        <f t="shared" si="10"/>
        <v>32788</v>
      </c>
      <c r="M58" s="10">
        <f t="shared" si="11"/>
        <v>32788</v>
      </c>
      <c r="N58" s="10">
        <f t="shared" si="12"/>
        <v>20955</v>
      </c>
      <c r="O58" s="10">
        <f t="shared" si="13"/>
        <v>0</v>
      </c>
    </row>
    <row r="59" spans="1:15" ht="15" customHeight="1" x14ac:dyDescent="0.25">
      <c r="A59" s="13"/>
      <c r="C59" s="9" t="s">
        <v>33</v>
      </c>
      <c r="D59" s="226">
        <f>E59+G59</f>
        <v>6729</v>
      </c>
      <c r="E59" s="226">
        <v>6729</v>
      </c>
      <c r="F59" s="226">
        <v>5137</v>
      </c>
      <c r="G59" s="226"/>
      <c r="H59" s="253"/>
      <c r="I59" s="254"/>
      <c r="J59" s="254"/>
      <c r="K59" s="276"/>
      <c r="L59" s="10">
        <f>M59+O59</f>
        <v>6729</v>
      </c>
      <c r="M59" s="10">
        <f>E59+I59</f>
        <v>6729</v>
      </c>
      <c r="N59" s="10">
        <f>F59+J59</f>
        <v>5137</v>
      </c>
      <c r="O59" s="10">
        <f>G59+K59</f>
        <v>0</v>
      </c>
    </row>
    <row r="60" spans="1:15" ht="15" customHeight="1" x14ac:dyDescent="0.25">
      <c r="A60" s="13"/>
      <c r="C60" s="9" t="s">
        <v>22</v>
      </c>
      <c r="D60" s="226">
        <f>E60+G60</f>
        <v>25954</v>
      </c>
      <c r="E60" s="226">
        <v>25954</v>
      </c>
      <c r="F60" s="226">
        <v>19815</v>
      </c>
      <c r="G60" s="226"/>
      <c r="H60" s="253"/>
      <c r="I60" s="254"/>
      <c r="J60" s="254"/>
      <c r="K60" s="276"/>
      <c r="L60" s="10">
        <f t="shared" ref="L60:L80" si="17">M60+O60</f>
        <v>25954</v>
      </c>
      <c r="M60" s="10">
        <f t="shared" ref="M60:M80" si="18">E60+I60</f>
        <v>25954</v>
      </c>
      <c r="N60" s="10">
        <f t="shared" ref="N60:N80" si="19">F60+J60</f>
        <v>19815</v>
      </c>
      <c r="O60" s="10">
        <f t="shared" ref="O60:O80" si="20">G60+K60</f>
        <v>0</v>
      </c>
    </row>
    <row r="61" spans="1:15" ht="15" customHeight="1" x14ac:dyDescent="0.25">
      <c r="A61" s="31"/>
      <c r="B61" s="52"/>
      <c r="C61" s="54" t="s">
        <v>24</v>
      </c>
      <c r="D61" s="226">
        <f>E61+G61</f>
        <v>13511</v>
      </c>
      <c r="E61" s="226">
        <v>13511</v>
      </c>
      <c r="F61" s="226">
        <v>10094</v>
      </c>
      <c r="G61" s="226"/>
      <c r="H61" s="253"/>
      <c r="I61" s="254"/>
      <c r="J61" s="254"/>
      <c r="K61" s="276"/>
      <c r="L61" s="10">
        <f t="shared" si="17"/>
        <v>13511</v>
      </c>
      <c r="M61" s="10">
        <f t="shared" si="18"/>
        <v>13511</v>
      </c>
      <c r="N61" s="10">
        <f t="shared" si="19"/>
        <v>10094</v>
      </c>
      <c r="O61" s="10">
        <f t="shared" si="20"/>
        <v>0</v>
      </c>
    </row>
    <row r="62" spans="1:15" ht="15" customHeight="1" x14ac:dyDescent="0.25">
      <c r="A62" s="7" t="s">
        <v>87</v>
      </c>
      <c r="B62" s="8" t="s">
        <v>16</v>
      </c>
      <c r="C62" s="9"/>
      <c r="D62" s="226">
        <f>SUM(D63:D66)</f>
        <v>122847</v>
      </c>
      <c r="E62" s="226">
        <f>SUM(E63:E66)</f>
        <v>122847</v>
      </c>
      <c r="F62" s="226">
        <f>SUM(F63:F66)</f>
        <v>85670</v>
      </c>
      <c r="G62" s="226">
        <f t="shared" ref="G62:O62" si="21">SUM(G63:G66)</f>
        <v>0</v>
      </c>
      <c r="H62" s="254">
        <f t="shared" si="21"/>
        <v>0</v>
      </c>
      <c r="I62" s="254">
        <f t="shared" si="21"/>
        <v>0</v>
      </c>
      <c r="J62" s="254">
        <f t="shared" si="21"/>
        <v>0</v>
      </c>
      <c r="K62" s="276">
        <f t="shared" si="21"/>
        <v>0</v>
      </c>
      <c r="L62" s="10">
        <f t="shared" si="21"/>
        <v>122847</v>
      </c>
      <c r="M62" s="10">
        <f t="shared" si="21"/>
        <v>122847</v>
      </c>
      <c r="N62" s="10">
        <f t="shared" si="21"/>
        <v>85670</v>
      </c>
      <c r="O62" s="10">
        <f t="shared" si="21"/>
        <v>0</v>
      </c>
    </row>
    <row r="63" spans="1:15" ht="15" customHeight="1" x14ac:dyDescent="0.25">
      <c r="A63" s="13"/>
      <c r="C63" s="9" t="s">
        <v>9</v>
      </c>
      <c r="D63" s="226">
        <f>E63+G63</f>
        <v>57732</v>
      </c>
      <c r="E63" s="226">
        <v>57732</v>
      </c>
      <c r="F63" s="226">
        <v>36109</v>
      </c>
      <c r="G63" s="226"/>
      <c r="H63" s="253">
        <f>I63+K63</f>
        <v>0</v>
      </c>
      <c r="I63" s="254"/>
      <c r="J63" s="254"/>
      <c r="K63" s="276"/>
      <c r="L63" s="10">
        <f t="shared" si="17"/>
        <v>57732</v>
      </c>
      <c r="M63" s="10">
        <f t="shared" si="18"/>
        <v>57732</v>
      </c>
      <c r="N63" s="10">
        <f t="shared" si="19"/>
        <v>36109</v>
      </c>
      <c r="O63" s="10">
        <f t="shared" si="20"/>
        <v>0</v>
      </c>
    </row>
    <row r="64" spans="1:15" ht="15" customHeight="1" x14ac:dyDescent="0.25">
      <c r="A64" s="13"/>
      <c r="C64" s="9" t="s">
        <v>33</v>
      </c>
      <c r="D64" s="226">
        <f>E64+G64</f>
        <v>11102</v>
      </c>
      <c r="E64" s="226">
        <v>11102</v>
      </c>
      <c r="F64" s="226">
        <v>8476</v>
      </c>
      <c r="G64" s="226"/>
      <c r="H64" s="253"/>
      <c r="I64" s="254"/>
      <c r="J64" s="254"/>
      <c r="K64" s="276"/>
      <c r="L64" s="10">
        <f t="shared" si="17"/>
        <v>11102</v>
      </c>
      <c r="M64" s="10">
        <f t="shared" si="18"/>
        <v>11102</v>
      </c>
      <c r="N64" s="10">
        <f t="shared" si="19"/>
        <v>8476</v>
      </c>
      <c r="O64" s="10">
        <f t="shared" si="20"/>
        <v>0</v>
      </c>
    </row>
    <row r="65" spans="1:15" ht="15" customHeight="1" x14ac:dyDescent="0.25">
      <c r="A65" s="13"/>
      <c r="C65" s="9" t="s">
        <v>22</v>
      </c>
      <c r="D65" s="226">
        <f>E65+G65</f>
        <v>37758</v>
      </c>
      <c r="E65" s="226">
        <v>37758</v>
      </c>
      <c r="F65" s="226">
        <v>28827</v>
      </c>
      <c r="G65" s="226"/>
      <c r="H65" s="253"/>
      <c r="I65" s="254"/>
      <c r="J65" s="254"/>
      <c r="K65" s="276"/>
      <c r="L65" s="10">
        <f t="shared" si="17"/>
        <v>37758</v>
      </c>
      <c r="M65" s="10">
        <f t="shared" si="18"/>
        <v>37758</v>
      </c>
      <c r="N65" s="10">
        <f t="shared" si="19"/>
        <v>28827</v>
      </c>
      <c r="O65" s="10">
        <f t="shared" si="20"/>
        <v>0</v>
      </c>
    </row>
    <row r="66" spans="1:15" ht="15" customHeight="1" x14ac:dyDescent="0.25">
      <c r="A66" s="31"/>
      <c r="B66" s="52"/>
      <c r="C66" s="54" t="s">
        <v>24</v>
      </c>
      <c r="D66" s="226">
        <f>E66+G66</f>
        <v>16255</v>
      </c>
      <c r="E66" s="226">
        <v>16255</v>
      </c>
      <c r="F66" s="226">
        <v>12258</v>
      </c>
      <c r="G66" s="226"/>
      <c r="H66" s="253"/>
      <c r="I66" s="254"/>
      <c r="J66" s="254"/>
      <c r="K66" s="276"/>
      <c r="L66" s="10">
        <f t="shared" si="17"/>
        <v>16255</v>
      </c>
      <c r="M66" s="10">
        <f t="shared" si="18"/>
        <v>16255</v>
      </c>
      <c r="N66" s="10">
        <f t="shared" si="19"/>
        <v>12258</v>
      </c>
      <c r="O66" s="10">
        <f t="shared" si="20"/>
        <v>0</v>
      </c>
    </row>
    <row r="67" spans="1:15" ht="15" customHeight="1" x14ac:dyDescent="0.25">
      <c r="A67" s="7" t="s">
        <v>88</v>
      </c>
      <c r="B67" s="8" t="s">
        <v>17</v>
      </c>
      <c r="C67" s="9"/>
      <c r="D67" s="226">
        <f>SUM(D68:D71)</f>
        <v>72599</v>
      </c>
      <c r="E67" s="226">
        <f>SUM(E68:E71)</f>
        <v>72599</v>
      </c>
      <c r="F67" s="226">
        <f>SUM(F68:F71)</f>
        <v>50445</v>
      </c>
      <c r="G67" s="226">
        <f t="shared" ref="G67:O67" si="22">SUM(G68:G71)</f>
        <v>0</v>
      </c>
      <c r="H67" s="254">
        <f t="shared" si="22"/>
        <v>0</v>
      </c>
      <c r="I67" s="254">
        <f t="shared" si="22"/>
        <v>0</v>
      </c>
      <c r="J67" s="254">
        <f t="shared" si="22"/>
        <v>0</v>
      </c>
      <c r="K67" s="276">
        <f t="shared" si="22"/>
        <v>0</v>
      </c>
      <c r="L67" s="10">
        <f t="shared" si="22"/>
        <v>72599</v>
      </c>
      <c r="M67" s="10">
        <f t="shared" si="22"/>
        <v>72599</v>
      </c>
      <c r="N67" s="10">
        <f t="shared" si="22"/>
        <v>50445</v>
      </c>
      <c r="O67" s="10">
        <f t="shared" si="22"/>
        <v>0</v>
      </c>
    </row>
    <row r="68" spans="1:15" ht="15" customHeight="1" x14ac:dyDescent="0.25">
      <c r="A68" s="13"/>
      <c r="C68" s="9" t="s">
        <v>9</v>
      </c>
      <c r="D68" s="226">
        <f>E68+G68</f>
        <v>35817</v>
      </c>
      <c r="E68" s="226">
        <v>35817</v>
      </c>
      <c r="F68" s="226">
        <v>22585</v>
      </c>
      <c r="G68" s="226"/>
      <c r="H68" s="253">
        <f>I68+K68</f>
        <v>0</v>
      </c>
      <c r="I68" s="254"/>
      <c r="J68" s="254"/>
      <c r="K68" s="276"/>
      <c r="L68" s="10">
        <f t="shared" si="17"/>
        <v>35817</v>
      </c>
      <c r="M68" s="10">
        <f t="shared" si="18"/>
        <v>35817</v>
      </c>
      <c r="N68" s="10">
        <f t="shared" si="19"/>
        <v>22585</v>
      </c>
      <c r="O68" s="10">
        <f t="shared" si="20"/>
        <v>0</v>
      </c>
    </row>
    <row r="69" spans="1:15" ht="15" customHeight="1" x14ac:dyDescent="0.25">
      <c r="A69" s="13"/>
      <c r="C69" s="9" t="s">
        <v>33</v>
      </c>
      <c r="D69" s="226">
        <f>E69+G69</f>
        <v>2148</v>
      </c>
      <c r="E69" s="226">
        <v>2148</v>
      </c>
      <c r="F69" s="226">
        <v>1640</v>
      </c>
      <c r="G69" s="226"/>
      <c r="H69" s="253"/>
      <c r="I69" s="254"/>
      <c r="J69" s="254"/>
      <c r="K69" s="276"/>
      <c r="L69" s="10">
        <f t="shared" si="17"/>
        <v>2148</v>
      </c>
      <c r="M69" s="10">
        <f t="shared" si="18"/>
        <v>2148</v>
      </c>
      <c r="N69" s="10">
        <f t="shared" si="19"/>
        <v>1640</v>
      </c>
      <c r="O69" s="10">
        <f t="shared" si="20"/>
        <v>0</v>
      </c>
    </row>
    <row r="70" spans="1:15" ht="15" customHeight="1" x14ac:dyDescent="0.25">
      <c r="A70" s="13"/>
      <c r="C70" s="9" t="s">
        <v>22</v>
      </c>
      <c r="D70" s="226">
        <f>E70+G70</f>
        <v>21149</v>
      </c>
      <c r="E70" s="226">
        <v>21149</v>
      </c>
      <c r="F70" s="226">
        <v>16146</v>
      </c>
      <c r="G70" s="226"/>
      <c r="H70" s="253"/>
      <c r="I70" s="254"/>
      <c r="J70" s="254"/>
      <c r="K70" s="276"/>
      <c r="L70" s="10">
        <f t="shared" si="17"/>
        <v>21149</v>
      </c>
      <c r="M70" s="10">
        <f t="shared" si="18"/>
        <v>21149</v>
      </c>
      <c r="N70" s="10">
        <f t="shared" si="19"/>
        <v>16146</v>
      </c>
      <c r="O70" s="10">
        <f t="shared" si="20"/>
        <v>0</v>
      </c>
    </row>
    <row r="71" spans="1:15" ht="15" customHeight="1" x14ac:dyDescent="0.25">
      <c r="A71" s="31"/>
      <c r="B71" s="52"/>
      <c r="C71" s="54" t="s">
        <v>24</v>
      </c>
      <c r="D71" s="226">
        <f>E71+G71</f>
        <v>13485</v>
      </c>
      <c r="E71" s="226">
        <v>13485</v>
      </c>
      <c r="F71" s="226">
        <v>10074</v>
      </c>
      <c r="G71" s="226"/>
      <c r="H71" s="253"/>
      <c r="I71" s="254"/>
      <c r="J71" s="254"/>
      <c r="K71" s="276"/>
      <c r="L71" s="10">
        <f t="shared" si="17"/>
        <v>13485</v>
      </c>
      <c r="M71" s="10">
        <f t="shared" si="18"/>
        <v>13485</v>
      </c>
      <c r="N71" s="10">
        <f t="shared" si="19"/>
        <v>10074</v>
      </c>
      <c r="O71" s="10">
        <f t="shared" si="20"/>
        <v>0</v>
      </c>
    </row>
    <row r="72" spans="1:15" ht="15" customHeight="1" x14ac:dyDescent="0.25">
      <c r="A72" s="7" t="s">
        <v>89</v>
      </c>
      <c r="B72" s="8" t="s">
        <v>18</v>
      </c>
      <c r="C72" s="9"/>
      <c r="D72" s="226">
        <f>SUM(D73:D76)</f>
        <v>58861</v>
      </c>
      <c r="E72" s="226">
        <f>SUM(E73:E76)</f>
        <v>58861</v>
      </c>
      <c r="F72" s="226">
        <f>SUM(F73:F76)</f>
        <v>42366</v>
      </c>
      <c r="G72" s="226">
        <f t="shared" ref="G72:O72" si="23">SUM(G73:G76)</f>
        <v>0</v>
      </c>
      <c r="H72" s="254">
        <f t="shared" si="23"/>
        <v>0</v>
      </c>
      <c r="I72" s="254">
        <f t="shared" si="23"/>
        <v>0</v>
      </c>
      <c r="J72" s="254">
        <f t="shared" si="23"/>
        <v>0</v>
      </c>
      <c r="K72" s="276">
        <f t="shared" si="23"/>
        <v>0</v>
      </c>
      <c r="L72" s="10">
        <f t="shared" si="23"/>
        <v>58861</v>
      </c>
      <c r="M72" s="10">
        <f t="shared" si="23"/>
        <v>58861</v>
      </c>
      <c r="N72" s="10">
        <f t="shared" si="23"/>
        <v>42366</v>
      </c>
      <c r="O72" s="10">
        <f t="shared" si="23"/>
        <v>0</v>
      </c>
    </row>
    <row r="73" spans="1:15" ht="15" customHeight="1" x14ac:dyDescent="0.25">
      <c r="A73" s="13"/>
      <c r="C73" s="9" t="s">
        <v>9</v>
      </c>
      <c r="D73" s="226">
        <f>E73+G73</f>
        <v>25492</v>
      </c>
      <c r="E73" s="226">
        <v>25492</v>
      </c>
      <c r="F73" s="226">
        <v>16935</v>
      </c>
      <c r="G73" s="226"/>
      <c r="H73" s="253">
        <f>I73+K73</f>
        <v>0</v>
      </c>
      <c r="I73" s="254"/>
      <c r="J73" s="254"/>
      <c r="K73" s="276"/>
      <c r="L73" s="10">
        <f t="shared" si="17"/>
        <v>25492</v>
      </c>
      <c r="M73" s="10">
        <f t="shared" si="18"/>
        <v>25492</v>
      </c>
      <c r="N73" s="10">
        <f t="shared" si="19"/>
        <v>16935</v>
      </c>
      <c r="O73" s="10">
        <f t="shared" si="20"/>
        <v>0</v>
      </c>
    </row>
    <row r="74" spans="1:15" ht="15" customHeight="1" x14ac:dyDescent="0.25">
      <c r="A74" s="13"/>
      <c r="C74" s="9" t="s">
        <v>33</v>
      </c>
      <c r="D74" s="226">
        <f>E74+G74</f>
        <v>2265</v>
      </c>
      <c r="E74" s="226">
        <v>2265</v>
      </c>
      <c r="F74" s="226">
        <v>1729</v>
      </c>
      <c r="G74" s="226"/>
      <c r="H74" s="253"/>
      <c r="I74" s="254"/>
      <c r="J74" s="254"/>
      <c r="K74" s="276"/>
      <c r="L74" s="10">
        <f t="shared" si="17"/>
        <v>2265</v>
      </c>
      <c r="M74" s="10">
        <f t="shared" si="18"/>
        <v>2265</v>
      </c>
      <c r="N74" s="10">
        <f t="shared" si="19"/>
        <v>1729</v>
      </c>
      <c r="O74" s="10">
        <f t="shared" si="20"/>
        <v>0</v>
      </c>
    </row>
    <row r="75" spans="1:15" ht="15" customHeight="1" x14ac:dyDescent="0.25">
      <c r="A75" s="13"/>
      <c r="C75" s="9" t="s">
        <v>22</v>
      </c>
      <c r="D75" s="226">
        <f>E75+G75</f>
        <v>21140</v>
      </c>
      <c r="E75" s="226">
        <v>21140</v>
      </c>
      <c r="F75" s="226">
        <v>16139</v>
      </c>
      <c r="G75" s="226"/>
      <c r="H75" s="253"/>
      <c r="I75" s="254"/>
      <c r="J75" s="254"/>
      <c r="K75" s="276"/>
      <c r="L75" s="10">
        <f t="shared" si="17"/>
        <v>21140</v>
      </c>
      <c r="M75" s="10">
        <f t="shared" si="18"/>
        <v>21140</v>
      </c>
      <c r="N75" s="10">
        <f t="shared" si="19"/>
        <v>16139</v>
      </c>
      <c r="O75" s="10">
        <f t="shared" si="20"/>
        <v>0</v>
      </c>
    </row>
    <row r="76" spans="1:15" ht="15" customHeight="1" x14ac:dyDescent="0.25">
      <c r="A76" s="31"/>
      <c r="B76" s="52"/>
      <c r="C76" s="54" t="s">
        <v>24</v>
      </c>
      <c r="D76" s="226">
        <f>E76+G76</f>
        <v>9964</v>
      </c>
      <c r="E76" s="226">
        <v>9964</v>
      </c>
      <c r="F76" s="226">
        <v>7563</v>
      </c>
      <c r="G76" s="226"/>
      <c r="H76" s="253"/>
      <c r="I76" s="254"/>
      <c r="J76" s="254"/>
      <c r="K76" s="276"/>
      <c r="L76" s="10">
        <f t="shared" si="17"/>
        <v>9964</v>
      </c>
      <c r="M76" s="10">
        <f t="shared" si="18"/>
        <v>9964</v>
      </c>
      <c r="N76" s="10">
        <f t="shared" si="19"/>
        <v>7563</v>
      </c>
      <c r="O76" s="10">
        <f t="shared" si="20"/>
        <v>0</v>
      </c>
    </row>
    <row r="77" spans="1:15" ht="15" customHeight="1" x14ac:dyDescent="0.25">
      <c r="A77" s="7" t="s">
        <v>90</v>
      </c>
      <c r="B77" s="8" t="s">
        <v>19</v>
      </c>
      <c r="C77" s="9"/>
      <c r="D77" s="226">
        <f>SUM(D78:D80)</f>
        <v>136793</v>
      </c>
      <c r="E77" s="226">
        <f>SUM(E78:E80)</f>
        <v>136793</v>
      </c>
      <c r="F77" s="226">
        <f>SUM(F78:F80)</f>
        <v>88500</v>
      </c>
      <c r="G77" s="226">
        <f t="shared" ref="G77:O77" si="24">SUM(G78:G80)</f>
        <v>0</v>
      </c>
      <c r="H77" s="254">
        <f t="shared" si="24"/>
        <v>0</v>
      </c>
      <c r="I77" s="254">
        <f t="shared" si="24"/>
        <v>0</v>
      </c>
      <c r="J77" s="254">
        <f t="shared" si="24"/>
        <v>0</v>
      </c>
      <c r="K77" s="276">
        <f t="shared" si="24"/>
        <v>0</v>
      </c>
      <c r="L77" s="10">
        <f t="shared" si="24"/>
        <v>136793</v>
      </c>
      <c r="M77" s="10">
        <f t="shared" si="24"/>
        <v>136793</v>
      </c>
      <c r="N77" s="10">
        <f t="shared" si="24"/>
        <v>88500</v>
      </c>
      <c r="O77" s="10">
        <f t="shared" si="24"/>
        <v>0</v>
      </c>
    </row>
    <row r="78" spans="1:15" ht="15" customHeight="1" x14ac:dyDescent="0.25">
      <c r="A78" s="13"/>
      <c r="C78" s="9" t="s">
        <v>9</v>
      </c>
      <c r="D78" s="226">
        <f>E78+G78</f>
        <v>94367</v>
      </c>
      <c r="E78" s="226">
        <v>94367</v>
      </c>
      <c r="F78" s="226">
        <v>56109</v>
      </c>
      <c r="G78" s="226"/>
      <c r="H78" s="253">
        <f>I78+K78</f>
        <v>0</v>
      </c>
      <c r="I78" s="254"/>
      <c r="J78" s="254"/>
      <c r="K78" s="276"/>
      <c r="L78" s="10">
        <f t="shared" si="17"/>
        <v>94367</v>
      </c>
      <c r="M78" s="10">
        <f t="shared" si="18"/>
        <v>94367</v>
      </c>
      <c r="N78" s="10">
        <f t="shared" si="19"/>
        <v>56109</v>
      </c>
      <c r="O78" s="10">
        <f t="shared" si="20"/>
        <v>0</v>
      </c>
    </row>
    <row r="79" spans="1:15" ht="15" customHeight="1" x14ac:dyDescent="0.25">
      <c r="A79" s="13"/>
      <c r="C79" s="9" t="s">
        <v>33</v>
      </c>
      <c r="D79" s="226">
        <f>E79+G79</f>
        <v>13258</v>
      </c>
      <c r="E79" s="226">
        <v>13258</v>
      </c>
      <c r="F79" s="226">
        <v>10122</v>
      </c>
      <c r="G79" s="226"/>
      <c r="H79" s="253"/>
      <c r="I79" s="254"/>
      <c r="J79" s="254"/>
      <c r="K79" s="276"/>
      <c r="L79" s="10">
        <f t="shared" si="17"/>
        <v>13258</v>
      </c>
      <c r="M79" s="10">
        <f t="shared" si="18"/>
        <v>13258</v>
      </c>
      <c r="N79" s="10">
        <f t="shared" si="19"/>
        <v>10122</v>
      </c>
      <c r="O79" s="10">
        <f t="shared" si="20"/>
        <v>0</v>
      </c>
    </row>
    <row r="80" spans="1:15" ht="15" customHeight="1" x14ac:dyDescent="0.25">
      <c r="A80" s="13"/>
      <c r="C80" s="9" t="s">
        <v>22</v>
      </c>
      <c r="D80" s="226">
        <f>E80+G80</f>
        <v>29168</v>
      </c>
      <c r="E80" s="226">
        <v>29168</v>
      </c>
      <c r="F80" s="226">
        <v>22269</v>
      </c>
      <c r="G80" s="226"/>
      <c r="H80" s="253"/>
      <c r="I80" s="254"/>
      <c r="J80" s="254"/>
      <c r="K80" s="276"/>
      <c r="L80" s="10">
        <f t="shared" si="17"/>
        <v>29168</v>
      </c>
      <c r="M80" s="10">
        <f t="shared" si="18"/>
        <v>29168</v>
      </c>
      <c r="N80" s="10">
        <f t="shared" si="19"/>
        <v>22269</v>
      </c>
      <c r="O80" s="10">
        <f t="shared" si="20"/>
        <v>0</v>
      </c>
    </row>
    <row r="81" spans="1:15" ht="30" x14ac:dyDescent="0.25">
      <c r="A81" s="11" t="s">
        <v>91</v>
      </c>
      <c r="B81" s="247" t="s">
        <v>26</v>
      </c>
      <c r="C81" s="9" t="s">
        <v>9</v>
      </c>
      <c r="D81" s="226">
        <f>E81+G81</f>
        <v>1371431</v>
      </c>
      <c r="E81" s="226">
        <v>345504</v>
      </c>
      <c r="F81" s="226"/>
      <c r="G81" s="226">
        <v>1025927</v>
      </c>
      <c r="H81" s="253">
        <f>I81+K81</f>
        <v>-65913</v>
      </c>
      <c r="I81" s="254">
        <v>-100000</v>
      </c>
      <c r="J81" s="254"/>
      <c r="K81" s="276">
        <v>34087</v>
      </c>
      <c r="L81" s="10">
        <f>M81+O81</f>
        <v>1305518</v>
      </c>
      <c r="M81" s="10">
        <f t="shared" ref="M81:O82" si="25">E81+I81</f>
        <v>245504</v>
      </c>
      <c r="N81" s="10">
        <f t="shared" si="25"/>
        <v>0</v>
      </c>
      <c r="O81" s="10">
        <f t="shared" si="25"/>
        <v>1060014</v>
      </c>
    </row>
    <row r="82" spans="1:15" ht="15" customHeight="1" x14ac:dyDescent="0.25">
      <c r="A82" s="13" t="s">
        <v>92</v>
      </c>
      <c r="B82" s="18" t="s">
        <v>187</v>
      </c>
      <c r="C82" s="54" t="s">
        <v>21</v>
      </c>
      <c r="D82" s="226">
        <f>E82+G82</f>
        <v>11585</v>
      </c>
      <c r="E82" s="226"/>
      <c r="F82" s="226"/>
      <c r="G82" s="226">
        <v>11585</v>
      </c>
      <c r="H82" s="253">
        <f>I82+K82</f>
        <v>1500</v>
      </c>
      <c r="I82" s="254"/>
      <c r="J82" s="254"/>
      <c r="K82" s="276">
        <v>1500</v>
      </c>
      <c r="L82" s="10">
        <f>M82+O82</f>
        <v>13085</v>
      </c>
      <c r="M82" s="10">
        <f t="shared" si="25"/>
        <v>0</v>
      </c>
      <c r="N82" s="10">
        <f t="shared" si="25"/>
        <v>0</v>
      </c>
      <c r="O82" s="10">
        <f t="shared" si="25"/>
        <v>13085</v>
      </c>
    </row>
    <row r="83" spans="1:15" ht="15.95" customHeight="1" x14ac:dyDescent="0.25">
      <c r="A83" s="15" t="s">
        <v>93</v>
      </c>
      <c r="B83" s="35" t="s">
        <v>191</v>
      </c>
      <c r="C83" s="202"/>
      <c r="D83" s="240">
        <f t="shared" ref="D83:O83" si="26">D20+D21+D25+D31+D36+D42+D47+D52+D57+D62+D67+D72+D77+D81+D82</f>
        <v>5115364</v>
      </c>
      <c r="E83" s="240">
        <f t="shared" si="26"/>
        <v>3946006</v>
      </c>
      <c r="F83" s="240">
        <f t="shared" si="26"/>
        <v>1931886</v>
      </c>
      <c r="G83" s="240">
        <f t="shared" si="26"/>
        <v>1169358</v>
      </c>
      <c r="H83" s="277">
        <f t="shared" si="26"/>
        <v>65259</v>
      </c>
      <c r="I83" s="277">
        <f t="shared" si="26"/>
        <v>29672</v>
      </c>
      <c r="J83" s="277">
        <f t="shared" si="26"/>
        <v>75342</v>
      </c>
      <c r="K83" s="278">
        <f t="shared" si="26"/>
        <v>35587</v>
      </c>
      <c r="L83" s="35">
        <f t="shared" si="26"/>
        <v>5180623</v>
      </c>
      <c r="M83" s="35">
        <f t="shared" si="26"/>
        <v>3975678</v>
      </c>
      <c r="N83" s="35">
        <f t="shared" si="26"/>
        <v>2007228</v>
      </c>
      <c r="O83" s="35">
        <f t="shared" si="26"/>
        <v>1204945</v>
      </c>
    </row>
    <row r="84" spans="1:15" ht="15.95" customHeight="1" x14ac:dyDescent="0.25">
      <c r="A84" s="74" t="s">
        <v>94</v>
      </c>
      <c r="B84" s="436" t="s">
        <v>65</v>
      </c>
      <c r="C84" s="436"/>
      <c r="D84" s="436"/>
      <c r="E84" s="436"/>
      <c r="F84" s="436"/>
      <c r="G84" s="436"/>
      <c r="H84" s="436"/>
      <c r="I84" s="436"/>
      <c r="J84" s="436"/>
      <c r="K84" s="436"/>
      <c r="L84" s="436"/>
      <c r="M84" s="436"/>
      <c r="N84" s="436"/>
      <c r="O84" s="436"/>
    </row>
    <row r="85" spans="1:15" ht="15" customHeight="1" x14ac:dyDescent="0.25">
      <c r="A85" s="7" t="s">
        <v>95</v>
      </c>
      <c r="B85" s="49" t="s">
        <v>20</v>
      </c>
      <c r="C85" s="166"/>
      <c r="D85" s="225">
        <f>D86+D87+D88+D91+D92</f>
        <v>1515202</v>
      </c>
      <c r="E85" s="225">
        <f t="shared" ref="E85:O85" si="27">E86+E87+E88+E91+E92</f>
        <v>1297751</v>
      </c>
      <c r="F85" s="225">
        <f t="shared" si="27"/>
        <v>0</v>
      </c>
      <c r="G85" s="225">
        <f t="shared" si="27"/>
        <v>217451</v>
      </c>
      <c r="H85" s="253">
        <f t="shared" ref="H85:H92" si="28">I85+K85</f>
        <v>25477</v>
      </c>
      <c r="I85" s="253">
        <f t="shared" si="27"/>
        <v>9819</v>
      </c>
      <c r="J85" s="253">
        <f t="shared" si="27"/>
        <v>0</v>
      </c>
      <c r="K85" s="331">
        <f t="shared" si="27"/>
        <v>15658</v>
      </c>
      <c r="L85" s="85">
        <f t="shared" si="27"/>
        <v>1540679</v>
      </c>
      <c r="M85" s="85">
        <f t="shared" si="27"/>
        <v>1307570</v>
      </c>
      <c r="N85" s="85">
        <f t="shared" si="27"/>
        <v>0</v>
      </c>
      <c r="O85" s="85">
        <f t="shared" si="27"/>
        <v>233109</v>
      </c>
    </row>
    <row r="86" spans="1:15" ht="15" customHeight="1" x14ac:dyDescent="0.25">
      <c r="A86" s="13"/>
      <c r="B86" s="49"/>
      <c r="C86" s="22" t="s">
        <v>21</v>
      </c>
      <c r="D86" s="226">
        <f t="shared" ref="D86:D92" si="29">E86+G86</f>
        <v>60820</v>
      </c>
      <c r="E86" s="226">
        <v>60820</v>
      </c>
      <c r="F86" s="226"/>
      <c r="G86" s="226"/>
      <c r="H86" s="253">
        <f t="shared" si="28"/>
        <v>0</v>
      </c>
      <c r="I86" s="254"/>
      <c r="J86" s="254"/>
      <c r="K86" s="276"/>
      <c r="L86" s="10">
        <f t="shared" ref="L86:L135" si="30">M86+O86</f>
        <v>60820</v>
      </c>
      <c r="M86" s="10">
        <f t="shared" ref="M86:M135" si="31">E86+I86</f>
        <v>60820</v>
      </c>
      <c r="N86" s="10">
        <f t="shared" ref="N86:N135" si="32">F86+J86</f>
        <v>0</v>
      </c>
      <c r="O86" s="10">
        <f t="shared" ref="O86:O135" si="33">G86+K86</f>
        <v>0</v>
      </c>
    </row>
    <row r="87" spans="1:15" x14ac:dyDescent="0.25">
      <c r="A87" s="13"/>
      <c r="B87" s="49"/>
      <c r="C87" s="22" t="s">
        <v>25</v>
      </c>
      <c r="D87" s="226">
        <f t="shared" si="29"/>
        <v>19495</v>
      </c>
      <c r="E87" s="226"/>
      <c r="F87" s="226"/>
      <c r="G87" s="226">
        <v>19495</v>
      </c>
      <c r="H87" s="253">
        <f t="shared" si="28"/>
        <v>0</v>
      </c>
      <c r="I87" s="254"/>
      <c r="J87" s="254"/>
      <c r="K87" s="276"/>
      <c r="L87" s="10">
        <f>M87+O87</f>
        <v>19495</v>
      </c>
      <c r="M87" s="10">
        <f>E87+I87</f>
        <v>0</v>
      </c>
      <c r="N87" s="10">
        <f>F87+J87</f>
        <v>0</v>
      </c>
      <c r="O87" s="10">
        <f>G87+K87</f>
        <v>19495</v>
      </c>
    </row>
    <row r="88" spans="1:15" ht="15" customHeight="1" x14ac:dyDescent="0.25">
      <c r="A88" s="31"/>
      <c r="B88" s="32"/>
      <c r="C88" s="59" t="s">
        <v>33</v>
      </c>
      <c r="D88" s="226">
        <f t="shared" ref="D88:O88" si="34">D89+D90</f>
        <v>1279245</v>
      </c>
      <c r="E88" s="226">
        <v>1124732</v>
      </c>
      <c r="F88" s="226">
        <f t="shared" si="34"/>
        <v>0</v>
      </c>
      <c r="G88" s="226">
        <f t="shared" si="34"/>
        <v>154513</v>
      </c>
      <c r="H88" s="253">
        <f>I88+K88</f>
        <v>0</v>
      </c>
      <c r="I88" s="276">
        <f>I89+I90</f>
        <v>-658</v>
      </c>
      <c r="J88" s="276">
        <f>J89+J90</f>
        <v>0</v>
      </c>
      <c r="K88" s="276">
        <f>K89+K90</f>
        <v>658</v>
      </c>
      <c r="L88" s="10">
        <f t="shared" si="34"/>
        <v>1279245</v>
      </c>
      <c r="M88" s="10">
        <f t="shared" si="34"/>
        <v>1124074</v>
      </c>
      <c r="N88" s="10">
        <f t="shared" si="34"/>
        <v>0</v>
      </c>
      <c r="O88" s="10">
        <f t="shared" si="34"/>
        <v>155171</v>
      </c>
    </row>
    <row r="89" spans="1:15" ht="15" hidden="1" customHeight="1" x14ac:dyDescent="0.25">
      <c r="A89" s="60"/>
      <c r="B89" s="61" t="s">
        <v>8</v>
      </c>
      <c r="C89" s="62"/>
      <c r="D89" s="63">
        <f t="shared" si="29"/>
        <v>265575</v>
      </c>
      <c r="E89" s="63">
        <v>111062</v>
      </c>
      <c r="F89" s="63"/>
      <c r="G89" s="63">
        <v>154513</v>
      </c>
      <c r="H89" s="253">
        <f t="shared" si="28"/>
        <v>0</v>
      </c>
      <c r="I89" s="254">
        <v>-658</v>
      </c>
      <c r="J89" s="254"/>
      <c r="K89" s="276">
        <v>658</v>
      </c>
      <c r="L89" s="63">
        <f t="shared" si="30"/>
        <v>265575</v>
      </c>
      <c r="M89" s="63">
        <f t="shared" si="31"/>
        <v>110404</v>
      </c>
      <c r="N89" s="63">
        <f t="shared" si="32"/>
        <v>0</v>
      </c>
      <c r="O89" s="63">
        <f t="shared" si="33"/>
        <v>155171</v>
      </c>
    </row>
    <row r="90" spans="1:15" ht="27.95" customHeight="1" x14ac:dyDescent="0.25">
      <c r="A90" s="31"/>
      <c r="B90" s="64" t="s">
        <v>185</v>
      </c>
      <c r="C90" s="59" t="s">
        <v>33</v>
      </c>
      <c r="D90" s="226">
        <f t="shared" si="29"/>
        <v>1013670</v>
      </c>
      <c r="E90" s="226">
        <v>1013670</v>
      </c>
      <c r="F90" s="241"/>
      <c r="G90" s="241"/>
      <c r="H90" s="253">
        <f t="shared" si="28"/>
        <v>0</v>
      </c>
      <c r="I90" s="254"/>
      <c r="J90" s="254"/>
      <c r="K90" s="276"/>
      <c r="L90" s="10">
        <f t="shared" si="30"/>
        <v>1013670</v>
      </c>
      <c r="M90" s="10">
        <f t="shared" si="31"/>
        <v>1013670</v>
      </c>
      <c r="N90" s="10">
        <f t="shared" si="32"/>
        <v>0</v>
      </c>
      <c r="O90" s="10">
        <f t="shared" si="33"/>
        <v>0</v>
      </c>
    </row>
    <row r="91" spans="1:15" ht="15" customHeight="1" x14ac:dyDescent="0.25">
      <c r="A91" s="31"/>
      <c r="B91" s="32"/>
      <c r="C91" s="59" t="s">
        <v>22</v>
      </c>
      <c r="D91" s="226">
        <f t="shared" si="29"/>
        <v>102485</v>
      </c>
      <c r="E91" s="226">
        <v>59042</v>
      </c>
      <c r="F91" s="226"/>
      <c r="G91" s="226">
        <v>43443</v>
      </c>
      <c r="H91" s="253">
        <f t="shared" si="28"/>
        <v>25477</v>
      </c>
      <c r="I91" s="254">
        <v>10477</v>
      </c>
      <c r="J91" s="254"/>
      <c r="K91" s="276">
        <v>15000</v>
      </c>
      <c r="L91" s="10">
        <f t="shared" si="30"/>
        <v>127962</v>
      </c>
      <c r="M91" s="10">
        <f t="shared" si="31"/>
        <v>69519</v>
      </c>
      <c r="N91" s="10">
        <f t="shared" si="32"/>
        <v>0</v>
      </c>
      <c r="O91" s="10">
        <f t="shared" si="33"/>
        <v>58443</v>
      </c>
    </row>
    <row r="92" spans="1:15" ht="15" customHeight="1" x14ac:dyDescent="0.25">
      <c r="A92" s="31"/>
      <c r="B92" s="32"/>
      <c r="C92" s="59" t="s">
        <v>32</v>
      </c>
      <c r="D92" s="226">
        <f t="shared" si="29"/>
        <v>53157</v>
      </c>
      <c r="E92" s="226">
        <v>53157</v>
      </c>
      <c r="F92" s="226"/>
      <c r="G92" s="226"/>
      <c r="H92" s="253">
        <f t="shared" si="28"/>
        <v>0</v>
      </c>
      <c r="I92" s="254"/>
      <c r="J92" s="254"/>
      <c r="K92" s="276"/>
      <c r="L92" s="10">
        <f t="shared" si="30"/>
        <v>53157</v>
      </c>
      <c r="M92" s="10">
        <f t="shared" si="31"/>
        <v>53157</v>
      </c>
      <c r="N92" s="10">
        <f t="shared" si="32"/>
        <v>0</v>
      </c>
      <c r="O92" s="10">
        <f t="shared" si="33"/>
        <v>0</v>
      </c>
    </row>
    <row r="93" spans="1:15" ht="15" customHeight="1" x14ac:dyDescent="0.25">
      <c r="A93" s="27" t="s">
        <v>96</v>
      </c>
      <c r="B93" s="55" t="s">
        <v>7</v>
      </c>
      <c r="C93" s="54"/>
      <c r="D93" s="226">
        <f>SUM(D94:D96)</f>
        <v>20111</v>
      </c>
      <c r="E93" s="226">
        <f>SUM(E94:E96)</f>
        <v>15767</v>
      </c>
      <c r="F93" s="226">
        <f>SUM(F94:F96)</f>
        <v>0</v>
      </c>
      <c r="G93" s="226">
        <f t="shared" ref="G93:O93" si="35">SUM(G94:G96)</f>
        <v>4344</v>
      </c>
      <c r="H93" s="254">
        <f t="shared" si="35"/>
        <v>800</v>
      </c>
      <c r="I93" s="254">
        <f t="shared" si="35"/>
        <v>800</v>
      </c>
      <c r="J93" s="254">
        <f t="shared" si="35"/>
        <v>0</v>
      </c>
      <c r="K93" s="276">
        <f t="shared" si="35"/>
        <v>0</v>
      </c>
      <c r="L93" s="10">
        <f t="shared" si="35"/>
        <v>20911</v>
      </c>
      <c r="M93" s="10">
        <f t="shared" si="35"/>
        <v>16567</v>
      </c>
      <c r="N93" s="10">
        <f t="shared" si="35"/>
        <v>0</v>
      </c>
      <c r="O93" s="10">
        <f t="shared" si="35"/>
        <v>4344</v>
      </c>
    </row>
    <row r="94" spans="1:15" ht="15" customHeight="1" x14ac:dyDescent="0.25">
      <c r="A94" s="31"/>
      <c r="B94" s="65"/>
      <c r="C94" s="54" t="s">
        <v>25</v>
      </c>
      <c r="D94" s="226">
        <f>E94+G94</f>
        <v>7989</v>
      </c>
      <c r="E94" s="226">
        <v>7989</v>
      </c>
      <c r="F94" s="226"/>
      <c r="G94" s="226"/>
      <c r="H94" s="253">
        <f>I94+K94</f>
        <v>0</v>
      </c>
      <c r="I94" s="254"/>
      <c r="J94" s="254"/>
      <c r="K94" s="276"/>
      <c r="L94" s="10">
        <f t="shared" si="30"/>
        <v>7989</v>
      </c>
      <c r="M94" s="10">
        <f t="shared" si="31"/>
        <v>7989</v>
      </c>
      <c r="N94" s="10">
        <f t="shared" si="32"/>
        <v>0</v>
      </c>
      <c r="O94" s="10">
        <f t="shared" si="33"/>
        <v>0</v>
      </c>
    </row>
    <row r="95" spans="1:15" ht="15" customHeight="1" x14ac:dyDescent="0.25">
      <c r="A95" s="31"/>
      <c r="B95" s="56"/>
      <c r="C95" s="54" t="s">
        <v>33</v>
      </c>
      <c r="D95" s="226">
        <f>E95+G95</f>
        <v>1738</v>
      </c>
      <c r="E95" s="226">
        <v>1738</v>
      </c>
      <c r="F95" s="226"/>
      <c r="G95" s="226"/>
      <c r="H95" s="253">
        <f t="shared" ref="H95:H135" si="36">I95+K95</f>
        <v>0</v>
      </c>
      <c r="I95" s="254"/>
      <c r="J95" s="254"/>
      <c r="K95" s="276"/>
      <c r="L95" s="10">
        <f t="shared" si="30"/>
        <v>1738</v>
      </c>
      <c r="M95" s="10">
        <f t="shared" si="31"/>
        <v>1738</v>
      </c>
      <c r="N95" s="10">
        <f t="shared" si="32"/>
        <v>0</v>
      </c>
      <c r="O95" s="10">
        <f t="shared" si="33"/>
        <v>0</v>
      </c>
    </row>
    <row r="96" spans="1:15" ht="15" customHeight="1" x14ac:dyDescent="0.25">
      <c r="A96" s="31"/>
      <c r="B96" s="56"/>
      <c r="C96" s="54" t="s">
        <v>22</v>
      </c>
      <c r="D96" s="226">
        <f>E96+G96</f>
        <v>10384</v>
      </c>
      <c r="E96" s="226">
        <v>6040</v>
      </c>
      <c r="F96" s="226"/>
      <c r="G96" s="226">
        <v>4344</v>
      </c>
      <c r="H96" s="253">
        <f t="shared" si="36"/>
        <v>800</v>
      </c>
      <c r="I96" s="254">
        <v>800</v>
      </c>
      <c r="J96" s="254"/>
      <c r="K96" s="276"/>
      <c r="L96" s="10">
        <f t="shared" si="30"/>
        <v>11184</v>
      </c>
      <c r="M96" s="10">
        <f t="shared" si="31"/>
        <v>6840</v>
      </c>
      <c r="N96" s="10">
        <f t="shared" si="32"/>
        <v>0</v>
      </c>
      <c r="O96" s="10">
        <f t="shared" si="33"/>
        <v>4344</v>
      </c>
    </row>
    <row r="97" spans="1:15" ht="15" customHeight="1" x14ac:dyDescent="0.25">
      <c r="A97" s="27" t="s">
        <v>97</v>
      </c>
      <c r="B97" s="8" t="s">
        <v>10</v>
      </c>
      <c r="C97" s="54"/>
      <c r="D97" s="226">
        <f>SUM(D98:D100)</f>
        <v>16284</v>
      </c>
      <c r="E97" s="226">
        <f>SUM(E98:E100)</f>
        <v>16284</v>
      </c>
      <c r="F97" s="226">
        <f t="shared" ref="F97:O97" si="37">SUM(F98:F100)</f>
        <v>0</v>
      </c>
      <c r="G97" s="226">
        <f t="shared" si="37"/>
        <v>0</v>
      </c>
      <c r="H97" s="254">
        <f t="shared" si="37"/>
        <v>10000</v>
      </c>
      <c r="I97" s="254">
        <f t="shared" si="37"/>
        <v>0</v>
      </c>
      <c r="J97" s="254">
        <f t="shared" si="37"/>
        <v>0</v>
      </c>
      <c r="K97" s="276">
        <f t="shared" si="37"/>
        <v>10000</v>
      </c>
      <c r="L97" s="10">
        <f t="shared" si="37"/>
        <v>26284</v>
      </c>
      <c r="M97" s="10">
        <f t="shared" si="37"/>
        <v>16284</v>
      </c>
      <c r="N97" s="10">
        <f t="shared" si="37"/>
        <v>0</v>
      </c>
      <c r="O97" s="10">
        <f t="shared" si="37"/>
        <v>10000</v>
      </c>
    </row>
    <row r="98" spans="1:15" ht="15" customHeight="1" x14ac:dyDescent="0.25">
      <c r="A98" s="31"/>
      <c r="B98" s="52"/>
      <c r="C98" s="54" t="s">
        <v>25</v>
      </c>
      <c r="D98" s="226">
        <f>E98+G98</f>
        <v>6543</v>
      </c>
      <c r="E98" s="226">
        <v>6543</v>
      </c>
      <c r="F98" s="226"/>
      <c r="G98" s="226"/>
      <c r="H98" s="253">
        <f t="shared" si="36"/>
        <v>0</v>
      </c>
      <c r="I98" s="254"/>
      <c r="J98" s="254"/>
      <c r="K98" s="276"/>
      <c r="L98" s="10">
        <f t="shared" si="30"/>
        <v>6543</v>
      </c>
      <c r="M98" s="10">
        <f t="shared" si="31"/>
        <v>6543</v>
      </c>
      <c r="N98" s="10">
        <f t="shared" si="32"/>
        <v>0</v>
      </c>
      <c r="O98" s="10">
        <f t="shared" si="33"/>
        <v>0</v>
      </c>
    </row>
    <row r="99" spans="1:15" ht="15" customHeight="1" x14ac:dyDescent="0.25">
      <c r="A99" s="31"/>
      <c r="B99" s="14"/>
      <c r="C99" s="54" t="s">
        <v>33</v>
      </c>
      <c r="D99" s="226">
        <f>E99+G99</f>
        <v>855</v>
      </c>
      <c r="E99" s="226">
        <v>855</v>
      </c>
      <c r="F99" s="226"/>
      <c r="G99" s="226"/>
      <c r="H99" s="253">
        <f t="shared" si="36"/>
        <v>0</v>
      </c>
      <c r="I99" s="254"/>
      <c r="J99" s="254"/>
      <c r="K99" s="276"/>
      <c r="L99" s="10">
        <f t="shared" si="30"/>
        <v>855</v>
      </c>
      <c r="M99" s="10">
        <f t="shared" si="31"/>
        <v>855</v>
      </c>
      <c r="N99" s="10">
        <f t="shared" si="32"/>
        <v>0</v>
      </c>
      <c r="O99" s="10">
        <f t="shared" si="33"/>
        <v>0</v>
      </c>
    </row>
    <row r="100" spans="1:15" ht="15" customHeight="1" x14ac:dyDescent="0.25">
      <c r="A100" s="31"/>
      <c r="B100" s="14"/>
      <c r="C100" s="54" t="s">
        <v>22</v>
      </c>
      <c r="D100" s="226">
        <f>E100+G100</f>
        <v>8886</v>
      </c>
      <c r="E100" s="226">
        <v>8886</v>
      </c>
      <c r="F100" s="226"/>
      <c r="G100" s="226"/>
      <c r="H100" s="253">
        <f t="shared" si="36"/>
        <v>10000</v>
      </c>
      <c r="I100" s="254"/>
      <c r="J100" s="254"/>
      <c r="K100" s="276">
        <v>10000</v>
      </c>
      <c r="L100" s="10">
        <f t="shared" si="30"/>
        <v>18886</v>
      </c>
      <c r="M100" s="10">
        <f t="shared" si="31"/>
        <v>8886</v>
      </c>
      <c r="N100" s="10">
        <f t="shared" si="32"/>
        <v>0</v>
      </c>
      <c r="O100" s="10">
        <f t="shared" si="33"/>
        <v>10000</v>
      </c>
    </row>
    <row r="101" spans="1:15" ht="15" customHeight="1" x14ac:dyDescent="0.25">
      <c r="A101" s="27" t="s">
        <v>98</v>
      </c>
      <c r="B101" s="18" t="s">
        <v>11</v>
      </c>
      <c r="C101" s="54"/>
      <c r="D101" s="226">
        <f>SUM(D102:D104)</f>
        <v>26200</v>
      </c>
      <c r="E101" s="226">
        <f>SUM(E102:E104)</f>
        <v>26200</v>
      </c>
      <c r="F101" s="226">
        <f t="shared" ref="F101:O101" si="38">SUM(F102:F104)</f>
        <v>0</v>
      </c>
      <c r="G101" s="226">
        <f t="shared" si="38"/>
        <v>0</v>
      </c>
      <c r="H101" s="254">
        <f t="shared" si="38"/>
        <v>0</v>
      </c>
      <c r="I101" s="254">
        <f t="shared" si="38"/>
        <v>0</v>
      </c>
      <c r="J101" s="254">
        <f t="shared" si="38"/>
        <v>0</v>
      </c>
      <c r="K101" s="276">
        <f t="shared" si="38"/>
        <v>0</v>
      </c>
      <c r="L101" s="10">
        <f t="shared" si="38"/>
        <v>26200</v>
      </c>
      <c r="M101" s="10">
        <f t="shared" si="38"/>
        <v>26200</v>
      </c>
      <c r="N101" s="10">
        <f t="shared" si="38"/>
        <v>0</v>
      </c>
      <c r="O101" s="10">
        <f t="shared" si="38"/>
        <v>0</v>
      </c>
    </row>
    <row r="102" spans="1:15" ht="15" customHeight="1" x14ac:dyDescent="0.25">
      <c r="A102" s="31"/>
      <c r="B102" s="52"/>
      <c r="C102" s="54" t="s">
        <v>25</v>
      </c>
      <c r="D102" s="226">
        <f>E102+G102</f>
        <v>9638</v>
      </c>
      <c r="E102" s="226">
        <v>9638</v>
      </c>
      <c r="F102" s="226"/>
      <c r="G102" s="226"/>
      <c r="H102" s="253">
        <f>I102+K102</f>
        <v>0</v>
      </c>
      <c r="I102" s="254"/>
      <c r="J102" s="254"/>
      <c r="K102" s="276"/>
      <c r="L102" s="10">
        <f t="shared" si="30"/>
        <v>9638</v>
      </c>
      <c r="M102" s="10">
        <f t="shared" si="31"/>
        <v>9638</v>
      </c>
      <c r="N102" s="10">
        <f t="shared" si="32"/>
        <v>0</v>
      </c>
      <c r="O102" s="10">
        <f t="shared" si="33"/>
        <v>0</v>
      </c>
    </row>
    <row r="103" spans="1:15" ht="15" customHeight="1" x14ac:dyDescent="0.25">
      <c r="A103" s="31"/>
      <c r="B103" s="66"/>
      <c r="C103" s="54" t="s">
        <v>33</v>
      </c>
      <c r="D103" s="226">
        <f>E103+G103</f>
        <v>3494</v>
      </c>
      <c r="E103" s="226">
        <v>3494</v>
      </c>
      <c r="F103" s="226"/>
      <c r="G103" s="226"/>
      <c r="H103" s="253">
        <f t="shared" si="36"/>
        <v>0</v>
      </c>
      <c r="I103" s="254"/>
      <c r="J103" s="254"/>
      <c r="K103" s="276"/>
      <c r="L103" s="10">
        <f t="shared" si="30"/>
        <v>3494</v>
      </c>
      <c r="M103" s="10">
        <f t="shared" si="31"/>
        <v>3494</v>
      </c>
      <c r="N103" s="10">
        <f t="shared" si="32"/>
        <v>0</v>
      </c>
      <c r="O103" s="10">
        <f t="shared" si="33"/>
        <v>0</v>
      </c>
    </row>
    <row r="104" spans="1:15" ht="15" customHeight="1" x14ac:dyDescent="0.25">
      <c r="A104" s="31"/>
      <c r="B104" s="66"/>
      <c r="C104" s="54" t="s">
        <v>22</v>
      </c>
      <c r="D104" s="226">
        <f>E104+G104</f>
        <v>13068</v>
      </c>
      <c r="E104" s="226">
        <v>13068</v>
      </c>
      <c r="F104" s="226"/>
      <c r="G104" s="226"/>
      <c r="H104" s="253">
        <f t="shared" si="36"/>
        <v>0</v>
      </c>
      <c r="I104" s="254"/>
      <c r="J104" s="254"/>
      <c r="K104" s="276"/>
      <c r="L104" s="10">
        <f t="shared" si="30"/>
        <v>13068</v>
      </c>
      <c r="M104" s="10">
        <f t="shared" si="31"/>
        <v>13068</v>
      </c>
      <c r="N104" s="10">
        <f t="shared" si="32"/>
        <v>0</v>
      </c>
      <c r="O104" s="10">
        <f t="shared" si="33"/>
        <v>0</v>
      </c>
    </row>
    <row r="105" spans="1:15" ht="15" customHeight="1" x14ac:dyDescent="0.25">
      <c r="A105" s="27" t="s">
        <v>99</v>
      </c>
      <c r="B105" s="18" t="s">
        <v>67</v>
      </c>
      <c r="C105" s="54"/>
      <c r="D105" s="226">
        <f>SUM(D106:D108)</f>
        <v>19739</v>
      </c>
      <c r="E105" s="226">
        <f>SUM(E106:E108)</f>
        <v>19218</v>
      </c>
      <c r="F105" s="226">
        <f t="shared" ref="F105:O105" si="39">SUM(F106:F108)</f>
        <v>0</v>
      </c>
      <c r="G105" s="226">
        <f t="shared" si="39"/>
        <v>521</v>
      </c>
      <c r="H105" s="254">
        <f t="shared" si="39"/>
        <v>2395</v>
      </c>
      <c r="I105" s="254">
        <f t="shared" si="39"/>
        <v>2395</v>
      </c>
      <c r="J105" s="254">
        <f t="shared" si="39"/>
        <v>0</v>
      </c>
      <c r="K105" s="276">
        <f t="shared" si="39"/>
        <v>0</v>
      </c>
      <c r="L105" s="10">
        <f t="shared" si="39"/>
        <v>22134</v>
      </c>
      <c r="M105" s="10">
        <f t="shared" si="39"/>
        <v>21613</v>
      </c>
      <c r="N105" s="10">
        <f t="shared" si="39"/>
        <v>0</v>
      </c>
      <c r="O105" s="10">
        <f t="shared" si="39"/>
        <v>521</v>
      </c>
    </row>
    <row r="106" spans="1:15" ht="15" customHeight="1" x14ac:dyDescent="0.25">
      <c r="A106" s="31"/>
      <c r="B106" s="52"/>
      <c r="C106" s="54" t="s">
        <v>25</v>
      </c>
      <c r="D106" s="226">
        <f>E106+G106</f>
        <v>8095</v>
      </c>
      <c r="E106" s="226">
        <v>8095</v>
      </c>
      <c r="F106" s="226"/>
      <c r="G106" s="226"/>
      <c r="H106" s="253">
        <f>I106+K106</f>
        <v>0</v>
      </c>
      <c r="I106" s="254"/>
      <c r="J106" s="254"/>
      <c r="K106" s="276"/>
      <c r="L106" s="10">
        <f t="shared" si="30"/>
        <v>8095</v>
      </c>
      <c r="M106" s="10">
        <f t="shared" si="31"/>
        <v>8095</v>
      </c>
      <c r="N106" s="10">
        <f t="shared" si="32"/>
        <v>0</v>
      </c>
      <c r="O106" s="10">
        <f t="shared" si="33"/>
        <v>0</v>
      </c>
    </row>
    <row r="107" spans="1:15" ht="15" customHeight="1" x14ac:dyDescent="0.25">
      <c r="A107" s="31"/>
      <c r="B107" s="66"/>
      <c r="C107" s="54" t="s">
        <v>33</v>
      </c>
      <c r="D107" s="226">
        <f>E107+G107</f>
        <v>1867</v>
      </c>
      <c r="E107" s="226">
        <v>1867</v>
      </c>
      <c r="F107" s="226"/>
      <c r="G107" s="226"/>
      <c r="H107" s="253">
        <f t="shared" si="36"/>
        <v>0</v>
      </c>
      <c r="I107" s="254"/>
      <c r="J107" s="254"/>
      <c r="K107" s="276"/>
      <c r="L107" s="10">
        <f t="shared" si="30"/>
        <v>1867</v>
      </c>
      <c r="M107" s="10">
        <f t="shared" si="31"/>
        <v>1867</v>
      </c>
      <c r="N107" s="10">
        <f t="shared" si="32"/>
        <v>0</v>
      </c>
      <c r="O107" s="10">
        <f t="shared" si="33"/>
        <v>0</v>
      </c>
    </row>
    <row r="108" spans="1:15" ht="15" customHeight="1" x14ac:dyDescent="0.25">
      <c r="A108" s="31"/>
      <c r="B108" s="66"/>
      <c r="C108" s="54" t="s">
        <v>22</v>
      </c>
      <c r="D108" s="226">
        <f>E108+G108</f>
        <v>9777</v>
      </c>
      <c r="E108" s="226">
        <v>9256</v>
      </c>
      <c r="F108" s="226"/>
      <c r="G108" s="226">
        <v>521</v>
      </c>
      <c r="H108" s="253">
        <f t="shared" si="36"/>
        <v>2395</v>
      </c>
      <c r="I108" s="254">
        <v>2395</v>
      </c>
      <c r="J108" s="254"/>
      <c r="K108" s="276"/>
      <c r="L108" s="10">
        <f t="shared" si="30"/>
        <v>12172</v>
      </c>
      <c r="M108" s="10">
        <f t="shared" si="31"/>
        <v>11651</v>
      </c>
      <c r="N108" s="10">
        <f t="shared" si="32"/>
        <v>0</v>
      </c>
      <c r="O108" s="10">
        <f t="shared" si="33"/>
        <v>521</v>
      </c>
    </row>
    <row r="109" spans="1:15" ht="15" customHeight="1" x14ac:dyDescent="0.25">
      <c r="A109" s="27" t="s">
        <v>100</v>
      </c>
      <c r="B109" s="18" t="s">
        <v>68</v>
      </c>
      <c r="C109" s="54"/>
      <c r="D109" s="226">
        <f>SUM(D110:D112)</f>
        <v>14777</v>
      </c>
      <c r="E109" s="226">
        <f>SUM(E110:E112)</f>
        <v>14777</v>
      </c>
      <c r="F109" s="226">
        <f t="shared" ref="F109:O109" si="40">SUM(F110:F112)</f>
        <v>0</v>
      </c>
      <c r="G109" s="226">
        <f t="shared" si="40"/>
        <v>0</v>
      </c>
      <c r="H109" s="254">
        <f t="shared" si="40"/>
        <v>853</v>
      </c>
      <c r="I109" s="254">
        <f t="shared" si="40"/>
        <v>0</v>
      </c>
      <c r="J109" s="254">
        <f t="shared" si="40"/>
        <v>0</v>
      </c>
      <c r="K109" s="276">
        <f t="shared" si="40"/>
        <v>853</v>
      </c>
      <c r="L109" s="10">
        <f t="shared" si="40"/>
        <v>15630</v>
      </c>
      <c r="M109" s="10">
        <f t="shared" si="40"/>
        <v>14777</v>
      </c>
      <c r="N109" s="10">
        <f t="shared" si="40"/>
        <v>0</v>
      </c>
      <c r="O109" s="10">
        <f t="shared" si="40"/>
        <v>853</v>
      </c>
    </row>
    <row r="110" spans="1:15" ht="15" customHeight="1" x14ac:dyDescent="0.25">
      <c r="A110" s="31"/>
      <c r="B110" s="52"/>
      <c r="C110" s="54" t="s">
        <v>25</v>
      </c>
      <c r="D110" s="226">
        <f>E110+G110</f>
        <v>5636</v>
      </c>
      <c r="E110" s="226">
        <v>5636</v>
      </c>
      <c r="F110" s="226"/>
      <c r="G110" s="226"/>
      <c r="H110" s="253">
        <f t="shared" si="36"/>
        <v>0</v>
      </c>
      <c r="I110" s="254"/>
      <c r="J110" s="254"/>
      <c r="K110" s="276"/>
      <c r="L110" s="10">
        <f t="shared" si="30"/>
        <v>5636</v>
      </c>
      <c r="M110" s="10">
        <f t="shared" si="31"/>
        <v>5636</v>
      </c>
      <c r="N110" s="10">
        <f t="shared" si="32"/>
        <v>0</v>
      </c>
      <c r="O110" s="10">
        <f t="shared" si="33"/>
        <v>0</v>
      </c>
    </row>
    <row r="111" spans="1:15" ht="15" customHeight="1" x14ac:dyDescent="0.25">
      <c r="A111" s="31"/>
      <c r="B111" s="66"/>
      <c r="C111" s="54" t="s">
        <v>33</v>
      </c>
      <c r="D111" s="226">
        <f>E111+G111</f>
        <v>1810</v>
      </c>
      <c r="E111" s="226">
        <v>1810</v>
      </c>
      <c r="F111" s="226"/>
      <c r="G111" s="226"/>
      <c r="H111" s="253">
        <f t="shared" si="36"/>
        <v>0</v>
      </c>
      <c r="I111" s="254"/>
      <c r="J111" s="254"/>
      <c r="K111" s="276"/>
      <c r="L111" s="10">
        <f t="shared" si="30"/>
        <v>1810</v>
      </c>
      <c r="M111" s="10">
        <f t="shared" si="31"/>
        <v>1810</v>
      </c>
      <c r="N111" s="10">
        <f t="shared" si="32"/>
        <v>0</v>
      </c>
      <c r="O111" s="10">
        <f t="shared" si="33"/>
        <v>0</v>
      </c>
    </row>
    <row r="112" spans="1:15" ht="15" customHeight="1" x14ac:dyDescent="0.25">
      <c r="A112" s="31"/>
      <c r="B112" s="66"/>
      <c r="C112" s="54" t="s">
        <v>22</v>
      </c>
      <c r="D112" s="226">
        <f>E112+G112</f>
        <v>7331</v>
      </c>
      <c r="E112" s="226">
        <v>7331</v>
      </c>
      <c r="F112" s="226"/>
      <c r="G112" s="226"/>
      <c r="H112" s="253">
        <f t="shared" si="36"/>
        <v>853</v>
      </c>
      <c r="I112" s="254"/>
      <c r="J112" s="254"/>
      <c r="K112" s="276">
        <v>853</v>
      </c>
      <c r="L112" s="10">
        <f t="shared" si="30"/>
        <v>8184</v>
      </c>
      <c r="M112" s="10">
        <f t="shared" si="31"/>
        <v>7331</v>
      </c>
      <c r="N112" s="10">
        <f t="shared" si="32"/>
        <v>0</v>
      </c>
      <c r="O112" s="10">
        <f t="shared" si="33"/>
        <v>853</v>
      </c>
    </row>
    <row r="113" spans="1:15" ht="15" customHeight="1" x14ac:dyDescent="0.25">
      <c r="A113" s="27" t="s">
        <v>101</v>
      </c>
      <c r="B113" s="18" t="s">
        <v>14</v>
      </c>
      <c r="C113" s="54"/>
      <c r="D113" s="226">
        <f>SUM(D114:D116)</f>
        <v>25490</v>
      </c>
      <c r="E113" s="226">
        <f>SUM(E114:E116)</f>
        <v>25490</v>
      </c>
      <c r="F113" s="226">
        <f t="shared" ref="F113:O113" si="41">SUM(F114:F116)</f>
        <v>0</v>
      </c>
      <c r="G113" s="226">
        <f t="shared" si="41"/>
        <v>0</v>
      </c>
      <c r="H113" s="254">
        <f t="shared" si="41"/>
        <v>0</v>
      </c>
      <c r="I113" s="254">
        <f t="shared" si="41"/>
        <v>0</v>
      </c>
      <c r="J113" s="254">
        <f t="shared" si="41"/>
        <v>0</v>
      </c>
      <c r="K113" s="276">
        <f t="shared" si="41"/>
        <v>0</v>
      </c>
      <c r="L113" s="10">
        <f t="shared" si="41"/>
        <v>25490</v>
      </c>
      <c r="M113" s="10">
        <f t="shared" si="41"/>
        <v>25490</v>
      </c>
      <c r="N113" s="10">
        <f t="shared" si="41"/>
        <v>0</v>
      </c>
      <c r="O113" s="10">
        <f t="shared" si="41"/>
        <v>0</v>
      </c>
    </row>
    <row r="114" spans="1:15" ht="15" customHeight="1" x14ac:dyDescent="0.25">
      <c r="A114" s="31"/>
      <c r="B114" s="52"/>
      <c r="C114" s="54" t="s">
        <v>25</v>
      </c>
      <c r="D114" s="226">
        <f>E114+G114</f>
        <v>10763</v>
      </c>
      <c r="E114" s="226">
        <v>10763</v>
      </c>
      <c r="F114" s="226"/>
      <c r="G114" s="226"/>
      <c r="H114" s="253">
        <f t="shared" si="36"/>
        <v>0</v>
      </c>
      <c r="I114" s="254"/>
      <c r="J114" s="254"/>
      <c r="K114" s="276"/>
      <c r="L114" s="10">
        <f t="shared" si="30"/>
        <v>10763</v>
      </c>
      <c r="M114" s="10">
        <f t="shared" si="31"/>
        <v>10763</v>
      </c>
      <c r="N114" s="10">
        <f t="shared" si="32"/>
        <v>0</v>
      </c>
      <c r="O114" s="10">
        <f t="shared" si="33"/>
        <v>0</v>
      </c>
    </row>
    <row r="115" spans="1:15" ht="15" customHeight="1" x14ac:dyDescent="0.25">
      <c r="A115" s="31"/>
      <c r="B115" s="66"/>
      <c r="C115" s="54" t="s">
        <v>33</v>
      </c>
      <c r="D115" s="226">
        <f>E115+G115</f>
        <v>2409</v>
      </c>
      <c r="E115" s="226">
        <v>2409</v>
      </c>
      <c r="F115" s="226"/>
      <c r="G115" s="226"/>
      <c r="H115" s="253">
        <f t="shared" si="36"/>
        <v>0</v>
      </c>
      <c r="I115" s="254"/>
      <c r="J115" s="254"/>
      <c r="K115" s="276"/>
      <c r="L115" s="10">
        <f t="shared" si="30"/>
        <v>2409</v>
      </c>
      <c r="M115" s="10">
        <f t="shared" si="31"/>
        <v>2409</v>
      </c>
      <c r="N115" s="10">
        <f t="shared" si="32"/>
        <v>0</v>
      </c>
      <c r="O115" s="10">
        <f t="shared" si="33"/>
        <v>0</v>
      </c>
    </row>
    <row r="116" spans="1:15" ht="15" customHeight="1" x14ac:dyDescent="0.25">
      <c r="A116" s="31"/>
      <c r="B116" s="66"/>
      <c r="C116" s="54" t="s">
        <v>22</v>
      </c>
      <c r="D116" s="226">
        <f>E116+G116</f>
        <v>12318</v>
      </c>
      <c r="E116" s="226">
        <v>12318</v>
      </c>
      <c r="F116" s="226"/>
      <c r="G116" s="226"/>
      <c r="H116" s="253">
        <f t="shared" si="36"/>
        <v>0</v>
      </c>
      <c r="I116" s="254"/>
      <c r="J116" s="254"/>
      <c r="K116" s="276"/>
      <c r="L116" s="10">
        <f t="shared" si="30"/>
        <v>12318</v>
      </c>
      <c r="M116" s="10">
        <f t="shared" si="31"/>
        <v>12318</v>
      </c>
      <c r="N116" s="10">
        <f t="shared" si="32"/>
        <v>0</v>
      </c>
      <c r="O116" s="10">
        <f t="shared" si="33"/>
        <v>0</v>
      </c>
    </row>
    <row r="117" spans="1:15" ht="15" customHeight="1" x14ac:dyDescent="0.25">
      <c r="A117" s="27" t="s">
        <v>102</v>
      </c>
      <c r="B117" s="18" t="s">
        <v>15</v>
      </c>
      <c r="C117" s="54"/>
      <c r="D117" s="226">
        <f t="shared" ref="D117:O117" si="42">SUM(D118:D120)</f>
        <v>19235</v>
      </c>
      <c r="E117" s="226">
        <f t="shared" si="42"/>
        <v>19235</v>
      </c>
      <c r="F117" s="226">
        <f t="shared" si="42"/>
        <v>0</v>
      </c>
      <c r="G117" s="226">
        <f t="shared" si="42"/>
        <v>0</v>
      </c>
      <c r="H117" s="254">
        <f t="shared" si="42"/>
        <v>0</v>
      </c>
      <c r="I117" s="254">
        <f t="shared" si="42"/>
        <v>0</v>
      </c>
      <c r="J117" s="254">
        <f t="shared" si="42"/>
        <v>0</v>
      </c>
      <c r="K117" s="276">
        <f t="shared" si="42"/>
        <v>0</v>
      </c>
      <c r="L117" s="10">
        <f t="shared" si="42"/>
        <v>19235</v>
      </c>
      <c r="M117" s="10">
        <f t="shared" si="42"/>
        <v>19235</v>
      </c>
      <c r="N117" s="10">
        <f t="shared" si="42"/>
        <v>0</v>
      </c>
      <c r="O117" s="10">
        <f t="shared" si="42"/>
        <v>0</v>
      </c>
    </row>
    <row r="118" spans="1:15" ht="15" customHeight="1" x14ac:dyDescent="0.25">
      <c r="A118" s="31"/>
      <c r="B118" s="52"/>
      <c r="C118" s="54" t="s">
        <v>25</v>
      </c>
      <c r="D118" s="226">
        <f>E118+G118</f>
        <v>8859</v>
      </c>
      <c r="E118" s="226">
        <v>8859</v>
      </c>
      <c r="F118" s="226"/>
      <c r="G118" s="226"/>
      <c r="H118" s="253">
        <f t="shared" si="36"/>
        <v>0</v>
      </c>
      <c r="I118" s="254"/>
      <c r="J118" s="254"/>
      <c r="K118" s="276"/>
      <c r="L118" s="10">
        <f t="shared" si="30"/>
        <v>8859</v>
      </c>
      <c r="M118" s="10">
        <f t="shared" si="31"/>
        <v>8859</v>
      </c>
      <c r="N118" s="10">
        <f t="shared" si="32"/>
        <v>0</v>
      </c>
      <c r="O118" s="10">
        <f t="shared" si="33"/>
        <v>0</v>
      </c>
    </row>
    <row r="119" spans="1:15" ht="15" customHeight="1" x14ac:dyDescent="0.25">
      <c r="A119" s="31"/>
      <c r="B119" s="66"/>
      <c r="C119" s="54" t="s">
        <v>33</v>
      </c>
      <c r="D119" s="226">
        <f>E119+G119</f>
        <v>1338</v>
      </c>
      <c r="E119" s="226">
        <v>1338</v>
      </c>
      <c r="F119" s="226"/>
      <c r="G119" s="226"/>
      <c r="H119" s="253">
        <f t="shared" si="36"/>
        <v>0</v>
      </c>
      <c r="I119" s="254"/>
      <c r="J119" s="254"/>
      <c r="K119" s="276"/>
      <c r="L119" s="10">
        <f t="shared" si="30"/>
        <v>1338</v>
      </c>
      <c r="M119" s="10">
        <f t="shared" si="31"/>
        <v>1338</v>
      </c>
      <c r="N119" s="10">
        <f t="shared" si="32"/>
        <v>0</v>
      </c>
      <c r="O119" s="10">
        <f t="shared" si="33"/>
        <v>0</v>
      </c>
    </row>
    <row r="120" spans="1:15" ht="15" customHeight="1" x14ac:dyDescent="0.25">
      <c r="A120" s="31"/>
      <c r="B120" s="66"/>
      <c r="C120" s="54" t="s">
        <v>22</v>
      </c>
      <c r="D120" s="226">
        <f>E120+G120</f>
        <v>9038</v>
      </c>
      <c r="E120" s="226">
        <v>9038</v>
      </c>
      <c r="F120" s="226"/>
      <c r="G120" s="226"/>
      <c r="H120" s="253">
        <f t="shared" si="36"/>
        <v>0</v>
      </c>
      <c r="I120" s="254"/>
      <c r="J120" s="254"/>
      <c r="K120" s="276"/>
      <c r="L120" s="10">
        <f t="shared" si="30"/>
        <v>9038</v>
      </c>
      <c r="M120" s="10">
        <f t="shared" si="31"/>
        <v>9038</v>
      </c>
      <c r="N120" s="10">
        <f t="shared" si="32"/>
        <v>0</v>
      </c>
      <c r="O120" s="10">
        <f t="shared" si="33"/>
        <v>0</v>
      </c>
    </row>
    <row r="121" spans="1:15" ht="15" customHeight="1" x14ac:dyDescent="0.25">
      <c r="A121" s="27" t="s">
        <v>103</v>
      </c>
      <c r="B121" s="55" t="s">
        <v>16</v>
      </c>
      <c r="C121" s="54"/>
      <c r="D121" s="226">
        <f>SUM(D122:D124)</f>
        <v>42339</v>
      </c>
      <c r="E121" s="226">
        <f>SUM(E122:E124)</f>
        <v>42339</v>
      </c>
      <c r="F121" s="226">
        <f>SUM(F122:F124)</f>
        <v>0</v>
      </c>
      <c r="G121" s="226">
        <f>SUM(G122:G124)</f>
        <v>0</v>
      </c>
      <c r="H121" s="254">
        <f t="shared" ref="H121:O121" si="43">SUM(H122:H124)</f>
        <v>0</v>
      </c>
      <c r="I121" s="254">
        <f t="shared" si="43"/>
        <v>0</v>
      </c>
      <c r="J121" s="254">
        <f t="shared" si="43"/>
        <v>0</v>
      </c>
      <c r="K121" s="276">
        <f t="shared" si="43"/>
        <v>0</v>
      </c>
      <c r="L121" s="10">
        <f t="shared" si="43"/>
        <v>42339</v>
      </c>
      <c r="M121" s="10">
        <f t="shared" si="43"/>
        <v>42339</v>
      </c>
      <c r="N121" s="10">
        <f t="shared" si="43"/>
        <v>0</v>
      </c>
      <c r="O121" s="10">
        <f t="shared" si="43"/>
        <v>0</v>
      </c>
    </row>
    <row r="122" spans="1:15" ht="15" customHeight="1" x14ac:dyDescent="0.25">
      <c r="A122" s="31"/>
      <c r="B122" s="52"/>
      <c r="C122" s="54" t="s">
        <v>25</v>
      </c>
      <c r="D122" s="226">
        <f>E122+G122</f>
        <v>16232</v>
      </c>
      <c r="E122" s="226">
        <v>16232</v>
      </c>
      <c r="F122" s="226"/>
      <c r="G122" s="226"/>
      <c r="H122" s="253">
        <f t="shared" si="36"/>
        <v>0</v>
      </c>
      <c r="I122" s="254"/>
      <c r="J122" s="254"/>
      <c r="K122" s="276"/>
      <c r="L122" s="10">
        <f t="shared" si="30"/>
        <v>16232</v>
      </c>
      <c r="M122" s="10">
        <f t="shared" si="31"/>
        <v>16232</v>
      </c>
      <c r="N122" s="10">
        <f t="shared" si="32"/>
        <v>0</v>
      </c>
      <c r="O122" s="10">
        <f t="shared" si="33"/>
        <v>0</v>
      </c>
    </row>
    <row r="123" spans="1:15" ht="15" customHeight="1" x14ac:dyDescent="0.25">
      <c r="A123" s="31"/>
      <c r="B123" s="56"/>
      <c r="C123" s="54" t="s">
        <v>33</v>
      </c>
      <c r="D123" s="226">
        <f>E123+G123</f>
        <v>5432</v>
      </c>
      <c r="E123" s="226">
        <v>5432</v>
      </c>
      <c r="F123" s="226"/>
      <c r="G123" s="226"/>
      <c r="H123" s="253">
        <f t="shared" si="36"/>
        <v>0</v>
      </c>
      <c r="I123" s="254"/>
      <c r="J123" s="254"/>
      <c r="K123" s="276"/>
      <c r="L123" s="10">
        <f t="shared" si="30"/>
        <v>5432</v>
      </c>
      <c r="M123" s="10">
        <f t="shared" si="31"/>
        <v>5432</v>
      </c>
      <c r="N123" s="10">
        <f t="shared" si="32"/>
        <v>0</v>
      </c>
      <c r="O123" s="10">
        <f t="shared" si="33"/>
        <v>0</v>
      </c>
    </row>
    <row r="124" spans="1:15" ht="15" customHeight="1" x14ac:dyDescent="0.25">
      <c r="A124" s="31"/>
      <c r="B124" s="56"/>
      <c r="C124" s="54" t="s">
        <v>22</v>
      </c>
      <c r="D124" s="226">
        <f>E124+G124</f>
        <v>20675</v>
      </c>
      <c r="E124" s="226">
        <v>20675</v>
      </c>
      <c r="F124" s="226"/>
      <c r="G124" s="226"/>
      <c r="H124" s="253">
        <f t="shared" si="36"/>
        <v>0</v>
      </c>
      <c r="I124" s="254"/>
      <c r="J124" s="254"/>
      <c r="K124" s="276"/>
      <c r="L124" s="10">
        <f t="shared" si="30"/>
        <v>20675</v>
      </c>
      <c r="M124" s="10">
        <f t="shared" si="31"/>
        <v>20675</v>
      </c>
      <c r="N124" s="10">
        <f t="shared" si="32"/>
        <v>0</v>
      </c>
      <c r="O124" s="10">
        <f t="shared" si="33"/>
        <v>0</v>
      </c>
    </row>
    <row r="125" spans="1:15" ht="15" customHeight="1" x14ac:dyDescent="0.25">
      <c r="A125" s="27" t="s">
        <v>104</v>
      </c>
      <c r="B125" s="18" t="s">
        <v>17</v>
      </c>
      <c r="C125" s="54"/>
      <c r="D125" s="226">
        <f>SUM(D126:D128)</f>
        <v>19240</v>
      </c>
      <c r="E125" s="226">
        <f>SUM(E126:E128)</f>
        <v>19240</v>
      </c>
      <c r="F125" s="226">
        <f>SUM(F126:F128)</f>
        <v>0</v>
      </c>
      <c r="G125" s="226">
        <f>SUM(G126:G128)</f>
        <v>0</v>
      </c>
      <c r="H125" s="254">
        <f t="shared" ref="H125:O125" si="44">SUM(H126:H128)</f>
        <v>0</v>
      </c>
      <c r="I125" s="254">
        <f t="shared" si="44"/>
        <v>0</v>
      </c>
      <c r="J125" s="254">
        <f t="shared" si="44"/>
        <v>0</v>
      </c>
      <c r="K125" s="276">
        <f t="shared" si="44"/>
        <v>0</v>
      </c>
      <c r="L125" s="10">
        <f t="shared" si="44"/>
        <v>19240</v>
      </c>
      <c r="M125" s="10">
        <f t="shared" si="44"/>
        <v>19240</v>
      </c>
      <c r="N125" s="10">
        <f t="shared" si="44"/>
        <v>0</v>
      </c>
      <c r="O125" s="10">
        <f t="shared" si="44"/>
        <v>0</v>
      </c>
    </row>
    <row r="126" spans="1:15" ht="15" customHeight="1" x14ac:dyDescent="0.25">
      <c r="A126" s="31"/>
      <c r="B126" s="52"/>
      <c r="C126" s="54" t="s">
        <v>25</v>
      </c>
      <c r="D126" s="226">
        <f>E126+G126</f>
        <v>8176</v>
      </c>
      <c r="E126" s="226">
        <v>8176</v>
      </c>
      <c r="F126" s="226"/>
      <c r="G126" s="226"/>
      <c r="H126" s="253">
        <f t="shared" si="36"/>
        <v>0</v>
      </c>
      <c r="I126" s="254"/>
      <c r="J126" s="254"/>
      <c r="K126" s="276"/>
      <c r="L126" s="10">
        <f t="shared" si="30"/>
        <v>8176</v>
      </c>
      <c r="M126" s="10">
        <f t="shared" si="31"/>
        <v>8176</v>
      </c>
      <c r="N126" s="10">
        <f t="shared" si="32"/>
        <v>0</v>
      </c>
      <c r="O126" s="10">
        <f t="shared" si="33"/>
        <v>0</v>
      </c>
    </row>
    <row r="127" spans="1:15" ht="15" customHeight="1" x14ac:dyDescent="0.25">
      <c r="A127" s="31"/>
      <c r="B127" s="66"/>
      <c r="C127" s="54" t="s">
        <v>33</v>
      </c>
      <c r="D127" s="226">
        <f>E127+G127</f>
        <v>1461</v>
      </c>
      <c r="E127" s="226">
        <v>1461</v>
      </c>
      <c r="F127" s="226"/>
      <c r="G127" s="226"/>
      <c r="H127" s="253">
        <f t="shared" si="36"/>
        <v>0</v>
      </c>
      <c r="I127" s="254"/>
      <c r="J127" s="254"/>
      <c r="K127" s="276"/>
      <c r="L127" s="10">
        <f t="shared" si="30"/>
        <v>1461</v>
      </c>
      <c r="M127" s="10">
        <f t="shared" si="31"/>
        <v>1461</v>
      </c>
      <c r="N127" s="10">
        <f t="shared" si="32"/>
        <v>0</v>
      </c>
      <c r="O127" s="10">
        <f t="shared" si="33"/>
        <v>0</v>
      </c>
    </row>
    <row r="128" spans="1:15" ht="15" customHeight="1" x14ac:dyDescent="0.25">
      <c r="A128" s="31"/>
      <c r="B128" s="66"/>
      <c r="C128" s="54" t="s">
        <v>22</v>
      </c>
      <c r="D128" s="226">
        <f>E128+G128</f>
        <v>9603</v>
      </c>
      <c r="E128" s="226">
        <v>9603</v>
      </c>
      <c r="F128" s="226"/>
      <c r="G128" s="226"/>
      <c r="H128" s="253">
        <f t="shared" si="36"/>
        <v>0</v>
      </c>
      <c r="I128" s="254"/>
      <c r="J128" s="254"/>
      <c r="K128" s="276"/>
      <c r="L128" s="10">
        <f t="shared" si="30"/>
        <v>9603</v>
      </c>
      <c r="M128" s="10">
        <f t="shared" si="31"/>
        <v>9603</v>
      </c>
      <c r="N128" s="10">
        <f t="shared" si="32"/>
        <v>0</v>
      </c>
      <c r="O128" s="10">
        <f t="shared" si="33"/>
        <v>0</v>
      </c>
    </row>
    <row r="129" spans="1:15" ht="15" customHeight="1" x14ac:dyDescent="0.25">
      <c r="A129" s="27" t="s">
        <v>105</v>
      </c>
      <c r="B129" s="18" t="s">
        <v>18</v>
      </c>
      <c r="C129" s="54"/>
      <c r="D129" s="226">
        <f>SUM(D130:D132)</f>
        <v>16352</v>
      </c>
      <c r="E129" s="226">
        <f>SUM(E130:E132)</f>
        <v>12008</v>
      </c>
      <c r="F129" s="226">
        <f>SUM(F130:F132)</f>
        <v>0</v>
      </c>
      <c r="G129" s="226">
        <f>SUM(G130:G132)</f>
        <v>4344</v>
      </c>
      <c r="H129" s="254">
        <f t="shared" ref="H129:O129" si="45">SUM(H130:H132)</f>
        <v>0</v>
      </c>
      <c r="I129" s="254">
        <f t="shared" si="45"/>
        <v>44</v>
      </c>
      <c r="J129" s="254">
        <f t="shared" si="45"/>
        <v>0</v>
      </c>
      <c r="K129" s="276">
        <f t="shared" si="45"/>
        <v>-44</v>
      </c>
      <c r="L129" s="10">
        <f t="shared" si="45"/>
        <v>16352</v>
      </c>
      <c r="M129" s="10">
        <f t="shared" si="45"/>
        <v>12052</v>
      </c>
      <c r="N129" s="10">
        <f t="shared" si="45"/>
        <v>0</v>
      </c>
      <c r="O129" s="10">
        <f t="shared" si="45"/>
        <v>4300</v>
      </c>
    </row>
    <row r="130" spans="1:15" ht="15" customHeight="1" x14ac:dyDescent="0.25">
      <c r="A130" s="31"/>
      <c r="B130" s="52"/>
      <c r="C130" s="54" t="s">
        <v>25</v>
      </c>
      <c r="D130" s="226">
        <f>E130+G130</f>
        <v>5007</v>
      </c>
      <c r="E130" s="226">
        <v>5007</v>
      </c>
      <c r="F130" s="226"/>
      <c r="G130" s="226"/>
      <c r="H130" s="253">
        <f t="shared" si="36"/>
        <v>0</v>
      </c>
      <c r="I130" s="254"/>
      <c r="J130" s="254"/>
      <c r="K130" s="276"/>
      <c r="L130" s="10">
        <f t="shared" si="30"/>
        <v>5007</v>
      </c>
      <c r="M130" s="10">
        <f t="shared" si="31"/>
        <v>5007</v>
      </c>
      <c r="N130" s="10">
        <f t="shared" si="32"/>
        <v>0</v>
      </c>
      <c r="O130" s="10">
        <f t="shared" si="33"/>
        <v>0</v>
      </c>
    </row>
    <row r="131" spans="1:15" ht="15" customHeight="1" x14ac:dyDescent="0.25">
      <c r="A131" s="31"/>
      <c r="B131" s="66"/>
      <c r="C131" s="54" t="s">
        <v>33</v>
      </c>
      <c r="D131" s="226">
        <f>E131+G131</f>
        <v>1725</v>
      </c>
      <c r="E131" s="226">
        <v>1725</v>
      </c>
      <c r="F131" s="226"/>
      <c r="G131" s="226"/>
      <c r="H131" s="253">
        <f t="shared" si="36"/>
        <v>0</v>
      </c>
      <c r="I131" s="254"/>
      <c r="J131" s="254"/>
      <c r="K131" s="276"/>
      <c r="L131" s="10">
        <f t="shared" si="30"/>
        <v>1725</v>
      </c>
      <c r="M131" s="10">
        <f t="shared" si="31"/>
        <v>1725</v>
      </c>
      <c r="N131" s="10">
        <f t="shared" si="32"/>
        <v>0</v>
      </c>
      <c r="O131" s="10">
        <f t="shared" si="33"/>
        <v>0</v>
      </c>
    </row>
    <row r="132" spans="1:15" ht="15" customHeight="1" x14ac:dyDescent="0.25">
      <c r="A132" s="31"/>
      <c r="B132" s="66"/>
      <c r="C132" s="54" t="s">
        <v>22</v>
      </c>
      <c r="D132" s="226">
        <f>E132+G132</f>
        <v>9620</v>
      </c>
      <c r="E132" s="226">
        <v>5276</v>
      </c>
      <c r="F132" s="226"/>
      <c r="G132" s="226">
        <v>4344</v>
      </c>
      <c r="H132" s="253">
        <f t="shared" si="36"/>
        <v>0</v>
      </c>
      <c r="I132" s="254">
        <v>44</v>
      </c>
      <c r="J132" s="254"/>
      <c r="K132" s="276">
        <v>-44</v>
      </c>
      <c r="L132" s="10">
        <f t="shared" si="30"/>
        <v>9620</v>
      </c>
      <c r="M132" s="10">
        <f t="shared" si="31"/>
        <v>5320</v>
      </c>
      <c r="N132" s="10">
        <f t="shared" si="32"/>
        <v>0</v>
      </c>
      <c r="O132" s="10">
        <f t="shared" si="33"/>
        <v>4300</v>
      </c>
    </row>
    <row r="133" spans="1:15" ht="15" customHeight="1" x14ac:dyDescent="0.25">
      <c r="A133" s="27" t="s">
        <v>106</v>
      </c>
      <c r="B133" s="21" t="s">
        <v>19</v>
      </c>
      <c r="C133" s="59"/>
      <c r="D133" s="226">
        <f>SUM(D134:D135)</f>
        <v>515123</v>
      </c>
      <c r="E133" s="226">
        <f>SUM(E134:E135)</f>
        <v>515123</v>
      </c>
      <c r="F133" s="226">
        <f>SUM(F134:F135)</f>
        <v>0</v>
      </c>
      <c r="G133" s="226">
        <f>SUM(G134:G135)</f>
        <v>0</v>
      </c>
      <c r="H133" s="254">
        <f t="shared" ref="H133:O133" si="46">SUM(H134:H135)</f>
        <v>55953</v>
      </c>
      <c r="I133" s="254">
        <f t="shared" si="46"/>
        <v>41953</v>
      </c>
      <c r="J133" s="254">
        <f t="shared" si="46"/>
        <v>0</v>
      </c>
      <c r="K133" s="276">
        <f t="shared" si="46"/>
        <v>14000</v>
      </c>
      <c r="L133" s="10">
        <f t="shared" si="46"/>
        <v>571076</v>
      </c>
      <c r="M133" s="10">
        <f t="shared" si="46"/>
        <v>557076</v>
      </c>
      <c r="N133" s="10">
        <f t="shared" si="46"/>
        <v>0</v>
      </c>
      <c r="O133" s="10">
        <f t="shared" si="46"/>
        <v>14000</v>
      </c>
    </row>
    <row r="134" spans="1:15" ht="15" customHeight="1" x14ac:dyDescent="0.25">
      <c r="A134" s="31"/>
      <c r="B134" s="49"/>
      <c r="C134" s="59" t="s">
        <v>33</v>
      </c>
      <c r="D134" s="226">
        <f>E134+G134</f>
        <v>137727</v>
      </c>
      <c r="E134" s="226">
        <v>137727</v>
      </c>
      <c r="F134" s="226"/>
      <c r="G134" s="226"/>
      <c r="H134" s="253">
        <f t="shared" si="36"/>
        <v>5953</v>
      </c>
      <c r="I134" s="254">
        <v>5953</v>
      </c>
      <c r="J134" s="254"/>
      <c r="K134" s="276"/>
      <c r="L134" s="10">
        <f t="shared" si="30"/>
        <v>143680</v>
      </c>
      <c r="M134" s="10">
        <f t="shared" si="31"/>
        <v>143680</v>
      </c>
      <c r="N134" s="10">
        <f t="shared" si="32"/>
        <v>0</v>
      </c>
      <c r="O134" s="10">
        <f t="shared" si="33"/>
        <v>0</v>
      </c>
    </row>
    <row r="135" spans="1:15" ht="15" customHeight="1" x14ac:dyDescent="0.25">
      <c r="A135" s="31"/>
      <c r="B135" s="49"/>
      <c r="C135" s="59" t="s">
        <v>22</v>
      </c>
      <c r="D135" s="226">
        <f>E135+G135</f>
        <v>377396</v>
      </c>
      <c r="E135" s="226">
        <v>377396</v>
      </c>
      <c r="F135" s="226"/>
      <c r="G135" s="226"/>
      <c r="H135" s="253">
        <f t="shared" si="36"/>
        <v>50000</v>
      </c>
      <c r="I135" s="254">
        <v>36000</v>
      </c>
      <c r="J135" s="254"/>
      <c r="K135" s="276">
        <v>14000</v>
      </c>
      <c r="L135" s="10">
        <f t="shared" si="30"/>
        <v>427396</v>
      </c>
      <c r="M135" s="10">
        <f t="shared" si="31"/>
        <v>413396</v>
      </c>
      <c r="N135" s="10">
        <f t="shared" si="32"/>
        <v>0</v>
      </c>
      <c r="O135" s="10">
        <f t="shared" si="33"/>
        <v>14000</v>
      </c>
    </row>
    <row r="136" spans="1:15" ht="15.95" customHeight="1" x14ac:dyDescent="0.25">
      <c r="A136" s="67" t="s">
        <v>107</v>
      </c>
      <c r="B136" s="35" t="s">
        <v>192</v>
      </c>
      <c r="C136" s="17"/>
      <c r="D136" s="227">
        <f t="shared" ref="D136:O136" si="47">D85+D93+D97+D101+D105+D109+D113+D117+D121+D125+D129+D133</f>
        <v>2250092</v>
      </c>
      <c r="E136" s="227">
        <f t="shared" si="47"/>
        <v>2023432</v>
      </c>
      <c r="F136" s="227">
        <f t="shared" si="47"/>
        <v>0</v>
      </c>
      <c r="G136" s="227">
        <f t="shared" si="47"/>
        <v>226660</v>
      </c>
      <c r="H136" s="255">
        <f t="shared" si="47"/>
        <v>95478</v>
      </c>
      <c r="I136" s="255">
        <f t="shared" si="47"/>
        <v>55011</v>
      </c>
      <c r="J136" s="255">
        <f t="shared" si="47"/>
        <v>0</v>
      </c>
      <c r="K136" s="275">
        <f t="shared" si="47"/>
        <v>40467</v>
      </c>
      <c r="L136" s="1">
        <f t="shared" si="47"/>
        <v>2345570</v>
      </c>
      <c r="M136" s="1">
        <f t="shared" si="47"/>
        <v>2078443</v>
      </c>
      <c r="N136" s="1">
        <f t="shared" si="47"/>
        <v>0</v>
      </c>
      <c r="O136" s="1">
        <f t="shared" si="47"/>
        <v>267127</v>
      </c>
    </row>
    <row r="137" spans="1:15" ht="27.95" customHeight="1" x14ac:dyDescent="0.25">
      <c r="A137" s="68"/>
      <c r="B137" s="203" t="s">
        <v>185</v>
      </c>
      <c r="C137" s="102"/>
      <c r="D137" s="304">
        <f t="shared" ref="D137:O137" si="48">D90</f>
        <v>1013670</v>
      </c>
      <c r="E137" s="304">
        <f t="shared" si="48"/>
        <v>1013670</v>
      </c>
      <c r="F137" s="304">
        <f t="shared" si="48"/>
        <v>0</v>
      </c>
      <c r="G137" s="304">
        <f t="shared" si="48"/>
        <v>0</v>
      </c>
      <c r="H137" s="313">
        <f t="shared" si="48"/>
        <v>0</v>
      </c>
      <c r="I137" s="313">
        <f t="shared" si="48"/>
        <v>0</v>
      </c>
      <c r="J137" s="313">
        <f t="shared" si="48"/>
        <v>0</v>
      </c>
      <c r="K137" s="332">
        <f t="shared" si="48"/>
        <v>0</v>
      </c>
      <c r="L137" s="77">
        <f t="shared" si="48"/>
        <v>1013670</v>
      </c>
      <c r="M137" s="77">
        <f t="shared" si="48"/>
        <v>1013670</v>
      </c>
      <c r="N137" s="77">
        <f t="shared" si="48"/>
        <v>0</v>
      </c>
      <c r="O137" s="77">
        <f t="shared" si="48"/>
        <v>0</v>
      </c>
    </row>
    <row r="138" spans="1:15" ht="15.95" customHeight="1" x14ac:dyDescent="0.25">
      <c r="A138" s="74" t="s">
        <v>108</v>
      </c>
      <c r="B138" s="436" t="s">
        <v>69</v>
      </c>
      <c r="C138" s="436"/>
      <c r="D138" s="436"/>
      <c r="E138" s="436"/>
      <c r="F138" s="436"/>
      <c r="G138" s="436"/>
      <c r="H138" s="436"/>
      <c r="I138" s="436"/>
      <c r="J138" s="436"/>
      <c r="K138" s="436"/>
      <c r="L138" s="436"/>
      <c r="M138" s="436"/>
      <c r="N138" s="436"/>
      <c r="O138" s="436"/>
    </row>
    <row r="139" spans="1:15" ht="15" customHeight="1" x14ac:dyDescent="0.25">
      <c r="A139" s="7" t="s">
        <v>109</v>
      </c>
      <c r="B139" s="66" t="s">
        <v>20</v>
      </c>
      <c r="C139" s="84" t="s">
        <v>34</v>
      </c>
      <c r="D139" s="225">
        <f>E139+G139</f>
        <v>10137</v>
      </c>
      <c r="E139" s="225">
        <v>10137</v>
      </c>
      <c r="F139" s="225"/>
      <c r="G139" s="225"/>
      <c r="H139" s="253">
        <f>I139+K139</f>
        <v>0</v>
      </c>
      <c r="I139" s="253"/>
      <c r="J139" s="253"/>
      <c r="K139" s="331"/>
      <c r="L139" s="10">
        <f>M139+O139</f>
        <v>10137</v>
      </c>
      <c r="M139" s="10">
        <f t="shared" ref="M139:O140" si="49">E139+I139</f>
        <v>10137</v>
      </c>
      <c r="N139" s="10">
        <f t="shared" si="49"/>
        <v>0</v>
      </c>
      <c r="O139" s="10">
        <f t="shared" si="49"/>
        <v>0</v>
      </c>
    </row>
    <row r="140" spans="1:15" ht="15" customHeight="1" x14ac:dyDescent="0.25">
      <c r="A140" s="7" t="s">
        <v>110</v>
      </c>
      <c r="B140" s="21" t="s">
        <v>77</v>
      </c>
      <c r="C140" s="22" t="s">
        <v>34</v>
      </c>
      <c r="D140" s="226">
        <f>E140+G140</f>
        <v>29296</v>
      </c>
      <c r="E140" s="226">
        <v>29296</v>
      </c>
      <c r="F140" s="226">
        <v>22367</v>
      </c>
      <c r="G140" s="226"/>
      <c r="H140" s="253">
        <f>I140+K140</f>
        <v>0</v>
      </c>
      <c r="I140" s="254"/>
      <c r="J140" s="254"/>
      <c r="K140" s="276"/>
      <c r="L140" s="10">
        <f>M140+O140</f>
        <v>29296</v>
      </c>
      <c r="M140" s="10">
        <f t="shared" si="49"/>
        <v>29296</v>
      </c>
      <c r="N140" s="10">
        <f t="shared" si="49"/>
        <v>22367</v>
      </c>
      <c r="O140" s="10">
        <f t="shared" si="49"/>
        <v>0</v>
      </c>
    </row>
    <row r="141" spans="1:15" ht="15.95" customHeight="1" x14ac:dyDescent="0.25">
      <c r="A141" s="15" t="s">
        <v>111</v>
      </c>
      <c r="B141" s="177" t="s">
        <v>193</v>
      </c>
      <c r="C141" s="102"/>
      <c r="D141" s="240">
        <f>D139+D140</f>
        <v>39433</v>
      </c>
      <c r="E141" s="240">
        <f>E139+E140</f>
        <v>39433</v>
      </c>
      <c r="F141" s="240">
        <f>F139+F140</f>
        <v>22367</v>
      </c>
      <c r="G141" s="240">
        <f>G139+G140</f>
        <v>0</v>
      </c>
      <c r="H141" s="277">
        <f t="shared" ref="H141:O141" si="50">H139+H140</f>
        <v>0</v>
      </c>
      <c r="I141" s="277">
        <f t="shared" si="50"/>
        <v>0</v>
      </c>
      <c r="J141" s="277">
        <f t="shared" si="50"/>
        <v>0</v>
      </c>
      <c r="K141" s="278">
        <f t="shared" si="50"/>
        <v>0</v>
      </c>
      <c r="L141" s="35">
        <f t="shared" si="50"/>
        <v>39433</v>
      </c>
      <c r="M141" s="35">
        <f t="shared" si="50"/>
        <v>39433</v>
      </c>
      <c r="N141" s="35">
        <f t="shared" si="50"/>
        <v>22367</v>
      </c>
      <c r="O141" s="35">
        <f t="shared" si="50"/>
        <v>0</v>
      </c>
    </row>
    <row r="142" spans="1:15" ht="15.95" customHeight="1" x14ac:dyDescent="0.25">
      <c r="A142" s="11" t="s">
        <v>112</v>
      </c>
      <c r="B142" s="436" t="s">
        <v>188</v>
      </c>
      <c r="C142" s="436"/>
      <c r="D142" s="436"/>
      <c r="E142" s="436"/>
      <c r="F142" s="436"/>
      <c r="G142" s="436"/>
      <c r="H142" s="436"/>
      <c r="I142" s="436"/>
      <c r="J142" s="436"/>
      <c r="K142" s="436"/>
      <c r="L142" s="436"/>
      <c r="M142" s="436"/>
      <c r="N142" s="436"/>
      <c r="O142" s="436"/>
    </row>
    <row r="143" spans="1:15" ht="15" customHeight="1" x14ac:dyDescent="0.25">
      <c r="A143" s="7" t="s">
        <v>113</v>
      </c>
      <c r="B143" s="69" t="s">
        <v>20</v>
      </c>
      <c r="C143" s="166"/>
      <c r="D143" s="226">
        <f>SUM(D144:D145)</f>
        <v>746167</v>
      </c>
      <c r="E143" s="226">
        <f>SUM(E144:E145)</f>
        <v>510040</v>
      </c>
      <c r="F143" s="226">
        <f>SUM(F144:F145)</f>
        <v>68635</v>
      </c>
      <c r="G143" s="226">
        <f>SUM(G144:G145)</f>
        <v>236127</v>
      </c>
      <c r="H143" s="254">
        <f t="shared" ref="H143:O143" si="51">SUM(H144:H145)</f>
        <v>11372</v>
      </c>
      <c r="I143" s="254">
        <f t="shared" si="51"/>
        <v>11372</v>
      </c>
      <c r="J143" s="254">
        <f t="shared" si="51"/>
        <v>0</v>
      </c>
      <c r="K143" s="276">
        <f t="shared" si="51"/>
        <v>0</v>
      </c>
      <c r="L143" s="85">
        <f t="shared" si="51"/>
        <v>757539</v>
      </c>
      <c r="M143" s="85">
        <f t="shared" si="51"/>
        <v>521412</v>
      </c>
      <c r="N143" s="85">
        <f t="shared" si="51"/>
        <v>68635</v>
      </c>
      <c r="O143" s="85">
        <f t="shared" si="51"/>
        <v>236127</v>
      </c>
    </row>
    <row r="144" spans="1:15" ht="15" customHeight="1" x14ac:dyDescent="0.25">
      <c r="A144" s="13"/>
      <c r="B144" s="69"/>
      <c r="C144" s="22" t="s">
        <v>32</v>
      </c>
      <c r="D144" s="226">
        <f>E144+G144</f>
        <v>4344</v>
      </c>
      <c r="E144" s="226">
        <v>4344</v>
      </c>
      <c r="F144" s="226"/>
      <c r="G144" s="226"/>
      <c r="H144" s="253">
        <f t="shared" ref="H144:H182" si="52">I144+K144</f>
        <v>0</v>
      </c>
      <c r="I144" s="254"/>
      <c r="J144" s="254"/>
      <c r="K144" s="276"/>
      <c r="L144" s="10">
        <f t="shared" ref="L144:L182" si="53">M144+O144</f>
        <v>4344</v>
      </c>
      <c r="M144" s="10">
        <f t="shared" ref="M144:M182" si="54">E144+I144</f>
        <v>4344</v>
      </c>
      <c r="N144" s="10">
        <f t="shared" ref="N144:N182" si="55">F144+J144</f>
        <v>0</v>
      </c>
      <c r="O144" s="10">
        <f t="shared" ref="O144:O182" si="56">G144+K144</f>
        <v>0</v>
      </c>
    </row>
    <row r="145" spans="1:15" ht="15" customHeight="1" x14ac:dyDescent="0.25">
      <c r="A145" s="13"/>
      <c r="B145" s="69"/>
      <c r="C145" s="22" t="s">
        <v>57</v>
      </c>
      <c r="D145" s="226">
        <f>E145+G145</f>
        <v>741823</v>
      </c>
      <c r="E145" s="226">
        <v>505696</v>
      </c>
      <c r="F145" s="226">
        <v>68635</v>
      </c>
      <c r="G145" s="226">
        <v>236127</v>
      </c>
      <c r="H145" s="253">
        <f t="shared" si="52"/>
        <v>11372</v>
      </c>
      <c r="I145" s="254">
        <v>11372</v>
      </c>
      <c r="J145" s="254"/>
      <c r="K145" s="276"/>
      <c r="L145" s="10">
        <f t="shared" si="53"/>
        <v>753195</v>
      </c>
      <c r="M145" s="10">
        <f t="shared" si="54"/>
        <v>517068</v>
      </c>
      <c r="N145" s="10">
        <f t="shared" si="55"/>
        <v>68635</v>
      </c>
      <c r="O145" s="10">
        <f t="shared" si="56"/>
        <v>236127</v>
      </c>
    </row>
    <row r="146" spans="1:15" x14ac:dyDescent="0.25">
      <c r="A146" s="11" t="s">
        <v>114</v>
      </c>
      <c r="B146" s="162" t="s">
        <v>61</v>
      </c>
      <c r="C146" s="22" t="s">
        <v>57</v>
      </c>
      <c r="D146" s="226">
        <f>E146+G146</f>
        <v>131788</v>
      </c>
      <c r="E146" s="226">
        <v>131788</v>
      </c>
      <c r="F146" s="226">
        <v>81361</v>
      </c>
      <c r="G146" s="226"/>
      <c r="H146" s="253">
        <f t="shared" si="52"/>
        <v>0</v>
      </c>
      <c r="I146" s="254"/>
      <c r="J146" s="254"/>
      <c r="K146" s="276"/>
      <c r="L146" s="10">
        <f t="shared" si="53"/>
        <v>131788</v>
      </c>
      <c r="M146" s="10">
        <f t="shared" si="54"/>
        <v>131788</v>
      </c>
      <c r="N146" s="10">
        <f t="shared" si="55"/>
        <v>81361</v>
      </c>
      <c r="O146" s="10">
        <f t="shared" si="56"/>
        <v>0</v>
      </c>
    </row>
    <row r="147" spans="1:15" ht="15" customHeight="1" x14ac:dyDescent="0.25">
      <c r="A147" s="13" t="s">
        <v>115</v>
      </c>
      <c r="B147" s="49" t="s">
        <v>35</v>
      </c>
      <c r="C147" s="22" t="s">
        <v>57</v>
      </c>
      <c r="D147" s="226">
        <f t="shared" ref="D147:D182" si="57">E147+G147</f>
        <v>106635</v>
      </c>
      <c r="E147" s="226">
        <v>106635</v>
      </c>
      <c r="F147" s="226">
        <v>58586</v>
      </c>
      <c r="G147" s="226"/>
      <c r="H147" s="254">
        <f t="shared" si="52"/>
        <v>0</v>
      </c>
      <c r="I147" s="254"/>
      <c r="J147" s="254"/>
      <c r="K147" s="276"/>
      <c r="L147" s="10">
        <f t="shared" si="53"/>
        <v>106635</v>
      </c>
      <c r="M147" s="10">
        <f t="shared" si="54"/>
        <v>106635</v>
      </c>
      <c r="N147" s="10">
        <f t="shared" si="55"/>
        <v>58586</v>
      </c>
      <c r="O147" s="10">
        <f t="shared" si="56"/>
        <v>0</v>
      </c>
    </row>
    <row r="148" spans="1:15" ht="15" customHeight="1" x14ac:dyDescent="0.25">
      <c r="A148" s="7" t="s">
        <v>116</v>
      </c>
      <c r="B148" s="21" t="s">
        <v>174</v>
      </c>
      <c r="C148" s="22" t="s">
        <v>57</v>
      </c>
      <c r="D148" s="226">
        <f t="shared" si="57"/>
        <v>156531</v>
      </c>
      <c r="E148" s="226">
        <v>156531</v>
      </c>
      <c r="F148" s="226">
        <v>73611</v>
      </c>
      <c r="G148" s="226"/>
      <c r="H148" s="254">
        <f t="shared" si="52"/>
        <v>13244</v>
      </c>
      <c r="I148" s="254">
        <v>13244</v>
      </c>
      <c r="J148" s="254"/>
      <c r="K148" s="276"/>
      <c r="L148" s="10">
        <f t="shared" si="53"/>
        <v>169775</v>
      </c>
      <c r="M148" s="10">
        <f t="shared" si="54"/>
        <v>169775</v>
      </c>
      <c r="N148" s="10">
        <f t="shared" si="55"/>
        <v>73611</v>
      </c>
      <c r="O148" s="10">
        <f t="shared" si="56"/>
        <v>0</v>
      </c>
    </row>
    <row r="149" spans="1:15" ht="15" customHeight="1" x14ac:dyDescent="0.25">
      <c r="A149" s="7" t="s">
        <v>169</v>
      </c>
      <c r="B149" s="21" t="s">
        <v>182</v>
      </c>
      <c r="C149" s="22" t="s">
        <v>57</v>
      </c>
      <c r="D149" s="226">
        <f t="shared" si="57"/>
        <v>145844</v>
      </c>
      <c r="E149" s="226">
        <v>145844</v>
      </c>
      <c r="F149" s="226">
        <v>84645</v>
      </c>
      <c r="G149" s="226"/>
      <c r="H149" s="253">
        <f t="shared" si="52"/>
        <v>630</v>
      </c>
      <c r="I149" s="254">
        <v>630</v>
      </c>
      <c r="J149" s="254"/>
      <c r="K149" s="276"/>
      <c r="L149" s="10">
        <f t="shared" si="53"/>
        <v>146474</v>
      </c>
      <c r="M149" s="10">
        <f t="shared" si="54"/>
        <v>146474</v>
      </c>
      <c r="N149" s="10">
        <f t="shared" si="55"/>
        <v>84645</v>
      </c>
      <c r="O149" s="10">
        <f t="shared" si="56"/>
        <v>0</v>
      </c>
    </row>
    <row r="150" spans="1:15" ht="15" customHeight="1" x14ac:dyDescent="0.25">
      <c r="A150" s="11" t="s">
        <v>170</v>
      </c>
      <c r="B150" s="12" t="s">
        <v>162</v>
      </c>
      <c r="C150" s="22" t="s">
        <v>57</v>
      </c>
      <c r="D150" s="226">
        <f t="shared" si="57"/>
        <v>94410</v>
      </c>
      <c r="E150" s="226">
        <v>94410</v>
      </c>
      <c r="F150" s="226">
        <v>47376</v>
      </c>
      <c r="G150" s="226"/>
      <c r="H150" s="253">
        <f t="shared" si="52"/>
        <v>4211</v>
      </c>
      <c r="I150" s="254">
        <v>4211</v>
      </c>
      <c r="J150" s="254"/>
      <c r="K150" s="276"/>
      <c r="L150" s="10">
        <f t="shared" si="53"/>
        <v>98621</v>
      </c>
      <c r="M150" s="10">
        <f t="shared" si="54"/>
        <v>98621</v>
      </c>
      <c r="N150" s="10">
        <f t="shared" si="55"/>
        <v>47376</v>
      </c>
      <c r="O150" s="10">
        <f t="shared" si="56"/>
        <v>0</v>
      </c>
    </row>
    <row r="151" spans="1:15" ht="15" customHeight="1" x14ac:dyDescent="0.25">
      <c r="A151" s="13" t="s">
        <v>117</v>
      </c>
      <c r="B151" s="23" t="s">
        <v>421</v>
      </c>
      <c r="C151" s="22" t="s">
        <v>57</v>
      </c>
      <c r="D151" s="226">
        <f t="shared" si="57"/>
        <v>139784</v>
      </c>
      <c r="E151" s="226">
        <v>139784</v>
      </c>
      <c r="F151" s="226">
        <v>87329</v>
      </c>
      <c r="G151" s="226"/>
      <c r="H151" s="253">
        <f t="shared" si="52"/>
        <v>3600</v>
      </c>
      <c r="I151" s="254">
        <v>3600</v>
      </c>
      <c r="J151" s="254"/>
      <c r="K151" s="276"/>
      <c r="L151" s="10">
        <f t="shared" si="53"/>
        <v>143384</v>
      </c>
      <c r="M151" s="10">
        <f t="shared" si="54"/>
        <v>143384</v>
      </c>
      <c r="N151" s="10">
        <f t="shared" si="55"/>
        <v>87329</v>
      </c>
      <c r="O151" s="10">
        <f t="shared" si="56"/>
        <v>0</v>
      </c>
    </row>
    <row r="152" spans="1:15" ht="15" customHeight="1" x14ac:dyDescent="0.25">
      <c r="A152" s="11" t="s">
        <v>171</v>
      </c>
      <c r="B152" s="10" t="s">
        <v>45</v>
      </c>
      <c r="C152" s="22" t="s">
        <v>57</v>
      </c>
      <c r="D152" s="226">
        <f t="shared" si="57"/>
        <v>103673</v>
      </c>
      <c r="E152" s="226">
        <v>102973</v>
      </c>
      <c r="F152" s="226">
        <v>68568</v>
      </c>
      <c r="G152" s="226">
        <v>700</v>
      </c>
      <c r="H152" s="254">
        <f t="shared" si="52"/>
        <v>2000</v>
      </c>
      <c r="I152" s="254">
        <v>2000</v>
      </c>
      <c r="J152" s="254"/>
      <c r="K152" s="276"/>
      <c r="L152" s="10">
        <f t="shared" si="53"/>
        <v>105673</v>
      </c>
      <c r="M152" s="10">
        <f t="shared" si="54"/>
        <v>104973</v>
      </c>
      <c r="N152" s="10">
        <f t="shared" si="55"/>
        <v>68568</v>
      </c>
      <c r="O152" s="10">
        <f t="shared" si="56"/>
        <v>700</v>
      </c>
    </row>
    <row r="153" spans="1:15" ht="16.5" customHeight="1" x14ac:dyDescent="0.25">
      <c r="A153" s="11" t="s">
        <v>172</v>
      </c>
      <c r="B153" s="10" t="s">
        <v>166</v>
      </c>
      <c r="C153" s="9" t="s">
        <v>57</v>
      </c>
      <c r="D153" s="226">
        <f t="shared" si="57"/>
        <v>253966</v>
      </c>
      <c r="E153" s="226">
        <v>253546</v>
      </c>
      <c r="F153" s="226">
        <v>96444</v>
      </c>
      <c r="G153" s="226">
        <v>420</v>
      </c>
      <c r="H153" s="254">
        <f t="shared" si="52"/>
        <v>41249</v>
      </c>
      <c r="I153" s="254">
        <v>41249</v>
      </c>
      <c r="J153" s="254"/>
      <c r="K153" s="276"/>
      <c r="L153" s="10">
        <f t="shared" si="53"/>
        <v>295215</v>
      </c>
      <c r="M153" s="10">
        <f t="shared" si="54"/>
        <v>294795</v>
      </c>
      <c r="N153" s="10">
        <f t="shared" si="55"/>
        <v>96444</v>
      </c>
      <c r="O153" s="10">
        <f t="shared" si="56"/>
        <v>420</v>
      </c>
    </row>
    <row r="154" spans="1:15" ht="15" customHeight="1" x14ac:dyDescent="0.25">
      <c r="A154" s="7" t="s">
        <v>118</v>
      </c>
      <c r="B154" s="21" t="s">
        <v>164</v>
      </c>
      <c r="C154" s="9" t="s">
        <v>57</v>
      </c>
      <c r="D154" s="226">
        <f t="shared" si="57"/>
        <v>168996</v>
      </c>
      <c r="E154" s="226">
        <v>168996</v>
      </c>
      <c r="F154" s="226">
        <v>80112</v>
      </c>
      <c r="G154" s="226"/>
      <c r="H154" s="253">
        <f t="shared" si="52"/>
        <v>15619</v>
      </c>
      <c r="I154" s="254">
        <v>15619</v>
      </c>
      <c r="J154" s="254"/>
      <c r="K154" s="276"/>
      <c r="L154" s="10">
        <f t="shared" si="53"/>
        <v>184615</v>
      </c>
      <c r="M154" s="10">
        <f t="shared" si="54"/>
        <v>184615</v>
      </c>
      <c r="N154" s="10">
        <f t="shared" si="55"/>
        <v>80112</v>
      </c>
      <c r="O154" s="10">
        <f t="shared" si="56"/>
        <v>0</v>
      </c>
    </row>
    <row r="155" spans="1:15" ht="15" customHeight="1" x14ac:dyDescent="0.25">
      <c r="A155" s="7" t="s">
        <v>119</v>
      </c>
      <c r="B155" s="21" t="s">
        <v>163</v>
      </c>
      <c r="C155" s="9" t="s">
        <v>57</v>
      </c>
      <c r="D155" s="226">
        <f t="shared" si="57"/>
        <v>145262</v>
      </c>
      <c r="E155" s="226">
        <v>145262</v>
      </c>
      <c r="F155" s="226">
        <v>71545</v>
      </c>
      <c r="G155" s="226"/>
      <c r="H155" s="253">
        <f t="shared" si="52"/>
        <v>13288</v>
      </c>
      <c r="I155" s="254">
        <v>13288</v>
      </c>
      <c r="J155" s="254"/>
      <c r="K155" s="276"/>
      <c r="L155" s="10">
        <f t="shared" si="53"/>
        <v>158550</v>
      </c>
      <c r="M155" s="10">
        <f t="shared" si="54"/>
        <v>158550</v>
      </c>
      <c r="N155" s="10">
        <f t="shared" si="55"/>
        <v>71545</v>
      </c>
      <c r="O155" s="10">
        <f t="shared" si="56"/>
        <v>0</v>
      </c>
    </row>
    <row r="156" spans="1:15" ht="15" customHeight="1" x14ac:dyDescent="0.25">
      <c r="A156" s="7" t="s">
        <v>120</v>
      </c>
      <c r="B156" s="21" t="s">
        <v>165</v>
      </c>
      <c r="C156" s="9" t="s">
        <v>57</v>
      </c>
      <c r="D156" s="226">
        <f t="shared" si="57"/>
        <v>147435</v>
      </c>
      <c r="E156" s="226">
        <v>147435</v>
      </c>
      <c r="F156" s="226">
        <v>75883</v>
      </c>
      <c r="G156" s="226"/>
      <c r="H156" s="253">
        <f t="shared" si="52"/>
        <v>15780</v>
      </c>
      <c r="I156" s="254">
        <v>15780</v>
      </c>
      <c r="J156" s="254"/>
      <c r="K156" s="276"/>
      <c r="L156" s="10">
        <f t="shared" si="53"/>
        <v>163215</v>
      </c>
      <c r="M156" s="10">
        <f t="shared" si="54"/>
        <v>163215</v>
      </c>
      <c r="N156" s="10">
        <f t="shared" si="55"/>
        <v>75883</v>
      </c>
      <c r="O156" s="10">
        <f t="shared" si="56"/>
        <v>0</v>
      </c>
    </row>
    <row r="157" spans="1:15" ht="15" customHeight="1" x14ac:dyDescent="0.25">
      <c r="A157" s="7" t="s">
        <v>121</v>
      </c>
      <c r="B157" s="24" t="s">
        <v>52</v>
      </c>
      <c r="C157" s="22" t="s">
        <v>57</v>
      </c>
      <c r="D157" s="226">
        <f t="shared" si="57"/>
        <v>165779</v>
      </c>
      <c r="E157" s="226">
        <v>99166</v>
      </c>
      <c r="F157" s="226">
        <v>53883</v>
      </c>
      <c r="G157" s="226">
        <v>66613</v>
      </c>
      <c r="H157" s="254">
        <f t="shared" si="52"/>
        <v>0</v>
      </c>
      <c r="I157" s="254"/>
      <c r="J157" s="254"/>
      <c r="K157" s="276"/>
      <c r="L157" s="10">
        <f t="shared" si="53"/>
        <v>165779</v>
      </c>
      <c r="M157" s="10">
        <f t="shared" si="54"/>
        <v>99166</v>
      </c>
      <c r="N157" s="10">
        <f t="shared" si="55"/>
        <v>53883</v>
      </c>
      <c r="O157" s="10">
        <f t="shared" si="56"/>
        <v>66613</v>
      </c>
    </row>
    <row r="158" spans="1:15" ht="15" customHeight="1" x14ac:dyDescent="0.25">
      <c r="A158" s="11" t="s">
        <v>122</v>
      </c>
      <c r="B158" s="206" t="s">
        <v>51</v>
      </c>
      <c r="C158" s="22" t="s">
        <v>57</v>
      </c>
      <c r="D158" s="226">
        <f t="shared" si="57"/>
        <v>97244</v>
      </c>
      <c r="E158" s="226">
        <v>96594</v>
      </c>
      <c r="F158" s="226">
        <v>58633</v>
      </c>
      <c r="G158" s="226">
        <v>650</v>
      </c>
      <c r="H158" s="254">
        <f t="shared" si="52"/>
        <v>0</v>
      </c>
      <c r="I158" s="254"/>
      <c r="J158" s="254"/>
      <c r="K158" s="276"/>
      <c r="L158" s="10">
        <f t="shared" si="53"/>
        <v>97244</v>
      </c>
      <c r="M158" s="10">
        <f t="shared" si="54"/>
        <v>96594</v>
      </c>
      <c r="N158" s="10">
        <f t="shared" si="55"/>
        <v>58633</v>
      </c>
      <c r="O158" s="10">
        <f t="shared" si="56"/>
        <v>650</v>
      </c>
    </row>
    <row r="159" spans="1:15" ht="15" customHeight="1" x14ac:dyDescent="0.25">
      <c r="A159" s="13" t="s">
        <v>181</v>
      </c>
      <c r="B159" s="49" t="s">
        <v>47</v>
      </c>
      <c r="C159" s="22" t="s">
        <v>57</v>
      </c>
      <c r="D159" s="226">
        <f t="shared" si="57"/>
        <v>93010</v>
      </c>
      <c r="E159" s="226">
        <v>93010</v>
      </c>
      <c r="F159" s="226">
        <v>59256</v>
      </c>
      <c r="G159" s="226"/>
      <c r="H159" s="253">
        <f t="shared" si="52"/>
        <v>0</v>
      </c>
      <c r="I159" s="254"/>
      <c r="J159" s="254"/>
      <c r="K159" s="276"/>
      <c r="L159" s="10">
        <f t="shared" si="53"/>
        <v>93010</v>
      </c>
      <c r="M159" s="10">
        <f t="shared" si="54"/>
        <v>93010</v>
      </c>
      <c r="N159" s="10">
        <f t="shared" si="55"/>
        <v>59256</v>
      </c>
      <c r="O159" s="10">
        <f t="shared" si="56"/>
        <v>0</v>
      </c>
    </row>
    <row r="160" spans="1:15" ht="15" customHeight="1" x14ac:dyDescent="0.25">
      <c r="A160" s="7" t="s">
        <v>123</v>
      </c>
      <c r="B160" s="21" t="s">
        <v>50</v>
      </c>
      <c r="C160" s="22" t="s">
        <v>57</v>
      </c>
      <c r="D160" s="226">
        <f t="shared" si="57"/>
        <v>70664</v>
      </c>
      <c r="E160" s="226">
        <v>70664</v>
      </c>
      <c r="F160" s="226">
        <v>46736</v>
      </c>
      <c r="G160" s="226"/>
      <c r="H160" s="253">
        <f t="shared" si="52"/>
        <v>0</v>
      </c>
      <c r="I160" s="254"/>
      <c r="J160" s="254"/>
      <c r="K160" s="276"/>
      <c r="L160" s="10">
        <f t="shared" si="53"/>
        <v>70664</v>
      </c>
      <c r="M160" s="10">
        <f t="shared" si="54"/>
        <v>70664</v>
      </c>
      <c r="N160" s="10">
        <f t="shared" si="55"/>
        <v>46736</v>
      </c>
      <c r="O160" s="10">
        <f t="shared" si="56"/>
        <v>0</v>
      </c>
    </row>
    <row r="161" spans="1:17" ht="15" customHeight="1" x14ac:dyDescent="0.25">
      <c r="A161" s="7" t="s">
        <v>124</v>
      </c>
      <c r="B161" s="21" t="s">
        <v>180</v>
      </c>
      <c r="C161" s="22" t="s">
        <v>57</v>
      </c>
      <c r="D161" s="226">
        <f t="shared" si="57"/>
        <v>142154</v>
      </c>
      <c r="E161" s="226">
        <v>127673</v>
      </c>
      <c r="F161" s="226">
        <v>74102</v>
      </c>
      <c r="G161" s="226">
        <v>14481</v>
      </c>
      <c r="H161" s="253">
        <f t="shared" si="52"/>
        <v>0</v>
      </c>
      <c r="I161" s="254"/>
      <c r="J161" s="254"/>
      <c r="K161" s="276"/>
      <c r="L161" s="10">
        <f t="shared" si="53"/>
        <v>142154</v>
      </c>
      <c r="M161" s="10">
        <f t="shared" si="54"/>
        <v>127673</v>
      </c>
      <c r="N161" s="10">
        <f t="shared" si="55"/>
        <v>74102</v>
      </c>
      <c r="O161" s="10">
        <f t="shared" si="56"/>
        <v>14481</v>
      </c>
    </row>
    <row r="162" spans="1:17" ht="15" customHeight="1" x14ac:dyDescent="0.25">
      <c r="A162" s="7" t="s">
        <v>125</v>
      </c>
      <c r="B162" s="21" t="s">
        <v>49</v>
      </c>
      <c r="C162" s="22" t="s">
        <v>57</v>
      </c>
      <c r="D162" s="226">
        <f t="shared" si="57"/>
        <v>73666</v>
      </c>
      <c r="E162" s="226">
        <v>73666</v>
      </c>
      <c r="F162" s="226">
        <v>47060</v>
      </c>
      <c r="G162" s="226"/>
      <c r="H162" s="254">
        <f t="shared" si="52"/>
        <v>0</v>
      </c>
      <c r="I162" s="254"/>
      <c r="J162" s="254"/>
      <c r="K162" s="276"/>
      <c r="L162" s="10">
        <f t="shared" si="53"/>
        <v>73666</v>
      </c>
      <c r="M162" s="10">
        <f t="shared" si="54"/>
        <v>73666</v>
      </c>
      <c r="N162" s="10">
        <f t="shared" si="55"/>
        <v>47060</v>
      </c>
      <c r="O162" s="10">
        <f t="shared" si="56"/>
        <v>0</v>
      </c>
    </row>
    <row r="163" spans="1:17" ht="15" customHeight="1" x14ac:dyDescent="0.25">
      <c r="A163" s="7" t="s">
        <v>126</v>
      </c>
      <c r="B163" s="21" t="s">
        <v>48</v>
      </c>
      <c r="C163" s="22" t="s">
        <v>57</v>
      </c>
      <c r="D163" s="226">
        <f t="shared" si="57"/>
        <v>69326</v>
      </c>
      <c r="E163" s="226">
        <v>69326</v>
      </c>
      <c r="F163" s="226">
        <v>45494</v>
      </c>
      <c r="G163" s="226"/>
      <c r="H163" s="254">
        <f t="shared" si="52"/>
        <v>2235</v>
      </c>
      <c r="I163" s="254">
        <v>2235</v>
      </c>
      <c r="J163" s="254"/>
      <c r="K163" s="276"/>
      <c r="L163" s="10">
        <f t="shared" si="53"/>
        <v>71561</v>
      </c>
      <c r="M163" s="10">
        <f t="shared" si="54"/>
        <v>71561</v>
      </c>
      <c r="N163" s="10">
        <f t="shared" si="55"/>
        <v>45494</v>
      </c>
      <c r="O163" s="10">
        <f t="shared" si="56"/>
        <v>0</v>
      </c>
    </row>
    <row r="164" spans="1:17" ht="15" customHeight="1" x14ac:dyDescent="0.25">
      <c r="A164" s="7" t="s">
        <v>127</v>
      </c>
      <c r="B164" s="24" t="s">
        <v>53</v>
      </c>
      <c r="C164" s="22" t="s">
        <v>57</v>
      </c>
      <c r="D164" s="226">
        <f t="shared" si="57"/>
        <v>80943</v>
      </c>
      <c r="E164" s="226">
        <v>80943</v>
      </c>
      <c r="F164" s="226">
        <v>49739</v>
      </c>
      <c r="G164" s="226"/>
      <c r="H164" s="253">
        <f t="shared" si="52"/>
        <v>2463</v>
      </c>
      <c r="I164" s="254">
        <v>2463</v>
      </c>
      <c r="J164" s="254"/>
      <c r="K164" s="276"/>
      <c r="L164" s="10">
        <f t="shared" si="53"/>
        <v>83406</v>
      </c>
      <c r="M164" s="10">
        <f t="shared" si="54"/>
        <v>83406</v>
      </c>
      <c r="N164" s="10">
        <f t="shared" si="55"/>
        <v>49739</v>
      </c>
      <c r="O164" s="10">
        <f t="shared" si="56"/>
        <v>0</v>
      </c>
    </row>
    <row r="165" spans="1:17" ht="15" customHeight="1" x14ac:dyDescent="0.25">
      <c r="A165" s="11" t="s">
        <v>177</v>
      </c>
      <c r="B165" s="10" t="s">
        <v>70</v>
      </c>
      <c r="C165" s="22" t="s">
        <v>57</v>
      </c>
      <c r="D165" s="226">
        <f t="shared" si="57"/>
        <v>141061</v>
      </c>
      <c r="E165" s="226">
        <v>134484</v>
      </c>
      <c r="F165" s="226">
        <v>49078</v>
      </c>
      <c r="G165" s="226">
        <v>6577</v>
      </c>
      <c r="H165" s="253">
        <f t="shared" si="52"/>
        <v>0</v>
      </c>
      <c r="I165" s="254"/>
      <c r="J165" s="254"/>
      <c r="K165" s="276"/>
      <c r="L165" s="10">
        <f t="shared" si="53"/>
        <v>141061</v>
      </c>
      <c r="M165" s="10">
        <f t="shared" si="54"/>
        <v>134484</v>
      </c>
      <c r="N165" s="10">
        <f t="shared" si="55"/>
        <v>49078</v>
      </c>
      <c r="O165" s="10">
        <f t="shared" si="56"/>
        <v>6577</v>
      </c>
    </row>
    <row r="166" spans="1:17" ht="15" customHeight="1" x14ac:dyDescent="0.25">
      <c r="A166" s="7" t="s">
        <v>128</v>
      </c>
      <c r="B166" s="21" t="s">
        <v>44</v>
      </c>
      <c r="C166" s="22" t="s">
        <v>57</v>
      </c>
      <c r="D166" s="226">
        <f t="shared" si="57"/>
        <v>134209</v>
      </c>
      <c r="E166" s="226">
        <v>134209</v>
      </c>
      <c r="F166" s="226">
        <v>79446</v>
      </c>
      <c r="G166" s="226"/>
      <c r="H166" s="254">
        <f t="shared" si="52"/>
        <v>6439</v>
      </c>
      <c r="I166" s="254">
        <v>6439</v>
      </c>
      <c r="J166" s="254"/>
      <c r="K166" s="276"/>
      <c r="L166" s="10">
        <f t="shared" si="53"/>
        <v>140648</v>
      </c>
      <c r="M166" s="10">
        <f t="shared" si="54"/>
        <v>140648</v>
      </c>
      <c r="N166" s="10">
        <f t="shared" si="55"/>
        <v>79446</v>
      </c>
      <c r="O166" s="10">
        <f t="shared" si="56"/>
        <v>0</v>
      </c>
    </row>
    <row r="167" spans="1:17" ht="15" customHeight="1" x14ac:dyDescent="0.25">
      <c r="A167" s="7" t="s">
        <v>129</v>
      </c>
      <c r="B167" s="24" t="s">
        <v>43</v>
      </c>
      <c r="C167" s="22" t="s">
        <v>57</v>
      </c>
      <c r="D167" s="226">
        <f t="shared" si="57"/>
        <v>73601</v>
      </c>
      <c r="E167" s="226">
        <v>73601</v>
      </c>
      <c r="F167" s="226">
        <v>40472</v>
      </c>
      <c r="G167" s="226"/>
      <c r="H167" s="253">
        <f t="shared" si="52"/>
        <v>3540</v>
      </c>
      <c r="I167" s="254">
        <v>3540</v>
      </c>
      <c r="J167" s="254"/>
      <c r="K167" s="276"/>
      <c r="L167" s="10">
        <f t="shared" si="53"/>
        <v>77141</v>
      </c>
      <c r="M167" s="10">
        <f t="shared" si="54"/>
        <v>77141</v>
      </c>
      <c r="N167" s="10">
        <f t="shared" si="55"/>
        <v>40472</v>
      </c>
      <c r="O167" s="10">
        <f t="shared" si="56"/>
        <v>0</v>
      </c>
    </row>
    <row r="168" spans="1:17" ht="15" customHeight="1" x14ac:dyDescent="0.25">
      <c r="A168" s="7" t="s">
        <v>130</v>
      </c>
      <c r="B168" s="21" t="s">
        <v>175</v>
      </c>
      <c r="C168" s="22" t="s">
        <v>57</v>
      </c>
      <c r="D168" s="226">
        <f t="shared" si="57"/>
        <v>100787</v>
      </c>
      <c r="E168" s="226">
        <v>100787</v>
      </c>
      <c r="F168" s="226">
        <v>64452</v>
      </c>
      <c r="G168" s="226"/>
      <c r="H168" s="253">
        <f t="shared" si="52"/>
        <v>6240</v>
      </c>
      <c r="I168" s="254">
        <v>6240</v>
      </c>
      <c r="J168" s="254"/>
      <c r="K168" s="276"/>
      <c r="L168" s="10">
        <f t="shared" si="53"/>
        <v>107027</v>
      </c>
      <c r="M168" s="10">
        <f t="shared" si="54"/>
        <v>107027</v>
      </c>
      <c r="N168" s="10">
        <f t="shared" si="55"/>
        <v>64452</v>
      </c>
      <c r="O168" s="10">
        <f t="shared" si="56"/>
        <v>0</v>
      </c>
    </row>
    <row r="169" spans="1:17" ht="15" customHeight="1" x14ac:dyDescent="0.25">
      <c r="A169" s="7" t="s">
        <v>131</v>
      </c>
      <c r="B169" s="21" t="s">
        <v>167</v>
      </c>
      <c r="C169" s="22" t="s">
        <v>57</v>
      </c>
      <c r="D169" s="226">
        <f t="shared" si="57"/>
        <v>226143</v>
      </c>
      <c r="E169" s="226">
        <v>226143</v>
      </c>
      <c r="F169" s="226">
        <v>134510</v>
      </c>
      <c r="G169" s="226"/>
      <c r="H169" s="253">
        <f t="shared" si="52"/>
        <v>7629</v>
      </c>
      <c r="I169" s="254">
        <v>7629</v>
      </c>
      <c r="J169" s="254"/>
      <c r="K169" s="276"/>
      <c r="L169" s="10">
        <f t="shared" si="53"/>
        <v>233772</v>
      </c>
      <c r="M169" s="10">
        <f t="shared" si="54"/>
        <v>233772</v>
      </c>
      <c r="N169" s="10">
        <f t="shared" si="55"/>
        <v>134510</v>
      </c>
      <c r="O169" s="10">
        <f t="shared" si="56"/>
        <v>0</v>
      </c>
    </row>
    <row r="170" spans="1:17" ht="15" customHeight="1" x14ac:dyDescent="0.25">
      <c r="A170" s="7" t="s">
        <v>132</v>
      </c>
      <c r="B170" s="21" t="s">
        <v>36</v>
      </c>
      <c r="C170" s="22" t="s">
        <v>57</v>
      </c>
      <c r="D170" s="226">
        <f t="shared" si="57"/>
        <v>131901</v>
      </c>
      <c r="E170" s="226">
        <v>131901</v>
      </c>
      <c r="F170" s="226">
        <v>83543</v>
      </c>
      <c r="G170" s="226"/>
      <c r="H170" s="253">
        <f t="shared" si="52"/>
        <v>2429</v>
      </c>
      <c r="I170" s="254">
        <v>2429</v>
      </c>
      <c r="J170" s="254"/>
      <c r="K170" s="276"/>
      <c r="L170" s="10">
        <f t="shared" si="53"/>
        <v>134330</v>
      </c>
      <c r="M170" s="10">
        <f t="shared" si="54"/>
        <v>134330</v>
      </c>
      <c r="N170" s="10">
        <f t="shared" si="55"/>
        <v>83543</v>
      </c>
      <c r="O170" s="10">
        <f t="shared" si="56"/>
        <v>0</v>
      </c>
    </row>
    <row r="171" spans="1:17" ht="15" customHeight="1" x14ac:dyDescent="0.25">
      <c r="A171" s="7" t="s">
        <v>133</v>
      </c>
      <c r="B171" s="21" t="s">
        <v>38</v>
      </c>
      <c r="C171" s="22" t="s">
        <v>57</v>
      </c>
      <c r="D171" s="226">
        <f t="shared" si="57"/>
        <v>154920</v>
      </c>
      <c r="E171" s="226">
        <v>154920</v>
      </c>
      <c r="F171" s="226">
        <v>87540</v>
      </c>
      <c r="G171" s="226"/>
      <c r="H171" s="253">
        <f t="shared" si="52"/>
        <v>6862</v>
      </c>
      <c r="I171" s="254">
        <v>6862</v>
      </c>
      <c r="J171" s="254"/>
      <c r="K171" s="276"/>
      <c r="L171" s="10">
        <f t="shared" si="53"/>
        <v>161782</v>
      </c>
      <c r="M171" s="10">
        <f t="shared" si="54"/>
        <v>161782</v>
      </c>
      <c r="N171" s="10">
        <f t="shared" si="55"/>
        <v>87540</v>
      </c>
      <c r="O171" s="10">
        <f t="shared" si="56"/>
        <v>0</v>
      </c>
      <c r="P171" s="26"/>
      <c r="Q171" s="26"/>
    </row>
    <row r="172" spans="1:17" ht="15" customHeight="1" x14ac:dyDescent="0.25">
      <c r="A172" s="7" t="s">
        <v>134</v>
      </c>
      <c r="B172" s="21" t="s">
        <v>40</v>
      </c>
      <c r="C172" s="22" t="s">
        <v>57</v>
      </c>
      <c r="D172" s="226">
        <f t="shared" si="57"/>
        <v>251766</v>
      </c>
      <c r="E172" s="226">
        <v>251766</v>
      </c>
      <c r="F172" s="226">
        <v>148623</v>
      </c>
      <c r="G172" s="226"/>
      <c r="H172" s="253">
        <f t="shared" si="52"/>
        <v>7149</v>
      </c>
      <c r="I172" s="254">
        <v>7149</v>
      </c>
      <c r="J172" s="254"/>
      <c r="K172" s="276"/>
      <c r="L172" s="10">
        <f t="shared" si="53"/>
        <v>258915</v>
      </c>
      <c r="M172" s="10">
        <f t="shared" si="54"/>
        <v>258915</v>
      </c>
      <c r="N172" s="10">
        <f t="shared" si="55"/>
        <v>148623</v>
      </c>
      <c r="O172" s="10">
        <f t="shared" si="56"/>
        <v>0</v>
      </c>
    </row>
    <row r="173" spans="1:17" ht="15" customHeight="1" x14ac:dyDescent="0.25">
      <c r="A173" s="7" t="s">
        <v>135</v>
      </c>
      <c r="B173" s="21" t="s">
        <v>39</v>
      </c>
      <c r="C173" s="22" t="s">
        <v>57</v>
      </c>
      <c r="D173" s="226">
        <f t="shared" si="57"/>
        <v>142631</v>
      </c>
      <c r="E173" s="226">
        <v>142631</v>
      </c>
      <c r="F173" s="226">
        <v>88903</v>
      </c>
      <c r="G173" s="226"/>
      <c r="H173" s="253">
        <f t="shared" si="52"/>
        <v>0</v>
      </c>
      <c r="I173" s="254"/>
      <c r="J173" s="254"/>
      <c r="K173" s="276"/>
      <c r="L173" s="10">
        <f t="shared" si="53"/>
        <v>142631</v>
      </c>
      <c r="M173" s="10">
        <f t="shared" si="54"/>
        <v>142631</v>
      </c>
      <c r="N173" s="10">
        <f t="shared" si="55"/>
        <v>88903</v>
      </c>
      <c r="O173" s="10">
        <f t="shared" si="56"/>
        <v>0</v>
      </c>
    </row>
    <row r="174" spans="1:17" ht="15" customHeight="1" x14ac:dyDescent="0.25">
      <c r="A174" s="7" t="s">
        <v>136</v>
      </c>
      <c r="B174" s="18" t="s">
        <v>37</v>
      </c>
      <c r="C174" s="9" t="s">
        <v>57</v>
      </c>
      <c r="D174" s="226">
        <f t="shared" si="57"/>
        <v>209779</v>
      </c>
      <c r="E174" s="226">
        <v>209779</v>
      </c>
      <c r="F174" s="226">
        <v>124869</v>
      </c>
      <c r="G174" s="226"/>
      <c r="H174" s="253">
        <f t="shared" si="52"/>
        <v>7639</v>
      </c>
      <c r="I174" s="254">
        <v>7639</v>
      </c>
      <c r="J174" s="254"/>
      <c r="K174" s="276"/>
      <c r="L174" s="10">
        <f t="shared" si="53"/>
        <v>217418</v>
      </c>
      <c r="M174" s="10">
        <f t="shared" si="54"/>
        <v>217418</v>
      </c>
      <c r="N174" s="10">
        <f t="shared" si="55"/>
        <v>124869</v>
      </c>
      <c r="O174" s="10">
        <f t="shared" si="56"/>
        <v>0</v>
      </c>
    </row>
    <row r="175" spans="1:17" ht="15" customHeight="1" x14ac:dyDescent="0.25">
      <c r="A175" s="7" t="s">
        <v>137</v>
      </c>
      <c r="B175" s="25" t="s">
        <v>41</v>
      </c>
      <c r="C175" s="9" t="s">
        <v>57</v>
      </c>
      <c r="D175" s="226">
        <f t="shared" si="57"/>
        <v>58455</v>
      </c>
      <c r="E175" s="226">
        <v>58455</v>
      </c>
      <c r="F175" s="226">
        <v>36747</v>
      </c>
      <c r="G175" s="226"/>
      <c r="H175" s="253">
        <f t="shared" si="52"/>
        <v>0</v>
      </c>
      <c r="I175" s="254"/>
      <c r="J175" s="254"/>
      <c r="K175" s="276"/>
      <c r="L175" s="10">
        <f t="shared" si="53"/>
        <v>58455</v>
      </c>
      <c r="M175" s="10">
        <f t="shared" si="54"/>
        <v>58455</v>
      </c>
      <c r="N175" s="10">
        <f t="shared" si="55"/>
        <v>36747</v>
      </c>
      <c r="O175" s="10">
        <f t="shared" si="56"/>
        <v>0</v>
      </c>
    </row>
    <row r="176" spans="1:17" ht="15" customHeight="1" x14ac:dyDescent="0.25">
      <c r="A176" s="7" t="s">
        <v>138</v>
      </c>
      <c r="B176" s="25" t="s">
        <v>42</v>
      </c>
      <c r="C176" s="9" t="s">
        <v>57</v>
      </c>
      <c r="D176" s="226">
        <f t="shared" si="57"/>
        <v>80472</v>
      </c>
      <c r="E176" s="226">
        <v>80472</v>
      </c>
      <c r="F176" s="226">
        <v>51916</v>
      </c>
      <c r="G176" s="226"/>
      <c r="H176" s="253">
        <f t="shared" si="52"/>
        <v>0</v>
      </c>
      <c r="I176" s="254"/>
      <c r="J176" s="254"/>
      <c r="K176" s="276"/>
      <c r="L176" s="10">
        <f t="shared" si="53"/>
        <v>80472</v>
      </c>
      <c r="M176" s="10">
        <f t="shared" si="54"/>
        <v>80472</v>
      </c>
      <c r="N176" s="10">
        <f t="shared" si="55"/>
        <v>51916</v>
      </c>
      <c r="O176" s="10">
        <f t="shared" si="56"/>
        <v>0</v>
      </c>
    </row>
    <row r="177" spans="1:17" ht="15" customHeight="1" x14ac:dyDescent="0.25">
      <c r="A177" s="7" t="s">
        <v>139</v>
      </c>
      <c r="B177" s="18" t="s">
        <v>55</v>
      </c>
      <c r="C177" s="9" t="s">
        <v>57</v>
      </c>
      <c r="D177" s="226">
        <f t="shared" si="57"/>
        <v>58219</v>
      </c>
      <c r="E177" s="226">
        <v>58219</v>
      </c>
      <c r="F177" s="226">
        <v>44413</v>
      </c>
      <c r="G177" s="226"/>
      <c r="H177" s="253">
        <f t="shared" si="52"/>
        <v>0</v>
      </c>
      <c r="I177" s="254"/>
      <c r="J177" s="254"/>
      <c r="K177" s="276"/>
      <c r="L177" s="10">
        <f t="shared" si="53"/>
        <v>58219</v>
      </c>
      <c r="M177" s="10">
        <f t="shared" si="54"/>
        <v>58219</v>
      </c>
      <c r="N177" s="10">
        <f t="shared" si="55"/>
        <v>44413</v>
      </c>
      <c r="O177" s="10">
        <f t="shared" si="56"/>
        <v>0</v>
      </c>
    </row>
    <row r="178" spans="1:17" ht="15" customHeight="1" x14ac:dyDescent="0.25">
      <c r="A178" s="7" t="s">
        <v>178</v>
      </c>
      <c r="B178" s="18" t="s">
        <v>54</v>
      </c>
      <c r="C178" s="9" t="s">
        <v>57</v>
      </c>
      <c r="D178" s="226">
        <f t="shared" si="57"/>
        <v>480244</v>
      </c>
      <c r="E178" s="226">
        <v>480244</v>
      </c>
      <c r="F178" s="226">
        <v>359313</v>
      </c>
      <c r="G178" s="226"/>
      <c r="H178" s="253">
        <f t="shared" si="52"/>
        <v>1160</v>
      </c>
      <c r="I178" s="254"/>
      <c r="J178" s="254"/>
      <c r="K178" s="276">
        <v>1160</v>
      </c>
      <c r="L178" s="10">
        <f t="shared" si="53"/>
        <v>481404</v>
      </c>
      <c r="M178" s="10">
        <f t="shared" si="54"/>
        <v>480244</v>
      </c>
      <c r="N178" s="10">
        <f t="shared" si="55"/>
        <v>359313</v>
      </c>
      <c r="O178" s="10">
        <f t="shared" si="56"/>
        <v>1160</v>
      </c>
    </row>
    <row r="179" spans="1:17" ht="15" customHeight="1" x14ac:dyDescent="0.25">
      <c r="A179" s="7" t="s">
        <v>140</v>
      </c>
      <c r="B179" s="18" t="s">
        <v>72</v>
      </c>
      <c r="C179" s="9" t="s">
        <v>57</v>
      </c>
      <c r="D179" s="226">
        <f t="shared" si="57"/>
        <v>56223</v>
      </c>
      <c r="E179" s="226">
        <v>56223</v>
      </c>
      <c r="F179" s="226">
        <v>40458</v>
      </c>
      <c r="G179" s="226"/>
      <c r="H179" s="253">
        <f t="shared" si="52"/>
        <v>1436</v>
      </c>
      <c r="I179" s="254">
        <v>1436</v>
      </c>
      <c r="J179" s="254"/>
      <c r="K179" s="276"/>
      <c r="L179" s="10">
        <f t="shared" si="53"/>
        <v>57659</v>
      </c>
      <c r="M179" s="10">
        <f t="shared" si="54"/>
        <v>57659</v>
      </c>
      <c r="N179" s="10">
        <f t="shared" si="55"/>
        <v>40458</v>
      </c>
      <c r="O179" s="10">
        <f t="shared" si="56"/>
        <v>0</v>
      </c>
    </row>
    <row r="180" spans="1:17" ht="15" customHeight="1" x14ac:dyDescent="0.25">
      <c r="A180" s="7" t="s">
        <v>141</v>
      </c>
      <c r="B180" s="18" t="s">
        <v>56</v>
      </c>
      <c r="C180" s="9" t="s">
        <v>57</v>
      </c>
      <c r="D180" s="226">
        <f t="shared" si="57"/>
        <v>55516</v>
      </c>
      <c r="E180" s="226">
        <v>55516</v>
      </c>
      <c r="F180" s="226">
        <v>40173</v>
      </c>
      <c r="G180" s="226"/>
      <c r="H180" s="253">
        <f t="shared" si="52"/>
        <v>5950</v>
      </c>
      <c r="I180" s="254">
        <v>5950</v>
      </c>
      <c r="J180" s="254">
        <v>4543</v>
      </c>
      <c r="K180" s="276"/>
      <c r="L180" s="10">
        <f t="shared" si="53"/>
        <v>61466</v>
      </c>
      <c r="M180" s="10">
        <f t="shared" si="54"/>
        <v>61466</v>
      </c>
      <c r="N180" s="10">
        <f t="shared" si="55"/>
        <v>44716</v>
      </c>
      <c r="O180" s="10">
        <f t="shared" si="56"/>
        <v>0</v>
      </c>
    </row>
    <row r="181" spans="1:17" ht="15" customHeight="1" x14ac:dyDescent="0.25">
      <c r="A181" s="7" t="s">
        <v>142</v>
      </c>
      <c r="B181" s="18" t="s">
        <v>183</v>
      </c>
      <c r="C181" s="9" t="s">
        <v>57</v>
      </c>
      <c r="D181" s="226">
        <f t="shared" si="57"/>
        <v>150991</v>
      </c>
      <c r="E181" s="226">
        <v>150991</v>
      </c>
      <c r="F181" s="226">
        <v>75487</v>
      </c>
      <c r="G181" s="226"/>
      <c r="H181" s="253">
        <f t="shared" si="52"/>
        <v>9904</v>
      </c>
      <c r="I181" s="254">
        <v>9904</v>
      </c>
      <c r="J181" s="254"/>
      <c r="K181" s="276"/>
      <c r="L181" s="10">
        <f t="shared" si="53"/>
        <v>160895</v>
      </c>
      <c r="M181" s="10">
        <f t="shared" si="54"/>
        <v>160895</v>
      </c>
      <c r="N181" s="10">
        <f t="shared" si="55"/>
        <v>75487</v>
      </c>
      <c r="O181" s="10">
        <f t="shared" si="56"/>
        <v>0</v>
      </c>
    </row>
    <row r="182" spans="1:17" s="26" customFormat="1" ht="15" customHeight="1" x14ac:dyDescent="0.25">
      <c r="A182" s="7" t="s">
        <v>143</v>
      </c>
      <c r="B182" s="18" t="s">
        <v>184</v>
      </c>
      <c r="C182" s="9" t="s">
        <v>57</v>
      </c>
      <c r="D182" s="226">
        <f t="shared" si="57"/>
        <v>12206</v>
      </c>
      <c r="E182" s="226">
        <v>12206</v>
      </c>
      <c r="F182" s="226">
        <v>9319</v>
      </c>
      <c r="G182" s="226"/>
      <c r="H182" s="253">
        <f t="shared" si="52"/>
        <v>0</v>
      </c>
      <c r="I182" s="254"/>
      <c r="J182" s="254"/>
      <c r="K182" s="276"/>
      <c r="L182" s="10">
        <f t="shared" si="53"/>
        <v>12206</v>
      </c>
      <c r="M182" s="10">
        <f t="shared" si="54"/>
        <v>12206</v>
      </c>
      <c r="N182" s="10">
        <f t="shared" si="55"/>
        <v>9319</v>
      </c>
      <c r="O182" s="10">
        <f t="shared" si="56"/>
        <v>0</v>
      </c>
      <c r="P182" s="2"/>
      <c r="Q182" s="2"/>
    </row>
    <row r="183" spans="1:17" ht="15.95" customHeight="1" x14ac:dyDescent="0.25">
      <c r="A183" s="15" t="s">
        <v>145</v>
      </c>
      <c r="B183" s="177" t="s">
        <v>194</v>
      </c>
      <c r="C183" s="188"/>
      <c r="D183" s="227">
        <f t="shared" ref="D183:O183" si="58">D143+D146+D147+D148+D149+D150+D151+D152+D153+D154+D155+D156+D157+D158+D159+D160+D161+D162+D163+D164+D165+D166+D167+D168+D169+D170+D171+D172+D173+D174+D175+D176+D177+D178+D179+D180+D181+D182</f>
        <v>5652401</v>
      </c>
      <c r="E183" s="227">
        <f t="shared" si="58"/>
        <v>5326833</v>
      </c>
      <c r="F183" s="227">
        <f t="shared" si="58"/>
        <v>2888260</v>
      </c>
      <c r="G183" s="227">
        <f t="shared" si="58"/>
        <v>325568</v>
      </c>
      <c r="H183" s="255">
        <f t="shared" si="58"/>
        <v>192068</v>
      </c>
      <c r="I183" s="255">
        <f t="shared" si="58"/>
        <v>190908</v>
      </c>
      <c r="J183" s="255">
        <f t="shared" si="58"/>
        <v>4543</v>
      </c>
      <c r="K183" s="275">
        <f t="shared" si="58"/>
        <v>1160</v>
      </c>
      <c r="L183" s="35">
        <f t="shared" si="58"/>
        <v>5844469</v>
      </c>
      <c r="M183" s="35">
        <f t="shared" si="58"/>
        <v>5517741</v>
      </c>
      <c r="N183" s="35">
        <f t="shared" si="58"/>
        <v>2892803</v>
      </c>
      <c r="O183" s="35">
        <f t="shared" si="58"/>
        <v>326728</v>
      </c>
    </row>
    <row r="184" spans="1:17" ht="15.95" customHeight="1" x14ac:dyDescent="0.25">
      <c r="A184" s="74" t="s">
        <v>146</v>
      </c>
      <c r="B184" s="409" t="s">
        <v>198</v>
      </c>
      <c r="C184" s="410"/>
      <c r="D184" s="410"/>
      <c r="E184" s="410"/>
      <c r="F184" s="410"/>
      <c r="G184" s="410"/>
      <c r="H184" s="410"/>
      <c r="I184" s="410"/>
      <c r="J184" s="410"/>
      <c r="K184" s="410"/>
      <c r="L184" s="410"/>
      <c r="M184" s="410"/>
      <c r="N184" s="410"/>
      <c r="O184" s="411"/>
    </row>
    <row r="185" spans="1:17" ht="15" customHeight="1" x14ac:dyDescent="0.25">
      <c r="A185" s="7" t="s">
        <v>179</v>
      </c>
      <c r="B185" s="56" t="s">
        <v>20</v>
      </c>
      <c r="C185" s="204"/>
      <c r="D185" s="226">
        <f>SUM(D186:D187)</f>
        <v>145924</v>
      </c>
      <c r="E185" s="226">
        <f>SUM(E186:E187)</f>
        <v>141580</v>
      </c>
      <c r="F185" s="226">
        <f>SUM(F186:F187)</f>
        <v>0</v>
      </c>
      <c r="G185" s="226">
        <f>SUM(G186:G187)</f>
        <v>4344</v>
      </c>
      <c r="H185" s="253">
        <f>I185+K185</f>
        <v>0</v>
      </c>
      <c r="I185" s="254"/>
      <c r="J185" s="254"/>
      <c r="K185" s="276"/>
      <c r="L185" s="85">
        <f>M185+O185</f>
        <v>145924</v>
      </c>
      <c r="M185" s="85">
        <f t="shared" ref="M185:O187" si="59">E185+I185</f>
        <v>141580</v>
      </c>
      <c r="N185" s="85">
        <f t="shared" si="59"/>
        <v>0</v>
      </c>
      <c r="O185" s="85">
        <f t="shared" si="59"/>
        <v>4344</v>
      </c>
    </row>
    <row r="186" spans="1:17" ht="15" customHeight="1" x14ac:dyDescent="0.25">
      <c r="A186" s="13"/>
      <c r="B186" s="70"/>
      <c r="C186" s="22" t="s">
        <v>25</v>
      </c>
      <c r="D186" s="226">
        <f>E186+G186</f>
        <v>133474</v>
      </c>
      <c r="E186" s="226">
        <v>133474</v>
      </c>
      <c r="F186" s="226"/>
      <c r="G186" s="226"/>
      <c r="H186" s="253">
        <f>I186+K186</f>
        <v>0</v>
      </c>
      <c r="I186" s="254"/>
      <c r="J186" s="254"/>
      <c r="K186" s="276"/>
      <c r="L186" s="10">
        <f>M186+O186</f>
        <v>133474</v>
      </c>
      <c r="M186" s="10">
        <f t="shared" si="59"/>
        <v>133474</v>
      </c>
      <c r="N186" s="10">
        <f t="shared" si="59"/>
        <v>0</v>
      </c>
      <c r="O186" s="10">
        <f t="shared" si="59"/>
        <v>0</v>
      </c>
    </row>
    <row r="187" spans="1:17" ht="15" customHeight="1" x14ac:dyDescent="0.25">
      <c r="A187" s="13"/>
      <c r="B187" s="71"/>
      <c r="C187" s="22" t="s">
        <v>32</v>
      </c>
      <c r="D187" s="226">
        <f>E187+G187</f>
        <v>12450</v>
      </c>
      <c r="E187" s="226">
        <v>8106</v>
      </c>
      <c r="F187" s="226"/>
      <c r="G187" s="226">
        <v>4344</v>
      </c>
      <c r="H187" s="254">
        <f>I187+K187</f>
        <v>0</v>
      </c>
      <c r="I187" s="254"/>
      <c r="J187" s="254"/>
      <c r="K187" s="276"/>
      <c r="L187" s="10">
        <f>M187+O187</f>
        <v>12450</v>
      </c>
      <c r="M187" s="10">
        <f t="shared" si="59"/>
        <v>8106</v>
      </c>
      <c r="N187" s="10">
        <f t="shared" si="59"/>
        <v>0</v>
      </c>
      <c r="O187" s="10">
        <f t="shared" si="59"/>
        <v>4344</v>
      </c>
    </row>
    <row r="188" spans="1:17" ht="15.95" customHeight="1" x14ac:dyDescent="0.25">
      <c r="A188" s="15" t="s">
        <v>147</v>
      </c>
      <c r="B188" s="177" t="s">
        <v>195</v>
      </c>
      <c r="C188" s="188"/>
      <c r="D188" s="227">
        <f>D185</f>
        <v>145924</v>
      </c>
      <c r="E188" s="227">
        <f>E185</f>
        <v>141580</v>
      </c>
      <c r="F188" s="227">
        <f>F185</f>
        <v>0</v>
      </c>
      <c r="G188" s="227">
        <f>G185</f>
        <v>4344</v>
      </c>
      <c r="H188" s="255">
        <f t="shared" ref="H188:O188" si="60">H185</f>
        <v>0</v>
      </c>
      <c r="I188" s="255">
        <f t="shared" si="60"/>
        <v>0</v>
      </c>
      <c r="J188" s="255">
        <f t="shared" si="60"/>
        <v>0</v>
      </c>
      <c r="K188" s="275">
        <f t="shared" si="60"/>
        <v>0</v>
      </c>
      <c r="L188" s="35">
        <f t="shared" si="60"/>
        <v>145924</v>
      </c>
      <c r="M188" s="35">
        <f t="shared" si="60"/>
        <v>141580</v>
      </c>
      <c r="N188" s="35">
        <f t="shared" si="60"/>
        <v>0</v>
      </c>
      <c r="O188" s="35">
        <f t="shared" si="60"/>
        <v>4344</v>
      </c>
    </row>
    <row r="189" spans="1:17" ht="15.95" customHeight="1" x14ac:dyDescent="0.25">
      <c r="A189" s="201" t="s">
        <v>200</v>
      </c>
      <c r="B189" s="409" t="s">
        <v>73</v>
      </c>
      <c r="C189" s="410"/>
      <c r="D189" s="410"/>
      <c r="E189" s="410"/>
      <c r="F189" s="410"/>
      <c r="G189" s="410"/>
      <c r="H189" s="410"/>
      <c r="I189" s="410"/>
      <c r="J189" s="410"/>
      <c r="K189" s="410"/>
      <c r="L189" s="410"/>
      <c r="M189" s="410"/>
      <c r="N189" s="410"/>
      <c r="O189" s="411"/>
    </row>
    <row r="190" spans="1:17" ht="15" customHeight="1" x14ac:dyDescent="0.25">
      <c r="A190" s="30" t="s">
        <v>201</v>
      </c>
      <c r="B190" s="56" t="s">
        <v>20</v>
      </c>
      <c r="C190" s="183" t="s">
        <v>32</v>
      </c>
      <c r="D190" s="226">
        <f t="shared" ref="D190:D205" si="61">E190+G190</f>
        <v>376021</v>
      </c>
      <c r="E190" s="226">
        <v>332873</v>
      </c>
      <c r="F190" s="226"/>
      <c r="G190" s="226">
        <v>43148</v>
      </c>
      <c r="H190" s="253">
        <f>I190+K190</f>
        <v>8220</v>
      </c>
      <c r="I190" s="254">
        <v>20</v>
      </c>
      <c r="J190" s="254"/>
      <c r="K190" s="276">
        <v>8200</v>
      </c>
      <c r="L190" s="85">
        <f>M190+O190</f>
        <v>384241</v>
      </c>
      <c r="M190" s="85">
        <f>E190+I190</f>
        <v>332893</v>
      </c>
      <c r="N190" s="85">
        <f>F190+J190</f>
        <v>0</v>
      </c>
      <c r="O190" s="85">
        <f>G190+K190</f>
        <v>51348</v>
      </c>
    </row>
    <row r="191" spans="1:17" ht="15" customHeight="1" x14ac:dyDescent="0.25">
      <c r="A191" s="31" t="s">
        <v>202</v>
      </c>
      <c r="B191" s="21" t="s">
        <v>7</v>
      </c>
      <c r="C191" s="28" t="s">
        <v>32</v>
      </c>
      <c r="D191" s="226">
        <f t="shared" si="61"/>
        <v>22393</v>
      </c>
      <c r="E191" s="226">
        <v>22393</v>
      </c>
      <c r="F191" s="226">
        <v>11553</v>
      </c>
      <c r="G191" s="226"/>
      <c r="H191" s="253">
        <f t="shared" ref="H191:H205" si="62">I191+K191</f>
        <v>0</v>
      </c>
      <c r="I191" s="254"/>
      <c r="J191" s="254"/>
      <c r="K191" s="276"/>
      <c r="L191" s="10">
        <f t="shared" ref="L191:L205" si="63">M191+O191</f>
        <v>22393</v>
      </c>
      <c r="M191" s="10">
        <f t="shared" ref="M191:M205" si="64">E191+I191</f>
        <v>22393</v>
      </c>
      <c r="N191" s="10">
        <f t="shared" ref="N191:N205" si="65">F191+J191</f>
        <v>11553</v>
      </c>
      <c r="O191" s="10">
        <f t="shared" ref="O191:O205" si="66">G191+K191</f>
        <v>0</v>
      </c>
    </row>
    <row r="192" spans="1:17" ht="15" customHeight="1" x14ac:dyDescent="0.25">
      <c r="A192" s="27" t="s">
        <v>203</v>
      </c>
      <c r="B192" s="21" t="s">
        <v>10</v>
      </c>
      <c r="C192" s="28" t="s">
        <v>32</v>
      </c>
      <c r="D192" s="226">
        <f t="shared" si="61"/>
        <v>21800</v>
      </c>
      <c r="E192" s="226">
        <v>21399</v>
      </c>
      <c r="F192" s="226">
        <v>12892</v>
      </c>
      <c r="G192" s="226">
        <v>401</v>
      </c>
      <c r="H192" s="253">
        <f t="shared" si="62"/>
        <v>0</v>
      </c>
      <c r="I192" s="254"/>
      <c r="J192" s="254"/>
      <c r="K192" s="276"/>
      <c r="L192" s="10">
        <f t="shared" si="63"/>
        <v>21800</v>
      </c>
      <c r="M192" s="10">
        <f t="shared" si="64"/>
        <v>21399</v>
      </c>
      <c r="N192" s="10">
        <f t="shared" si="65"/>
        <v>12892</v>
      </c>
      <c r="O192" s="10">
        <f t="shared" si="66"/>
        <v>401</v>
      </c>
    </row>
    <row r="193" spans="1:17" ht="15" customHeight="1" x14ac:dyDescent="0.25">
      <c r="A193" s="27" t="s">
        <v>204</v>
      </c>
      <c r="B193" s="21" t="s">
        <v>11</v>
      </c>
      <c r="C193" s="28" t="s">
        <v>32</v>
      </c>
      <c r="D193" s="226">
        <f t="shared" si="61"/>
        <v>60720</v>
      </c>
      <c r="E193" s="226">
        <v>60720</v>
      </c>
      <c r="F193" s="226">
        <v>37190</v>
      </c>
      <c r="G193" s="226"/>
      <c r="H193" s="253">
        <f t="shared" si="62"/>
        <v>0</v>
      </c>
      <c r="I193" s="254"/>
      <c r="J193" s="254"/>
      <c r="K193" s="276"/>
      <c r="L193" s="10">
        <f t="shared" si="63"/>
        <v>60720</v>
      </c>
      <c r="M193" s="10">
        <f t="shared" si="64"/>
        <v>60720</v>
      </c>
      <c r="N193" s="10">
        <f t="shared" si="65"/>
        <v>37190</v>
      </c>
      <c r="O193" s="10">
        <f t="shared" si="66"/>
        <v>0</v>
      </c>
    </row>
    <row r="194" spans="1:17" ht="15" customHeight="1" x14ac:dyDescent="0.25">
      <c r="A194" s="30" t="s">
        <v>205</v>
      </c>
      <c r="B194" s="21" t="s">
        <v>15</v>
      </c>
      <c r="C194" s="28" t="s">
        <v>32</v>
      </c>
      <c r="D194" s="226">
        <f t="shared" si="61"/>
        <v>23791</v>
      </c>
      <c r="E194" s="226">
        <v>23791</v>
      </c>
      <c r="F194" s="226">
        <v>14173</v>
      </c>
      <c r="G194" s="226"/>
      <c r="H194" s="253">
        <f t="shared" si="62"/>
        <v>0</v>
      </c>
      <c r="I194" s="254"/>
      <c r="J194" s="254"/>
      <c r="K194" s="276"/>
      <c r="L194" s="10">
        <f t="shared" si="63"/>
        <v>23791</v>
      </c>
      <c r="M194" s="10">
        <f t="shared" si="64"/>
        <v>23791</v>
      </c>
      <c r="N194" s="10">
        <f t="shared" si="65"/>
        <v>14173</v>
      </c>
      <c r="O194" s="10">
        <f t="shared" si="66"/>
        <v>0</v>
      </c>
    </row>
    <row r="195" spans="1:17" ht="15" customHeight="1" x14ac:dyDescent="0.25">
      <c r="A195" s="31" t="s">
        <v>206</v>
      </c>
      <c r="B195" s="21" t="s">
        <v>27</v>
      </c>
      <c r="C195" s="28" t="s">
        <v>32</v>
      </c>
      <c r="D195" s="226">
        <f t="shared" si="61"/>
        <v>187402</v>
      </c>
      <c r="E195" s="226">
        <v>187402</v>
      </c>
      <c r="F195" s="226">
        <v>121428</v>
      </c>
      <c r="G195" s="226"/>
      <c r="H195" s="253">
        <f t="shared" si="62"/>
        <v>5847</v>
      </c>
      <c r="I195" s="254">
        <v>5847</v>
      </c>
      <c r="J195" s="254"/>
      <c r="K195" s="276"/>
      <c r="L195" s="10">
        <f t="shared" si="63"/>
        <v>193249</v>
      </c>
      <c r="M195" s="10">
        <f t="shared" si="64"/>
        <v>193249</v>
      </c>
      <c r="N195" s="10">
        <f t="shared" si="65"/>
        <v>121428</v>
      </c>
      <c r="O195" s="10">
        <f t="shared" si="66"/>
        <v>0</v>
      </c>
    </row>
    <row r="196" spans="1:17" ht="15" customHeight="1" x14ac:dyDescent="0.25">
      <c r="A196" s="27" t="s">
        <v>207</v>
      </c>
      <c r="B196" s="21" t="s">
        <v>176</v>
      </c>
      <c r="C196" s="28" t="s">
        <v>32</v>
      </c>
      <c r="D196" s="226">
        <f t="shared" si="61"/>
        <v>14637</v>
      </c>
      <c r="E196" s="226">
        <v>14637</v>
      </c>
      <c r="F196" s="226">
        <v>11175</v>
      </c>
      <c r="G196" s="226"/>
      <c r="H196" s="253">
        <f t="shared" si="62"/>
        <v>0</v>
      </c>
      <c r="I196" s="254"/>
      <c r="J196" s="254"/>
      <c r="K196" s="276"/>
      <c r="L196" s="10">
        <f t="shared" si="63"/>
        <v>14637</v>
      </c>
      <c r="M196" s="10">
        <f t="shared" si="64"/>
        <v>14637</v>
      </c>
      <c r="N196" s="10">
        <f t="shared" si="65"/>
        <v>11175</v>
      </c>
      <c r="O196" s="10">
        <f t="shared" si="66"/>
        <v>0</v>
      </c>
    </row>
    <row r="197" spans="1:17" ht="15" customHeight="1" x14ac:dyDescent="0.25">
      <c r="A197" s="27" t="s">
        <v>208</v>
      </c>
      <c r="B197" s="21" t="s">
        <v>63</v>
      </c>
      <c r="C197" s="28" t="s">
        <v>32</v>
      </c>
      <c r="D197" s="226">
        <f t="shared" si="61"/>
        <v>51743</v>
      </c>
      <c r="E197" s="226">
        <v>51743</v>
      </c>
      <c r="F197" s="226">
        <v>36719</v>
      </c>
      <c r="G197" s="226"/>
      <c r="H197" s="253">
        <f t="shared" si="62"/>
        <v>0</v>
      </c>
      <c r="I197" s="254"/>
      <c r="J197" s="254"/>
      <c r="K197" s="276"/>
      <c r="L197" s="10">
        <f t="shared" si="63"/>
        <v>51743</v>
      </c>
      <c r="M197" s="10">
        <f t="shared" si="64"/>
        <v>51743</v>
      </c>
      <c r="N197" s="10">
        <f t="shared" si="65"/>
        <v>36719</v>
      </c>
      <c r="O197" s="10">
        <f t="shared" si="66"/>
        <v>0</v>
      </c>
    </row>
    <row r="198" spans="1:17" ht="15" customHeight="1" x14ac:dyDescent="0.25">
      <c r="A198" s="27" t="s">
        <v>209</v>
      </c>
      <c r="B198" s="21" t="s">
        <v>64</v>
      </c>
      <c r="C198" s="28" t="s">
        <v>32</v>
      </c>
      <c r="D198" s="226">
        <f t="shared" si="61"/>
        <v>41300</v>
      </c>
      <c r="E198" s="226">
        <v>41300</v>
      </c>
      <c r="F198" s="226">
        <v>26269</v>
      </c>
      <c r="G198" s="226"/>
      <c r="H198" s="253">
        <f t="shared" si="62"/>
        <v>0</v>
      </c>
      <c r="I198" s="254"/>
      <c r="J198" s="254"/>
      <c r="K198" s="276"/>
      <c r="L198" s="10">
        <f t="shared" si="63"/>
        <v>41300</v>
      </c>
      <c r="M198" s="10">
        <f t="shared" si="64"/>
        <v>41300</v>
      </c>
      <c r="N198" s="10">
        <f t="shared" si="65"/>
        <v>26269</v>
      </c>
      <c r="O198" s="10">
        <f t="shared" si="66"/>
        <v>0</v>
      </c>
    </row>
    <row r="199" spans="1:17" ht="15" customHeight="1" x14ac:dyDescent="0.25">
      <c r="A199" s="27" t="s">
        <v>210</v>
      </c>
      <c r="B199" s="21" t="s">
        <v>28</v>
      </c>
      <c r="C199" s="28" t="s">
        <v>32</v>
      </c>
      <c r="D199" s="226">
        <f t="shared" si="61"/>
        <v>25375</v>
      </c>
      <c r="E199" s="226">
        <v>25375</v>
      </c>
      <c r="F199" s="226">
        <v>18754</v>
      </c>
      <c r="G199" s="226"/>
      <c r="H199" s="253">
        <f t="shared" si="62"/>
        <v>0</v>
      </c>
      <c r="I199" s="254"/>
      <c r="J199" s="254"/>
      <c r="K199" s="276"/>
      <c r="L199" s="10">
        <f t="shared" si="63"/>
        <v>25375</v>
      </c>
      <c r="M199" s="10">
        <f t="shared" si="64"/>
        <v>25375</v>
      </c>
      <c r="N199" s="10">
        <f t="shared" si="65"/>
        <v>18754</v>
      </c>
      <c r="O199" s="10">
        <f t="shared" si="66"/>
        <v>0</v>
      </c>
    </row>
    <row r="200" spans="1:17" ht="15" customHeight="1" x14ac:dyDescent="0.25">
      <c r="A200" s="27" t="s">
        <v>148</v>
      </c>
      <c r="B200" s="21" t="s">
        <v>29</v>
      </c>
      <c r="C200" s="28" t="s">
        <v>32</v>
      </c>
      <c r="D200" s="226">
        <f t="shared" si="61"/>
        <v>63409</v>
      </c>
      <c r="E200" s="226">
        <v>63409</v>
      </c>
      <c r="F200" s="226">
        <v>43678</v>
      </c>
      <c r="G200" s="226"/>
      <c r="H200" s="253">
        <f t="shared" si="62"/>
        <v>0</v>
      </c>
      <c r="I200" s="254"/>
      <c r="J200" s="254"/>
      <c r="K200" s="276"/>
      <c r="L200" s="10">
        <f t="shared" si="63"/>
        <v>63409</v>
      </c>
      <c r="M200" s="10">
        <f t="shared" si="64"/>
        <v>63409</v>
      </c>
      <c r="N200" s="10">
        <f t="shared" si="65"/>
        <v>43678</v>
      </c>
      <c r="O200" s="10">
        <f t="shared" si="66"/>
        <v>0</v>
      </c>
    </row>
    <row r="201" spans="1:17" x14ac:dyDescent="0.25">
      <c r="A201" s="27" t="s">
        <v>149</v>
      </c>
      <c r="B201" s="21" t="s">
        <v>74</v>
      </c>
      <c r="C201" s="28" t="s">
        <v>32</v>
      </c>
      <c r="D201" s="226">
        <f t="shared" si="61"/>
        <v>30829</v>
      </c>
      <c r="E201" s="226">
        <v>30829</v>
      </c>
      <c r="F201" s="226">
        <v>21636</v>
      </c>
      <c r="G201" s="226"/>
      <c r="H201" s="253">
        <f t="shared" si="62"/>
        <v>0</v>
      </c>
      <c r="I201" s="254"/>
      <c r="J201" s="254"/>
      <c r="K201" s="276"/>
      <c r="L201" s="10">
        <f t="shared" si="63"/>
        <v>30829</v>
      </c>
      <c r="M201" s="10">
        <f t="shared" si="64"/>
        <v>30829</v>
      </c>
      <c r="N201" s="10">
        <f t="shared" si="65"/>
        <v>21636</v>
      </c>
      <c r="O201" s="10">
        <f t="shared" si="66"/>
        <v>0</v>
      </c>
      <c r="P201" s="26"/>
      <c r="Q201" s="26"/>
    </row>
    <row r="202" spans="1:17" x14ac:dyDescent="0.25">
      <c r="A202" s="27" t="s">
        <v>150</v>
      </c>
      <c r="B202" s="21" t="s">
        <v>168</v>
      </c>
      <c r="C202" s="28" t="s">
        <v>32</v>
      </c>
      <c r="D202" s="226">
        <f t="shared" si="61"/>
        <v>25336</v>
      </c>
      <c r="E202" s="226">
        <v>25336</v>
      </c>
      <c r="F202" s="226">
        <v>16403</v>
      </c>
      <c r="G202" s="226"/>
      <c r="H202" s="253">
        <f t="shared" si="62"/>
        <v>0</v>
      </c>
      <c r="I202" s="254"/>
      <c r="J202" s="254"/>
      <c r="K202" s="276"/>
      <c r="L202" s="10">
        <f t="shared" si="63"/>
        <v>25336</v>
      </c>
      <c r="M202" s="10">
        <f t="shared" si="64"/>
        <v>25336</v>
      </c>
      <c r="N202" s="10">
        <f t="shared" si="65"/>
        <v>16403</v>
      </c>
      <c r="O202" s="10">
        <f t="shared" si="66"/>
        <v>0</v>
      </c>
    </row>
    <row r="203" spans="1:17" x14ac:dyDescent="0.25">
      <c r="A203" s="27" t="s">
        <v>151</v>
      </c>
      <c r="B203" s="21" t="s">
        <v>30</v>
      </c>
      <c r="C203" s="28" t="s">
        <v>32</v>
      </c>
      <c r="D203" s="226">
        <f t="shared" si="61"/>
        <v>365953</v>
      </c>
      <c r="E203" s="226">
        <v>365953</v>
      </c>
      <c r="F203" s="226">
        <v>244039</v>
      </c>
      <c r="G203" s="226"/>
      <c r="H203" s="253">
        <f t="shared" si="62"/>
        <v>182</v>
      </c>
      <c r="I203" s="254">
        <v>182</v>
      </c>
      <c r="J203" s="254"/>
      <c r="K203" s="276"/>
      <c r="L203" s="10">
        <f t="shared" si="63"/>
        <v>366135</v>
      </c>
      <c r="M203" s="10">
        <f t="shared" si="64"/>
        <v>366135</v>
      </c>
      <c r="N203" s="10">
        <f t="shared" si="65"/>
        <v>244039</v>
      </c>
      <c r="O203" s="10">
        <f t="shared" si="66"/>
        <v>0</v>
      </c>
      <c r="P203" s="26"/>
      <c r="Q203" s="26"/>
    </row>
    <row r="204" spans="1:17" ht="15" customHeight="1" x14ac:dyDescent="0.25">
      <c r="A204" s="27" t="s">
        <v>152</v>
      </c>
      <c r="B204" s="10" t="s">
        <v>31</v>
      </c>
      <c r="C204" s="28" t="s">
        <v>32</v>
      </c>
      <c r="D204" s="226">
        <f t="shared" si="61"/>
        <v>116003</v>
      </c>
      <c r="E204" s="226">
        <v>116003</v>
      </c>
      <c r="F204" s="226">
        <v>74600</v>
      </c>
      <c r="G204" s="226"/>
      <c r="H204" s="253">
        <f t="shared" si="62"/>
        <v>4072</v>
      </c>
      <c r="I204" s="254">
        <v>4072</v>
      </c>
      <c r="J204" s="254"/>
      <c r="K204" s="276"/>
      <c r="L204" s="10">
        <f t="shared" si="63"/>
        <v>120075</v>
      </c>
      <c r="M204" s="10">
        <f t="shared" si="64"/>
        <v>120075</v>
      </c>
      <c r="N204" s="10">
        <f t="shared" si="65"/>
        <v>74600</v>
      </c>
      <c r="O204" s="10">
        <f t="shared" si="66"/>
        <v>0</v>
      </c>
      <c r="P204" s="26"/>
      <c r="Q204" s="26"/>
    </row>
    <row r="205" spans="1:17" x14ac:dyDescent="0.25">
      <c r="A205" s="27" t="s">
        <v>153</v>
      </c>
      <c r="B205" s="32" t="s">
        <v>71</v>
      </c>
      <c r="C205" s="28" t="s">
        <v>32</v>
      </c>
      <c r="D205" s="226">
        <f t="shared" si="61"/>
        <v>324424</v>
      </c>
      <c r="E205" s="226">
        <v>324424</v>
      </c>
      <c r="F205" s="226">
        <v>215716</v>
      </c>
      <c r="G205" s="226"/>
      <c r="H205" s="253">
        <f t="shared" si="62"/>
        <v>5624</v>
      </c>
      <c r="I205" s="254">
        <v>5624</v>
      </c>
      <c r="J205" s="254"/>
      <c r="K205" s="276"/>
      <c r="L205" s="10">
        <f t="shared" si="63"/>
        <v>330048</v>
      </c>
      <c r="M205" s="10">
        <f t="shared" si="64"/>
        <v>330048</v>
      </c>
      <c r="N205" s="10">
        <f t="shared" si="65"/>
        <v>215716</v>
      </c>
      <c r="O205" s="10">
        <f t="shared" si="66"/>
        <v>0</v>
      </c>
    </row>
    <row r="206" spans="1:17" ht="15.95" customHeight="1" x14ac:dyDescent="0.25">
      <c r="A206" s="15" t="s">
        <v>154</v>
      </c>
      <c r="B206" s="177" t="s">
        <v>196</v>
      </c>
      <c r="C206" s="188"/>
      <c r="D206" s="227">
        <f t="shared" ref="D206:O206" si="67">D190+D191+D192+D193+D194+D195+D196+D197+D198+D199+D200+D201+D202+D203+D204+D205</f>
        <v>1751136</v>
      </c>
      <c r="E206" s="227">
        <f t="shared" si="67"/>
        <v>1707587</v>
      </c>
      <c r="F206" s="227">
        <f t="shared" si="67"/>
        <v>906225</v>
      </c>
      <c r="G206" s="227">
        <f t="shared" si="67"/>
        <v>43549</v>
      </c>
      <c r="H206" s="253">
        <f t="shared" si="67"/>
        <v>23945</v>
      </c>
      <c r="I206" s="254">
        <f t="shared" si="67"/>
        <v>15745</v>
      </c>
      <c r="J206" s="254">
        <f t="shared" si="67"/>
        <v>0</v>
      </c>
      <c r="K206" s="276">
        <f t="shared" si="67"/>
        <v>8200</v>
      </c>
      <c r="L206" s="35">
        <f t="shared" si="67"/>
        <v>1775081</v>
      </c>
      <c r="M206" s="35">
        <f t="shared" si="67"/>
        <v>1723332</v>
      </c>
      <c r="N206" s="35">
        <f t="shared" si="67"/>
        <v>906225</v>
      </c>
      <c r="O206" s="35">
        <f t="shared" si="67"/>
        <v>51749</v>
      </c>
    </row>
    <row r="207" spans="1:17" ht="15.95" customHeight="1" x14ac:dyDescent="0.25">
      <c r="A207" s="50" t="s">
        <v>155</v>
      </c>
      <c r="B207" s="409" t="s">
        <v>75</v>
      </c>
      <c r="C207" s="410"/>
      <c r="D207" s="410"/>
      <c r="E207" s="410"/>
      <c r="F207" s="410"/>
      <c r="G207" s="410"/>
      <c r="H207" s="410"/>
      <c r="I207" s="410"/>
      <c r="J207" s="410"/>
      <c r="K207" s="410"/>
      <c r="L207" s="410"/>
      <c r="M207" s="410"/>
      <c r="N207" s="410"/>
      <c r="O207" s="411"/>
    </row>
    <row r="208" spans="1:17" ht="15" customHeight="1" x14ac:dyDescent="0.25">
      <c r="A208" s="198" t="s">
        <v>156</v>
      </c>
      <c r="B208" s="49" t="s">
        <v>20</v>
      </c>
      <c r="C208" s="183" t="s">
        <v>24</v>
      </c>
      <c r="D208" s="226">
        <f>D209+D210</f>
        <v>3029882</v>
      </c>
      <c r="E208" s="226">
        <f>E209+E210</f>
        <v>3029882</v>
      </c>
      <c r="F208" s="226">
        <f>F209+F210</f>
        <v>0</v>
      </c>
      <c r="G208" s="226">
        <f t="shared" ref="G208:O208" si="68">G209+G210</f>
        <v>0</v>
      </c>
      <c r="H208" s="253">
        <f>I208+K208</f>
        <v>-352177</v>
      </c>
      <c r="I208" s="254">
        <f t="shared" si="68"/>
        <v>-352177</v>
      </c>
      <c r="J208" s="254">
        <f t="shared" si="68"/>
        <v>0</v>
      </c>
      <c r="K208" s="276">
        <f t="shared" si="68"/>
        <v>0</v>
      </c>
      <c r="L208" s="85">
        <f t="shared" si="68"/>
        <v>2677705</v>
      </c>
      <c r="M208" s="85">
        <f t="shared" si="68"/>
        <v>2677705</v>
      </c>
      <c r="N208" s="85">
        <f t="shared" si="68"/>
        <v>0</v>
      </c>
      <c r="O208" s="85">
        <f t="shared" si="68"/>
        <v>0</v>
      </c>
    </row>
    <row r="209" spans="1:17" ht="15.95" hidden="1" customHeight="1" x14ac:dyDescent="0.25">
      <c r="A209" s="199"/>
      <c r="B209" s="61" t="s">
        <v>8</v>
      </c>
      <c r="C209" s="72"/>
      <c r="D209" s="226">
        <f t="shared" ref="D209:D214" si="69">E209+G209</f>
        <v>1022930</v>
      </c>
      <c r="E209" s="226">
        <v>1022930</v>
      </c>
      <c r="F209" s="226"/>
      <c r="G209" s="226"/>
      <c r="H209" s="253">
        <f t="shared" ref="H209:H214" si="70">I209+K209</f>
        <v>-352177</v>
      </c>
      <c r="I209" s="254">
        <v>-352177</v>
      </c>
      <c r="J209" s="254"/>
      <c r="K209" s="276"/>
      <c r="L209" s="63">
        <f t="shared" ref="L209:L214" si="71">M209+O209</f>
        <v>670753</v>
      </c>
      <c r="M209" s="63">
        <f t="shared" ref="M209:M214" si="72">E209+I209</f>
        <v>670753</v>
      </c>
      <c r="N209" s="63">
        <f t="shared" ref="N209:N214" si="73">F209+J209</f>
        <v>0</v>
      </c>
      <c r="O209" s="63">
        <f t="shared" ref="O209:O214" si="74">G209+K209</f>
        <v>0</v>
      </c>
    </row>
    <row r="210" spans="1:17" ht="15" customHeight="1" x14ac:dyDescent="0.25">
      <c r="A210" s="200"/>
      <c r="B210" s="73" t="s">
        <v>173</v>
      </c>
      <c r="C210" s="28" t="s">
        <v>24</v>
      </c>
      <c r="D210" s="226">
        <f t="shared" si="69"/>
        <v>2006952</v>
      </c>
      <c r="E210" s="226">
        <v>2006952</v>
      </c>
      <c r="F210" s="226"/>
      <c r="G210" s="226"/>
      <c r="H210" s="253">
        <f t="shared" si="70"/>
        <v>0</v>
      </c>
      <c r="I210" s="254"/>
      <c r="J210" s="254"/>
      <c r="K210" s="276"/>
      <c r="L210" s="10">
        <f t="shared" si="71"/>
        <v>2006952</v>
      </c>
      <c r="M210" s="10">
        <f t="shared" si="72"/>
        <v>2006952</v>
      </c>
      <c r="N210" s="10">
        <f t="shared" si="73"/>
        <v>0</v>
      </c>
      <c r="O210" s="10">
        <f t="shared" si="74"/>
        <v>0</v>
      </c>
    </row>
    <row r="211" spans="1:17" ht="15" customHeight="1" x14ac:dyDescent="0.25">
      <c r="A211" s="13" t="s">
        <v>157</v>
      </c>
      <c r="B211" s="49" t="s">
        <v>58</v>
      </c>
      <c r="C211" s="22" t="s">
        <v>24</v>
      </c>
      <c r="D211" s="226">
        <f t="shared" si="69"/>
        <v>211679</v>
      </c>
      <c r="E211" s="226">
        <v>211679</v>
      </c>
      <c r="F211" s="226">
        <v>130699</v>
      </c>
      <c r="G211" s="226"/>
      <c r="H211" s="253">
        <f t="shared" si="70"/>
        <v>0</v>
      </c>
      <c r="I211" s="254"/>
      <c r="J211" s="254"/>
      <c r="K211" s="276"/>
      <c r="L211" s="10">
        <f t="shared" si="71"/>
        <v>211679</v>
      </c>
      <c r="M211" s="10">
        <f t="shared" si="72"/>
        <v>211679</v>
      </c>
      <c r="N211" s="10">
        <f t="shared" si="73"/>
        <v>130699</v>
      </c>
      <c r="O211" s="10">
        <f t="shared" si="74"/>
        <v>0</v>
      </c>
    </row>
    <row r="212" spans="1:17" ht="15" customHeight="1" x14ac:dyDescent="0.25">
      <c r="A212" s="50" t="s">
        <v>158</v>
      </c>
      <c r="B212" s="21" t="s">
        <v>59</v>
      </c>
      <c r="C212" s="22" t="s">
        <v>24</v>
      </c>
      <c r="D212" s="226">
        <f t="shared" si="69"/>
        <v>355295</v>
      </c>
      <c r="E212" s="226">
        <v>355295</v>
      </c>
      <c r="F212" s="226">
        <v>254831</v>
      </c>
      <c r="G212" s="226"/>
      <c r="H212" s="253">
        <f t="shared" si="70"/>
        <v>20000</v>
      </c>
      <c r="I212" s="254">
        <v>20000</v>
      </c>
      <c r="J212" s="254">
        <v>15270</v>
      </c>
      <c r="K212" s="276"/>
      <c r="L212" s="10">
        <f t="shared" si="71"/>
        <v>375295</v>
      </c>
      <c r="M212" s="10">
        <f t="shared" si="72"/>
        <v>375295</v>
      </c>
      <c r="N212" s="10">
        <f t="shared" si="73"/>
        <v>270101</v>
      </c>
      <c r="O212" s="10">
        <f t="shared" si="74"/>
        <v>0</v>
      </c>
    </row>
    <row r="213" spans="1:17" ht="15" customHeight="1" x14ac:dyDescent="0.25">
      <c r="A213" s="74" t="s">
        <v>211</v>
      </c>
      <c r="B213" s="21" t="s">
        <v>183</v>
      </c>
      <c r="C213" s="22" t="s">
        <v>24</v>
      </c>
      <c r="D213" s="226">
        <f t="shared" si="69"/>
        <v>43385</v>
      </c>
      <c r="E213" s="226">
        <v>43385</v>
      </c>
      <c r="F213" s="226">
        <v>33123</v>
      </c>
      <c r="G213" s="226"/>
      <c r="H213" s="253">
        <f t="shared" si="70"/>
        <v>0</v>
      </c>
      <c r="I213" s="254"/>
      <c r="J213" s="254"/>
      <c r="K213" s="276"/>
      <c r="L213" s="10">
        <f t="shared" si="71"/>
        <v>43385</v>
      </c>
      <c r="M213" s="10">
        <f t="shared" si="72"/>
        <v>43385</v>
      </c>
      <c r="N213" s="10">
        <f t="shared" si="73"/>
        <v>33123</v>
      </c>
      <c r="O213" s="10">
        <f t="shared" si="74"/>
        <v>0</v>
      </c>
    </row>
    <row r="214" spans="1:17" s="26" customFormat="1" ht="15" customHeight="1" x14ac:dyDescent="0.25">
      <c r="A214" s="11" t="s">
        <v>159</v>
      </c>
      <c r="B214" s="10" t="s">
        <v>76</v>
      </c>
      <c r="C214" s="22" t="s">
        <v>24</v>
      </c>
      <c r="D214" s="226">
        <f t="shared" si="69"/>
        <v>424738</v>
      </c>
      <c r="E214" s="226">
        <v>424738</v>
      </c>
      <c r="F214" s="226">
        <v>226764</v>
      </c>
      <c r="G214" s="226"/>
      <c r="H214" s="253">
        <f t="shared" si="70"/>
        <v>0</v>
      </c>
      <c r="I214" s="254"/>
      <c r="J214" s="254"/>
      <c r="K214" s="276"/>
      <c r="L214" s="10">
        <f t="shared" si="71"/>
        <v>424738</v>
      </c>
      <c r="M214" s="10">
        <f t="shared" si="72"/>
        <v>424738</v>
      </c>
      <c r="N214" s="10">
        <f t="shared" si="73"/>
        <v>226764</v>
      </c>
      <c r="O214" s="10">
        <f t="shared" si="74"/>
        <v>0</v>
      </c>
      <c r="P214" s="2"/>
      <c r="Q214" s="2"/>
    </row>
    <row r="215" spans="1:17" ht="15.95" customHeight="1" x14ac:dyDescent="0.25">
      <c r="A215" s="34" t="s">
        <v>160</v>
      </c>
      <c r="B215" s="35" t="s">
        <v>197</v>
      </c>
      <c r="C215" s="17"/>
      <c r="D215" s="227">
        <f t="shared" ref="D215:O215" si="75">D208+D211+D212+D213+D214</f>
        <v>4064979</v>
      </c>
      <c r="E215" s="227">
        <f t="shared" si="75"/>
        <v>4064979</v>
      </c>
      <c r="F215" s="227">
        <f t="shared" si="75"/>
        <v>645417</v>
      </c>
      <c r="G215" s="227">
        <f t="shared" si="75"/>
        <v>0</v>
      </c>
      <c r="H215" s="253">
        <f t="shared" si="75"/>
        <v>-332177</v>
      </c>
      <c r="I215" s="254">
        <f t="shared" si="75"/>
        <v>-332177</v>
      </c>
      <c r="J215" s="254">
        <f t="shared" si="75"/>
        <v>15270</v>
      </c>
      <c r="K215" s="276">
        <f t="shared" si="75"/>
        <v>0</v>
      </c>
      <c r="L215" s="1">
        <f t="shared" si="75"/>
        <v>3732802</v>
      </c>
      <c r="M215" s="1">
        <f t="shared" si="75"/>
        <v>3732802</v>
      </c>
      <c r="N215" s="1">
        <f t="shared" si="75"/>
        <v>660687</v>
      </c>
      <c r="O215" s="1">
        <f t="shared" si="75"/>
        <v>0</v>
      </c>
    </row>
    <row r="216" spans="1:17" s="26" customFormat="1" ht="15.95" customHeight="1" x14ac:dyDescent="0.25">
      <c r="A216" s="75"/>
      <c r="B216" s="76" t="s">
        <v>173</v>
      </c>
      <c r="C216" s="17"/>
      <c r="D216" s="241">
        <f>D210</f>
        <v>2006952</v>
      </c>
      <c r="E216" s="241">
        <f>E210</f>
        <v>2006952</v>
      </c>
      <c r="F216" s="241">
        <f>F210</f>
        <v>0</v>
      </c>
      <c r="G216" s="241">
        <f>G210</f>
        <v>0</v>
      </c>
      <c r="H216" s="308">
        <f t="shared" ref="H216:O216" si="76">H210</f>
        <v>0</v>
      </c>
      <c r="I216" s="306">
        <f t="shared" si="76"/>
        <v>0</v>
      </c>
      <c r="J216" s="306">
        <f t="shared" si="76"/>
        <v>0</v>
      </c>
      <c r="K216" s="307">
        <f t="shared" si="76"/>
        <v>0</v>
      </c>
      <c r="L216" s="77">
        <f t="shared" si="76"/>
        <v>2006952</v>
      </c>
      <c r="M216" s="77">
        <f t="shared" si="76"/>
        <v>2006952</v>
      </c>
      <c r="N216" s="77">
        <f t="shared" si="76"/>
        <v>0</v>
      </c>
      <c r="O216" s="345">
        <f t="shared" si="76"/>
        <v>0</v>
      </c>
      <c r="P216" s="2"/>
      <c r="Q216" s="2"/>
    </row>
    <row r="217" spans="1:17" ht="15.95" customHeight="1" x14ac:dyDescent="0.25">
      <c r="A217" s="78" t="s">
        <v>161</v>
      </c>
      <c r="B217" s="79" t="s">
        <v>189</v>
      </c>
      <c r="C217" s="38"/>
      <c r="D217" s="227">
        <f t="shared" ref="D217:O217" si="77">D83+D136+D141+D183+D188+D206+D215</f>
        <v>19019329</v>
      </c>
      <c r="E217" s="227">
        <f t="shared" si="77"/>
        <v>17249850</v>
      </c>
      <c r="F217" s="227">
        <f t="shared" si="77"/>
        <v>6394155</v>
      </c>
      <c r="G217" s="227">
        <f t="shared" si="77"/>
        <v>1769479</v>
      </c>
      <c r="H217" s="255">
        <f t="shared" si="77"/>
        <v>44573</v>
      </c>
      <c r="I217" s="255">
        <f t="shared" si="77"/>
        <v>-40841</v>
      </c>
      <c r="J217" s="255">
        <f t="shared" si="77"/>
        <v>95155</v>
      </c>
      <c r="K217" s="275">
        <f t="shared" si="77"/>
        <v>85414</v>
      </c>
      <c r="L217" s="39">
        <f t="shared" si="77"/>
        <v>19063902</v>
      </c>
      <c r="M217" s="39">
        <f t="shared" si="77"/>
        <v>17209009</v>
      </c>
      <c r="N217" s="39">
        <f t="shared" si="77"/>
        <v>6489310</v>
      </c>
      <c r="O217" s="39">
        <f t="shared" si="77"/>
        <v>1854893</v>
      </c>
    </row>
    <row r="218" spans="1:17" ht="15.95" customHeight="1" x14ac:dyDescent="0.25">
      <c r="A218" s="207"/>
      <c r="B218" s="316" t="s">
        <v>224</v>
      </c>
      <c r="C218" s="38"/>
      <c r="D218" s="227"/>
      <c r="E218" s="227"/>
      <c r="F218" s="227"/>
      <c r="G218" s="227"/>
      <c r="H218" s="253"/>
      <c r="I218" s="254"/>
      <c r="J218" s="254"/>
      <c r="K218" s="276"/>
      <c r="L218" s="39"/>
      <c r="M218" s="39"/>
      <c r="N218" s="39"/>
      <c r="O218" s="39"/>
    </row>
    <row r="219" spans="1:17" s="26" customFormat="1" ht="15.95" customHeight="1" x14ac:dyDescent="0.25">
      <c r="A219" s="75"/>
      <c r="B219" s="315" t="s">
        <v>433</v>
      </c>
      <c r="C219" s="17"/>
      <c r="D219" s="241">
        <f>E219+G219</f>
        <v>2006952</v>
      </c>
      <c r="E219" s="241">
        <f>E210</f>
        <v>2006952</v>
      </c>
      <c r="F219" s="241">
        <f>F210</f>
        <v>0</v>
      </c>
      <c r="G219" s="241">
        <f>G210</f>
        <v>0</v>
      </c>
      <c r="H219" s="306">
        <f t="shared" ref="H219:O219" si="78">H210</f>
        <v>0</v>
      </c>
      <c r="I219" s="306">
        <f t="shared" si="78"/>
        <v>0</v>
      </c>
      <c r="J219" s="306">
        <f t="shared" si="78"/>
        <v>0</v>
      </c>
      <c r="K219" s="307">
        <f t="shared" si="78"/>
        <v>0</v>
      </c>
      <c r="L219" s="77">
        <f t="shared" si="78"/>
        <v>2006952</v>
      </c>
      <c r="M219" s="77">
        <f t="shared" si="78"/>
        <v>2006952</v>
      </c>
      <c r="N219" s="77">
        <f t="shared" si="78"/>
        <v>0</v>
      </c>
      <c r="O219" s="77">
        <f t="shared" si="78"/>
        <v>0</v>
      </c>
      <c r="P219" s="2"/>
      <c r="Q219" s="2"/>
    </row>
    <row r="220" spans="1:17" s="26" customFormat="1" ht="27.95" customHeight="1" x14ac:dyDescent="0.25">
      <c r="A220" s="68"/>
      <c r="B220" s="109" t="s">
        <v>66</v>
      </c>
      <c r="C220" s="17"/>
      <c r="D220" s="241">
        <f>E220+G220</f>
        <v>1013670</v>
      </c>
      <c r="E220" s="241">
        <f>E90</f>
        <v>1013670</v>
      </c>
      <c r="F220" s="241">
        <f>F90</f>
        <v>0</v>
      </c>
      <c r="G220" s="241">
        <f>G90</f>
        <v>0</v>
      </c>
      <c r="H220" s="308">
        <f t="shared" ref="H220:O220" si="79">H90</f>
        <v>0</v>
      </c>
      <c r="I220" s="306">
        <f t="shared" si="79"/>
        <v>0</v>
      </c>
      <c r="J220" s="306">
        <f t="shared" si="79"/>
        <v>0</v>
      </c>
      <c r="K220" s="307">
        <f t="shared" si="79"/>
        <v>0</v>
      </c>
      <c r="L220" s="77">
        <f t="shared" si="79"/>
        <v>1013670</v>
      </c>
      <c r="M220" s="77">
        <f t="shared" si="79"/>
        <v>1013670</v>
      </c>
      <c r="N220" s="77">
        <f t="shared" si="79"/>
        <v>0</v>
      </c>
      <c r="O220" s="77">
        <f t="shared" si="79"/>
        <v>0</v>
      </c>
      <c r="P220" s="2"/>
      <c r="Q220" s="2"/>
    </row>
    <row r="221" spans="1:17" x14ac:dyDescent="0.25">
      <c r="A221" s="14"/>
      <c r="B221" s="161"/>
      <c r="C221" s="237"/>
      <c r="D221" s="161"/>
      <c r="E221" s="161"/>
      <c r="F221" s="161"/>
      <c r="G221" s="161"/>
      <c r="H221" s="161"/>
      <c r="I221" s="161"/>
      <c r="J221" s="161"/>
      <c r="K221" s="161"/>
      <c r="L221" s="161"/>
      <c r="M221" s="161"/>
      <c r="N221" s="161"/>
      <c r="O221" s="14"/>
    </row>
    <row r="222" spans="1:17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7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7" x14ac:dyDescent="0.25">
      <c r="A224" s="14"/>
      <c r="B224" s="14"/>
      <c r="C224" s="46"/>
      <c r="D224" s="14"/>
      <c r="E224" s="14"/>
      <c r="F224" s="14"/>
      <c r="G224" s="14" t="s">
        <v>190</v>
      </c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5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5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5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5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</row>
    <row r="241" spans="1:15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</row>
    <row r="242" spans="1:15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</row>
    <row r="243" spans="1:15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</row>
    <row r="244" spans="1:15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</row>
    <row r="245" spans="1:15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</row>
    <row r="246" spans="1:15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</row>
    <row r="247" spans="1:15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</row>
    <row r="248" spans="1:15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</row>
    <row r="249" spans="1:15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</row>
    <row r="250" spans="1:15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</row>
    <row r="251" spans="1:15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</row>
    <row r="252" spans="1:15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</row>
    <row r="253" spans="1:15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</row>
    <row r="254" spans="1:15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</row>
    <row r="255" spans="1:15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</row>
    <row r="256" spans="1:15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</row>
    <row r="257" spans="1:15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</row>
    <row r="258" spans="1:15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</row>
    <row r="259" spans="1:15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</row>
    <row r="260" spans="1:15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</row>
    <row r="261" spans="1:15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</row>
    <row r="262" spans="1:15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</row>
    <row r="263" spans="1:15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</row>
    <row r="264" spans="1:15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</row>
    <row r="265" spans="1:15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</row>
    <row r="266" spans="1:15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</row>
    <row r="267" spans="1:15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</row>
    <row r="268" spans="1:15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</row>
    <row r="269" spans="1:15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</row>
    <row r="270" spans="1:15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</row>
    <row r="271" spans="1:15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</row>
    <row r="272" spans="1:15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</row>
    <row r="273" spans="1:15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</row>
    <row r="274" spans="1:15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</row>
    <row r="275" spans="1:15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</row>
    <row r="276" spans="1:15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</row>
    <row r="277" spans="1:15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</row>
    <row r="278" spans="1:15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</row>
    <row r="279" spans="1:15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</row>
    <row r="280" spans="1:15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</row>
    <row r="281" spans="1:15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</row>
    <row r="282" spans="1:15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</row>
    <row r="283" spans="1:15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</row>
    <row r="284" spans="1:15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</row>
    <row r="285" spans="1:15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</row>
    <row r="286" spans="1:15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</row>
    <row r="287" spans="1:15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</row>
    <row r="288" spans="1:15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</row>
    <row r="289" spans="1:15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</row>
    <row r="290" spans="1:15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</row>
    <row r="291" spans="1:15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</row>
    <row r="292" spans="1:15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</row>
    <row r="293" spans="1:15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</row>
    <row r="294" spans="1:15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</row>
    <row r="295" spans="1:15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</row>
    <row r="296" spans="1:15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</row>
    <row r="297" spans="1:15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</row>
    <row r="298" spans="1:15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</row>
    <row r="299" spans="1:15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</row>
    <row r="300" spans="1:15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</row>
    <row r="301" spans="1:15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</row>
    <row r="302" spans="1:15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</row>
    <row r="303" spans="1:15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</row>
    <row r="304" spans="1:15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</row>
    <row r="305" spans="1:15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</row>
    <row r="306" spans="1:15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</row>
    <row r="307" spans="1:15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</row>
    <row r="308" spans="1:15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</row>
    <row r="309" spans="1:15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</row>
    <row r="310" spans="1:15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</row>
    <row r="311" spans="1:15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</row>
    <row r="312" spans="1:15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</row>
    <row r="313" spans="1:15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</row>
    <row r="314" spans="1:15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</row>
    <row r="315" spans="1:15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</row>
    <row r="316" spans="1:15" x14ac:dyDescent="0.25">
      <c r="A316" s="14"/>
      <c r="B316" s="14"/>
      <c r="C316" s="46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</row>
    <row r="317" spans="1:15" x14ac:dyDescent="0.25">
      <c r="A317" s="14"/>
      <c r="B317" s="14"/>
      <c r="C317" s="46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</row>
    <row r="318" spans="1:15" x14ac:dyDescent="0.25">
      <c r="A318" s="14"/>
      <c r="B318" s="14"/>
      <c r="C318" s="46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</row>
    <row r="319" spans="1:15" x14ac:dyDescent="0.25">
      <c r="A319" s="14"/>
      <c r="B319" s="14"/>
      <c r="C319" s="46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</row>
    <row r="320" spans="1:15" x14ac:dyDescent="0.25">
      <c r="A320" s="14"/>
      <c r="B320" s="14"/>
      <c r="C320" s="46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x14ac:dyDescent="0.25">
      <c r="A321" s="14"/>
      <c r="B321" s="14"/>
      <c r="C321" s="46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</row>
    <row r="322" spans="1:15" x14ac:dyDescent="0.25">
      <c r="A322" s="14"/>
      <c r="B322" s="14"/>
      <c r="C322" s="46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</row>
    <row r="323" spans="1:15" x14ac:dyDescent="0.25">
      <c r="A323" s="14"/>
      <c r="B323" s="14"/>
      <c r="C323" s="46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</row>
    <row r="324" spans="1:15" x14ac:dyDescent="0.25">
      <c r="A324" s="14"/>
      <c r="B324" s="14"/>
      <c r="C324" s="46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</row>
    <row r="325" spans="1:15" x14ac:dyDescent="0.25">
      <c r="A325" s="14"/>
      <c r="B325" s="14"/>
      <c r="C325" s="46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</row>
    <row r="326" spans="1:15" x14ac:dyDescent="0.25">
      <c r="A326" s="14"/>
      <c r="B326" s="14"/>
      <c r="C326" s="46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</row>
    <row r="327" spans="1:15" x14ac:dyDescent="0.25">
      <c r="A327" s="14"/>
      <c r="B327" s="14"/>
      <c r="C327" s="46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</row>
    <row r="328" spans="1:15" x14ac:dyDescent="0.25">
      <c r="A328" s="14"/>
      <c r="B328" s="14"/>
      <c r="C328" s="46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</row>
    <row r="329" spans="1:15" x14ac:dyDescent="0.25">
      <c r="A329" s="14"/>
      <c r="B329" s="14"/>
      <c r="C329" s="46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</row>
    <row r="330" spans="1:15" x14ac:dyDescent="0.25">
      <c r="C330" s="47"/>
    </row>
    <row r="331" spans="1:15" x14ac:dyDescent="0.25">
      <c r="C331" s="47"/>
    </row>
    <row r="332" spans="1:15" x14ac:dyDescent="0.25">
      <c r="C332" s="47"/>
    </row>
    <row r="333" spans="1:15" x14ac:dyDescent="0.25">
      <c r="C333" s="47"/>
    </row>
    <row r="334" spans="1:15" x14ac:dyDescent="0.25">
      <c r="C334" s="47"/>
    </row>
    <row r="335" spans="1:15" x14ac:dyDescent="0.25">
      <c r="C335" s="47"/>
    </row>
    <row r="336" spans="1:15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</sheetData>
  <mergeCells count="35">
    <mergeCell ref="B6:O6"/>
    <mergeCell ref="B207:O207"/>
    <mergeCell ref="B142:O142"/>
    <mergeCell ref="B184:O184"/>
    <mergeCell ref="D16:D18"/>
    <mergeCell ref="L16:L18"/>
    <mergeCell ref="B84:O84"/>
    <mergeCell ref="B19:O19"/>
    <mergeCell ref="O17:O18"/>
    <mergeCell ref="E16:G16"/>
    <mergeCell ref="M16:O16"/>
    <mergeCell ref="B189:O189"/>
    <mergeCell ref="B16:B18"/>
    <mergeCell ref="C16:C18"/>
    <mergeCell ref="B138:O138"/>
    <mergeCell ref="E17:F17"/>
    <mergeCell ref="B1:O1"/>
    <mergeCell ref="B2:O2"/>
    <mergeCell ref="B3:O3"/>
    <mergeCell ref="B4:O4"/>
    <mergeCell ref="B5:O5"/>
    <mergeCell ref="H16:H18"/>
    <mergeCell ref="I17:J17"/>
    <mergeCell ref="K17:K18"/>
    <mergeCell ref="A14:O14"/>
    <mergeCell ref="I16:K16"/>
    <mergeCell ref="A16:A18"/>
    <mergeCell ref="M17:N17"/>
    <mergeCell ref="G17:G18"/>
    <mergeCell ref="B11:O11"/>
    <mergeCell ref="B12:O12"/>
    <mergeCell ref="B10:O10"/>
    <mergeCell ref="B7:O7"/>
    <mergeCell ref="B8:O8"/>
    <mergeCell ref="B9:O9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4"/>
  <sheetViews>
    <sheetView showZeros="0" workbookViewId="0">
      <selection activeCell="I149" sqref="I149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customWidth="1"/>
    <col min="12" max="15" width="10.28515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437" t="s">
        <v>394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</row>
    <row r="2" spans="1:18" x14ac:dyDescent="0.25">
      <c r="B2" s="437" t="s">
        <v>395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</row>
    <row r="3" spans="1:18" x14ac:dyDescent="0.25">
      <c r="B3" s="437" t="s">
        <v>396</v>
      </c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</row>
    <row r="4" spans="1:18" x14ac:dyDescent="0.25">
      <c r="B4" s="437" t="s">
        <v>417</v>
      </c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</row>
    <row r="5" spans="1:18" x14ac:dyDescent="0.25">
      <c r="B5" s="438" t="s">
        <v>440</v>
      </c>
      <c r="C5" s="438"/>
      <c r="D5" s="438"/>
      <c r="E5" s="438"/>
      <c r="F5" s="438"/>
      <c r="G5" s="438"/>
      <c r="H5" s="438"/>
      <c r="I5" s="438"/>
      <c r="J5" s="438"/>
      <c r="K5" s="438"/>
      <c r="L5" s="438"/>
      <c r="M5" s="438"/>
      <c r="N5" s="438"/>
      <c r="O5" s="438"/>
    </row>
    <row r="6" spans="1:18" ht="15" customHeight="1" x14ac:dyDescent="0.25">
      <c r="B6" s="438" t="s">
        <v>443</v>
      </c>
      <c r="C6" s="438"/>
      <c r="D6" s="438"/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</row>
    <row r="7" spans="1:18" x14ac:dyDescent="0.25"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8" ht="34.5" customHeight="1" x14ac:dyDescent="0.25">
      <c r="A8" s="417" t="s">
        <v>226</v>
      </c>
      <c r="B8" s="417"/>
      <c r="C8" s="417"/>
      <c r="D8" s="417"/>
      <c r="E8" s="417"/>
      <c r="F8" s="417"/>
      <c r="G8" s="417"/>
      <c r="H8" s="417"/>
      <c r="I8" s="417"/>
      <c r="J8" s="417"/>
      <c r="K8" s="417"/>
      <c r="L8" s="417"/>
      <c r="M8" s="417"/>
      <c r="N8" s="417"/>
      <c r="O8" s="417"/>
    </row>
    <row r="9" spans="1:18" ht="17.25" customHeight="1" x14ac:dyDescent="0.25">
      <c r="G9" s="4"/>
      <c r="H9" s="4"/>
      <c r="I9" s="4"/>
      <c r="J9" s="4"/>
      <c r="K9" s="4"/>
      <c r="L9" s="4"/>
      <c r="M9" s="4"/>
      <c r="N9" s="4"/>
      <c r="O9" s="4" t="s">
        <v>186</v>
      </c>
    </row>
    <row r="10" spans="1:18" ht="15" customHeight="1" x14ac:dyDescent="0.25">
      <c r="A10" s="393" t="s">
        <v>5</v>
      </c>
      <c r="B10" s="396" t="s">
        <v>393</v>
      </c>
      <c r="C10" s="396" t="s">
        <v>60</v>
      </c>
      <c r="D10" s="419" t="s">
        <v>414</v>
      </c>
      <c r="E10" s="423" t="s">
        <v>214</v>
      </c>
      <c r="F10" s="423"/>
      <c r="G10" s="424"/>
      <c r="H10" s="399" t="s">
        <v>416</v>
      </c>
      <c r="I10" s="402" t="s">
        <v>214</v>
      </c>
      <c r="J10" s="403"/>
      <c r="K10" s="404"/>
      <c r="L10" s="418" t="s">
        <v>0</v>
      </c>
      <c r="M10" s="426" t="s">
        <v>214</v>
      </c>
      <c r="N10" s="427"/>
      <c r="O10" s="428"/>
    </row>
    <row r="11" spans="1:18" x14ac:dyDescent="0.25">
      <c r="A11" s="394"/>
      <c r="B11" s="397"/>
      <c r="C11" s="397"/>
      <c r="D11" s="420"/>
      <c r="E11" s="424" t="s">
        <v>1</v>
      </c>
      <c r="F11" s="430"/>
      <c r="G11" s="425" t="s">
        <v>2</v>
      </c>
      <c r="H11" s="400"/>
      <c r="I11" s="431" t="s">
        <v>1</v>
      </c>
      <c r="J11" s="431"/>
      <c r="K11" s="405" t="s">
        <v>2</v>
      </c>
      <c r="L11" s="418"/>
      <c r="M11" s="418" t="s">
        <v>1</v>
      </c>
      <c r="N11" s="418"/>
      <c r="O11" s="408" t="s">
        <v>2</v>
      </c>
    </row>
    <row r="12" spans="1:18" ht="30.75" customHeight="1" x14ac:dyDescent="0.25">
      <c r="A12" s="395"/>
      <c r="B12" s="398"/>
      <c r="C12" s="398"/>
      <c r="D12" s="421"/>
      <c r="E12" s="231" t="s">
        <v>3</v>
      </c>
      <c r="F12" s="232" t="s">
        <v>4</v>
      </c>
      <c r="G12" s="425"/>
      <c r="H12" s="401"/>
      <c r="I12" s="259" t="s">
        <v>3</v>
      </c>
      <c r="J12" s="260" t="s">
        <v>4</v>
      </c>
      <c r="K12" s="405"/>
      <c r="L12" s="418"/>
      <c r="M12" s="6" t="s">
        <v>3</v>
      </c>
      <c r="N12" s="5" t="s">
        <v>4</v>
      </c>
      <c r="O12" s="408"/>
    </row>
    <row r="13" spans="1:18" ht="15.95" customHeight="1" x14ac:dyDescent="0.25">
      <c r="A13" s="7" t="s">
        <v>78</v>
      </c>
      <c r="B13" s="412" t="s">
        <v>6</v>
      </c>
      <c r="C13" s="412"/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Q13" s="205"/>
      <c r="R13" s="258"/>
    </row>
    <row r="14" spans="1:18" ht="15" customHeight="1" x14ac:dyDescent="0.25">
      <c r="A14" s="50" t="s">
        <v>199</v>
      </c>
      <c r="B14" s="49" t="s">
        <v>20</v>
      </c>
      <c r="C14" s="168"/>
      <c r="D14" s="261">
        <f>SUM(D16:D31)</f>
        <v>408156</v>
      </c>
      <c r="E14" s="261">
        <f>SUM(E16:E31)</f>
        <v>408156</v>
      </c>
      <c r="F14" s="261">
        <f t="shared" ref="F14:O14" si="0">SUM(F16:F31)</f>
        <v>235912</v>
      </c>
      <c r="G14" s="261">
        <f t="shared" si="0"/>
        <v>0</v>
      </c>
      <c r="H14" s="266">
        <f t="shared" si="0"/>
        <v>0</v>
      </c>
      <c r="I14" s="266">
        <f t="shared" si="0"/>
        <v>0</v>
      </c>
      <c r="J14" s="266">
        <f t="shared" si="0"/>
        <v>0</v>
      </c>
      <c r="K14" s="266">
        <f t="shared" si="0"/>
        <v>0</v>
      </c>
      <c r="L14" s="49">
        <f t="shared" si="0"/>
        <v>408156</v>
      </c>
      <c r="M14" s="49">
        <f t="shared" si="0"/>
        <v>408156</v>
      </c>
      <c r="N14" s="49">
        <f t="shared" si="0"/>
        <v>235912</v>
      </c>
      <c r="O14" s="49">
        <f t="shared" si="0"/>
        <v>0</v>
      </c>
      <c r="Q14" s="243" t="s">
        <v>358</v>
      </c>
      <c r="R14" s="244">
        <f>L16+L17+L18+L19+L20+L21+L22+L23+L24</f>
        <v>225160</v>
      </c>
    </row>
    <row r="15" spans="1:18" ht="15" customHeight="1" x14ac:dyDescent="0.25">
      <c r="A15" s="74"/>
      <c r="B15" s="81" t="s">
        <v>214</v>
      </c>
      <c r="C15" s="82"/>
      <c r="D15" s="242"/>
      <c r="E15" s="242"/>
      <c r="F15" s="242"/>
      <c r="G15" s="242"/>
      <c r="H15" s="267"/>
      <c r="I15" s="267"/>
      <c r="J15" s="267"/>
      <c r="K15" s="267"/>
      <c r="L15" s="21"/>
      <c r="M15" s="21"/>
      <c r="N15" s="21"/>
      <c r="O15" s="21"/>
      <c r="Q15" s="243" t="s">
        <v>359</v>
      </c>
      <c r="R15" s="244">
        <f>L25+L26</f>
        <v>24356</v>
      </c>
    </row>
    <row r="16" spans="1:18" ht="26.25" x14ac:dyDescent="0.25">
      <c r="A16" s="74"/>
      <c r="B16" s="83" t="s">
        <v>227</v>
      </c>
      <c r="C16" s="84" t="s">
        <v>9</v>
      </c>
      <c r="D16" s="225">
        <f>E16+G16</f>
        <v>782</v>
      </c>
      <c r="E16" s="225">
        <v>782</v>
      </c>
      <c r="F16" s="225">
        <v>597</v>
      </c>
      <c r="G16" s="225"/>
      <c r="H16" s="253">
        <f>I16+K16</f>
        <v>0</v>
      </c>
      <c r="I16" s="253"/>
      <c r="J16" s="253"/>
      <c r="K16" s="253"/>
      <c r="L16" s="85">
        <f>M16+O16</f>
        <v>782</v>
      </c>
      <c r="M16" s="85">
        <f>E16+I16</f>
        <v>782</v>
      </c>
      <c r="N16" s="85">
        <f>F16+J16</f>
        <v>597</v>
      </c>
      <c r="O16" s="85">
        <f>G16+K16</f>
        <v>0</v>
      </c>
      <c r="Q16" s="243" t="s">
        <v>360</v>
      </c>
      <c r="R16" s="244">
        <f>L74</f>
        <v>316976</v>
      </c>
    </row>
    <row r="17" spans="1:18" ht="15" customHeight="1" x14ac:dyDescent="0.25">
      <c r="A17" s="74"/>
      <c r="B17" s="86" t="s">
        <v>221</v>
      </c>
      <c r="C17" s="22" t="s">
        <v>9</v>
      </c>
      <c r="D17" s="226">
        <f>E17+G17</f>
        <v>62761</v>
      </c>
      <c r="E17" s="226">
        <v>62761</v>
      </c>
      <c r="F17" s="226">
        <v>23594</v>
      </c>
      <c r="G17" s="226"/>
      <c r="H17" s="253">
        <f t="shared" ref="H17:H31" si="1">SUM(H19:H34)</f>
        <v>0</v>
      </c>
      <c r="I17" s="253"/>
      <c r="J17" s="253"/>
      <c r="K17" s="253"/>
      <c r="L17" s="10">
        <f>M17+O17</f>
        <v>62761</v>
      </c>
      <c r="M17" s="85">
        <f t="shared" ref="M17:M22" si="2">E17+I17</f>
        <v>62761</v>
      </c>
      <c r="N17" s="85">
        <f t="shared" ref="N17:N23" si="3">F17+J17</f>
        <v>23594</v>
      </c>
      <c r="O17" s="85">
        <f t="shared" ref="O17:O23" si="4">G17+K17</f>
        <v>0</v>
      </c>
      <c r="Q17" s="243" t="s">
        <v>361</v>
      </c>
      <c r="R17" s="244">
        <f>L27+L34+L35+L38+L39+L42+L43+L46+L47+L50+L51+L54+L55+L58+L59+L62+L63+L66+L67+L70+L71+L72+L84+L86+L88+L90+L92+L94+L96+L98+L100+L102+L104+L106</f>
        <v>638535</v>
      </c>
    </row>
    <row r="18" spans="1:18" ht="26.25" x14ac:dyDescent="0.25">
      <c r="A18" s="74"/>
      <c r="B18" s="86" t="s">
        <v>229</v>
      </c>
      <c r="C18" s="22" t="s">
        <v>9</v>
      </c>
      <c r="D18" s="226">
        <f t="shared" ref="D18:D31" si="5">E18+G18</f>
        <v>8000</v>
      </c>
      <c r="E18" s="226">
        <v>8000</v>
      </c>
      <c r="F18" s="226">
        <v>6100</v>
      </c>
      <c r="G18" s="226"/>
      <c r="H18" s="254">
        <f t="shared" si="1"/>
        <v>0</v>
      </c>
      <c r="I18" s="254"/>
      <c r="J18" s="254"/>
      <c r="K18" s="254"/>
      <c r="L18" s="10">
        <f t="shared" ref="L18:L31" si="6">M18+O18</f>
        <v>8000</v>
      </c>
      <c r="M18" s="10">
        <f t="shared" si="2"/>
        <v>8000</v>
      </c>
      <c r="N18" s="10">
        <f t="shared" si="3"/>
        <v>6100</v>
      </c>
      <c r="O18" s="10">
        <f t="shared" si="4"/>
        <v>0</v>
      </c>
      <c r="Q18" s="243" t="s">
        <v>364</v>
      </c>
      <c r="R18" s="244"/>
    </row>
    <row r="19" spans="1:18" ht="26.25" x14ac:dyDescent="0.25">
      <c r="A19" s="74"/>
      <c r="B19" s="86" t="s">
        <v>223</v>
      </c>
      <c r="C19" s="22" t="s">
        <v>9</v>
      </c>
      <c r="D19" s="226">
        <f t="shared" si="5"/>
        <v>25933</v>
      </c>
      <c r="E19" s="226">
        <v>25933</v>
      </c>
      <c r="F19" s="226">
        <v>16000</v>
      </c>
      <c r="G19" s="226"/>
      <c r="H19" s="254">
        <f t="shared" si="1"/>
        <v>0</v>
      </c>
      <c r="I19" s="254"/>
      <c r="J19" s="254"/>
      <c r="K19" s="254"/>
      <c r="L19" s="10">
        <f t="shared" si="6"/>
        <v>25933</v>
      </c>
      <c r="M19" s="10">
        <f t="shared" si="2"/>
        <v>25933</v>
      </c>
      <c r="N19" s="10">
        <f t="shared" si="3"/>
        <v>16000</v>
      </c>
      <c r="O19" s="10">
        <f t="shared" si="4"/>
        <v>0</v>
      </c>
      <c r="Q19" s="243" t="s">
        <v>362</v>
      </c>
      <c r="R19" s="244"/>
    </row>
    <row r="20" spans="1:18" ht="15" customHeight="1" x14ac:dyDescent="0.25">
      <c r="A20" s="74"/>
      <c r="B20" s="87" t="s">
        <v>230</v>
      </c>
      <c r="C20" s="22" t="s">
        <v>9</v>
      </c>
      <c r="D20" s="226">
        <f t="shared" si="5"/>
        <v>92215</v>
      </c>
      <c r="E20" s="226">
        <v>92215</v>
      </c>
      <c r="F20" s="226">
        <v>66468</v>
      </c>
      <c r="G20" s="226"/>
      <c r="H20" s="254">
        <f t="shared" si="1"/>
        <v>0</v>
      </c>
      <c r="I20" s="254"/>
      <c r="J20" s="254"/>
      <c r="K20" s="254"/>
      <c r="L20" s="10">
        <f t="shared" si="6"/>
        <v>92215</v>
      </c>
      <c r="M20" s="10">
        <f t="shared" si="2"/>
        <v>92215</v>
      </c>
      <c r="N20" s="10">
        <f t="shared" si="3"/>
        <v>66468</v>
      </c>
      <c r="O20" s="10">
        <f t="shared" si="4"/>
        <v>0</v>
      </c>
      <c r="Q20" s="243" t="s">
        <v>363</v>
      </c>
      <c r="R20" s="244">
        <f>L80+L81</f>
        <v>148302</v>
      </c>
    </row>
    <row r="21" spans="1:18" ht="15" customHeight="1" x14ac:dyDescent="0.25">
      <c r="A21" s="74"/>
      <c r="B21" s="87" t="s">
        <v>231</v>
      </c>
      <c r="C21" s="22" t="s">
        <v>9</v>
      </c>
      <c r="D21" s="226">
        <f t="shared" si="5"/>
        <v>13718</v>
      </c>
      <c r="E21" s="226">
        <v>13718</v>
      </c>
      <c r="F21" s="226">
        <v>9917</v>
      </c>
      <c r="G21" s="226"/>
      <c r="H21" s="254">
        <f t="shared" si="1"/>
        <v>0</v>
      </c>
      <c r="I21" s="254"/>
      <c r="J21" s="254"/>
      <c r="K21" s="254"/>
      <c r="L21" s="10">
        <f t="shared" si="6"/>
        <v>13718</v>
      </c>
      <c r="M21" s="10">
        <f t="shared" si="2"/>
        <v>13718</v>
      </c>
      <c r="N21" s="10">
        <f t="shared" si="3"/>
        <v>9917</v>
      </c>
      <c r="O21" s="10">
        <f t="shared" si="4"/>
        <v>0</v>
      </c>
      <c r="Q21" s="243" t="s">
        <v>365</v>
      </c>
      <c r="R21" s="244"/>
    </row>
    <row r="22" spans="1:18" ht="26.25" x14ac:dyDescent="0.25">
      <c r="A22" s="74"/>
      <c r="B22" s="86" t="s">
        <v>222</v>
      </c>
      <c r="C22" s="22" t="s">
        <v>9</v>
      </c>
      <c r="D22" s="226">
        <f t="shared" si="5"/>
        <v>8689</v>
      </c>
      <c r="E22" s="226">
        <v>8689</v>
      </c>
      <c r="F22" s="226">
        <v>6634</v>
      </c>
      <c r="G22" s="226"/>
      <c r="H22" s="254">
        <f t="shared" si="1"/>
        <v>0</v>
      </c>
      <c r="I22" s="254"/>
      <c r="J22" s="254"/>
      <c r="K22" s="254"/>
      <c r="L22" s="10">
        <f t="shared" si="6"/>
        <v>8689</v>
      </c>
      <c r="M22" s="10">
        <f t="shared" si="2"/>
        <v>8689</v>
      </c>
      <c r="N22" s="10">
        <f t="shared" si="3"/>
        <v>6634</v>
      </c>
      <c r="O22" s="10">
        <f t="shared" si="4"/>
        <v>0</v>
      </c>
      <c r="Q22" s="243" t="s">
        <v>366</v>
      </c>
      <c r="R22" s="244"/>
    </row>
    <row r="23" spans="1:18" ht="15" customHeight="1" x14ac:dyDescent="0.25">
      <c r="A23" s="74"/>
      <c r="B23" s="86" t="s">
        <v>232</v>
      </c>
      <c r="C23" s="22" t="s">
        <v>9</v>
      </c>
      <c r="D23" s="226">
        <f t="shared" si="5"/>
        <v>12483</v>
      </c>
      <c r="E23" s="226">
        <v>12483</v>
      </c>
      <c r="F23" s="226">
        <v>3215</v>
      </c>
      <c r="G23" s="226"/>
      <c r="H23" s="254">
        <f>SUM(H25:H40)</f>
        <v>0</v>
      </c>
      <c r="I23" s="254"/>
      <c r="J23" s="254"/>
      <c r="K23" s="254"/>
      <c r="L23" s="10">
        <f t="shared" si="6"/>
        <v>12483</v>
      </c>
      <c r="M23" s="10">
        <f>E23+I23</f>
        <v>12483</v>
      </c>
      <c r="N23" s="10">
        <f t="shared" si="3"/>
        <v>3215</v>
      </c>
      <c r="O23" s="10">
        <f t="shared" si="4"/>
        <v>0</v>
      </c>
      <c r="Q23" s="243" t="s">
        <v>367</v>
      </c>
      <c r="R23" s="244">
        <f>L28+L29+L30+L31+L112+L113+L114+L115+L116</f>
        <v>1214934</v>
      </c>
    </row>
    <row r="24" spans="1:18" ht="26.25" x14ac:dyDescent="0.25">
      <c r="A24" s="74"/>
      <c r="B24" s="86" t="s">
        <v>247</v>
      </c>
      <c r="C24" s="22" t="s">
        <v>9</v>
      </c>
      <c r="D24" s="226">
        <f t="shared" si="5"/>
        <v>579</v>
      </c>
      <c r="E24" s="226">
        <v>579</v>
      </c>
      <c r="F24" s="226">
        <v>442</v>
      </c>
      <c r="G24" s="226"/>
      <c r="H24" s="254">
        <f t="shared" si="1"/>
        <v>0</v>
      </c>
      <c r="I24" s="254"/>
      <c r="J24" s="254"/>
      <c r="K24" s="254"/>
      <c r="L24" s="10">
        <f t="shared" si="6"/>
        <v>579</v>
      </c>
      <c r="M24" s="10">
        <f t="shared" ref="M24:M31" si="7">E24+I24</f>
        <v>579</v>
      </c>
      <c r="N24" s="10">
        <f t="shared" ref="N24:N31" si="8">F24+J24</f>
        <v>442</v>
      </c>
      <c r="O24" s="10">
        <f t="shared" ref="O24:O31" si="9">G24+K24</f>
        <v>0</v>
      </c>
      <c r="Q24" s="245" t="s">
        <v>189</v>
      </c>
      <c r="R24" s="246">
        <f>SUM(R14:R23)</f>
        <v>2568263</v>
      </c>
    </row>
    <row r="25" spans="1:18" ht="15" customHeight="1" x14ac:dyDescent="0.25">
      <c r="A25" s="74"/>
      <c r="B25" s="86" t="s">
        <v>228</v>
      </c>
      <c r="C25" s="22" t="s">
        <v>23</v>
      </c>
      <c r="D25" s="226">
        <f t="shared" si="5"/>
        <v>16855</v>
      </c>
      <c r="E25" s="226">
        <v>16855</v>
      </c>
      <c r="F25" s="226">
        <v>11448</v>
      </c>
      <c r="G25" s="226"/>
      <c r="H25" s="254">
        <f t="shared" si="1"/>
        <v>0</v>
      </c>
      <c r="I25" s="254"/>
      <c r="J25" s="254"/>
      <c r="K25" s="254"/>
      <c r="L25" s="10">
        <f t="shared" si="6"/>
        <v>16855</v>
      </c>
      <c r="M25" s="10">
        <f t="shared" si="7"/>
        <v>16855</v>
      </c>
      <c r="N25" s="10">
        <f t="shared" si="8"/>
        <v>11448</v>
      </c>
      <c r="O25" s="10">
        <f t="shared" si="9"/>
        <v>0</v>
      </c>
      <c r="Q25" s="205"/>
      <c r="R25" s="205"/>
    </row>
    <row r="26" spans="1:18" ht="15" customHeight="1" x14ac:dyDescent="0.25">
      <c r="A26" s="74"/>
      <c r="B26" s="87" t="s">
        <v>218</v>
      </c>
      <c r="C26" s="22" t="s">
        <v>23</v>
      </c>
      <c r="D26" s="226">
        <f t="shared" si="5"/>
        <v>7501</v>
      </c>
      <c r="E26" s="226">
        <v>7501</v>
      </c>
      <c r="F26" s="226">
        <v>5096</v>
      </c>
      <c r="G26" s="226"/>
      <c r="H26" s="254">
        <f t="shared" si="1"/>
        <v>0</v>
      </c>
      <c r="I26" s="254"/>
      <c r="J26" s="254"/>
      <c r="K26" s="254"/>
      <c r="L26" s="10">
        <f t="shared" si="6"/>
        <v>7501</v>
      </c>
      <c r="M26" s="10">
        <f t="shared" si="7"/>
        <v>7501</v>
      </c>
      <c r="N26" s="10">
        <f t="shared" si="8"/>
        <v>5096</v>
      </c>
      <c r="O26" s="10">
        <f t="shared" si="9"/>
        <v>0</v>
      </c>
      <c r="Q26" s="205"/>
      <c r="R26" s="205">
        <f>R24-L119</f>
        <v>0</v>
      </c>
    </row>
    <row r="27" spans="1:18" ht="15" customHeight="1" x14ac:dyDescent="0.25">
      <c r="A27" s="74"/>
      <c r="B27" s="86" t="s">
        <v>235</v>
      </c>
      <c r="C27" s="22" t="s">
        <v>25</v>
      </c>
      <c r="D27" s="226">
        <f t="shared" si="5"/>
        <v>122029</v>
      </c>
      <c r="E27" s="226">
        <v>122029</v>
      </c>
      <c r="F27" s="226">
        <v>66304</v>
      </c>
      <c r="G27" s="226"/>
      <c r="H27" s="254">
        <f t="shared" si="1"/>
        <v>0</v>
      </c>
      <c r="I27" s="254"/>
      <c r="J27" s="254"/>
      <c r="K27" s="254"/>
      <c r="L27" s="10">
        <f t="shared" si="6"/>
        <v>122029</v>
      </c>
      <c r="M27" s="10">
        <f t="shared" si="7"/>
        <v>122029</v>
      </c>
      <c r="N27" s="10">
        <f t="shared" si="8"/>
        <v>66304</v>
      </c>
      <c r="O27" s="10">
        <f t="shared" si="9"/>
        <v>0</v>
      </c>
    </row>
    <row r="28" spans="1:18" ht="39" x14ac:dyDescent="0.25">
      <c r="A28" s="74"/>
      <c r="B28" s="86" t="s">
        <v>237</v>
      </c>
      <c r="C28" s="22" t="s">
        <v>24</v>
      </c>
      <c r="D28" s="226">
        <f t="shared" si="5"/>
        <v>1152</v>
      </c>
      <c r="E28" s="226">
        <v>1152</v>
      </c>
      <c r="F28" s="226">
        <v>880</v>
      </c>
      <c r="G28" s="226"/>
      <c r="H28" s="254">
        <f t="shared" si="1"/>
        <v>0</v>
      </c>
      <c r="I28" s="254"/>
      <c r="J28" s="254"/>
      <c r="K28" s="254"/>
      <c r="L28" s="10">
        <f t="shared" si="6"/>
        <v>1152</v>
      </c>
      <c r="M28" s="10">
        <f t="shared" si="7"/>
        <v>1152</v>
      </c>
      <c r="N28" s="10">
        <f t="shared" si="8"/>
        <v>880</v>
      </c>
      <c r="O28" s="10">
        <f t="shared" si="9"/>
        <v>0</v>
      </c>
    </row>
    <row r="29" spans="1:18" ht="27.75" customHeight="1" x14ac:dyDescent="0.25">
      <c r="A29" s="74"/>
      <c r="B29" s="87" t="s">
        <v>233</v>
      </c>
      <c r="C29" s="22" t="s">
        <v>24</v>
      </c>
      <c r="D29" s="226">
        <f t="shared" si="5"/>
        <v>5279</v>
      </c>
      <c r="E29" s="226">
        <v>5279</v>
      </c>
      <c r="F29" s="226"/>
      <c r="G29" s="226"/>
      <c r="H29" s="254">
        <f t="shared" si="1"/>
        <v>0</v>
      </c>
      <c r="I29" s="254"/>
      <c r="J29" s="254"/>
      <c r="K29" s="254"/>
      <c r="L29" s="10">
        <f t="shared" si="6"/>
        <v>5279</v>
      </c>
      <c r="M29" s="10">
        <f t="shared" si="7"/>
        <v>5279</v>
      </c>
      <c r="N29" s="10">
        <f t="shared" si="8"/>
        <v>0</v>
      </c>
      <c r="O29" s="10">
        <f t="shared" si="9"/>
        <v>0</v>
      </c>
    </row>
    <row r="30" spans="1:18" ht="26.25" x14ac:dyDescent="0.25">
      <c r="A30" s="74"/>
      <c r="B30" s="87" t="s">
        <v>234</v>
      </c>
      <c r="C30" s="22" t="s">
        <v>24</v>
      </c>
      <c r="D30" s="226">
        <f t="shared" si="5"/>
        <v>20031</v>
      </c>
      <c r="E30" s="226">
        <v>20031</v>
      </c>
      <c r="F30" s="226">
        <v>12225</v>
      </c>
      <c r="G30" s="226"/>
      <c r="H30" s="254">
        <f t="shared" si="1"/>
        <v>0</v>
      </c>
      <c r="I30" s="254"/>
      <c r="J30" s="254"/>
      <c r="K30" s="254"/>
      <c r="L30" s="10">
        <f t="shared" si="6"/>
        <v>20031</v>
      </c>
      <c r="M30" s="10">
        <f t="shared" si="7"/>
        <v>20031</v>
      </c>
      <c r="N30" s="10">
        <f t="shared" si="8"/>
        <v>12225</v>
      </c>
      <c r="O30" s="10">
        <f t="shared" si="9"/>
        <v>0</v>
      </c>
    </row>
    <row r="31" spans="1:18" ht="15" customHeight="1" x14ac:dyDescent="0.25">
      <c r="A31" s="74"/>
      <c r="B31" s="87" t="s">
        <v>236</v>
      </c>
      <c r="C31" s="22" t="s">
        <v>24</v>
      </c>
      <c r="D31" s="226">
        <f t="shared" si="5"/>
        <v>10149</v>
      </c>
      <c r="E31" s="226">
        <v>10149</v>
      </c>
      <c r="F31" s="226">
        <v>6992</v>
      </c>
      <c r="G31" s="226"/>
      <c r="H31" s="254">
        <f t="shared" si="1"/>
        <v>0</v>
      </c>
      <c r="I31" s="254"/>
      <c r="J31" s="254"/>
      <c r="K31" s="254"/>
      <c r="L31" s="10">
        <f t="shared" si="6"/>
        <v>10149</v>
      </c>
      <c r="M31" s="10">
        <f t="shared" si="7"/>
        <v>10149</v>
      </c>
      <c r="N31" s="10">
        <f t="shared" si="8"/>
        <v>6992</v>
      </c>
      <c r="O31" s="10">
        <f t="shared" si="9"/>
        <v>0</v>
      </c>
    </row>
    <row r="32" spans="1:18" ht="15" customHeight="1" x14ac:dyDescent="0.25">
      <c r="A32" s="50" t="s">
        <v>79</v>
      </c>
      <c r="B32" s="21" t="s">
        <v>7</v>
      </c>
      <c r="C32" s="80"/>
      <c r="D32" s="242">
        <f>SUM(D34:D35)</f>
        <v>11567</v>
      </c>
      <c r="E32" s="242">
        <f>SUM(E34:E35)</f>
        <v>11567</v>
      </c>
      <c r="F32" s="242">
        <f>SUM(F34:F35)</f>
        <v>8074</v>
      </c>
      <c r="G32" s="242">
        <f>SUM(G34:G35)</f>
        <v>0</v>
      </c>
      <c r="H32" s="267">
        <f t="shared" ref="H32:O32" si="10">SUM(H34:H35)</f>
        <v>0</v>
      </c>
      <c r="I32" s="267"/>
      <c r="J32" s="267"/>
      <c r="K32" s="267">
        <f t="shared" si="10"/>
        <v>0</v>
      </c>
      <c r="L32" s="21">
        <f t="shared" si="10"/>
        <v>11567</v>
      </c>
      <c r="M32" s="21">
        <f t="shared" si="10"/>
        <v>11567</v>
      </c>
      <c r="N32" s="21">
        <f t="shared" si="10"/>
        <v>8074</v>
      </c>
      <c r="O32" s="21">
        <f t="shared" si="10"/>
        <v>0</v>
      </c>
    </row>
    <row r="33" spans="1:15" ht="15" customHeight="1" x14ac:dyDescent="0.25">
      <c r="A33" s="74"/>
      <c r="B33" s="81" t="s">
        <v>214</v>
      </c>
      <c r="C33" s="82"/>
      <c r="D33" s="242">
        <f>E33+G33</f>
        <v>0</v>
      </c>
      <c r="E33" s="242"/>
      <c r="F33" s="242"/>
      <c r="G33" s="242"/>
      <c r="H33" s="267">
        <f>I33+K33</f>
        <v>0</v>
      </c>
      <c r="I33" s="267"/>
      <c r="J33" s="267"/>
      <c r="K33" s="267"/>
      <c r="L33" s="21">
        <f>M33+O33</f>
        <v>0</v>
      </c>
      <c r="M33" s="21"/>
      <c r="N33" s="21"/>
      <c r="O33" s="21"/>
    </row>
    <row r="34" spans="1:15" ht="15" customHeight="1" x14ac:dyDescent="0.25">
      <c r="A34" s="74"/>
      <c r="B34" s="83" t="s">
        <v>235</v>
      </c>
      <c r="C34" s="84" t="s">
        <v>25</v>
      </c>
      <c r="D34" s="225">
        <f>E34+G34</f>
        <v>11036</v>
      </c>
      <c r="E34" s="225">
        <v>11036</v>
      </c>
      <c r="F34" s="225">
        <v>7705</v>
      </c>
      <c r="G34" s="225"/>
      <c r="H34" s="253">
        <f>I34+K34</f>
        <v>0</v>
      </c>
      <c r="I34" s="253"/>
      <c r="J34" s="253"/>
      <c r="K34" s="253"/>
      <c r="L34" s="85">
        <f>M34+O34</f>
        <v>11036</v>
      </c>
      <c r="M34" s="85">
        <f>E34+I34</f>
        <v>11036</v>
      </c>
      <c r="N34" s="85">
        <f>F34+J34</f>
        <v>7705</v>
      </c>
      <c r="O34" s="85">
        <f>G34+K34</f>
        <v>0</v>
      </c>
    </row>
    <row r="35" spans="1:15" ht="39" x14ac:dyDescent="0.25">
      <c r="A35" s="74"/>
      <c r="B35" s="86" t="s">
        <v>238</v>
      </c>
      <c r="C35" s="22" t="s">
        <v>25</v>
      </c>
      <c r="D35" s="226">
        <f>E35+G35</f>
        <v>531</v>
      </c>
      <c r="E35" s="226">
        <v>531</v>
      </c>
      <c r="F35" s="226">
        <v>369</v>
      </c>
      <c r="G35" s="226"/>
      <c r="H35" s="254">
        <f>I35+K35</f>
        <v>0</v>
      </c>
      <c r="I35" s="254"/>
      <c r="J35" s="254"/>
      <c r="K35" s="254"/>
      <c r="L35" s="10">
        <f>M35+O35</f>
        <v>531</v>
      </c>
      <c r="M35" s="10">
        <f>E35+H35</f>
        <v>531</v>
      </c>
      <c r="N35" s="10">
        <f>F35+I35</f>
        <v>369</v>
      </c>
      <c r="O35" s="10">
        <f>G35+J35</f>
        <v>0</v>
      </c>
    </row>
    <row r="36" spans="1:15" ht="15" customHeight="1" x14ac:dyDescent="0.25">
      <c r="A36" s="50" t="s">
        <v>80</v>
      </c>
      <c r="B36" s="21" t="s">
        <v>10</v>
      </c>
      <c r="C36" s="80"/>
      <c r="D36" s="242">
        <f>SUM(D38:D39)</f>
        <v>11241</v>
      </c>
      <c r="E36" s="242">
        <f>SUM(E38:E39)</f>
        <v>11241</v>
      </c>
      <c r="F36" s="242">
        <f>SUM(F38:F39)</f>
        <v>7997</v>
      </c>
      <c r="G36" s="242">
        <f>SUM(G38:G39)</f>
        <v>0</v>
      </c>
      <c r="H36" s="267">
        <f>SUM(H38:H39)</f>
        <v>0</v>
      </c>
      <c r="I36" s="267"/>
      <c r="J36" s="267"/>
      <c r="K36" s="267">
        <f>SUM(K38:K39)</f>
        <v>0</v>
      </c>
      <c r="L36" s="21">
        <f>SUM(L38:L39)</f>
        <v>11241</v>
      </c>
      <c r="M36" s="21">
        <f>SUM(M38:M39)</f>
        <v>11241</v>
      </c>
      <c r="N36" s="21">
        <f>SUM(N38:N39)</f>
        <v>7997</v>
      </c>
      <c r="O36" s="21">
        <f>SUM(O38:O39)</f>
        <v>0</v>
      </c>
    </row>
    <row r="37" spans="1:15" ht="15" customHeight="1" x14ac:dyDescent="0.25">
      <c r="A37" s="74"/>
      <c r="B37" s="81" t="s">
        <v>214</v>
      </c>
      <c r="C37" s="82"/>
      <c r="D37" s="242">
        <f>E37+G37</f>
        <v>0</v>
      </c>
      <c r="E37" s="242"/>
      <c r="F37" s="242"/>
      <c r="G37" s="242"/>
      <c r="H37" s="267">
        <f>I37+K37</f>
        <v>0</v>
      </c>
      <c r="I37" s="267"/>
      <c r="J37" s="267"/>
      <c r="K37" s="267"/>
      <c r="L37" s="21">
        <f>M37+O37</f>
        <v>0</v>
      </c>
      <c r="M37" s="21"/>
      <c r="N37" s="21"/>
      <c r="O37" s="21"/>
    </row>
    <row r="38" spans="1:15" ht="15" customHeight="1" x14ac:dyDescent="0.25">
      <c r="A38" s="74"/>
      <c r="B38" s="83" t="s">
        <v>235</v>
      </c>
      <c r="C38" s="84" t="s">
        <v>25</v>
      </c>
      <c r="D38" s="225">
        <f>E38+G38</f>
        <v>10710</v>
      </c>
      <c r="E38" s="225">
        <v>10710</v>
      </c>
      <c r="F38" s="225">
        <v>7592</v>
      </c>
      <c r="G38" s="225"/>
      <c r="H38" s="253">
        <f>I38+K38</f>
        <v>0</v>
      </c>
      <c r="I38" s="253"/>
      <c r="J38" s="253"/>
      <c r="K38" s="253"/>
      <c r="L38" s="85">
        <f>M38+O38</f>
        <v>10710</v>
      </c>
      <c r="M38" s="85">
        <f>E38+I38</f>
        <v>10710</v>
      </c>
      <c r="N38" s="85">
        <f>F38+J38</f>
        <v>7592</v>
      </c>
      <c r="O38" s="85">
        <f>G38+K38</f>
        <v>0</v>
      </c>
    </row>
    <row r="39" spans="1:15" ht="39" x14ac:dyDescent="0.25">
      <c r="A39" s="74"/>
      <c r="B39" s="86" t="s">
        <v>238</v>
      </c>
      <c r="C39" s="22" t="s">
        <v>25</v>
      </c>
      <c r="D39" s="226">
        <f>E39+G39</f>
        <v>531</v>
      </c>
      <c r="E39" s="226">
        <v>531</v>
      </c>
      <c r="F39" s="226">
        <v>405</v>
      </c>
      <c r="G39" s="226"/>
      <c r="H39" s="254">
        <f>I39+K39</f>
        <v>0</v>
      </c>
      <c r="I39" s="254"/>
      <c r="J39" s="254"/>
      <c r="K39" s="254"/>
      <c r="L39" s="10">
        <f>M39+O39</f>
        <v>531</v>
      </c>
      <c r="M39" s="10">
        <f>E39+H39</f>
        <v>531</v>
      </c>
      <c r="N39" s="10">
        <f>F39+I39</f>
        <v>405</v>
      </c>
      <c r="O39" s="10">
        <f>G39+J39</f>
        <v>0</v>
      </c>
    </row>
    <row r="40" spans="1:15" ht="15" customHeight="1" x14ac:dyDescent="0.25">
      <c r="A40" s="50" t="s">
        <v>81</v>
      </c>
      <c r="B40" s="21" t="s">
        <v>11</v>
      </c>
      <c r="C40" s="80"/>
      <c r="D40" s="242">
        <f>SUM(D42:D43)</f>
        <v>12909</v>
      </c>
      <c r="E40" s="242">
        <f>SUM(E42:E43)</f>
        <v>12909</v>
      </c>
      <c r="F40" s="242">
        <f>SUM(F42:F43)</f>
        <v>8987</v>
      </c>
      <c r="G40" s="242">
        <f>SUM(G42:G43)</f>
        <v>0</v>
      </c>
      <c r="H40" s="267">
        <f>SUM(H42:H43)</f>
        <v>0</v>
      </c>
      <c r="I40" s="267"/>
      <c r="J40" s="267"/>
      <c r="K40" s="267">
        <f>SUM(K42:K43)</f>
        <v>0</v>
      </c>
      <c r="L40" s="21">
        <f>SUM(L42:L43)</f>
        <v>12909</v>
      </c>
      <c r="M40" s="21">
        <f>SUM(M42:M43)</f>
        <v>12909</v>
      </c>
      <c r="N40" s="21">
        <f>SUM(N42:N43)</f>
        <v>8987</v>
      </c>
      <c r="O40" s="21">
        <f>SUM(O42:O43)</f>
        <v>0</v>
      </c>
    </row>
    <row r="41" spans="1:15" ht="15" customHeight="1" x14ac:dyDescent="0.25">
      <c r="A41" s="74"/>
      <c r="B41" s="81" t="s">
        <v>214</v>
      </c>
      <c r="C41" s="82"/>
      <c r="D41" s="242">
        <f>E41+G41</f>
        <v>0</v>
      </c>
      <c r="E41" s="242"/>
      <c r="F41" s="242"/>
      <c r="G41" s="242"/>
      <c r="H41" s="267">
        <f>I41+K41</f>
        <v>0</v>
      </c>
      <c r="I41" s="267"/>
      <c r="J41" s="267"/>
      <c r="K41" s="267"/>
      <c r="L41" s="21">
        <f>M41+O41</f>
        <v>0</v>
      </c>
      <c r="M41" s="21"/>
      <c r="N41" s="21"/>
      <c r="O41" s="21"/>
    </row>
    <row r="42" spans="1:15" ht="15" customHeight="1" x14ac:dyDescent="0.25">
      <c r="A42" s="74"/>
      <c r="B42" s="83" t="s">
        <v>235</v>
      </c>
      <c r="C42" s="84" t="s">
        <v>25</v>
      </c>
      <c r="D42" s="225">
        <f>E42+G42</f>
        <v>12024</v>
      </c>
      <c r="E42" s="225">
        <v>12024</v>
      </c>
      <c r="F42" s="225">
        <v>8385</v>
      </c>
      <c r="G42" s="225"/>
      <c r="H42" s="253">
        <f>I42+K42</f>
        <v>0</v>
      </c>
      <c r="I42" s="253"/>
      <c r="J42" s="253"/>
      <c r="K42" s="253"/>
      <c r="L42" s="85">
        <f>M42+O42</f>
        <v>12024</v>
      </c>
      <c r="M42" s="85">
        <f>E42+I42</f>
        <v>12024</v>
      </c>
      <c r="N42" s="85">
        <f>F42+J42</f>
        <v>8385</v>
      </c>
      <c r="O42" s="85">
        <f>G42+K42</f>
        <v>0</v>
      </c>
    </row>
    <row r="43" spans="1:15" ht="39" x14ac:dyDescent="0.25">
      <c r="A43" s="88"/>
      <c r="B43" s="89" t="s">
        <v>238</v>
      </c>
      <c r="C43" s="22" t="s">
        <v>25</v>
      </c>
      <c r="D43" s="226">
        <f>E43+G43</f>
        <v>885</v>
      </c>
      <c r="E43" s="226">
        <v>885</v>
      </c>
      <c r="F43" s="226">
        <v>602</v>
      </c>
      <c r="G43" s="226"/>
      <c r="H43" s="254">
        <f>I43+K43</f>
        <v>0</v>
      </c>
      <c r="I43" s="254"/>
      <c r="J43" s="254"/>
      <c r="K43" s="254"/>
      <c r="L43" s="10">
        <f>M43+O43</f>
        <v>885</v>
      </c>
      <c r="M43" s="10">
        <f>E43+H43</f>
        <v>885</v>
      </c>
      <c r="N43" s="10">
        <f>F43+I43</f>
        <v>602</v>
      </c>
      <c r="O43" s="10">
        <f>G43+J43</f>
        <v>0</v>
      </c>
    </row>
    <row r="44" spans="1:15" ht="15" customHeight="1" x14ac:dyDescent="0.25">
      <c r="A44" s="50" t="s">
        <v>82</v>
      </c>
      <c r="B44" s="21" t="s">
        <v>12</v>
      </c>
      <c r="C44" s="80"/>
      <c r="D44" s="242">
        <f>SUM(D46:D47)</f>
        <v>9006</v>
      </c>
      <c r="E44" s="242">
        <f>SUM(E46:E47)</f>
        <v>9006</v>
      </c>
      <c r="F44" s="242">
        <f>SUM(F46:F47)</f>
        <v>6145</v>
      </c>
      <c r="G44" s="242">
        <f>SUM(G46:G47)</f>
        <v>0</v>
      </c>
      <c r="H44" s="267">
        <f>SUM(H46:H47)</f>
        <v>0</v>
      </c>
      <c r="I44" s="267"/>
      <c r="J44" s="267"/>
      <c r="K44" s="267">
        <f>SUM(K46:K47)</f>
        <v>0</v>
      </c>
      <c r="L44" s="21">
        <f>SUM(L46:L47)</f>
        <v>9006</v>
      </c>
      <c r="M44" s="21">
        <f>SUM(M46:M47)</f>
        <v>9006</v>
      </c>
      <c r="N44" s="21">
        <f>SUM(N46:N47)</f>
        <v>6145</v>
      </c>
      <c r="O44" s="21">
        <f>SUM(O46:O47)</f>
        <v>0</v>
      </c>
    </row>
    <row r="45" spans="1:15" ht="15" customHeight="1" x14ac:dyDescent="0.25">
      <c r="A45" s="74"/>
      <c r="B45" s="81" t="s">
        <v>214</v>
      </c>
      <c r="C45" s="82"/>
      <c r="D45" s="242">
        <f>E45+G45</f>
        <v>0</v>
      </c>
      <c r="E45" s="242"/>
      <c r="F45" s="242"/>
      <c r="G45" s="242"/>
      <c r="H45" s="267">
        <f>I45+K45</f>
        <v>0</v>
      </c>
      <c r="I45" s="267"/>
      <c r="J45" s="267"/>
      <c r="K45" s="267"/>
      <c r="L45" s="21">
        <f>M45+O45</f>
        <v>0</v>
      </c>
      <c r="M45" s="21"/>
      <c r="N45" s="21"/>
      <c r="O45" s="21"/>
    </row>
    <row r="46" spans="1:15" ht="15" customHeight="1" x14ac:dyDescent="0.25">
      <c r="A46" s="74"/>
      <c r="B46" s="83" t="s">
        <v>235</v>
      </c>
      <c r="C46" s="84" t="s">
        <v>25</v>
      </c>
      <c r="D46" s="225">
        <f>E46+G46</f>
        <v>8379</v>
      </c>
      <c r="E46" s="225">
        <v>8379</v>
      </c>
      <c r="F46" s="225">
        <v>5666</v>
      </c>
      <c r="G46" s="225"/>
      <c r="H46" s="253">
        <f>I46+K46</f>
        <v>0</v>
      </c>
      <c r="I46" s="253"/>
      <c r="J46" s="253"/>
      <c r="K46" s="253"/>
      <c r="L46" s="85">
        <f>M46+O46</f>
        <v>8379</v>
      </c>
      <c r="M46" s="85">
        <f>E46+I46</f>
        <v>8379</v>
      </c>
      <c r="N46" s="85">
        <f>F46+J46</f>
        <v>5666</v>
      </c>
      <c r="O46" s="85">
        <f>G46+K46</f>
        <v>0</v>
      </c>
    </row>
    <row r="47" spans="1:15" ht="39" x14ac:dyDescent="0.25">
      <c r="A47" s="74"/>
      <c r="B47" s="86" t="s">
        <v>238</v>
      </c>
      <c r="C47" s="22" t="s">
        <v>25</v>
      </c>
      <c r="D47" s="226">
        <f>E47+G47</f>
        <v>627</v>
      </c>
      <c r="E47" s="226">
        <v>627</v>
      </c>
      <c r="F47" s="226">
        <v>479</v>
      </c>
      <c r="G47" s="226"/>
      <c r="H47" s="254">
        <f>I47+K47</f>
        <v>0</v>
      </c>
      <c r="I47" s="254"/>
      <c r="J47" s="254"/>
      <c r="K47" s="254"/>
      <c r="L47" s="10">
        <f>M47+O47</f>
        <v>627</v>
      </c>
      <c r="M47" s="10">
        <f>E47+H47</f>
        <v>627</v>
      </c>
      <c r="N47" s="10">
        <f>F47+I47</f>
        <v>479</v>
      </c>
      <c r="O47" s="10">
        <f>G47+J47</f>
        <v>0</v>
      </c>
    </row>
    <row r="48" spans="1:15" ht="15" customHeight="1" x14ac:dyDescent="0.25">
      <c r="A48" s="50" t="s">
        <v>83</v>
      </c>
      <c r="B48" s="21" t="s">
        <v>13</v>
      </c>
      <c r="C48" s="80"/>
      <c r="D48" s="242">
        <f>SUM(D50:D51)</f>
        <v>11991</v>
      </c>
      <c r="E48" s="242">
        <f>SUM(E50:E51)</f>
        <v>11991</v>
      </c>
      <c r="F48" s="242">
        <f>SUM(F50:F51)</f>
        <v>8464</v>
      </c>
      <c r="G48" s="242">
        <f>SUM(G50:G51)</f>
        <v>0</v>
      </c>
      <c r="H48" s="267">
        <f>SUM(H50:H51)</f>
        <v>0</v>
      </c>
      <c r="I48" s="267"/>
      <c r="J48" s="267"/>
      <c r="K48" s="267">
        <f>SUM(K50:K51)</f>
        <v>0</v>
      </c>
      <c r="L48" s="21">
        <f>SUM(L50:L51)</f>
        <v>11991</v>
      </c>
      <c r="M48" s="21">
        <f>SUM(M50:M51)</f>
        <v>11991</v>
      </c>
      <c r="N48" s="21">
        <f>SUM(N50:N51)</f>
        <v>8464</v>
      </c>
      <c r="O48" s="21">
        <f>SUM(O50:O51)</f>
        <v>0</v>
      </c>
    </row>
    <row r="49" spans="1:15" ht="15" customHeight="1" x14ac:dyDescent="0.25">
      <c r="A49" s="74"/>
      <c r="B49" s="81" t="s">
        <v>214</v>
      </c>
      <c r="C49" s="82"/>
      <c r="D49" s="242">
        <f>E49+G49</f>
        <v>0</v>
      </c>
      <c r="E49" s="242"/>
      <c r="F49" s="242"/>
      <c r="G49" s="242"/>
      <c r="H49" s="267">
        <f>I49+K49</f>
        <v>0</v>
      </c>
      <c r="I49" s="267"/>
      <c r="J49" s="267"/>
      <c r="K49" s="267"/>
      <c r="L49" s="21">
        <f>M49+O49</f>
        <v>0</v>
      </c>
      <c r="M49" s="21"/>
      <c r="N49" s="21"/>
      <c r="O49" s="21"/>
    </row>
    <row r="50" spans="1:15" ht="15" customHeight="1" x14ac:dyDescent="0.25">
      <c r="A50" s="74"/>
      <c r="B50" s="83" t="s">
        <v>235</v>
      </c>
      <c r="C50" s="84" t="s">
        <v>25</v>
      </c>
      <c r="D50" s="225">
        <f>E50+G50</f>
        <v>11123</v>
      </c>
      <c r="E50" s="225">
        <v>11123</v>
      </c>
      <c r="F50" s="225">
        <v>7875</v>
      </c>
      <c r="G50" s="225"/>
      <c r="H50" s="253">
        <f>I50+K50</f>
        <v>0</v>
      </c>
      <c r="I50" s="253"/>
      <c r="J50" s="253"/>
      <c r="K50" s="253"/>
      <c r="L50" s="85">
        <f>M50+O50</f>
        <v>11123</v>
      </c>
      <c r="M50" s="85">
        <f>E50+I50</f>
        <v>11123</v>
      </c>
      <c r="N50" s="85">
        <f>F50+J50</f>
        <v>7875</v>
      </c>
      <c r="O50" s="85">
        <f>G50+K50</f>
        <v>0</v>
      </c>
    </row>
    <row r="51" spans="1:15" ht="39" x14ac:dyDescent="0.25">
      <c r="A51" s="74"/>
      <c r="B51" s="86" t="s">
        <v>238</v>
      </c>
      <c r="C51" s="22" t="s">
        <v>25</v>
      </c>
      <c r="D51" s="226">
        <f>E51+G51</f>
        <v>868</v>
      </c>
      <c r="E51" s="226">
        <v>868</v>
      </c>
      <c r="F51" s="226">
        <v>589</v>
      </c>
      <c r="G51" s="226"/>
      <c r="H51" s="254">
        <f>I51+K51</f>
        <v>0</v>
      </c>
      <c r="I51" s="254"/>
      <c r="J51" s="254"/>
      <c r="K51" s="254"/>
      <c r="L51" s="10">
        <f>M51+O51</f>
        <v>868</v>
      </c>
      <c r="M51" s="10">
        <f>E51+H51</f>
        <v>868</v>
      </c>
      <c r="N51" s="10">
        <f>F51+I51</f>
        <v>589</v>
      </c>
      <c r="O51" s="10">
        <f>G51+J51</f>
        <v>0</v>
      </c>
    </row>
    <row r="52" spans="1:15" ht="15" customHeight="1" x14ac:dyDescent="0.25">
      <c r="A52" s="50" t="s">
        <v>84</v>
      </c>
      <c r="B52" s="21" t="s">
        <v>14</v>
      </c>
      <c r="C52" s="80"/>
      <c r="D52" s="242">
        <f>SUM(D54:D55)</f>
        <v>9438</v>
      </c>
      <c r="E52" s="242">
        <f>SUM(E54:E55)</f>
        <v>9438</v>
      </c>
      <c r="F52" s="242">
        <f>SUM(F54:F55)</f>
        <v>6465</v>
      </c>
      <c r="G52" s="242">
        <f>SUM(G54:G55)</f>
        <v>0</v>
      </c>
      <c r="H52" s="267">
        <f>SUM(H54:H55)</f>
        <v>0</v>
      </c>
      <c r="I52" s="267"/>
      <c r="J52" s="267"/>
      <c r="K52" s="267">
        <f>SUM(K54:K55)</f>
        <v>0</v>
      </c>
      <c r="L52" s="21">
        <f>SUM(L54:L55)</f>
        <v>9438</v>
      </c>
      <c r="M52" s="21">
        <f>SUM(M54:M55)</f>
        <v>9438</v>
      </c>
      <c r="N52" s="21">
        <f>SUM(N54:N55)</f>
        <v>6465</v>
      </c>
      <c r="O52" s="21">
        <f>SUM(O54:O55)</f>
        <v>0</v>
      </c>
    </row>
    <row r="53" spans="1:15" ht="15" customHeight="1" x14ac:dyDescent="0.25">
      <c r="A53" s="74"/>
      <c r="B53" s="81" t="s">
        <v>214</v>
      </c>
      <c r="C53" s="82"/>
      <c r="D53" s="242">
        <f>E53+G53</f>
        <v>0</v>
      </c>
      <c r="E53" s="242"/>
      <c r="F53" s="242"/>
      <c r="G53" s="242"/>
      <c r="H53" s="267">
        <f>I53+K53</f>
        <v>0</v>
      </c>
      <c r="I53" s="267"/>
      <c r="J53" s="267"/>
      <c r="K53" s="267"/>
      <c r="L53" s="21">
        <f>M53+O53</f>
        <v>0</v>
      </c>
      <c r="M53" s="21"/>
      <c r="N53" s="21"/>
      <c r="O53" s="21"/>
    </row>
    <row r="54" spans="1:15" ht="15" customHeight="1" x14ac:dyDescent="0.25">
      <c r="A54" s="74"/>
      <c r="B54" s="83" t="s">
        <v>235</v>
      </c>
      <c r="C54" s="84" t="s">
        <v>25</v>
      </c>
      <c r="D54" s="225">
        <f>E54+G54</f>
        <v>8835</v>
      </c>
      <c r="E54" s="225">
        <v>8835</v>
      </c>
      <c r="F54" s="225">
        <v>6005</v>
      </c>
      <c r="G54" s="225"/>
      <c r="H54" s="253">
        <f>I54+K54</f>
        <v>0</v>
      </c>
      <c r="I54" s="253"/>
      <c r="J54" s="253"/>
      <c r="K54" s="253"/>
      <c r="L54" s="85">
        <f>M54+O54</f>
        <v>8835</v>
      </c>
      <c r="M54" s="85">
        <f>E54+I54</f>
        <v>8835</v>
      </c>
      <c r="N54" s="85">
        <f>F54+J54</f>
        <v>6005</v>
      </c>
      <c r="O54" s="85">
        <f>G54+K54</f>
        <v>0</v>
      </c>
    </row>
    <row r="55" spans="1:15" ht="39" x14ac:dyDescent="0.25">
      <c r="A55" s="74"/>
      <c r="B55" s="86" t="s">
        <v>238</v>
      </c>
      <c r="C55" s="22" t="s">
        <v>25</v>
      </c>
      <c r="D55" s="226">
        <f>E55+G55</f>
        <v>603</v>
      </c>
      <c r="E55" s="226">
        <v>603</v>
      </c>
      <c r="F55" s="226">
        <v>460</v>
      </c>
      <c r="G55" s="226"/>
      <c r="H55" s="254">
        <f>I55+K55</f>
        <v>0</v>
      </c>
      <c r="I55" s="254"/>
      <c r="J55" s="254"/>
      <c r="K55" s="254"/>
      <c r="L55" s="10">
        <f>M55+O55</f>
        <v>603</v>
      </c>
      <c r="M55" s="10">
        <f>E55+H55</f>
        <v>603</v>
      </c>
      <c r="N55" s="10">
        <f>F55+I55</f>
        <v>460</v>
      </c>
      <c r="O55" s="10">
        <f>G55+J55</f>
        <v>0</v>
      </c>
    </row>
    <row r="56" spans="1:15" ht="15" customHeight="1" x14ac:dyDescent="0.25">
      <c r="A56" s="50" t="s">
        <v>85</v>
      </c>
      <c r="B56" s="21" t="s">
        <v>15</v>
      </c>
      <c r="C56" s="80"/>
      <c r="D56" s="242">
        <f>SUM(D58:D59)</f>
        <v>11407</v>
      </c>
      <c r="E56" s="242">
        <f>SUM(E58:E59)</f>
        <v>11407</v>
      </c>
      <c r="F56" s="242">
        <f>SUM(F58:F59)</f>
        <v>8051</v>
      </c>
      <c r="G56" s="242">
        <f>SUM(G58:G59)</f>
        <v>0</v>
      </c>
      <c r="H56" s="267">
        <f>SUM(H58:H59)</f>
        <v>0</v>
      </c>
      <c r="I56" s="267"/>
      <c r="J56" s="267"/>
      <c r="K56" s="267">
        <f>SUM(K58:K59)</f>
        <v>0</v>
      </c>
      <c r="L56" s="21">
        <f>SUM(L58:L59)</f>
        <v>11407</v>
      </c>
      <c r="M56" s="21">
        <f>SUM(M58:M59)</f>
        <v>11407</v>
      </c>
      <c r="N56" s="21">
        <f>SUM(N58:N59)</f>
        <v>8051</v>
      </c>
      <c r="O56" s="21">
        <f>SUM(O58:O59)</f>
        <v>0</v>
      </c>
    </row>
    <row r="57" spans="1:15" ht="15" customHeight="1" x14ac:dyDescent="0.25">
      <c r="A57" s="74"/>
      <c r="B57" s="81" t="s">
        <v>214</v>
      </c>
      <c r="C57" s="82"/>
      <c r="D57" s="242">
        <f>E57+G57</f>
        <v>0</v>
      </c>
      <c r="E57" s="242"/>
      <c r="F57" s="242"/>
      <c r="G57" s="242"/>
      <c r="H57" s="267">
        <f>I57+K57</f>
        <v>0</v>
      </c>
      <c r="I57" s="267"/>
      <c r="J57" s="267"/>
      <c r="K57" s="267"/>
      <c r="L57" s="21">
        <f>M57+O57</f>
        <v>0</v>
      </c>
      <c r="M57" s="21"/>
      <c r="N57" s="21"/>
      <c r="O57" s="21"/>
    </row>
    <row r="58" spans="1:15" ht="15" customHeight="1" x14ac:dyDescent="0.25">
      <c r="A58" s="74"/>
      <c r="B58" s="83" t="s">
        <v>235</v>
      </c>
      <c r="C58" s="84" t="s">
        <v>25</v>
      </c>
      <c r="D58" s="225">
        <f>E58+G58</f>
        <v>10731</v>
      </c>
      <c r="E58" s="225">
        <v>10731</v>
      </c>
      <c r="F58" s="225">
        <v>7535</v>
      </c>
      <c r="G58" s="225"/>
      <c r="H58" s="253">
        <f>I58+K58</f>
        <v>0</v>
      </c>
      <c r="I58" s="253"/>
      <c r="J58" s="253"/>
      <c r="K58" s="253"/>
      <c r="L58" s="85">
        <f>M58+O58</f>
        <v>10731</v>
      </c>
      <c r="M58" s="85">
        <f>E58+I58</f>
        <v>10731</v>
      </c>
      <c r="N58" s="85">
        <f>F58+J58</f>
        <v>7535</v>
      </c>
      <c r="O58" s="85">
        <f>G58+K58</f>
        <v>0</v>
      </c>
    </row>
    <row r="59" spans="1:15" ht="39" x14ac:dyDescent="0.25">
      <c r="A59" s="88"/>
      <c r="B59" s="86" t="s">
        <v>238</v>
      </c>
      <c r="C59" s="22" t="s">
        <v>25</v>
      </c>
      <c r="D59" s="226">
        <f>E59+G59</f>
        <v>676</v>
      </c>
      <c r="E59" s="226">
        <v>676</v>
      </c>
      <c r="F59" s="226">
        <v>516</v>
      </c>
      <c r="G59" s="226"/>
      <c r="H59" s="254">
        <f>I59+K59</f>
        <v>0</v>
      </c>
      <c r="I59" s="254"/>
      <c r="J59" s="254"/>
      <c r="K59" s="254"/>
      <c r="L59" s="10">
        <f>M59+O59</f>
        <v>676</v>
      </c>
      <c r="M59" s="10">
        <f>E59+H59</f>
        <v>676</v>
      </c>
      <c r="N59" s="10">
        <f>F59+I59</f>
        <v>516</v>
      </c>
      <c r="O59" s="10">
        <f>G59+J59</f>
        <v>0</v>
      </c>
    </row>
    <row r="60" spans="1:15" ht="15" customHeight="1" x14ac:dyDescent="0.25">
      <c r="A60" s="50" t="s">
        <v>86</v>
      </c>
      <c r="B60" s="21" t="s">
        <v>16</v>
      </c>
      <c r="C60" s="80"/>
      <c r="D60" s="242">
        <f>SUM(D62:D63)</f>
        <v>19620</v>
      </c>
      <c r="E60" s="242">
        <f>SUM(E62:E63)</f>
        <v>19620</v>
      </c>
      <c r="F60" s="242">
        <f>SUM(F62:F63)</f>
        <v>13164</v>
      </c>
      <c r="G60" s="242">
        <f>SUM(G62:G63)</f>
        <v>0</v>
      </c>
      <c r="H60" s="267">
        <f>SUM(H62:H63)</f>
        <v>0</v>
      </c>
      <c r="I60" s="267"/>
      <c r="J60" s="267"/>
      <c r="K60" s="267">
        <f>SUM(K62:K63)</f>
        <v>0</v>
      </c>
      <c r="L60" s="21">
        <f>SUM(L62:L63)</f>
        <v>19620</v>
      </c>
      <c r="M60" s="21">
        <f>SUM(M62:M63)</f>
        <v>19620</v>
      </c>
      <c r="N60" s="21">
        <f>SUM(N62:N63)</f>
        <v>13164</v>
      </c>
      <c r="O60" s="21">
        <f>SUM(O62:O63)</f>
        <v>0</v>
      </c>
    </row>
    <row r="61" spans="1:15" ht="15" customHeight="1" x14ac:dyDescent="0.25">
      <c r="A61" s="74"/>
      <c r="B61" s="81" t="s">
        <v>214</v>
      </c>
      <c r="C61" s="82"/>
      <c r="D61" s="242">
        <f>E61+G61</f>
        <v>0</v>
      </c>
      <c r="E61" s="242"/>
      <c r="F61" s="242"/>
      <c r="G61" s="242"/>
      <c r="H61" s="267">
        <f>I61+K61</f>
        <v>0</v>
      </c>
      <c r="I61" s="267"/>
      <c r="J61" s="267"/>
      <c r="K61" s="267"/>
      <c r="L61" s="21">
        <f>M61+O61</f>
        <v>0</v>
      </c>
      <c r="M61" s="21"/>
      <c r="N61" s="21"/>
      <c r="O61" s="21"/>
    </row>
    <row r="62" spans="1:15" ht="15" customHeight="1" x14ac:dyDescent="0.25">
      <c r="A62" s="74"/>
      <c r="B62" s="83" t="s">
        <v>235</v>
      </c>
      <c r="C62" s="84" t="s">
        <v>25</v>
      </c>
      <c r="D62" s="225">
        <f>E62+G62</f>
        <v>17716</v>
      </c>
      <c r="E62" s="225">
        <v>17716</v>
      </c>
      <c r="F62" s="225">
        <v>12059</v>
      </c>
      <c r="G62" s="225"/>
      <c r="H62" s="253">
        <f>I62+K62</f>
        <v>0</v>
      </c>
      <c r="I62" s="253"/>
      <c r="J62" s="253"/>
      <c r="K62" s="253"/>
      <c r="L62" s="85">
        <f>M62+O62</f>
        <v>17716</v>
      </c>
      <c r="M62" s="85">
        <f>E62+I62</f>
        <v>17716</v>
      </c>
      <c r="N62" s="85">
        <f>F62+J62</f>
        <v>12059</v>
      </c>
      <c r="O62" s="85">
        <f>G62+K62</f>
        <v>0</v>
      </c>
    </row>
    <row r="63" spans="1:15" ht="39" x14ac:dyDescent="0.25">
      <c r="A63" s="74"/>
      <c r="B63" s="86" t="s">
        <v>238</v>
      </c>
      <c r="C63" s="22" t="s">
        <v>25</v>
      </c>
      <c r="D63" s="226">
        <f>E63+G63</f>
        <v>1904</v>
      </c>
      <c r="E63" s="226">
        <v>1904</v>
      </c>
      <c r="F63" s="226">
        <v>1105</v>
      </c>
      <c r="G63" s="226"/>
      <c r="H63" s="254">
        <f>I63+K63</f>
        <v>0</v>
      </c>
      <c r="I63" s="254"/>
      <c r="J63" s="254"/>
      <c r="K63" s="254"/>
      <c r="L63" s="10">
        <f>M63+O63</f>
        <v>1904</v>
      </c>
      <c r="M63" s="10">
        <f>E63+H63</f>
        <v>1904</v>
      </c>
      <c r="N63" s="10">
        <f>F63+I63</f>
        <v>1105</v>
      </c>
      <c r="O63" s="10">
        <f>G63+J63</f>
        <v>0</v>
      </c>
    </row>
    <row r="64" spans="1:15" ht="15" customHeight="1" x14ac:dyDescent="0.25">
      <c r="A64" s="50" t="s">
        <v>87</v>
      </c>
      <c r="B64" s="21" t="s">
        <v>17</v>
      </c>
      <c r="C64" s="80"/>
      <c r="D64" s="242">
        <f>SUM(D66:D67)</f>
        <v>10595</v>
      </c>
      <c r="E64" s="242">
        <f>SUM(E66:E67)</f>
        <v>10595</v>
      </c>
      <c r="F64" s="242">
        <f>SUM(F66:F67)</f>
        <v>7449</v>
      </c>
      <c r="G64" s="242">
        <f>SUM(G66:G67)</f>
        <v>0</v>
      </c>
      <c r="H64" s="267">
        <f>SUM(H66:H67)</f>
        <v>0</v>
      </c>
      <c r="I64" s="267"/>
      <c r="J64" s="267"/>
      <c r="K64" s="267">
        <f>SUM(K66:K67)</f>
        <v>0</v>
      </c>
      <c r="L64" s="21">
        <f>SUM(L66:L67)</f>
        <v>10595</v>
      </c>
      <c r="M64" s="21">
        <f>SUM(M66:M67)</f>
        <v>10595</v>
      </c>
      <c r="N64" s="21">
        <f>SUM(N66:N67)</f>
        <v>7449</v>
      </c>
      <c r="O64" s="21">
        <f>SUM(O66:O67)</f>
        <v>0</v>
      </c>
    </row>
    <row r="65" spans="1:15" ht="15" customHeight="1" x14ac:dyDescent="0.25">
      <c r="A65" s="74"/>
      <c r="B65" s="81" t="s">
        <v>214</v>
      </c>
      <c r="C65" s="82"/>
      <c r="D65" s="242">
        <f>E65+G65</f>
        <v>0</v>
      </c>
      <c r="E65" s="242"/>
      <c r="F65" s="242"/>
      <c r="G65" s="242"/>
      <c r="H65" s="267">
        <f>I65+K65</f>
        <v>0</v>
      </c>
      <c r="I65" s="267"/>
      <c r="J65" s="267"/>
      <c r="K65" s="267"/>
      <c r="L65" s="21">
        <f>M65+O65</f>
        <v>0</v>
      </c>
      <c r="M65" s="21"/>
      <c r="N65" s="21"/>
      <c r="O65" s="21"/>
    </row>
    <row r="66" spans="1:15" ht="15" customHeight="1" x14ac:dyDescent="0.25">
      <c r="A66" s="74"/>
      <c r="B66" s="83" t="s">
        <v>235</v>
      </c>
      <c r="C66" s="84" t="s">
        <v>25</v>
      </c>
      <c r="D66" s="225">
        <f>E66+G66</f>
        <v>10040</v>
      </c>
      <c r="E66" s="225">
        <v>10040</v>
      </c>
      <c r="F66" s="225">
        <v>7025</v>
      </c>
      <c r="G66" s="225"/>
      <c r="H66" s="253">
        <f>I66+K66</f>
        <v>0</v>
      </c>
      <c r="I66" s="253"/>
      <c r="J66" s="253"/>
      <c r="K66" s="253"/>
      <c r="L66" s="85">
        <f>M66+O66</f>
        <v>10040</v>
      </c>
      <c r="M66" s="85">
        <f>E66+I66</f>
        <v>10040</v>
      </c>
      <c r="N66" s="85">
        <f>F66+J66</f>
        <v>7025</v>
      </c>
      <c r="O66" s="85">
        <f>G66+K66</f>
        <v>0</v>
      </c>
    </row>
    <row r="67" spans="1:15" ht="39" x14ac:dyDescent="0.25">
      <c r="A67" s="74"/>
      <c r="B67" s="86" t="s">
        <v>238</v>
      </c>
      <c r="C67" s="22" t="s">
        <v>25</v>
      </c>
      <c r="D67" s="226">
        <f>E67+G67</f>
        <v>555</v>
      </c>
      <c r="E67" s="226">
        <v>555</v>
      </c>
      <c r="F67" s="226">
        <v>424</v>
      </c>
      <c r="G67" s="226"/>
      <c r="H67" s="254">
        <f>I67+K67</f>
        <v>0</v>
      </c>
      <c r="I67" s="254"/>
      <c r="J67" s="254"/>
      <c r="K67" s="254"/>
      <c r="L67" s="10">
        <f>M67+O67</f>
        <v>555</v>
      </c>
      <c r="M67" s="10">
        <f>E67+H67</f>
        <v>555</v>
      </c>
      <c r="N67" s="10">
        <f>F67+I67</f>
        <v>424</v>
      </c>
      <c r="O67" s="10">
        <f>G67+J67</f>
        <v>0</v>
      </c>
    </row>
    <row r="68" spans="1:15" ht="15" customHeight="1" x14ac:dyDescent="0.25">
      <c r="A68" s="50" t="s">
        <v>88</v>
      </c>
      <c r="B68" s="21" t="s">
        <v>18</v>
      </c>
      <c r="C68" s="80"/>
      <c r="D68" s="242">
        <f>SUM(D70:D71)</f>
        <v>10376</v>
      </c>
      <c r="E68" s="242">
        <f>SUM(E70:E71)</f>
        <v>10376</v>
      </c>
      <c r="F68" s="242">
        <f>SUM(F70:F71)</f>
        <v>7356</v>
      </c>
      <c r="G68" s="242">
        <f>SUM(G70:G71)</f>
        <v>0</v>
      </c>
      <c r="H68" s="267">
        <f>SUM(H70:H71)</f>
        <v>0</v>
      </c>
      <c r="I68" s="267"/>
      <c r="J68" s="267"/>
      <c r="K68" s="267">
        <f>SUM(K70:K71)</f>
        <v>0</v>
      </c>
      <c r="L68" s="21">
        <f>SUM(L70:L71)</f>
        <v>10376</v>
      </c>
      <c r="M68" s="21">
        <f>SUM(M70:M71)</f>
        <v>10376</v>
      </c>
      <c r="N68" s="21">
        <f>SUM(N70:N71)</f>
        <v>7356</v>
      </c>
      <c r="O68" s="21">
        <f>SUM(O70:O71)</f>
        <v>0</v>
      </c>
    </row>
    <row r="69" spans="1:15" ht="15" customHeight="1" x14ac:dyDescent="0.25">
      <c r="A69" s="74"/>
      <c r="B69" s="81" t="s">
        <v>214</v>
      </c>
      <c r="C69" s="82"/>
      <c r="D69" s="242">
        <f>E69+G69</f>
        <v>0</v>
      </c>
      <c r="E69" s="242"/>
      <c r="F69" s="242"/>
      <c r="G69" s="242"/>
      <c r="H69" s="267">
        <f>I69+K69</f>
        <v>0</v>
      </c>
      <c r="I69" s="267"/>
      <c r="J69" s="267"/>
      <c r="K69" s="267"/>
      <c r="L69" s="21">
        <f>M69+O69</f>
        <v>0</v>
      </c>
      <c r="M69" s="21"/>
      <c r="N69" s="21"/>
      <c r="O69" s="21"/>
    </row>
    <row r="70" spans="1:15" ht="15" customHeight="1" x14ac:dyDescent="0.25">
      <c r="A70" s="74"/>
      <c r="B70" s="83" t="s">
        <v>235</v>
      </c>
      <c r="C70" s="84" t="s">
        <v>25</v>
      </c>
      <c r="D70" s="225">
        <f>E70+G70</f>
        <v>9942</v>
      </c>
      <c r="E70" s="225">
        <v>9942</v>
      </c>
      <c r="F70" s="225">
        <v>7025</v>
      </c>
      <c r="G70" s="225"/>
      <c r="H70" s="253">
        <f>I70+K70</f>
        <v>0</v>
      </c>
      <c r="I70" s="253"/>
      <c r="J70" s="253"/>
      <c r="K70" s="253"/>
      <c r="L70" s="85">
        <f>M70+O70</f>
        <v>9942</v>
      </c>
      <c r="M70" s="85">
        <f>E70+I70</f>
        <v>9942</v>
      </c>
      <c r="N70" s="85">
        <f>F70+J70</f>
        <v>7025</v>
      </c>
      <c r="O70" s="85">
        <f>G70+K70</f>
        <v>0</v>
      </c>
    </row>
    <row r="71" spans="1:15" ht="39" x14ac:dyDescent="0.25">
      <c r="A71" s="74"/>
      <c r="B71" s="86" t="s">
        <v>238</v>
      </c>
      <c r="C71" s="22" t="s">
        <v>25</v>
      </c>
      <c r="D71" s="226">
        <f>E71+G71</f>
        <v>434</v>
      </c>
      <c r="E71" s="226">
        <v>434</v>
      </c>
      <c r="F71" s="226">
        <v>331</v>
      </c>
      <c r="G71" s="226"/>
      <c r="H71" s="254">
        <f>I71+K71</f>
        <v>0</v>
      </c>
      <c r="I71" s="254"/>
      <c r="J71" s="254"/>
      <c r="K71" s="254"/>
      <c r="L71" s="10">
        <f>M71+O71</f>
        <v>434</v>
      </c>
      <c r="M71" s="10">
        <f>E71+H71</f>
        <v>434</v>
      </c>
      <c r="N71" s="10">
        <f>F71+I71</f>
        <v>331</v>
      </c>
      <c r="O71" s="10">
        <f>G71+J71</f>
        <v>0</v>
      </c>
    </row>
    <row r="72" spans="1:15" ht="15" customHeight="1" x14ac:dyDescent="0.25">
      <c r="A72" s="50" t="s">
        <v>89</v>
      </c>
      <c r="B72" s="21" t="s">
        <v>19</v>
      </c>
      <c r="C72" s="441" t="s">
        <v>25</v>
      </c>
      <c r="D72" s="262">
        <f>E72+G72</f>
        <v>4919</v>
      </c>
      <c r="E72" s="262">
        <v>4919</v>
      </c>
      <c r="F72" s="262">
        <v>2836</v>
      </c>
      <c r="G72" s="262">
        <f>SUM(G73:G73)</f>
        <v>0</v>
      </c>
      <c r="H72" s="268">
        <f>I72+K72</f>
        <v>0</v>
      </c>
      <c r="I72" s="268"/>
      <c r="J72" s="268"/>
      <c r="K72" s="268">
        <f>SUM(K73:K73)</f>
        <v>0</v>
      </c>
      <c r="L72" s="90">
        <f>M72+O72</f>
        <v>4919</v>
      </c>
      <c r="M72" s="90">
        <f>E72+I72</f>
        <v>4919</v>
      </c>
      <c r="N72" s="90">
        <f>F72+J72</f>
        <v>2836</v>
      </c>
      <c r="O72" s="90">
        <f>SUM(O73:O73)</f>
        <v>0</v>
      </c>
    </row>
    <row r="73" spans="1:15" ht="39" x14ac:dyDescent="0.25">
      <c r="A73" s="74"/>
      <c r="B73" s="89" t="s">
        <v>238</v>
      </c>
      <c r="C73" s="442"/>
      <c r="D73" s="263"/>
      <c r="E73" s="263"/>
      <c r="F73" s="263"/>
      <c r="G73" s="263"/>
      <c r="H73" s="269"/>
      <c r="I73" s="269"/>
      <c r="J73" s="269"/>
      <c r="K73" s="269"/>
      <c r="L73" s="91"/>
      <c r="M73" s="91"/>
      <c r="N73" s="91"/>
      <c r="O73" s="91"/>
    </row>
    <row r="74" spans="1:15" ht="15" customHeight="1" x14ac:dyDescent="0.25">
      <c r="A74" s="7" t="s">
        <v>90</v>
      </c>
      <c r="B74" s="49" t="s">
        <v>187</v>
      </c>
      <c r="C74" s="443" t="s">
        <v>21</v>
      </c>
      <c r="D74" s="262">
        <f>E74+G74</f>
        <v>316976</v>
      </c>
      <c r="E74" s="262">
        <v>316976</v>
      </c>
      <c r="F74" s="262">
        <v>219892</v>
      </c>
      <c r="G74" s="262"/>
      <c r="H74" s="268">
        <f>I74+K74</f>
        <v>0</v>
      </c>
      <c r="I74" s="268"/>
      <c r="J74" s="268"/>
      <c r="K74" s="268">
        <f>SUM(K75:K75)</f>
        <v>0</v>
      </c>
      <c r="L74" s="90">
        <f>M74+O74</f>
        <v>316976</v>
      </c>
      <c r="M74" s="90">
        <f>E74+I74</f>
        <v>316976</v>
      </c>
      <c r="N74" s="90">
        <f>F74+J74</f>
        <v>219892</v>
      </c>
      <c r="O74" s="90">
        <f>SUM(O75:O75)</f>
        <v>0</v>
      </c>
    </row>
    <row r="75" spans="1:15" ht="15" customHeight="1" x14ac:dyDescent="0.25">
      <c r="A75" s="92"/>
      <c r="B75" s="89" t="s">
        <v>240</v>
      </c>
      <c r="C75" s="444"/>
      <c r="D75" s="263"/>
      <c r="E75" s="263"/>
      <c r="F75" s="263"/>
      <c r="G75" s="263"/>
      <c r="H75" s="269"/>
      <c r="I75" s="269"/>
      <c r="J75" s="269"/>
      <c r="K75" s="269"/>
      <c r="L75" s="91"/>
      <c r="M75" s="91"/>
      <c r="N75" s="91"/>
      <c r="O75" s="91"/>
    </row>
    <row r="76" spans="1:15" ht="15.95" customHeight="1" x14ac:dyDescent="0.25">
      <c r="A76" s="15" t="s">
        <v>91</v>
      </c>
      <c r="B76" s="93" t="s">
        <v>191</v>
      </c>
      <c r="C76" s="16"/>
      <c r="D76" s="227">
        <f>D14+D32+D36+D40+D44+D48+D52+D56+D60+D64+D68+D72+D74</f>
        <v>848201</v>
      </c>
      <c r="E76" s="227">
        <f>E14+E32+E36+E40+E44+E48+E52+E56+E60+E64+E68+E72+E74</f>
        <v>848201</v>
      </c>
      <c r="F76" s="227">
        <f>F14+F32+F36+F40+F44+F48+F52+F56+F60+F64+F68+F72+F74</f>
        <v>540792</v>
      </c>
      <c r="G76" s="227">
        <f t="shared" ref="G76:O76" si="11">G14+G32+G36+G40+G44+G48+G52+G56+G60+G64+G68+G72+G74</f>
        <v>0</v>
      </c>
      <c r="H76" s="255">
        <f t="shared" si="11"/>
        <v>0</v>
      </c>
      <c r="I76" s="255">
        <f t="shared" si="11"/>
        <v>0</v>
      </c>
      <c r="J76" s="255">
        <f t="shared" si="11"/>
        <v>0</v>
      </c>
      <c r="K76" s="255">
        <f t="shared" si="11"/>
        <v>0</v>
      </c>
      <c r="L76" s="1">
        <f t="shared" si="11"/>
        <v>848201</v>
      </c>
      <c r="M76" s="1">
        <f t="shared" si="11"/>
        <v>848201</v>
      </c>
      <c r="N76" s="1">
        <f t="shared" si="11"/>
        <v>540792</v>
      </c>
      <c r="O76" s="1">
        <f t="shared" si="11"/>
        <v>0</v>
      </c>
    </row>
    <row r="77" spans="1:15" ht="15.95" customHeight="1" x14ac:dyDescent="0.25">
      <c r="A77" s="13" t="s">
        <v>92</v>
      </c>
      <c r="B77" s="409" t="s">
        <v>69</v>
      </c>
      <c r="C77" s="410"/>
      <c r="D77" s="410"/>
      <c r="E77" s="410"/>
      <c r="F77" s="410"/>
      <c r="G77" s="410"/>
      <c r="H77" s="410"/>
      <c r="I77" s="410"/>
      <c r="J77" s="410"/>
      <c r="K77" s="410"/>
      <c r="L77" s="410"/>
      <c r="M77" s="410"/>
      <c r="N77" s="410"/>
      <c r="O77" s="411"/>
    </row>
    <row r="78" spans="1:15" ht="15" customHeight="1" x14ac:dyDescent="0.25">
      <c r="A78" s="449" t="s">
        <v>93</v>
      </c>
      <c r="B78" s="49" t="s">
        <v>77</v>
      </c>
      <c r="C78" s="168"/>
      <c r="D78" s="261">
        <f>SUM(D80:D81)</f>
        <v>148302</v>
      </c>
      <c r="E78" s="261">
        <f>SUM(E80:E81)</f>
        <v>148302</v>
      </c>
      <c r="F78" s="261">
        <f>SUM(F80:F81)</f>
        <v>80621</v>
      </c>
      <c r="G78" s="261">
        <f>SUM(G80:G81)</f>
        <v>0</v>
      </c>
      <c r="H78" s="266">
        <f t="shared" ref="H78:O78" si="12">SUM(H80:H81)</f>
        <v>0</v>
      </c>
      <c r="I78" s="266">
        <f t="shared" si="12"/>
        <v>0</v>
      </c>
      <c r="J78" s="266">
        <f t="shared" si="12"/>
        <v>0</v>
      </c>
      <c r="K78" s="266">
        <f t="shared" si="12"/>
        <v>0</v>
      </c>
      <c r="L78" s="49">
        <f t="shared" si="12"/>
        <v>148302</v>
      </c>
      <c r="M78" s="49">
        <f t="shared" si="12"/>
        <v>148302</v>
      </c>
      <c r="N78" s="49">
        <f t="shared" si="12"/>
        <v>80621</v>
      </c>
      <c r="O78" s="49">
        <f t="shared" si="12"/>
        <v>0</v>
      </c>
    </row>
    <row r="79" spans="1:15" ht="15" customHeight="1" x14ac:dyDescent="0.25">
      <c r="A79" s="450"/>
      <c r="B79" s="81" t="s">
        <v>214</v>
      </c>
      <c r="C79" s="82"/>
      <c r="D79" s="242">
        <f>E79+G79</f>
        <v>0</v>
      </c>
      <c r="E79" s="242"/>
      <c r="F79" s="242"/>
      <c r="G79" s="242"/>
      <c r="H79" s="267">
        <f>I79+K79</f>
        <v>0</v>
      </c>
      <c r="I79" s="267"/>
      <c r="J79" s="267"/>
      <c r="K79" s="267"/>
      <c r="L79" s="21">
        <f>M79+O79</f>
        <v>0</v>
      </c>
      <c r="M79" s="21"/>
      <c r="N79" s="21"/>
      <c r="O79" s="21"/>
    </row>
    <row r="80" spans="1:15" ht="15" customHeight="1" x14ac:dyDescent="0.25">
      <c r="A80" s="450"/>
      <c r="B80" s="83" t="s">
        <v>239</v>
      </c>
      <c r="C80" s="84" t="s">
        <v>34</v>
      </c>
      <c r="D80" s="225">
        <f>E80+G80</f>
        <v>77005</v>
      </c>
      <c r="E80" s="225">
        <v>77005</v>
      </c>
      <c r="F80" s="225">
        <v>47033</v>
      </c>
      <c r="G80" s="225"/>
      <c r="H80" s="253">
        <f>I80+K80</f>
        <v>0</v>
      </c>
      <c r="I80" s="253"/>
      <c r="J80" s="253"/>
      <c r="K80" s="253"/>
      <c r="L80" s="85">
        <f>M80+O80</f>
        <v>77005</v>
      </c>
      <c r="M80" s="85">
        <f>E80+H80</f>
        <v>77005</v>
      </c>
      <c r="N80" s="85">
        <f>F80+I80</f>
        <v>47033</v>
      </c>
      <c r="O80" s="85">
        <f>G80+J80</f>
        <v>0</v>
      </c>
    </row>
    <row r="81" spans="1:15" ht="26.25" x14ac:dyDescent="0.25">
      <c r="A81" s="451"/>
      <c r="B81" s="89" t="s">
        <v>419</v>
      </c>
      <c r="C81" s="22" t="s">
        <v>34</v>
      </c>
      <c r="D81" s="226">
        <f>E81+G81</f>
        <v>71297</v>
      </c>
      <c r="E81" s="226">
        <v>71297</v>
      </c>
      <c r="F81" s="226">
        <v>33588</v>
      </c>
      <c r="G81" s="226"/>
      <c r="H81" s="254">
        <f>I81+K81</f>
        <v>0</v>
      </c>
      <c r="I81" s="254"/>
      <c r="J81" s="254"/>
      <c r="K81" s="254"/>
      <c r="L81" s="10">
        <f>M81+O81</f>
        <v>71297</v>
      </c>
      <c r="M81" s="10">
        <f>E81</f>
        <v>71297</v>
      </c>
      <c r="N81" s="10">
        <f>F81</f>
        <v>33588</v>
      </c>
      <c r="O81" s="10">
        <f>G81</f>
        <v>0</v>
      </c>
    </row>
    <row r="82" spans="1:15" ht="15.75" customHeight="1" x14ac:dyDescent="0.25">
      <c r="A82" s="15" t="s">
        <v>94</v>
      </c>
      <c r="B82" s="94" t="s">
        <v>193</v>
      </c>
      <c r="C82" s="20"/>
      <c r="D82" s="227">
        <f>D78</f>
        <v>148302</v>
      </c>
      <c r="E82" s="227">
        <f>E78</f>
        <v>148302</v>
      </c>
      <c r="F82" s="227">
        <f>F78</f>
        <v>80621</v>
      </c>
      <c r="G82" s="227">
        <f>G78</f>
        <v>0</v>
      </c>
      <c r="H82" s="255">
        <f t="shared" ref="H82:O82" si="13">H78</f>
        <v>0</v>
      </c>
      <c r="I82" s="255">
        <f t="shared" si="13"/>
        <v>0</v>
      </c>
      <c r="J82" s="255">
        <f t="shared" si="13"/>
        <v>0</v>
      </c>
      <c r="K82" s="255">
        <f t="shared" si="13"/>
        <v>0</v>
      </c>
      <c r="L82" s="1">
        <f t="shared" si="13"/>
        <v>148302</v>
      </c>
      <c r="M82" s="1">
        <f t="shared" si="13"/>
        <v>148302</v>
      </c>
      <c r="N82" s="1">
        <f t="shared" si="13"/>
        <v>80621</v>
      </c>
      <c r="O82" s="1">
        <f t="shared" si="13"/>
        <v>0</v>
      </c>
    </row>
    <row r="83" spans="1:15" ht="15.95" customHeight="1" x14ac:dyDescent="0.25">
      <c r="A83" s="13" t="s">
        <v>95</v>
      </c>
      <c r="B83" s="409" t="s">
        <v>198</v>
      </c>
      <c r="C83" s="410"/>
      <c r="D83" s="410"/>
      <c r="E83" s="410"/>
      <c r="F83" s="410"/>
      <c r="G83" s="410"/>
      <c r="H83" s="410"/>
      <c r="I83" s="410"/>
      <c r="J83" s="410"/>
      <c r="K83" s="410"/>
      <c r="L83" s="410"/>
      <c r="M83" s="410"/>
      <c r="N83" s="410"/>
      <c r="O83" s="411"/>
    </row>
    <row r="84" spans="1:15" ht="15" customHeight="1" x14ac:dyDescent="0.25">
      <c r="A84" s="7" t="s">
        <v>96</v>
      </c>
      <c r="B84" s="14" t="s">
        <v>20</v>
      </c>
      <c r="C84" s="452" t="s">
        <v>25</v>
      </c>
      <c r="D84" s="264">
        <f>E84+G84</f>
        <v>201865</v>
      </c>
      <c r="E84" s="264">
        <v>201865</v>
      </c>
      <c r="F84" s="264">
        <f>SUM(F85:F85)</f>
        <v>0</v>
      </c>
      <c r="G84" s="264">
        <f>SUM(G85:G85)</f>
        <v>0</v>
      </c>
      <c r="H84" s="270">
        <f>I84+K84</f>
        <v>0</v>
      </c>
      <c r="I84" s="270"/>
      <c r="J84" s="270"/>
      <c r="K84" s="270">
        <f>SUM(K85:K85)</f>
        <v>0</v>
      </c>
      <c r="L84" s="169">
        <f>M84+O84</f>
        <v>201865</v>
      </c>
      <c r="M84" s="169">
        <v>201865</v>
      </c>
      <c r="N84" s="169">
        <f>SUM(N85:N85)</f>
        <v>0</v>
      </c>
      <c r="O84" s="169">
        <f>SUM(O85:O85)</f>
        <v>0</v>
      </c>
    </row>
    <row r="85" spans="1:15" ht="39" customHeight="1" x14ac:dyDescent="0.25">
      <c r="A85" s="92"/>
      <c r="B85" s="95" t="s">
        <v>242</v>
      </c>
      <c r="C85" s="440"/>
      <c r="D85" s="263"/>
      <c r="E85" s="263"/>
      <c r="F85" s="263"/>
      <c r="G85" s="263"/>
      <c r="H85" s="269"/>
      <c r="I85" s="269"/>
      <c r="J85" s="269"/>
      <c r="K85" s="269"/>
      <c r="L85" s="91"/>
      <c r="M85" s="91"/>
      <c r="N85" s="91"/>
      <c r="O85" s="91"/>
    </row>
    <row r="86" spans="1:15" ht="15" customHeight="1" x14ac:dyDescent="0.25">
      <c r="A86" s="50" t="s">
        <v>97</v>
      </c>
      <c r="B86" s="21" t="s">
        <v>7</v>
      </c>
      <c r="C86" s="439" t="s">
        <v>25</v>
      </c>
      <c r="D86" s="262">
        <f>E86+G86</f>
        <v>8110</v>
      </c>
      <c r="E86" s="262">
        <v>8110</v>
      </c>
      <c r="F86" s="262">
        <v>5786</v>
      </c>
      <c r="G86" s="262">
        <f>SUM(G87:G87)</f>
        <v>0</v>
      </c>
      <c r="H86" s="268">
        <f>I86+K86</f>
        <v>0</v>
      </c>
      <c r="I86" s="268"/>
      <c r="J86" s="268"/>
      <c r="K86" s="268">
        <f>SUM(K87:K87)</f>
        <v>0</v>
      </c>
      <c r="L86" s="90">
        <f>M86+O86</f>
        <v>8110</v>
      </c>
      <c r="M86" s="90">
        <f>E86+I86</f>
        <v>8110</v>
      </c>
      <c r="N86" s="90">
        <f>F86+J86</f>
        <v>5786</v>
      </c>
      <c r="O86" s="90">
        <f>G86+K86</f>
        <v>0</v>
      </c>
    </row>
    <row r="87" spans="1:15" ht="39" x14ac:dyDescent="0.25">
      <c r="A87" s="74"/>
      <c r="B87" s="86" t="s">
        <v>241</v>
      </c>
      <c r="C87" s="440"/>
      <c r="D87" s="263"/>
      <c r="E87" s="263"/>
      <c r="F87" s="263"/>
      <c r="G87" s="263"/>
      <c r="H87" s="269"/>
      <c r="I87" s="269"/>
      <c r="J87" s="269"/>
      <c r="K87" s="269"/>
      <c r="L87" s="91"/>
      <c r="M87" s="91"/>
      <c r="N87" s="91"/>
      <c r="O87" s="91"/>
    </row>
    <row r="88" spans="1:15" ht="15" customHeight="1" x14ac:dyDescent="0.25">
      <c r="A88" s="50" t="s">
        <v>98</v>
      </c>
      <c r="B88" s="21" t="s">
        <v>10</v>
      </c>
      <c r="C88" s="439" t="s">
        <v>25</v>
      </c>
      <c r="D88" s="262">
        <f>E88+G88</f>
        <v>8110</v>
      </c>
      <c r="E88" s="262">
        <v>8110</v>
      </c>
      <c r="F88" s="262">
        <v>5786</v>
      </c>
      <c r="G88" s="262">
        <f>SUM(G89:G89)</f>
        <v>0</v>
      </c>
      <c r="H88" s="268">
        <f>I88+K88</f>
        <v>0</v>
      </c>
      <c r="I88" s="268"/>
      <c r="J88" s="268"/>
      <c r="K88" s="268">
        <f>SUM(K89:K89)</f>
        <v>0</v>
      </c>
      <c r="L88" s="90">
        <f>M88+O88</f>
        <v>8110</v>
      </c>
      <c r="M88" s="90">
        <f>E88+I88</f>
        <v>8110</v>
      </c>
      <c r="N88" s="90">
        <f>F88+J88</f>
        <v>5786</v>
      </c>
      <c r="O88" s="90">
        <f>G88+K88</f>
        <v>0</v>
      </c>
    </row>
    <row r="89" spans="1:15" ht="39" x14ac:dyDescent="0.25">
      <c r="A89" s="74"/>
      <c r="B89" s="86" t="s">
        <v>241</v>
      </c>
      <c r="C89" s="440"/>
      <c r="D89" s="263"/>
      <c r="E89" s="263"/>
      <c r="F89" s="263"/>
      <c r="G89" s="263"/>
      <c r="H89" s="269"/>
      <c r="I89" s="269"/>
      <c r="J89" s="269"/>
      <c r="K89" s="269"/>
      <c r="L89" s="91"/>
      <c r="M89" s="91"/>
      <c r="N89" s="91"/>
      <c r="O89" s="91"/>
    </row>
    <row r="90" spans="1:15" ht="15" customHeight="1" x14ac:dyDescent="0.25">
      <c r="A90" s="50" t="s">
        <v>99</v>
      </c>
      <c r="B90" s="21" t="s">
        <v>11</v>
      </c>
      <c r="C90" s="439" t="s">
        <v>25</v>
      </c>
      <c r="D90" s="262">
        <f>E90+G90</f>
        <v>13529</v>
      </c>
      <c r="E90" s="262">
        <v>13529</v>
      </c>
      <c r="F90" s="262">
        <v>9653</v>
      </c>
      <c r="G90" s="262">
        <f>SUM(G91:G91)</f>
        <v>0</v>
      </c>
      <c r="H90" s="268">
        <f>I90+K90</f>
        <v>0</v>
      </c>
      <c r="I90" s="268"/>
      <c r="J90" s="268"/>
      <c r="K90" s="268">
        <f>SUM(K91:K91)</f>
        <v>0</v>
      </c>
      <c r="L90" s="90">
        <f>M90+O90</f>
        <v>13529</v>
      </c>
      <c r="M90" s="90">
        <f>E90+I90</f>
        <v>13529</v>
      </c>
      <c r="N90" s="90">
        <f>F90+J90</f>
        <v>9653</v>
      </c>
      <c r="O90" s="90">
        <f>G90+K90</f>
        <v>0</v>
      </c>
    </row>
    <row r="91" spans="1:15" ht="39" x14ac:dyDescent="0.25">
      <c r="A91" s="74"/>
      <c r="B91" s="86" t="s">
        <v>241</v>
      </c>
      <c r="C91" s="440"/>
      <c r="D91" s="263"/>
      <c r="E91" s="263"/>
      <c r="F91" s="263"/>
      <c r="G91" s="263"/>
      <c r="H91" s="269"/>
      <c r="I91" s="269"/>
      <c r="J91" s="269"/>
      <c r="K91" s="269"/>
      <c r="L91" s="91"/>
      <c r="M91" s="91"/>
      <c r="N91" s="91"/>
      <c r="O91" s="91"/>
    </row>
    <row r="92" spans="1:15" ht="15" customHeight="1" x14ac:dyDescent="0.25">
      <c r="A92" s="50" t="s">
        <v>100</v>
      </c>
      <c r="B92" s="21" t="s">
        <v>12</v>
      </c>
      <c r="C92" s="439" t="s">
        <v>25</v>
      </c>
      <c r="D92" s="262">
        <f>E92+G92</f>
        <v>9584</v>
      </c>
      <c r="E92" s="262">
        <v>9584</v>
      </c>
      <c r="F92" s="262">
        <v>6838</v>
      </c>
      <c r="G92" s="262">
        <f>SUM(G93:G93)</f>
        <v>0</v>
      </c>
      <c r="H92" s="268">
        <f>I92+K92</f>
        <v>0</v>
      </c>
      <c r="I92" s="268"/>
      <c r="J92" s="268"/>
      <c r="K92" s="268">
        <f>SUM(K93:K93)</f>
        <v>0</v>
      </c>
      <c r="L92" s="90">
        <f>M92+O92</f>
        <v>9584</v>
      </c>
      <c r="M92" s="90">
        <f>E92+I92</f>
        <v>9584</v>
      </c>
      <c r="N92" s="90">
        <f>F92+J92</f>
        <v>6838</v>
      </c>
      <c r="O92" s="90">
        <f>G92+K92</f>
        <v>0</v>
      </c>
    </row>
    <row r="93" spans="1:15" ht="39" x14ac:dyDescent="0.25">
      <c r="A93" s="74"/>
      <c r="B93" s="86" t="s">
        <v>241</v>
      </c>
      <c r="C93" s="440"/>
      <c r="D93" s="263"/>
      <c r="E93" s="263"/>
      <c r="F93" s="263"/>
      <c r="G93" s="263"/>
      <c r="H93" s="269"/>
      <c r="I93" s="269"/>
      <c r="J93" s="269"/>
      <c r="K93" s="269"/>
      <c r="L93" s="91"/>
      <c r="M93" s="91"/>
      <c r="N93" s="91"/>
      <c r="O93" s="91"/>
    </row>
    <row r="94" spans="1:15" ht="15" customHeight="1" x14ac:dyDescent="0.25">
      <c r="A94" s="50" t="s">
        <v>101</v>
      </c>
      <c r="B94" s="21" t="s">
        <v>68</v>
      </c>
      <c r="C94" s="439" t="s">
        <v>25</v>
      </c>
      <c r="D94" s="262">
        <f>E94+G94</f>
        <v>13270</v>
      </c>
      <c r="E94" s="262">
        <v>13270</v>
      </c>
      <c r="F94" s="262">
        <v>8417</v>
      </c>
      <c r="G94" s="262">
        <f>SUM(G95:G95)</f>
        <v>0</v>
      </c>
      <c r="H94" s="268">
        <f>I94+K94</f>
        <v>0</v>
      </c>
      <c r="I94" s="268"/>
      <c r="J94" s="268"/>
      <c r="K94" s="268">
        <f>SUM(K95:K95)</f>
        <v>0</v>
      </c>
      <c r="L94" s="90">
        <f>M94+O94</f>
        <v>13270</v>
      </c>
      <c r="M94" s="90">
        <f>E94+I94</f>
        <v>13270</v>
      </c>
      <c r="N94" s="90">
        <f>F94+J94</f>
        <v>8417</v>
      </c>
      <c r="O94" s="90">
        <f>G94+K94</f>
        <v>0</v>
      </c>
    </row>
    <row r="95" spans="1:15" ht="39" x14ac:dyDescent="0.25">
      <c r="A95" s="74"/>
      <c r="B95" s="86" t="s">
        <v>241</v>
      </c>
      <c r="C95" s="440"/>
      <c r="D95" s="263"/>
      <c r="E95" s="263"/>
      <c r="F95" s="263"/>
      <c r="G95" s="263"/>
      <c r="H95" s="269"/>
      <c r="I95" s="269"/>
      <c r="J95" s="269"/>
      <c r="K95" s="269"/>
      <c r="L95" s="91"/>
      <c r="M95" s="91"/>
      <c r="N95" s="91"/>
      <c r="O95" s="91"/>
    </row>
    <row r="96" spans="1:15" ht="15" customHeight="1" x14ac:dyDescent="0.25">
      <c r="A96" s="50" t="s">
        <v>102</v>
      </c>
      <c r="B96" s="21" t="s">
        <v>14</v>
      </c>
      <c r="C96" s="439" t="s">
        <v>25</v>
      </c>
      <c r="D96" s="262">
        <f>E96+G96</f>
        <v>9215</v>
      </c>
      <c r="E96" s="262">
        <v>9215</v>
      </c>
      <c r="F96" s="262">
        <v>6575</v>
      </c>
      <c r="G96" s="262">
        <f>SUM(G97:G97)</f>
        <v>0</v>
      </c>
      <c r="H96" s="268">
        <f>I96+K96</f>
        <v>0</v>
      </c>
      <c r="I96" s="268"/>
      <c r="J96" s="268"/>
      <c r="K96" s="268">
        <f>SUM(K97:K97)</f>
        <v>0</v>
      </c>
      <c r="L96" s="90">
        <f>M96+O96</f>
        <v>9215</v>
      </c>
      <c r="M96" s="90">
        <f>E96+I96</f>
        <v>9215</v>
      </c>
      <c r="N96" s="90">
        <f>F96+J96</f>
        <v>6575</v>
      </c>
      <c r="O96" s="90">
        <f>G96+K96</f>
        <v>0</v>
      </c>
    </row>
    <row r="97" spans="1:15" ht="39" x14ac:dyDescent="0.25">
      <c r="A97" s="74"/>
      <c r="B97" s="86" t="s">
        <v>241</v>
      </c>
      <c r="C97" s="440"/>
      <c r="D97" s="263"/>
      <c r="E97" s="263"/>
      <c r="F97" s="263"/>
      <c r="G97" s="263"/>
      <c r="H97" s="269"/>
      <c r="I97" s="269"/>
      <c r="J97" s="269"/>
      <c r="K97" s="269"/>
      <c r="L97" s="91"/>
      <c r="M97" s="91"/>
      <c r="N97" s="91"/>
      <c r="O97" s="91"/>
    </row>
    <row r="98" spans="1:15" ht="15" customHeight="1" x14ac:dyDescent="0.25">
      <c r="A98" s="50" t="s">
        <v>103</v>
      </c>
      <c r="B98" s="21" t="s">
        <v>15</v>
      </c>
      <c r="C98" s="439" t="s">
        <v>25</v>
      </c>
      <c r="D98" s="262">
        <f>E98+G98</f>
        <v>10327</v>
      </c>
      <c r="E98" s="262">
        <v>10327</v>
      </c>
      <c r="F98" s="262">
        <v>7368</v>
      </c>
      <c r="G98" s="262">
        <f>SUM(G99:G99)</f>
        <v>0</v>
      </c>
      <c r="H98" s="268">
        <f>I98+K98</f>
        <v>0</v>
      </c>
      <c r="I98" s="268"/>
      <c r="J98" s="268"/>
      <c r="K98" s="268">
        <f>SUM(K99:K99)</f>
        <v>0</v>
      </c>
      <c r="L98" s="90">
        <f>M98+O98</f>
        <v>10327</v>
      </c>
      <c r="M98" s="90">
        <f>E98+I98</f>
        <v>10327</v>
      </c>
      <c r="N98" s="90">
        <f>F98+J98</f>
        <v>7368</v>
      </c>
      <c r="O98" s="90">
        <f>G98+K98</f>
        <v>0</v>
      </c>
    </row>
    <row r="99" spans="1:15" ht="39" x14ac:dyDescent="0.25">
      <c r="A99" s="74"/>
      <c r="B99" s="86" t="s">
        <v>241</v>
      </c>
      <c r="C99" s="440"/>
      <c r="D99" s="263"/>
      <c r="E99" s="263"/>
      <c r="F99" s="263"/>
      <c r="G99" s="263"/>
      <c r="H99" s="269"/>
      <c r="I99" s="269"/>
      <c r="J99" s="269"/>
      <c r="K99" s="269"/>
      <c r="L99" s="91"/>
      <c r="M99" s="91"/>
      <c r="N99" s="91"/>
      <c r="O99" s="91"/>
    </row>
    <row r="100" spans="1:15" ht="15" customHeight="1" x14ac:dyDescent="0.25">
      <c r="A100" s="50" t="s">
        <v>104</v>
      </c>
      <c r="B100" s="21" t="s">
        <v>16</v>
      </c>
      <c r="C100" s="439" t="s">
        <v>25</v>
      </c>
      <c r="D100" s="262">
        <f>E100+G100</f>
        <v>29119</v>
      </c>
      <c r="E100" s="262">
        <v>29119</v>
      </c>
      <c r="F100" s="262">
        <v>20778</v>
      </c>
      <c r="G100" s="262">
        <f>SUM(G101:G101)</f>
        <v>0</v>
      </c>
      <c r="H100" s="268">
        <f>I100+K100</f>
        <v>0</v>
      </c>
      <c r="I100" s="268"/>
      <c r="J100" s="268"/>
      <c r="K100" s="268">
        <f>SUM(K101:K101)</f>
        <v>0</v>
      </c>
      <c r="L100" s="90">
        <f>M100+O100</f>
        <v>29119</v>
      </c>
      <c r="M100" s="90">
        <f>E100+I100</f>
        <v>29119</v>
      </c>
      <c r="N100" s="90">
        <f>F100+J100</f>
        <v>20778</v>
      </c>
      <c r="O100" s="90">
        <f>G100+K100</f>
        <v>0</v>
      </c>
    </row>
    <row r="101" spans="1:15" ht="39" x14ac:dyDescent="0.25">
      <c r="A101" s="74"/>
      <c r="B101" s="86" t="s">
        <v>241</v>
      </c>
      <c r="C101" s="440"/>
      <c r="D101" s="263"/>
      <c r="E101" s="263"/>
      <c r="F101" s="263"/>
      <c r="G101" s="263"/>
      <c r="H101" s="269"/>
      <c r="I101" s="269"/>
      <c r="J101" s="269"/>
      <c r="K101" s="269"/>
      <c r="L101" s="91"/>
      <c r="M101" s="91"/>
      <c r="N101" s="91"/>
      <c r="O101" s="91"/>
    </row>
    <row r="102" spans="1:15" ht="15" customHeight="1" x14ac:dyDescent="0.25">
      <c r="A102" s="50" t="s">
        <v>105</v>
      </c>
      <c r="B102" s="21" t="s">
        <v>17</v>
      </c>
      <c r="C102" s="439" t="s">
        <v>25</v>
      </c>
      <c r="D102" s="262">
        <f>E102+G102</f>
        <v>8478</v>
      </c>
      <c r="E102" s="262">
        <v>8478</v>
      </c>
      <c r="F102" s="262">
        <v>6049</v>
      </c>
      <c r="G102" s="262">
        <f>SUM(G103:G103)</f>
        <v>0</v>
      </c>
      <c r="H102" s="268">
        <f>I102+K102</f>
        <v>0</v>
      </c>
      <c r="I102" s="268"/>
      <c r="J102" s="268"/>
      <c r="K102" s="268">
        <f>SUM(K103:K103)</f>
        <v>0</v>
      </c>
      <c r="L102" s="90">
        <f>M102+O102</f>
        <v>8478</v>
      </c>
      <c r="M102" s="90">
        <f>E102+I102</f>
        <v>8478</v>
      </c>
      <c r="N102" s="90">
        <f>F102+J102</f>
        <v>6049</v>
      </c>
      <c r="O102" s="90">
        <f>G102+K102</f>
        <v>0</v>
      </c>
    </row>
    <row r="103" spans="1:15" ht="39" x14ac:dyDescent="0.25">
      <c r="A103" s="74"/>
      <c r="B103" s="86" t="s">
        <v>241</v>
      </c>
      <c r="C103" s="440"/>
      <c r="D103" s="263"/>
      <c r="E103" s="263"/>
      <c r="F103" s="263"/>
      <c r="G103" s="263"/>
      <c r="H103" s="269"/>
      <c r="I103" s="269"/>
      <c r="J103" s="269"/>
      <c r="K103" s="269"/>
      <c r="L103" s="91"/>
      <c r="M103" s="91"/>
      <c r="N103" s="91"/>
      <c r="O103" s="91"/>
    </row>
    <row r="104" spans="1:15" ht="15" customHeight="1" x14ac:dyDescent="0.25">
      <c r="A104" s="50" t="s">
        <v>106</v>
      </c>
      <c r="B104" s="21" t="s">
        <v>18</v>
      </c>
      <c r="C104" s="439" t="s">
        <v>25</v>
      </c>
      <c r="D104" s="262">
        <f>E104+G104</f>
        <v>6635</v>
      </c>
      <c r="E104" s="262">
        <v>6635</v>
      </c>
      <c r="F104" s="262">
        <v>4734</v>
      </c>
      <c r="G104" s="262">
        <f>SUM(G105:G105)</f>
        <v>0</v>
      </c>
      <c r="H104" s="268">
        <f>I104+K104</f>
        <v>0</v>
      </c>
      <c r="I104" s="268"/>
      <c r="J104" s="268"/>
      <c r="K104" s="268">
        <f>SUM(K105:K105)</f>
        <v>0</v>
      </c>
      <c r="L104" s="90">
        <f>M104+O104</f>
        <v>6635</v>
      </c>
      <c r="M104" s="90">
        <f>E104+I104</f>
        <v>6635</v>
      </c>
      <c r="N104" s="90">
        <f>F104+J104</f>
        <v>4734</v>
      </c>
      <c r="O104" s="90">
        <f>G104+K104</f>
        <v>0</v>
      </c>
    </row>
    <row r="105" spans="1:15" ht="39" x14ac:dyDescent="0.25">
      <c r="A105" s="74"/>
      <c r="B105" s="86" t="s">
        <v>241</v>
      </c>
      <c r="C105" s="440"/>
      <c r="D105" s="263"/>
      <c r="E105" s="263"/>
      <c r="F105" s="263"/>
      <c r="G105" s="263"/>
      <c r="H105" s="269"/>
      <c r="I105" s="269"/>
      <c r="J105" s="269"/>
      <c r="K105" s="269"/>
      <c r="L105" s="91"/>
      <c r="M105" s="91"/>
      <c r="N105" s="91"/>
      <c r="O105" s="91"/>
    </row>
    <row r="106" spans="1:15" ht="15" customHeight="1" x14ac:dyDescent="0.25">
      <c r="A106" s="50" t="s">
        <v>107</v>
      </c>
      <c r="B106" s="21" t="s">
        <v>19</v>
      </c>
      <c r="C106" s="439" t="s">
        <v>25</v>
      </c>
      <c r="D106" s="262">
        <f>E106+G106</f>
        <v>75195</v>
      </c>
      <c r="E106" s="262">
        <v>75195</v>
      </c>
      <c r="F106" s="262">
        <v>46027</v>
      </c>
      <c r="G106" s="262">
        <f>SUM(G107:G107)</f>
        <v>0</v>
      </c>
      <c r="H106" s="268">
        <f>I106+K106</f>
        <v>0</v>
      </c>
      <c r="I106" s="268"/>
      <c r="J106" s="268"/>
      <c r="K106" s="268">
        <f>SUM(K107:K107)</f>
        <v>0</v>
      </c>
      <c r="L106" s="90">
        <f>M106+O106</f>
        <v>75195</v>
      </c>
      <c r="M106" s="90">
        <f>E106+I106</f>
        <v>75195</v>
      </c>
      <c r="N106" s="90">
        <f>F106+J106</f>
        <v>46027</v>
      </c>
      <c r="O106" s="90">
        <f>G106+K106</f>
        <v>0</v>
      </c>
    </row>
    <row r="107" spans="1:15" ht="39" x14ac:dyDescent="0.25">
      <c r="A107" s="74"/>
      <c r="B107" s="86" t="s">
        <v>241</v>
      </c>
      <c r="C107" s="440"/>
      <c r="D107" s="263"/>
      <c r="E107" s="263"/>
      <c r="F107" s="263"/>
      <c r="G107" s="263"/>
      <c r="H107" s="269"/>
      <c r="I107" s="269"/>
      <c r="J107" s="269"/>
      <c r="K107" s="269"/>
      <c r="L107" s="91"/>
      <c r="M107" s="91"/>
      <c r="N107" s="91"/>
      <c r="O107" s="91"/>
    </row>
    <row r="108" spans="1:15" ht="15.95" customHeight="1" x14ac:dyDescent="0.25">
      <c r="A108" s="15" t="s">
        <v>108</v>
      </c>
      <c r="B108" s="19" t="s">
        <v>195</v>
      </c>
      <c r="C108" s="17"/>
      <c r="D108" s="227">
        <f>SUM(D84:D107)</f>
        <v>393437</v>
      </c>
      <c r="E108" s="227">
        <f>SUM(E84:E107)</f>
        <v>393437</v>
      </c>
      <c r="F108" s="227">
        <f>SUM(F84:F107)</f>
        <v>128011</v>
      </c>
      <c r="G108" s="227">
        <f>SUM(G84:G107)</f>
        <v>0</v>
      </c>
      <c r="H108" s="255">
        <f t="shared" ref="H108:O108" si="14">SUM(H84:H107)</f>
        <v>0</v>
      </c>
      <c r="I108" s="255">
        <f t="shared" si="14"/>
        <v>0</v>
      </c>
      <c r="J108" s="255">
        <f t="shared" si="14"/>
        <v>0</v>
      </c>
      <c r="K108" s="255">
        <f t="shared" si="14"/>
        <v>0</v>
      </c>
      <c r="L108" s="1">
        <f t="shared" si="14"/>
        <v>393437</v>
      </c>
      <c r="M108" s="1">
        <f t="shared" si="14"/>
        <v>393437</v>
      </c>
      <c r="N108" s="1">
        <f t="shared" si="14"/>
        <v>128011</v>
      </c>
      <c r="O108" s="1">
        <f t="shared" si="14"/>
        <v>0</v>
      </c>
    </row>
    <row r="109" spans="1:15" ht="15.95" customHeight="1" x14ac:dyDescent="0.25">
      <c r="A109" s="13" t="s">
        <v>109</v>
      </c>
      <c r="B109" s="409" t="s">
        <v>75</v>
      </c>
      <c r="C109" s="410"/>
      <c r="D109" s="410"/>
      <c r="E109" s="410"/>
      <c r="F109" s="410"/>
      <c r="G109" s="410"/>
      <c r="H109" s="410"/>
      <c r="I109" s="410"/>
      <c r="J109" s="410"/>
      <c r="K109" s="410"/>
      <c r="L109" s="410"/>
      <c r="M109" s="410"/>
      <c r="N109" s="410"/>
      <c r="O109" s="411"/>
    </row>
    <row r="110" spans="1:15" ht="15" customHeight="1" x14ac:dyDescent="0.25">
      <c r="A110" s="447" t="s">
        <v>110</v>
      </c>
      <c r="B110" s="49" t="s">
        <v>20</v>
      </c>
      <c r="C110" s="170"/>
      <c r="D110" s="261">
        <f>SUM(D112:D115)</f>
        <v>1079053</v>
      </c>
      <c r="E110" s="261">
        <f>SUM(E112:E115)</f>
        <v>1079053</v>
      </c>
      <c r="F110" s="261">
        <f>SUM(F112:F115)</f>
        <v>0</v>
      </c>
      <c r="G110" s="261">
        <f>SUM(G112:G115)</f>
        <v>0</v>
      </c>
      <c r="H110" s="266">
        <f t="shared" ref="H110:O110" si="15">SUM(H112:H115)</f>
        <v>0</v>
      </c>
      <c r="I110" s="266">
        <f t="shared" si="15"/>
        <v>0</v>
      </c>
      <c r="J110" s="266">
        <f t="shared" si="15"/>
        <v>0</v>
      </c>
      <c r="K110" s="266">
        <f t="shared" si="15"/>
        <v>0</v>
      </c>
      <c r="L110" s="49">
        <f t="shared" si="15"/>
        <v>1079053</v>
      </c>
      <c r="M110" s="49">
        <f t="shared" si="15"/>
        <v>1079053</v>
      </c>
      <c r="N110" s="49">
        <f t="shared" si="15"/>
        <v>0</v>
      </c>
      <c r="O110" s="49">
        <f t="shared" si="15"/>
        <v>0</v>
      </c>
    </row>
    <row r="111" spans="1:15" ht="15" customHeight="1" x14ac:dyDescent="0.25">
      <c r="A111" s="448"/>
      <c r="B111" s="81" t="s">
        <v>214</v>
      </c>
      <c r="C111" s="96"/>
      <c r="D111" s="242"/>
      <c r="E111" s="242"/>
      <c r="F111" s="242"/>
      <c r="G111" s="242"/>
      <c r="H111" s="267"/>
      <c r="I111" s="267"/>
      <c r="J111" s="267"/>
      <c r="K111" s="267"/>
      <c r="L111" s="21"/>
      <c r="M111" s="21"/>
      <c r="N111" s="21"/>
      <c r="O111" s="21"/>
    </row>
    <row r="112" spans="1:15" ht="26.25" x14ac:dyDescent="0.25">
      <c r="A112" s="448"/>
      <c r="B112" s="83" t="s">
        <v>243</v>
      </c>
      <c r="C112" s="97">
        <v>10</v>
      </c>
      <c r="D112" s="225">
        <f>E112+G112</f>
        <v>28806</v>
      </c>
      <c r="E112" s="225">
        <v>28806</v>
      </c>
      <c r="F112" s="225"/>
      <c r="G112" s="225"/>
      <c r="H112" s="253">
        <f>I112+K112</f>
        <v>0</v>
      </c>
      <c r="I112" s="253"/>
      <c r="J112" s="253"/>
      <c r="K112" s="253"/>
      <c r="L112" s="98">
        <f>M112+O112</f>
        <v>28806</v>
      </c>
      <c r="M112" s="98">
        <f t="shared" ref="M112:O116" si="16">E112+H112</f>
        <v>28806</v>
      </c>
      <c r="N112" s="98">
        <f t="shared" si="16"/>
        <v>0</v>
      </c>
      <c r="O112" s="98">
        <f t="shared" si="16"/>
        <v>0</v>
      </c>
    </row>
    <row r="113" spans="1:15" ht="26.25" x14ac:dyDescent="0.25">
      <c r="A113" s="448"/>
      <c r="B113" s="87" t="s">
        <v>219</v>
      </c>
      <c r="C113" s="28" t="s">
        <v>24</v>
      </c>
      <c r="D113" s="226">
        <f>E113+G113</f>
        <v>211160</v>
      </c>
      <c r="E113" s="226">
        <v>211160</v>
      </c>
      <c r="F113" s="226"/>
      <c r="G113" s="226"/>
      <c r="H113" s="254">
        <f>I113+K113</f>
        <v>0</v>
      </c>
      <c r="I113" s="254"/>
      <c r="J113" s="254"/>
      <c r="K113" s="254"/>
      <c r="L113" s="10">
        <f>M113+O113</f>
        <v>211160</v>
      </c>
      <c r="M113" s="98">
        <f t="shared" si="16"/>
        <v>211160</v>
      </c>
      <c r="N113" s="98">
        <f t="shared" si="16"/>
        <v>0</v>
      </c>
      <c r="O113" s="98">
        <f t="shared" si="16"/>
        <v>0</v>
      </c>
    </row>
    <row r="114" spans="1:15" x14ac:dyDescent="0.25">
      <c r="A114" s="448"/>
      <c r="B114" s="87" t="s">
        <v>244</v>
      </c>
      <c r="C114" s="22" t="s">
        <v>24</v>
      </c>
      <c r="D114" s="226">
        <f>E114+G114</f>
        <v>500773</v>
      </c>
      <c r="E114" s="229">
        <v>500773</v>
      </c>
      <c r="F114" s="229"/>
      <c r="G114" s="229"/>
      <c r="H114" s="254">
        <f>I114+K114</f>
        <v>0</v>
      </c>
      <c r="I114" s="271"/>
      <c r="J114" s="271"/>
      <c r="K114" s="271"/>
      <c r="L114" s="10">
        <f>M114+O114</f>
        <v>500773</v>
      </c>
      <c r="M114" s="98">
        <f t="shared" si="16"/>
        <v>500773</v>
      </c>
      <c r="N114" s="98">
        <f t="shared" si="16"/>
        <v>0</v>
      </c>
      <c r="O114" s="98">
        <f t="shared" si="16"/>
        <v>0</v>
      </c>
    </row>
    <row r="115" spans="1:15" ht="26.25" x14ac:dyDescent="0.25">
      <c r="A115" s="448"/>
      <c r="B115" s="273" t="s">
        <v>245</v>
      </c>
      <c r="C115" s="22" t="s">
        <v>24</v>
      </c>
      <c r="D115" s="226">
        <f>E115+G115</f>
        <v>338314</v>
      </c>
      <c r="E115" s="226">
        <v>338314</v>
      </c>
      <c r="F115" s="226"/>
      <c r="G115" s="226"/>
      <c r="H115" s="254">
        <f>I115+K115</f>
        <v>0</v>
      </c>
      <c r="I115" s="254"/>
      <c r="J115" s="254"/>
      <c r="K115" s="254"/>
      <c r="L115" s="10">
        <f>M115+O115</f>
        <v>338314</v>
      </c>
      <c r="M115" s="98">
        <f t="shared" si="16"/>
        <v>338314</v>
      </c>
      <c r="N115" s="98">
        <f t="shared" si="16"/>
        <v>0</v>
      </c>
      <c r="O115" s="98">
        <f t="shared" si="16"/>
        <v>0</v>
      </c>
    </row>
    <row r="116" spans="1:15" ht="15" customHeight="1" x14ac:dyDescent="0.25">
      <c r="A116" s="445" t="s">
        <v>111</v>
      </c>
      <c r="B116" s="49" t="s">
        <v>59</v>
      </c>
      <c r="C116" s="439" t="s">
        <v>24</v>
      </c>
      <c r="D116" s="262">
        <f>E116+G116</f>
        <v>99270</v>
      </c>
      <c r="E116" s="262">
        <v>99270</v>
      </c>
      <c r="F116" s="262">
        <v>75790</v>
      </c>
      <c r="G116" s="262"/>
      <c r="H116" s="268">
        <f>I116+K116</f>
        <v>0</v>
      </c>
      <c r="I116" s="268"/>
      <c r="J116" s="268"/>
      <c r="K116" s="268"/>
      <c r="L116" s="90">
        <f>M116+O116</f>
        <v>99270</v>
      </c>
      <c r="M116" s="90">
        <f t="shared" si="16"/>
        <v>99270</v>
      </c>
      <c r="N116" s="90">
        <f t="shared" si="16"/>
        <v>75790</v>
      </c>
      <c r="O116" s="90">
        <f t="shared" si="16"/>
        <v>0</v>
      </c>
    </row>
    <row r="117" spans="1:15" s="26" customFormat="1" ht="25.5" x14ac:dyDescent="0.2">
      <c r="A117" s="446"/>
      <c r="B117" s="86" t="s">
        <v>246</v>
      </c>
      <c r="C117" s="440"/>
      <c r="D117" s="263"/>
      <c r="E117" s="263"/>
      <c r="F117" s="263"/>
      <c r="G117" s="263"/>
      <c r="H117" s="269"/>
      <c r="I117" s="269"/>
      <c r="J117" s="269"/>
      <c r="K117" s="269"/>
      <c r="L117" s="91"/>
      <c r="M117" s="91"/>
      <c r="N117" s="91"/>
      <c r="O117" s="91"/>
    </row>
    <row r="118" spans="1:15" ht="15.95" customHeight="1" x14ac:dyDescent="0.25">
      <c r="A118" s="67" t="s">
        <v>112</v>
      </c>
      <c r="B118" s="35" t="s">
        <v>197</v>
      </c>
      <c r="C118" s="20"/>
      <c r="D118" s="227">
        <f>D110+D116</f>
        <v>1178323</v>
      </c>
      <c r="E118" s="227">
        <f>E110+E116</f>
        <v>1178323</v>
      </c>
      <c r="F118" s="227">
        <f>F110+F116</f>
        <v>75790</v>
      </c>
      <c r="G118" s="227">
        <f>G110+G116</f>
        <v>0</v>
      </c>
      <c r="H118" s="255">
        <f t="shared" ref="H118:O118" si="17">H110+H116</f>
        <v>0</v>
      </c>
      <c r="I118" s="255">
        <f t="shared" si="17"/>
        <v>0</v>
      </c>
      <c r="J118" s="255">
        <f t="shared" si="17"/>
        <v>0</v>
      </c>
      <c r="K118" s="255">
        <f t="shared" si="17"/>
        <v>0</v>
      </c>
      <c r="L118" s="1">
        <f t="shared" si="17"/>
        <v>1178323</v>
      </c>
      <c r="M118" s="1">
        <f t="shared" si="17"/>
        <v>1178323</v>
      </c>
      <c r="N118" s="1">
        <f t="shared" si="17"/>
        <v>75790</v>
      </c>
      <c r="O118" s="1">
        <f t="shared" si="17"/>
        <v>0</v>
      </c>
    </row>
    <row r="119" spans="1:15" ht="15.95" customHeight="1" x14ac:dyDescent="0.25">
      <c r="A119" s="78" t="s">
        <v>113</v>
      </c>
      <c r="B119" s="79" t="s">
        <v>189</v>
      </c>
      <c r="C119" s="99"/>
      <c r="D119" s="265">
        <f>SUM(D121:D140)</f>
        <v>2568263</v>
      </c>
      <c r="E119" s="265">
        <f>SUM(E121:E140)</f>
        <v>2568263</v>
      </c>
      <c r="F119" s="265">
        <f>SUM(F121:F140)</f>
        <v>825214</v>
      </c>
      <c r="G119" s="265">
        <f>SUM(G121:G140)</f>
        <v>0</v>
      </c>
      <c r="H119" s="272">
        <f t="shared" ref="H119:O119" si="18">SUM(H121:H140)</f>
        <v>0</v>
      </c>
      <c r="I119" s="272">
        <f t="shared" si="18"/>
        <v>0</v>
      </c>
      <c r="J119" s="272">
        <f t="shared" si="18"/>
        <v>0</v>
      </c>
      <c r="K119" s="272">
        <f t="shared" si="18"/>
        <v>0</v>
      </c>
      <c r="L119" s="100">
        <f t="shared" si="18"/>
        <v>2568263</v>
      </c>
      <c r="M119" s="100">
        <f t="shared" si="18"/>
        <v>2568263</v>
      </c>
      <c r="N119" s="100">
        <f t="shared" si="18"/>
        <v>825214</v>
      </c>
      <c r="O119" s="100">
        <f t="shared" si="18"/>
        <v>0</v>
      </c>
    </row>
    <row r="120" spans="1:15" ht="15" customHeight="1" x14ac:dyDescent="0.25">
      <c r="A120" s="75"/>
      <c r="B120" s="101" t="s">
        <v>214</v>
      </c>
      <c r="C120" s="102"/>
      <c r="D120" s="293"/>
      <c r="E120" s="293"/>
      <c r="F120" s="294"/>
      <c r="G120" s="294"/>
      <c r="H120" s="295"/>
      <c r="I120" s="295"/>
      <c r="J120" s="296"/>
      <c r="K120" s="296"/>
      <c r="L120" s="297"/>
      <c r="M120" s="297"/>
      <c r="N120" s="298"/>
      <c r="O120" s="298"/>
    </row>
    <row r="121" spans="1:15" ht="26.25" x14ac:dyDescent="0.25">
      <c r="A121" s="75"/>
      <c r="B121" s="103" t="s">
        <v>227</v>
      </c>
      <c r="C121" s="104"/>
      <c r="D121" s="309">
        <f>E121+G121</f>
        <v>782</v>
      </c>
      <c r="E121" s="309">
        <f t="shared" ref="E121:G131" si="19">E16</f>
        <v>782</v>
      </c>
      <c r="F121" s="309">
        <f t="shared" si="19"/>
        <v>597</v>
      </c>
      <c r="G121" s="309">
        <f t="shared" si="19"/>
        <v>0</v>
      </c>
      <c r="H121" s="308">
        <f t="shared" ref="H121:H140" si="20">I121+K121</f>
        <v>0</v>
      </c>
      <c r="I121" s="308">
        <f t="shared" ref="I121:K131" si="21">I16</f>
        <v>0</v>
      </c>
      <c r="J121" s="308">
        <f t="shared" si="21"/>
        <v>0</v>
      </c>
      <c r="K121" s="308">
        <f t="shared" si="21"/>
        <v>0</v>
      </c>
      <c r="L121" s="310">
        <f t="shared" ref="L121:L140" si="22">M121+O121</f>
        <v>782</v>
      </c>
      <c r="M121" s="310">
        <f t="shared" ref="M121:O131" si="23">M16</f>
        <v>782</v>
      </c>
      <c r="N121" s="310">
        <f t="shared" si="23"/>
        <v>597</v>
      </c>
      <c r="O121" s="310">
        <f t="shared" si="23"/>
        <v>0</v>
      </c>
    </row>
    <row r="122" spans="1:15" x14ac:dyDescent="0.25">
      <c r="A122" s="106"/>
      <c r="B122" s="107" t="s">
        <v>221</v>
      </c>
      <c r="C122" s="108"/>
      <c r="D122" s="241">
        <f t="shared" ref="D122:D140" si="24">E122+G122</f>
        <v>62761</v>
      </c>
      <c r="E122" s="241">
        <f t="shared" si="19"/>
        <v>62761</v>
      </c>
      <c r="F122" s="241">
        <f t="shared" si="19"/>
        <v>23594</v>
      </c>
      <c r="G122" s="241">
        <f t="shared" si="19"/>
        <v>0</v>
      </c>
      <c r="H122" s="306">
        <f t="shared" si="20"/>
        <v>0</v>
      </c>
      <c r="I122" s="306">
        <f t="shared" si="21"/>
        <v>0</v>
      </c>
      <c r="J122" s="306">
        <f t="shared" si="21"/>
        <v>0</v>
      </c>
      <c r="K122" s="306">
        <f t="shared" si="21"/>
        <v>0</v>
      </c>
      <c r="L122" s="77">
        <f t="shared" si="22"/>
        <v>62761</v>
      </c>
      <c r="M122" s="77">
        <f t="shared" si="23"/>
        <v>62761</v>
      </c>
      <c r="N122" s="77">
        <f t="shared" si="23"/>
        <v>23594</v>
      </c>
      <c r="O122" s="77">
        <f t="shared" si="23"/>
        <v>0</v>
      </c>
    </row>
    <row r="123" spans="1:15" ht="26.25" x14ac:dyDescent="0.25">
      <c r="A123" s="106"/>
      <c r="B123" s="107" t="s">
        <v>229</v>
      </c>
      <c r="C123" s="108"/>
      <c r="D123" s="241">
        <f t="shared" si="24"/>
        <v>8000</v>
      </c>
      <c r="E123" s="241">
        <f t="shared" si="19"/>
        <v>8000</v>
      </c>
      <c r="F123" s="241">
        <f t="shared" si="19"/>
        <v>6100</v>
      </c>
      <c r="G123" s="241">
        <f t="shared" si="19"/>
        <v>0</v>
      </c>
      <c r="H123" s="306">
        <f t="shared" si="20"/>
        <v>0</v>
      </c>
      <c r="I123" s="306">
        <f t="shared" si="21"/>
        <v>0</v>
      </c>
      <c r="J123" s="306">
        <f t="shared" si="21"/>
        <v>0</v>
      </c>
      <c r="K123" s="306">
        <f t="shared" si="21"/>
        <v>0</v>
      </c>
      <c r="L123" s="77">
        <f t="shared" si="22"/>
        <v>8000</v>
      </c>
      <c r="M123" s="77">
        <f t="shared" si="23"/>
        <v>8000</v>
      </c>
      <c r="N123" s="77">
        <f t="shared" si="23"/>
        <v>6100</v>
      </c>
      <c r="O123" s="77">
        <f t="shared" si="23"/>
        <v>0</v>
      </c>
    </row>
    <row r="124" spans="1:15" ht="26.25" x14ac:dyDescent="0.25">
      <c r="A124" s="106"/>
      <c r="B124" s="107" t="s">
        <v>223</v>
      </c>
      <c r="C124" s="108"/>
      <c r="D124" s="241">
        <f t="shared" si="24"/>
        <v>25933</v>
      </c>
      <c r="E124" s="241">
        <f t="shared" si="19"/>
        <v>25933</v>
      </c>
      <c r="F124" s="241">
        <f t="shared" si="19"/>
        <v>16000</v>
      </c>
      <c r="G124" s="241">
        <f t="shared" si="19"/>
        <v>0</v>
      </c>
      <c r="H124" s="306">
        <f t="shared" si="20"/>
        <v>0</v>
      </c>
      <c r="I124" s="306">
        <f t="shared" si="21"/>
        <v>0</v>
      </c>
      <c r="J124" s="306">
        <f t="shared" si="21"/>
        <v>0</v>
      </c>
      <c r="K124" s="306">
        <f t="shared" si="21"/>
        <v>0</v>
      </c>
      <c r="L124" s="77">
        <f t="shared" si="22"/>
        <v>25933</v>
      </c>
      <c r="M124" s="77">
        <f t="shared" si="23"/>
        <v>25933</v>
      </c>
      <c r="N124" s="77">
        <f t="shared" si="23"/>
        <v>16000</v>
      </c>
      <c r="O124" s="77">
        <f t="shared" si="23"/>
        <v>0</v>
      </c>
    </row>
    <row r="125" spans="1:15" x14ac:dyDescent="0.25">
      <c r="A125" s="106"/>
      <c r="B125" s="107" t="s">
        <v>230</v>
      </c>
      <c r="C125" s="108"/>
      <c r="D125" s="241">
        <f t="shared" si="24"/>
        <v>92215</v>
      </c>
      <c r="E125" s="241">
        <f t="shared" si="19"/>
        <v>92215</v>
      </c>
      <c r="F125" s="241">
        <f t="shared" si="19"/>
        <v>66468</v>
      </c>
      <c r="G125" s="241">
        <f t="shared" si="19"/>
        <v>0</v>
      </c>
      <c r="H125" s="306">
        <f t="shared" si="20"/>
        <v>0</v>
      </c>
      <c r="I125" s="306">
        <f t="shared" si="21"/>
        <v>0</v>
      </c>
      <c r="J125" s="306">
        <f t="shared" si="21"/>
        <v>0</v>
      </c>
      <c r="K125" s="306">
        <f t="shared" si="21"/>
        <v>0</v>
      </c>
      <c r="L125" s="77">
        <f t="shared" si="22"/>
        <v>92215</v>
      </c>
      <c r="M125" s="77">
        <f t="shared" si="23"/>
        <v>92215</v>
      </c>
      <c r="N125" s="77">
        <f t="shared" si="23"/>
        <v>66468</v>
      </c>
      <c r="O125" s="77">
        <f t="shared" si="23"/>
        <v>0</v>
      </c>
    </row>
    <row r="126" spans="1:15" x14ac:dyDescent="0.25">
      <c r="A126" s="106"/>
      <c r="B126" s="107" t="s">
        <v>231</v>
      </c>
      <c r="C126" s="108"/>
      <c r="D126" s="241">
        <f t="shared" si="24"/>
        <v>13718</v>
      </c>
      <c r="E126" s="241">
        <f t="shared" si="19"/>
        <v>13718</v>
      </c>
      <c r="F126" s="241">
        <f t="shared" si="19"/>
        <v>9917</v>
      </c>
      <c r="G126" s="241">
        <f t="shared" si="19"/>
        <v>0</v>
      </c>
      <c r="H126" s="306">
        <f t="shared" si="20"/>
        <v>0</v>
      </c>
      <c r="I126" s="306">
        <f t="shared" si="21"/>
        <v>0</v>
      </c>
      <c r="J126" s="306">
        <f t="shared" si="21"/>
        <v>0</v>
      </c>
      <c r="K126" s="306">
        <f t="shared" si="21"/>
        <v>0</v>
      </c>
      <c r="L126" s="77">
        <f t="shared" si="22"/>
        <v>13718</v>
      </c>
      <c r="M126" s="77">
        <f t="shared" si="23"/>
        <v>13718</v>
      </c>
      <c r="N126" s="77">
        <f t="shared" si="23"/>
        <v>9917</v>
      </c>
      <c r="O126" s="77">
        <f t="shared" si="23"/>
        <v>0</v>
      </c>
    </row>
    <row r="127" spans="1:15" ht="26.25" x14ac:dyDescent="0.25">
      <c r="A127" s="106"/>
      <c r="B127" s="107" t="s">
        <v>222</v>
      </c>
      <c r="C127" s="108"/>
      <c r="D127" s="241">
        <f t="shared" si="24"/>
        <v>8689</v>
      </c>
      <c r="E127" s="241">
        <f t="shared" si="19"/>
        <v>8689</v>
      </c>
      <c r="F127" s="241">
        <f t="shared" si="19"/>
        <v>6634</v>
      </c>
      <c r="G127" s="241">
        <f t="shared" si="19"/>
        <v>0</v>
      </c>
      <c r="H127" s="306">
        <f t="shared" si="20"/>
        <v>0</v>
      </c>
      <c r="I127" s="306">
        <f t="shared" si="21"/>
        <v>0</v>
      </c>
      <c r="J127" s="306">
        <f t="shared" si="21"/>
        <v>0</v>
      </c>
      <c r="K127" s="306">
        <f t="shared" si="21"/>
        <v>0</v>
      </c>
      <c r="L127" s="77">
        <f t="shared" si="22"/>
        <v>8689</v>
      </c>
      <c r="M127" s="77">
        <f t="shared" si="23"/>
        <v>8689</v>
      </c>
      <c r="N127" s="77">
        <f t="shared" si="23"/>
        <v>6634</v>
      </c>
      <c r="O127" s="77">
        <f t="shared" si="23"/>
        <v>0</v>
      </c>
    </row>
    <row r="128" spans="1:15" x14ac:dyDescent="0.25">
      <c r="A128" s="106"/>
      <c r="B128" s="107" t="s">
        <v>232</v>
      </c>
      <c r="C128" s="108"/>
      <c r="D128" s="241">
        <f t="shared" si="24"/>
        <v>12483</v>
      </c>
      <c r="E128" s="241">
        <f t="shared" si="19"/>
        <v>12483</v>
      </c>
      <c r="F128" s="241">
        <f t="shared" si="19"/>
        <v>3215</v>
      </c>
      <c r="G128" s="241">
        <f t="shared" si="19"/>
        <v>0</v>
      </c>
      <c r="H128" s="306">
        <f t="shared" si="20"/>
        <v>0</v>
      </c>
      <c r="I128" s="306">
        <f t="shared" si="21"/>
        <v>0</v>
      </c>
      <c r="J128" s="306">
        <f t="shared" si="21"/>
        <v>0</v>
      </c>
      <c r="K128" s="306">
        <f t="shared" si="21"/>
        <v>0</v>
      </c>
      <c r="L128" s="77">
        <f t="shared" si="22"/>
        <v>12483</v>
      </c>
      <c r="M128" s="77">
        <f t="shared" si="23"/>
        <v>12483</v>
      </c>
      <c r="N128" s="77">
        <f t="shared" si="23"/>
        <v>3215</v>
      </c>
      <c r="O128" s="77">
        <f t="shared" si="23"/>
        <v>0</v>
      </c>
    </row>
    <row r="129" spans="1:15" ht="26.25" x14ac:dyDescent="0.25">
      <c r="A129" s="106"/>
      <c r="B129" s="107" t="s">
        <v>247</v>
      </c>
      <c r="C129" s="108"/>
      <c r="D129" s="241">
        <f t="shared" si="24"/>
        <v>579</v>
      </c>
      <c r="E129" s="241">
        <f t="shared" si="19"/>
        <v>579</v>
      </c>
      <c r="F129" s="241">
        <f t="shared" si="19"/>
        <v>442</v>
      </c>
      <c r="G129" s="241">
        <f t="shared" si="19"/>
        <v>0</v>
      </c>
      <c r="H129" s="306">
        <f t="shared" si="20"/>
        <v>0</v>
      </c>
      <c r="I129" s="306">
        <f t="shared" si="21"/>
        <v>0</v>
      </c>
      <c r="J129" s="306">
        <f t="shared" si="21"/>
        <v>0</v>
      </c>
      <c r="K129" s="306">
        <f t="shared" si="21"/>
        <v>0</v>
      </c>
      <c r="L129" s="77">
        <f t="shared" si="22"/>
        <v>579</v>
      </c>
      <c r="M129" s="77">
        <f t="shared" si="23"/>
        <v>579</v>
      </c>
      <c r="N129" s="77">
        <f t="shared" si="23"/>
        <v>442</v>
      </c>
      <c r="O129" s="77">
        <f t="shared" si="23"/>
        <v>0</v>
      </c>
    </row>
    <row r="130" spans="1:15" x14ac:dyDescent="0.25">
      <c r="A130" s="106"/>
      <c r="B130" s="107" t="s">
        <v>228</v>
      </c>
      <c r="C130" s="108"/>
      <c r="D130" s="241">
        <f t="shared" si="24"/>
        <v>16855</v>
      </c>
      <c r="E130" s="241">
        <f t="shared" si="19"/>
        <v>16855</v>
      </c>
      <c r="F130" s="241">
        <f t="shared" si="19"/>
        <v>11448</v>
      </c>
      <c r="G130" s="241">
        <f t="shared" si="19"/>
        <v>0</v>
      </c>
      <c r="H130" s="306">
        <f t="shared" si="20"/>
        <v>0</v>
      </c>
      <c r="I130" s="306">
        <f t="shared" si="21"/>
        <v>0</v>
      </c>
      <c r="J130" s="306">
        <f t="shared" si="21"/>
        <v>0</v>
      </c>
      <c r="K130" s="306">
        <f t="shared" si="21"/>
        <v>0</v>
      </c>
      <c r="L130" s="77">
        <f t="shared" si="22"/>
        <v>16855</v>
      </c>
      <c r="M130" s="77">
        <f t="shared" si="23"/>
        <v>16855</v>
      </c>
      <c r="N130" s="77">
        <f t="shared" si="23"/>
        <v>11448</v>
      </c>
      <c r="O130" s="77">
        <f t="shared" si="23"/>
        <v>0</v>
      </c>
    </row>
    <row r="131" spans="1:15" x14ac:dyDescent="0.25">
      <c r="A131" s="106"/>
      <c r="B131" s="107" t="s">
        <v>218</v>
      </c>
      <c r="C131" s="108"/>
      <c r="D131" s="241">
        <f t="shared" si="24"/>
        <v>7501</v>
      </c>
      <c r="E131" s="241">
        <f t="shared" si="19"/>
        <v>7501</v>
      </c>
      <c r="F131" s="241">
        <f t="shared" si="19"/>
        <v>5096</v>
      </c>
      <c r="G131" s="241">
        <f t="shared" si="19"/>
        <v>0</v>
      </c>
      <c r="H131" s="306">
        <f t="shared" si="20"/>
        <v>0</v>
      </c>
      <c r="I131" s="306">
        <f t="shared" si="21"/>
        <v>0</v>
      </c>
      <c r="J131" s="306">
        <f t="shared" si="21"/>
        <v>0</v>
      </c>
      <c r="K131" s="306">
        <f t="shared" si="21"/>
        <v>0</v>
      </c>
      <c r="L131" s="77">
        <f t="shared" si="22"/>
        <v>7501</v>
      </c>
      <c r="M131" s="77">
        <f t="shared" si="23"/>
        <v>7501</v>
      </c>
      <c r="N131" s="77">
        <f t="shared" si="23"/>
        <v>5096</v>
      </c>
      <c r="O131" s="77">
        <f t="shared" si="23"/>
        <v>0</v>
      </c>
    </row>
    <row r="132" spans="1:15" x14ac:dyDescent="0.25">
      <c r="A132" s="106"/>
      <c r="B132" s="107" t="s">
        <v>235</v>
      </c>
      <c r="C132" s="108"/>
      <c r="D132" s="241">
        <f t="shared" si="24"/>
        <v>232565</v>
      </c>
      <c r="E132" s="241">
        <f>E27+E34+E38+E42+E46+E50+E54+E58+E62+E66+E70</f>
        <v>232565</v>
      </c>
      <c r="F132" s="241">
        <f>F27+F34+F38+F42+F46+F50+F54+F58+F62+F66+F70</f>
        <v>143176</v>
      </c>
      <c r="G132" s="241">
        <f>G27+G34+G38+G42+G46+G50+G54+G58+G62+G66+G70</f>
        <v>0</v>
      </c>
      <c r="H132" s="306">
        <f t="shared" si="20"/>
        <v>0</v>
      </c>
      <c r="I132" s="306">
        <f>I27+I34+I38+I42+I46+I50+I54+I58+I62+I66+I70</f>
        <v>0</v>
      </c>
      <c r="J132" s="306">
        <f>J27+J34+J38+J42+J46+J50+J54+J58+J62+J66+J70</f>
        <v>0</v>
      </c>
      <c r="K132" s="306">
        <f>K27+K34+K38+K42+K46+K50+K54+K58+K62+K66+K70</f>
        <v>0</v>
      </c>
      <c r="L132" s="77">
        <f t="shared" si="22"/>
        <v>232565</v>
      </c>
      <c r="M132" s="77">
        <f>M27+M34+M38+M42+M46+M50+M54+M58+M62+M66+M70</f>
        <v>232565</v>
      </c>
      <c r="N132" s="77">
        <f>N27+N34+N38+N42+N46+N50+N54+N58+N62+N66+N70</f>
        <v>143176</v>
      </c>
      <c r="O132" s="77">
        <f>O27+O34+O38+O42+O46+O50+O54+O58+O62+O66+O70</f>
        <v>0</v>
      </c>
    </row>
    <row r="133" spans="1:15" ht="40.5" customHeight="1" x14ac:dyDescent="0.25">
      <c r="A133" s="106"/>
      <c r="B133" s="107" t="s">
        <v>242</v>
      </c>
      <c r="C133" s="108"/>
      <c r="D133" s="241">
        <f t="shared" si="24"/>
        <v>201865</v>
      </c>
      <c r="E133" s="241">
        <f>E84</f>
        <v>201865</v>
      </c>
      <c r="F133" s="241">
        <f>F84</f>
        <v>0</v>
      </c>
      <c r="G133" s="241">
        <f>G84</f>
        <v>0</v>
      </c>
      <c r="H133" s="306">
        <f t="shared" si="20"/>
        <v>0</v>
      </c>
      <c r="I133" s="306">
        <f>I84</f>
        <v>0</v>
      </c>
      <c r="J133" s="306">
        <f>J84</f>
        <v>0</v>
      </c>
      <c r="K133" s="306">
        <f>K84</f>
        <v>0</v>
      </c>
      <c r="L133" s="77">
        <f t="shared" si="22"/>
        <v>201865</v>
      </c>
      <c r="M133" s="77">
        <f>M84</f>
        <v>201865</v>
      </c>
      <c r="N133" s="77">
        <f>N84</f>
        <v>0</v>
      </c>
      <c r="O133" s="77">
        <f>O84</f>
        <v>0</v>
      </c>
    </row>
    <row r="134" spans="1:15" x14ac:dyDescent="0.25">
      <c r="A134" s="106"/>
      <c r="B134" s="107" t="s">
        <v>240</v>
      </c>
      <c r="C134" s="108"/>
      <c r="D134" s="241">
        <f t="shared" si="24"/>
        <v>316976</v>
      </c>
      <c r="E134" s="241">
        <f>E74</f>
        <v>316976</v>
      </c>
      <c r="F134" s="241">
        <f>F74</f>
        <v>219892</v>
      </c>
      <c r="G134" s="241">
        <f>G74</f>
        <v>0</v>
      </c>
      <c r="H134" s="306">
        <f t="shared" si="20"/>
        <v>0</v>
      </c>
      <c r="I134" s="306">
        <f>I74</f>
        <v>0</v>
      </c>
      <c r="J134" s="306">
        <f>J74</f>
        <v>0</v>
      </c>
      <c r="K134" s="306">
        <f>K74</f>
        <v>0</v>
      </c>
      <c r="L134" s="77">
        <f t="shared" si="22"/>
        <v>316976</v>
      </c>
      <c r="M134" s="77">
        <f>M74</f>
        <v>316976</v>
      </c>
      <c r="N134" s="77">
        <f>N74</f>
        <v>219892</v>
      </c>
      <c r="O134" s="77">
        <f>O74</f>
        <v>0</v>
      </c>
    </row>
    <row r="135" spans="1:15" ht="26.25" x14ac:dyDescent="0.25">
      <c r="A135" s="106"/>
      <c r="B135" s="107" t="s">
        <v>220</v>
      </c>
      <c r="C135" s="108"/>
      <c r="D135" s="241">
        <f t="shared" si="24"/>
        <v>148302</v>
      </c>
      <c r="E135" s="241">
        <f>E80+E81</f>
        <v>148302</v>
      </c>
      <c r="F135" s="241">
        <f>F80+F81</f>
        <v>80621</v>
      </c>
      <c r="G135" s="241">
        <f>G80+G81</f>
        <v>0</v>
      </c>
      <c r="H135" s="306">
        <f t="shared" si="20"/>
        <v>0</v>
      </c>
      <c r="I135" s="306">
        <f>I80+I81</f>
        <v>0</v>
      </c>
      <c r="J135" s="306">
        <f>J80+J81</f>
        <v>0</v>
      </c>
      <c r="K135" s="306">
        <f>K80+K81</f>
        <v>0</v>
      </c>
      <c r="L135" s="77">
        <f t="shared" si="22"/>
        <v>148302</v>
      </c>
      <c r="M135" s="77">
        <f>M80+M81</f>
        <v>148302</v>
      </c>
      <c r="N135" s="77">
        <f>N80+N81</f>
        <v>80621</v>
      </c>
      <c r="O135" s="77">
        <f>O80+O81</f>
        <v>0</v>
      </c>
    </row>
    <row r="136" spans="1:15" ht="26.25" x14ac:dyDescent="0.25">
      <c r="A136" s="106"/>
      <c r="B136" s="107" t="s">
        <v>243</v>
      </c>
      <c r="C136" s="108"/>
      <c r="D136" s="241">
        <f t="shared" si="24"/>
        <v>29958</v>
      </c>
      <c r="E136" s="241">
        <f t="shared" ref="E136:G138" si="25">E28+E112</f>
        <v>29958</v>
      </c>
      <c r="F136" s="241">
        <f t="shared" si="25"/>
        <v>880</v>
      </c>
      <c r="G136" s="241">
        <f t="shared" si="25"/>
        <v>0</v>
      </c>
      <c r="H136" s="306">
        <f t="shared" si="20"/>
        <v>0</v>
      </c>
      <c r="I136" s="306">
        <f t="shared" ref="I136:K138" si="26">I28+I112</f>
        <v>0</v>
      </c>
      <c r="J136" s="306">
        <f t="shared" si="26"/>
        <v>0</v>
      </c>
      <c r="K136" s="306">
        <f t="shared" si="26"/>
        <v>0</v>
      </c>
      <c r="L136" s="77">
        <f t="shared" si="22"/>
        <v>29958</v>
      </c>
      <c r="M136" s="77">
        <f t="shared" ref="M136:O138" si="27">M28+M112</f>
        <v>29958</v>
      </c>
      <c r="N136" s="77">
        <f t="shared" si="27"/>
        <v>880</v>
      </c>
      <c r="O136" s="77">
        <f t="shared" si="27"/>
        <v>0</v>
      </c>
    </row>
    <row r="137" spans="1:15" ht="26.25" x14ac:dyDescent="0.25">
      <c r="A137" s="106"/>
      <c r="B137" s="107" t="s">
        <v>219</v>
      </c>
      <c r="C137" s="108"/>
      <c r="D137" s="241">
        <f t="shared" si="24"/>
        <v>216439</v>
      </c>
      <c r="E137" s="241">
        <f t="shared" si="25"/>
        <v>216439</v>
      </c>
      <c r="F137" s="241">
        <f t="shared" si="25"/>
        <v>0</v>
      </c>
      <c r="G137" s="241">
        <f t="shared" si="25"/>
        <v>0</v>
      </c>
      <c r="H137" s="306">
        <f t="shared" si="20"/>
        <v>0</v>
      </c>
      <c r="I137" s="306">
        <f t="shared" si="26"/>
        <v>0</v>
      </c>
      <c r="J137" s="306">
        <f t="shared" si="26"/>
        <v>0</v>
      </c>
      <c r="K137" s="306">
        <f t="shared" si="26"/>
        <v>0</v>
      </c>
      <c r="L137" s="77">
        <f t="shared" si="22"/>
        <v>216439</v>
      </c>
      <c r="M137" s="77">
        <f t="shared" si="27"/>
        <v>216439</v>
      </c>
      <c r="N137" s="77">
        <f t="shared" si="27"/>
        <v>0</v>
      </c>
      <c r="O137" s="77">
        <f t="shared" si="27"/>
        <v>0</v>
      </c>
    </row>
    <row r="138" spans="1:15" x14ac:dyDescent="0.25">
      <c r="A138" s="106"/>
      <c r="B138" s="107" t="s">
        <v>244</v>
      </c>
      <c r="C138" s="108"/>
      <c r="D138" s="241">
        <f t="shared" si="24"/>
        <v>520804</v>
      </c>
      <c r="E138" s="241">
        <f t="shared" si="25"/>
        <v>520804</v>
      </c>
      <c r="F138" s="241">
        <f t="shared" si="25"/>
        <v>12225</v>
      </c>
      <c r="G138" s="241">
        <f t="shared" si="25"/>
        <v>0</v>
      </c>
      <c r="H138" s="306">
        <f t="shared" si="20"/>
        <v>0</v>
      </c>
      <c r="I138" s="306">
        <f t="shared" si="26"/>
        <v>0</v>
      </c>
      <c r="J138" s="306">
        <f t="shared" si="26"/>
        <v>0</v>
      </c>
      <c r="K138" s="306">
        <f t="shared" si="26"/>
        <v>0</v>
      </c>
      <c r="L138" s="77">
        <f t="shared" si="22"/>
        <v>520804</v>
      </c>
      <c r="M138" s="77">
        <f t="shared" si="27"/>
        <v>520804</v>
      </c>
      <c r="N138" s="77">
        <f t="shared" si="27"/>
        <v>12225</v>
      </c>
      <c r="O138" s="77">
        <f t="shared" si="27"/>
        <v>0</v>
      </c>
    </row>
    <row r="139" spans="1:15" x14ac:dyDescent="0.25">
      <c r="A139" s="106"/>
      <c r="B139" s="107" t="s">
        <v>248</v>
      </c>
      <c r="C139" s="108"/>
      <c r="D139" s="241">
        <f t="shared" si="24"/>
        <v>447733</v>
      </c>
      <c r="E139" s="241">
        <f>E31+E115+E116</f>
        <v>447733</v>
      </c>
      <c r="F139" s="241">
        <f>F31+F115+F116</f>
        <v>82782</v>
      </c>
      <c r="G139" s="241">
        <f>G31+G115+G116</f>
        <v>0</v>
      </c>
      <c r="H139" s="306">
        <f t="shared" si="20"/>
        <v>0</v>
      </c>
      <c r="I139" s="306">
        <f>I31+I115+I116</f>
        <v>0</v>
      </c>
      <c r="J139" s="306">
        <f>J31+J115+J116</f>
        <v>0</v>
      </c>
      <c r="K139" s="306">
        <f>K31+K115+K116</f>
        <v>0</v>
      </c>
      <c r="L139" s="77">
        <f t="shared" si="22"/>
        <v>447733</v>
      </c>
      <c r="M139" s="77">
        <f>M31+M115+M116</f>
        <v>447733</v>
      </c>
      <c r="N139" s="77">
        <f>N31+N115+N116</f>
        <v>82782</v>
      </c>
      <c r="O139" s="77">
        <f>O31+O115+O116</f>
        <v>0</v>
      </c>
    </row>
    <row r="140" spans="1:15" ht="39" x14ac:dyDescent="0.25">
      <c r="A140" s="105"/>
      <c r="B140" s="109" t="s">
        <v>241</v>
      </c>
      <c r="C140" s="108"/>
      <c r="D140" s="241">
        <f t="shared" si="24"/>
        <v>204105</v>
      </c>
      <c r="E140" s="241">
        <f>E35+E39+E43+E47+E51+E55+E59+E63+E67+E71+E72+E86+E88+E90+E92+E94+E96+E98+E100+E102+E104+E106</f>
        <v>204105</v>
      </c>
      <c r="F140" s="241">
        <f>F35+F39+F43+F47+F51+F55+F59+F63+F67+F71+F72+F86+F88+F90+F92+F94+F96+F98+F100+F102+F104+F106</f>
        <v>136127</v>
      </c>
      <c r="G140" s="241">
        <f>G35+G39+G43+G47+G51+G55+G59+G63+G67+G71+G72+G86+G88+G90+G92+G94+G96+G98+G100+G102+G104+G106</f>
        <v>0</v>
      </c>
      <c r="H140" s="306">
        <f t="shared" si="20"/>
        <v>0</v>
      </c>
      <c r="I140" s="306">
        <f>I35+I39+I43+I47+I51+I55+I59+I63+I67+I71+I72+I86+I88+I90+I92+I94+I96+I98+I100+I102+I104+I106</f>
        <v>0</v>
      </c>
      <c r="J140" s="306">
        <f>J35+J39+J43+J47+J51+J55+J59+J63+J67+J71+J72+J86+J88+J90+J92+J94+J96+J98+J100+J102+J104+J106</f>
        <v>0</v>
      </c>
      <c r="K140" s="306">
        <f>K35+K39+K43+K47+K51+K55+K59+K63+K67+K71+K72+K86+K88+K90+K92+K94+K96+K98+K100+K102+K104+K106</f>
        <v>0</v>
      </c>
      <c r="L140" s="77">
        <f t="shared" si="22"/>
        <v>204105</v>
      </c>
      <c r="M140" s="77">
        <f>M35+M39+M43+M47+M51+M55+M59+M63+M67+M71+M72+M86+M88+M90+M92+M94+M96+M98+M100+M102+M104+M106</f>
        <v>204105</v>
      </c>
      <c r="N140" s="77">
        <f>N35+N39+N43+N47+N51+N55+N59+N63+N67+N71+N72+N86+N88+N90+N92+N94+N96+N98+N100+N102+N104+N106</f>
        <v>136127</v>
      </c>
      <c r="O140" s="77">
        <f>O35+O39+O43+O47+O51+O55+O59+O63+O67+O71+O72+O86+O88+O90+O92+O94+O96+O98+O100+O102+O104+O106</f>
        <v>0</v>
      </c>
    </row>
    <row r="141" spans="1:15" x14ac:dyDescent="0.25">
      <c r="A141" s="14"/>
      <c r="B141" s="161"/>
      <c r="C141" s="237"/>
      <c r="D141" s="161"/>
      <c r="E141" s="161"/>
      <c r="F141" s="161"/>
      <c r="G141" s="161"/>
      <c r="H141" s="161"/>
      <c r="I141" s="161"/>
      <c r="J141" s="161"/>
      <c r="K141" s="161"/>
      <c r="L141" s="161"/>
      <c r="M141" s="161"/>
      <c r="N141" s="161"/>
      <c r="O141" s="14"/>
    </row>
    <row r="142" spans="1:15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</row>
    <row r="143" spans="1:15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</row>
    <row r="144" spans="1:15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</row>
    <row r="145" spans="1:15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</row>
    <row r="146" spans="1:15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</row>
    <row r="147" spans="1:15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</row>
    <row r="148" spans="1:15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</row>
    <row r="149" spans="1:15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</row>
    <row r="150" spans="1:15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</row>
    <row r="151" spans="1:15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pans="1:15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pans="1:15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pans="1:15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</row>
    <row r="168" spans="1:15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</row>
    <row r="169" spans="1:15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</row>
    <row r="170" spans="1:15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</row>
    <row r="171" spans="1:15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</row>
    <row r="181" spans="1:15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</row>
    <row r="182" spans="1:15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</row>
    <row r="183" spans="1:15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</row>
    <row r="184" spans="1:15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</row>
    <row r="185" spans="1:15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pans="1:15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pans="1:15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pans="1:15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pans="1:15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pans="1:15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</row>
    <row r="191" spans="1:15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</row>
    <row r="192" spans="1:15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</row>
    <row r="193" spans="1:15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</row>
    <row r="194" spans="1:15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</row>
    <row r="195" spans="1:15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</row>
    <row r="196" spans="1:15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</row>
    <row r="197" spans="1:15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</row>
    <row r="198" spans="1:15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</row>
    <row r="199" spans="1:15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</row>
    <row r="200" spans="1:15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</row>
    <row r="202" spans="1:15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</row>
    <row r="203" spans="1:15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</row>
    <row r="204" spans="1:15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</row>
    <row r="205" spans="1:15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</row>
    <row r="206" spans="1:15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</row>
    <row r="207" spans="1:15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5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pans="1:15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pans="1:15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pans="1:15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pans="1:15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pans="1:15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</row>
    <row r="214" spans="1:15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</row>
    <row r="215" spans="1:15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</row>
    <row r="216" spans="1:15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</row>
    <row r="217" spans="1:15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</row>
    <row r="219" spans="1:15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</row>
    <row r="220" spans="1:15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5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5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5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5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C236" s="47"/>
    </row>
    <row r="237" spans="1:15" x14ac:dyDescent="0.25">
      <c r="C237" s="47"/>
    </row>
    <row r="238" spans="1:15" x14ac:dyDescent="0.25">
      <c r="C238" s="47"/>
    </row>
    <row r="239" spans="1:15" x14ac:dyDescent="0.25">
      <c r="C239" s="47"/>
    </row>
    <row r="240" spans="1:15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</sheetData>
  <mergeCells count="44">
    <mergeCell ref="A78:A81"/>
    <mergeCell ref="C106:C107"/>
    <mergeCell ref="C84:C85"/>
    <mergeCell ref="C100:C101"/>
    <mergeCell ref="C104:C105"/>
    <mergeCell ref="A116:A117"/>
    <mergeCell ref="A110:A115"/>
    <mergeCell ref="C116:C117"/>
    <mergeCell ref="C90:C91"/>
    <mergeCell ref="C92:C93"/>
    <mergeCell ref="B109:O109"/>
    <mergeCell ref="C102:C103"/>
    <mergeCell ref="C94:C95"/>
    <mergeCell ref="E10:G10"/>
    <mergeCell ref="E11:F11"/>
    <mergeCell ref="G11:G12"/>
    <mergeCell ref="C72:C73"/>
    <mergeCell ref="B13:O13"/>
    <mergeCell ref="B77:O77"/>
    <mergeCell ref="C74:C75"/>
    <mergeCell ref="I11:J11"/>
    <mergeCell ref="D10:D12"/>
    <mergeCell ref="C98:C99"/>
    <mergeCell ref="C86:C87"/>
    <mergeCell ref="C88:C89"/>
    <mergeCell ref="H10:H12"/>
    <mergeCell ref="C96:C97"/>
    <mergeCell ref="B83:O83"/>
    <mergeCell ref="B1:O1"/>
    <mergeCell ref="B2:O2"/>
    <mergeCell ref="B3:O3"/>
    <mergeCell ref="B4:O4"/>
    <mergeCell ref="I10:K10"/>
    <mergeCell ref="A8:O8"/>
    <mergeCell ref="L10:L12"/>
    <mergeCell ref="M10:O10"/>
    <mergeCell ref="M11:N11"/>
    <mergeCell ref="O11:O12"/>
    <mergeCell ref="B5:O5"/>
    <mergeCell ref="B6:O6"/>
    <mergeCell ref="A10:A12"/>
    <mergeCell ref="B10:B12"/>
    <mergeCell ref="C10:C12"/>
    <mergeCell ref="K11:K12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7"/>
  <sheetViews>
    <sheetView showZeros="0" workbookViewId="0">
      <selection activeCell="I33" sqref="I3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453" t="s">
        <v>394</v>
      </c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</row>
    <row r="2" spans="1:17" x14ac:dyDescent="0.25">
      <c r="B2" s="453" t="s">
        <v>395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</row>
    <row r="3" spans="1:17" x14ac:dyDescent="0.25">
      <c r="B3" s="453" t="s">
        <v>396</v>
      </c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</row>
    <row r="4" spans="1:17" x14ac:dyDescent="0.25">
      <c r="B4" s="453" t="s">
        <v>420</v>
      </c>
      <c r="C4" s="453"/>
      <c r="D4" s="453"/>
      <c r="E4" s="453"/>
      <c r="F4" s="453"/>
      <c r="G4" s="453"/>
      <c r="H4" s="453"/>
      <c r="I4" s="453"/>
      <c r="J4" s="453"/>
      <c r="K4" s="453"/>
      <c r="L4" s="453"/>
      <c r="M4" s="453"/>
      <c r="N4" s="453"/>
      <c r="O4" s="453"/>
    </row>
    <row r="5" spans="1:17" ht="15" customHeight="1" x14ac:dyDescent="0.25">
      <c r="B5" s="453" t="s">
        <v>440</v>
      </c>
      <c r="C5" s="453"/>
      <c r="D5" s="453"/>
      <c r="E5" s="453"/>
      <c r="F5" s="453"/>
      <c r="G5" s="453"/>
      <c r="H5" s="453"/>
      <c r="I5" s="453"/>
      <c r="J5" s="453"/>
      <c r="K5" s="453"/>
      <c r="L5" s="453"/>
      <c r="M5" s="453"/>
      <c r="N5" s="453"/>
      <c r="O5" s="453"/>
    </row>
    <row r="6" spans="1:17" ht="15" customHeight="1" x14ac:dyDescent="0.25">
      <c r="B6" s="453" t="s">
        <v>443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M6" s="453"/>
      <c r="N6" s="453"/>
      <c r="O6" s="453"/>
    </row>
    <row r="7" spans="1:17" x14ac:dyDescent="0.25">
      <c r="A7" s="14"/>
      <c r="B7" s="14"/>
      <c r="C7" s="173"/>
      <c r="D7" s="14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4"/>
    </row>
    <row r="8" spans="1:17" ht="27" customHeight="1" x14ac:dyDescent="0.25">
      <c r="A8" s="454" t="s">
        <v>212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</row>
    <row r="9" spans="1:17" x14ac:dyDescent="0.25">
      <c r="A9" s="172"/>
      <c r="B9" s="172"/>
      <c r="C9" s="172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4" t="s">
        <v>186</v>
      </c>
    </row>
    <row r="10" spans="1:17" ht="15" customHeight="1" x14ac:dyDescent="0.25">
      <c r="A10" s="393" t="s">
        <v>5</v>
      </c>
      <c r="B10" s="396" t="s">
        <v>391</v>
      </c>
      <c r="C10" s="396" t="s">
        <v>60</v>
      </c>
      <c r="D10" s="419" t="s">
        <v>414</v>
      </c>
      <c r="E10" s="423" t="s">
        <v>214</v>
      </c>
      <c r="F10" s="423"/>
      <c r="G10" s="424"/>
      <c r="H10" s="399" t="s">
        <v>416</v>
      </c>
      <c r="I10" s="402" t="s">
        <v>214</v>
      </c>
      <c r="J10" s="403"/>
      <c r="K10" s="404"/>
      <c r="L10" s="455" t="s">
        <v>0</v>
      </c>
      <c r="M10" s="426" t="s">
        <v>214</v>
      </c>
      <c r="N10" s="427"/>
      <c r="O10" s="428"/>
    </row>
    <row r="11" spans="1:17" x14ac:dyDescent="0.25">
      <c r="A11" s="394"/>
      <c r="B11" s="397"/>
      <c r="C11" s="397"/>
      <c r="D11" s="420"/>
      <c r="E11" s="424" t="s">
        <v>1</v>
      </c>
      <c r="F11" s="430"/>
      <c r="G11" s="425" t="s">
        <v>2</v>
      </c>
      <c r="H11" s="400"/>
      <c r="I11" s="431" t="s">
        <v>1</v>
      </c>
      <c r="J11" s="431"/>
      <c r="K11" s="405" t="s">
        <v>2</v>
      </c>
      <c r="L11" s="456"/>
      <c r="M11" s="418" t="s">
        <v>1</v>
      </c>
      <c r="N11" s="418"/>
      <c r="O11" s="408" t="s">
        <v>2</v>
      </c>
    </row>
    <row r="12" spans="1:17" ht="28.5" customHeight="1" x14ac:dyDescent="0.25">
      <c r="A12" s="395"/>
      <c r="B12" s="398"/>
      <c r="C12" s="398"/>
      <c r="D12" s="421"/>
      <c r="E12" s="231" t="s">
        <v>3</v>
      </c>
      <c r="F12" s="232" t="s">
        <v>4</v>
      </c>
      <c r="G12" s="425"/>
      <c r="H12" s="401"/>
      <c r="I12" s="259" t="s">
        <v>3</v>
      </c>
      <c r="J12" s="260" t="s">
        <v>4</v>
      </c>
      <c r="K12" s="405"/>
      <c r="L12" s="457"/>
      <c r="M12" s="6" t="s">
        <v>3</v>
      </c>
      <c r="N12" s="5" t="s">
        <v>4</v>
      </c>
      <c r="O12" s="408"/>
    </row>
    <row r="13" spans="1:17" ht="15.95" customHeight="1" x14ac:dyDescent="0.25">
      <c r="A13" s="13" t="s">
        <v>78</v>
      </c>
      <c r="B13" s="409" t="s">
        <v>188</v>
      </c>
      <c r="C13" s="410"/>
      <c r="D13" s="410"/>
      <c r="E13" s="410"/>
      <c r="F13" s="410"/>
      <c r="G13" s="410"/>
      <c r="H13" s="410"/>
      <c r="I13" s="410"/>
      <c r="J13" s="410"/>
      <c r="K13" s="410"/>
      <c r="L13" s="410"/>
      <c r="M13" s="410"/>
      <c r="N13" s="410"/>
      <c r="O13" s="411"/>
    </row>
    <row r="14" spans="1:17" ht="15" customHeight="1" x14ac:dyDescent="0.25">
      <c r="A14" s="7" t="s">
        <v>199</v>
      </c>
      <c r="B14" s="69" t="s">
        <v>20</v>
      </c>
      <c r="C14" s="166"/>
      <c r="D14" s="225">
        <f>E14+G14</f>
        <v>923622</v>
      </c>
      <c r="E14" s="225">
        <f>E15+E16</f>
        <v>923622</v>
      </c>
      <c r="F14" s="225">
        <f>F15+F16</f>
        <v>685700</v>
      </c>
      <c r="G14" s="225">
        <f t="shared" ref="G14:O14" si="0">G15+G16</f>
        <v>0</v>
      </c>
      <c r="H14" s="253">
        <f t="shared" si="0"/>
        <v>0</v>
      </c>
      <c r="I14" s="253">
        <f t="shared" si="0"/>
        <v>0</v>
      </c>
      <c r="J14" s="253">
        <f t="shared" si="0"/>
        <v>0</v>
      </c>
      <c r="K14" s="253">
        <f t="shared" si="0"/>
        <v>0</v>
      </c>
      <c r="L14" s="85">
        <f t="shared" si="0"/>
        <v>923622</v>
      </c>
      <c r="M14" s="85">
        <f t="shared" si="0"/>
        <v>923622</v>
      </c>
      <c r="N14" s="85">
        <f t="shared" si="0"/>
        <v>685700</v>
      </c>
      <c r="O14" s="85">
        <f t="shared" si="0"/>
        <v>0</v>
      </c>
      <c r="P14" s="205"/>
      <c r="Q14" s="258" t="s">
        <v>368</v>
      </c>
    </row>
    <row r="15" spans="1:17" ht="15" customHeight="1" x14ac:dyDescent="0.25">
      <c r="A15" s="13"/>
      <c r="B15" s="69"/>
      <c r="C15" s="22" t="s">
        <v>32</v>
      </c>
      <c r="D15" s="226">
        <f>E15+G15</f>
        <v>3084</v>
      </c>
      <c r="E15" s="226">
        <v>3084</v>
      </c>
      <c r="F15" s="226"/>
      <c r="G15" s="226"/>
      <c r="H15" s="254">
        <f t="shared" ref="H15:H24" si="1">I15+K15</f>
        <v>0</v>
      </c>
      <c r="I15" s="254"/>
      <c r="J15" s="254"/>
      <c r="K15" s="254"/>
      <c r="L15" s="10">
        <f t="shared" ref="L15:L24" si="2">M15+O15</f>
        <v>3084</v>
      </c>
      <c r="M15" s="10">
        <f t="shared" ref="M15:M24" si="3">E15+I15</f>
        <v>3084</v>
      </c>
      <c r="N15" s="10">
        <f t="shared" ref="N15:N24" si="4">F15+J15</f>
        <v>0</v>
      </c>
      <c r="O15" s="10">
        <f t="shared" ref="O15:O24" si="5">G15+K15</f>
        <v>0</v>
      </c>
      <c r="P15" s="243" t="s">
        <v>358</v>
      </c>
      <c r="Q15" s="205"/>
    </row>
    <row r="16" spans="1:17" ht="15" customHeight="1" x14ac:dyDescent="0.25">
      <c r="A16" s="92"/>
      <c r="B16" s="110"/>
      <c r="C16" s="22" t="s">
        <v>57</v>
      </c>
      <c r="D16" s="226">
        <f>E16+G16</f>
        <v>920538</v>
      </c>
      <c r="E16" s="226">
        <v>920538</v>
      </c>
      <c r="F16" s="226">
        <v>685700</v>
      </c>
      <c r="G16" s="226"/>
      <c r="H16" s="254">
        <f t="shared" si="1"/>
        <v>0</v>
      </c>
      <c r="I16" s="254"/>
      <c r="J16" s="254"/>
      <c r="K16" s="254"/>
      <c r="L16" s="10">
        <f t="shared" si="2"/>
        <v>920538</v>
      </c>
      <c r="M16" s="10">
        <f t="shared" si="3"/>
        <v>920538</v>
      </c>
      <c r="N16" s="10">
        <f t="shared" si="4"/>
        <v>685700</v>
      </c>
      <c r="O16" s="10">
        <f t="shared" si="5"/>
        <v>0</v>
      </c>
      <c r="P16" s="243" t="s">
        <v>359</v>
      </c>
      <c r="Q16" s="205"/>
    </row>
    <row r="17" spans="1:17" ht="15" customHeight="1" x14ac:dyDescent="0.25">
      <c r="A17" s="13" t="s">
        <v>79</v>
      </c>
      <c r="B17" s="69" t="s">
        <v>61</v>
      </c>
      <c r="C17" s="22" t="s">
        <v>57</v>
      </c>
      <c r="D17" s="226">
        <f>E17+G17</f>
        <v>436859</v>
      </c>
      <c r="E17" s="226">
        <v>436859</v>
      </c>
      <c r="F17" s="226">
        <v>324881</v>
      </c>
      <c r="G17" s="226"/>
      <c r="H17" s="254">
        <f t="shared" si="1"/>
        <v>0</v>
      </c>
      <c r="I17" s="254"/>
      <c r="J17" s="254"/>
      <c r="K17" s="254"/>
      <c r="L17" s="10">
        <f t="shared" si="2"/>
        <v>436859</v>
      </c>
      <c r="M17" s="10">
        <f t="shared" si="3"/>
        <v>436859</v>
      </c>
      <c r="N17" s="10">
        <f t="shared" si="4"/>
        <v>324881</v>
      </c>
      <c r="O17" s="10">
        <f t="shared" si="5"/>
        <v>0</v>
      </c>
      <c r="P17" s="243" t="s">
        <v>360</v>
      </c>
      <c r="Q17" s="205"/>
    </row>
    <row r="18" spans="1:17" ht="15" customHeight="1" x14ac:dyDescent="0.25">
      <c r="A18" s="7" t="s">
        <v>80</v>
      </c>
      <c r="B18" s="21" t="s">
        <v>35</v>
      </c>
      <c r="C18" s="22" t="s">
        <v>57</v>
      </c>
      <c r="D18" s="226">
        <f t="shared" ref="D18:D54" si="6">E18+G18</f>
        <v>489362</v>
      </c>
      <c r="E18" s="226">
        <v>489362</v>
      </c>
      <c r="F18" s="226">
        <v>362916</v>
      </c>
      <c r="G18" s="226"/>
      <c r="H18" s="254">
        <f t="shared" si="1"/>
        <v>0</v>
      </c>
      <c r="I18" s="254"/>
      <c r="J18" s="254"/>
      <c r="K18" s="254"/>
      <c r="L18" s="10">
        <f t="shared" si="2"/>
        <v>489362</v>
      </c>
      <c r="M18" s="10">
        <f t="shared" si="3"/>
        <v>489362</v>
      </c>
      <c r="N18" s="10">
        <f t="shared" si="4"/>
        <v>362916</v>
      </c>
      <c r="O18" s="10">
        <f t="shared" si="5"/>
        <v>0</v>
      </c>
      <c r="P18" s="243" t="s">
        <v>361</v>
      </c>
      <c r="Q18" s="205"/>
    </row>
    <row r="19" spans="1:17" ht="15" customHeight="1" x14ac:dyDescent="0.25">
      <c r="A19" s="7" t="s">
        <v>81</v>
      </c>
      <c r="B19" s="21" t="s">
        <v>174</v>
      </c>
      <c r="C19" s="22" t="s">
        <v>57</v>
      </c>
      <c r="D19" s="226">
        <f t="shared" si="6"/>
        <v>672450</v>
      </c>
      <c r="E19" s="226">
        <v>672450</v>
      </c>
      <c r="F19" s="226">
        <v>498727</v>
      </c>
      <c r="G19" s="226"/>
      <c r="H19" s="254">
        <f t="shared" si="1"/>
        <v>0</v>
      </c>
      <c r="I19" s="254"/>
      <c r="J19" s="254"/>
      <c r="K19" s="254"/>
      <c r="L19" s="10">
        <f t="shared" si="2"/>
        <v>672450</v>
      </c>
      <c r="M19" s="10">
        <f t="shared" si="3"/>
        <v>672450</v>
      </c>
      <c r="N19" s="10">
        <f t="shared" si="4"/>
        <v>498727</v>
      </c>
      <c r="O19" s="10">
        <f t="shared" si="5"/>
        <v>0</v>
      </c>
      <c r="P19" s="243" t="s">
        <v>364</v>
      </c>
      <c r="Q19" s="205"/>
    </row>
    <row r="20" spans="1:17" ht="15" customHeight="1" x14ac:dyDescent="0.25">
      <c r="A20" s="7" t="s">
        <v>82</v>
      </c>
      <c r="B20" s="21" t="s">
        <v>182</v>
      </c>
      <c r="C20" s="22" t="s">
        <v>57</v>
      </c>
      <c r="D20" s="226">
        <f t="shared" si="6"/>
        <v>393865</v>
      </c>
      <c r="E20" s="226">
        <v>393865</v>
      </c>
      <c r="F20" s="226">
        <v>292545</v>
      </c>
      <c r="G20" s="226"/>
      <c r="H20" s="254">
        <f t="shared" si="1"/>
        <v>0</v>
      </c>
      <c r="I20" s="254"/>
      <c r="J20" s="254"/>
      <c r="K20" s="254"/>
      <c r="L20" s="10">
        <f t="shared" si="2"/>
        <v>393865</v>
      </c>
      <c r="M20" s="10">
        <f t="shared" si="3"/>
        <v>393865</v>
      </c>
      <c r="N20" s="10">
        <f t="shared" si="4"/>
        <v>292545</v>
      </c>
      <c r="O20" s="10">
        <f t="shared" si="5"/>
        <v>0</v>
      </c>
      <c r="P20" s="243" t="s">
        <v>362</v>
      </c>
      <c r="Q20" s="205"/>
    </row>
    <row r="21" spans="1:17" ht="15" customHeight="1" x14ac:dyDescent="0.25">
      <c r="A21" s="11" t="s">
        <v>83</v>
      </c>
      <c r="B21" s="12" t="s">
        <v>162</v>
      </c>
      <c r="C21" s="22" t="s">
        <v>57</v>
      </c>
      <c r="D21" s="226">
        <f t="shared" si="6"/>
        <v>244143</v>
      </c>
      <c r="E21" s="226">
        <v>244143</v>
      </c>
      <c r="F21" s="226">
        <v>180634</v>
      </c>
      <c r="G21" s="226"/>
      <c r="H21" s="254">
        <f t="shared" si="1"/>
        <v>0</v>
      </c>
      <c r="I21" s="254"/>
      <c r="J21" s="254"/>
      <c r="K21" s="254"/>
      <c r="L21" s="10">
        <f t="shared" si="2"/>
        <v>244143</v>
      </c>
      <c r="M21" s="10">
        <f t="shared" si="3"/>
        <v>244143</v>
      </c>
      <c r="N21" s="10">
        <f t="shared" si="4"/>
        <v>180634</v>
      </c>
      <c r="O21" s="10">
        <f t="shared" si="5"/>
        <v>0</v>
      </c>
      <c r="P21" s="243" t="s">
        <v>363</v>
      </c>
      <c r="Q21" s="205"/>
    </row>
    <row r="22" spans="1:17" ht="15" customHeight="1" x14ac:dyDescent="0.25">
      <c r="A22" s="13" t="s">
        <v>84</v>
      </c>
      <c r="B22" s="23" t="s">
        <v>421</v>
      </c>
      <c r="C22" s="22" t="s">
        <v>57</v>
      </c>
      <c r="D22" s="226">
        <f t="shared" si="6"/>
        <v>373011</v>
      </c>
      <c r="E22" s="226">
        <v>373011</v>
      </c>
      <c r="F22" s="226">
        <v>277168</v>
      </c>
      <c r="G22" s="226"/>
      <c r="H22" s="254">
        <f t="shared" si="1"/>
        <v>0</v>
      </c>
      <c r="I22" s="254"/>
      <c r="J22" s="254"/>
      <c r="K22" s="254"/>
      <c r="L22" s="10">
        <f t="shared" si="2"/>
        <v>373011</v>
      </c>
      <c r="M22" s="10">
        <f t="shared" si="3"/>
        <v>373011</v>
      </c>
      <c r="N22" s="10">
        <f t="shared" si="4"/>
        <v>277168</v>
      </c>
      <c r="O22" s="10">
        <f t="shared" si="5"/>
        <v>0</v>
      </c>
      <c r="P22" s="243" t="s">
        <v>365</v>
      </c>
      <c r="Q22" s="244">
        <f>L15+L54</f>
        <v>10896</v>
      </c>
    </row>
    <row r="23" spans="1:17" ht="15" customHeight="1" x14ac:dyDescent="0.25">
      <c r="A23" s="7" t="s">
        <v>85</v>
      </c>
      <c r="B23" s="21" t="s">
        <v>45</v>
      </c>
      <c r="C23" s="22" t="s">
        <v>57</v>
      </c>
      <c r="D23" s="226">
        <f t="shared" si="6"/>
        <v>178910</v>
      </c>
      <c r="E23" s="226">
        <v>178910</v>
      </c>
      <c r="F23" s="226">
        <v>133730</v>
      </c>
      <c r="G23" s="226"/>
      <c r="H23" s="254">
        <f t="shared" si="1"/>
        <v>0</v>
      </c>
      <c r="I23" s="254"/>
      <c r="J23" s="254"/>
      <c r="K23" s="254"/>
      <c r="L23" s="10">
        <f t="shared" si="2"/>
        <v>178910</v>
      </c>
      <c r="M23" s="10">
        <f t="shared" si="3"/>
        <v>178910</v>
      </c>
      <c r="N23" s="10">
        <f t="shared" si="4"/>
        <v>133730</v>
      </c>
      <c r="O23" s="10">
        <f t="shared" si="5"/>
        <v>0</v>
      </c>
      <c r="P23" s="243" t="s">
        <v>366</v>
      </c>
      <c r="Q23" s="244">
        <f>SUM(L16:L53)</f>
        <v>8843751</v>
      </c>
    </row>
    <row r="24" spans="1:17" ht="15" customHeight="1" x14ac:dyDescent="0.25">
      <c r="A24" s="7" t="s">
        <v>86</v>
      </c>
      <c r="B24" s="21" t="s">
        <v>166</v>
      </c>
      <c r="C24" s="9" t="s">
        <v>57</v>
      </c>
      <c r="D24" s="226">
        <f t="shared" si="6"/>
        <v>413198</v>
      </c>
      <c r="E24" s="226">
        <v>413198</v>
      </c>
      <c r="F24" s="226">
        <v>305318</v>
      </c>
      <c r="G24" s="226"/>
      <c r="H24" s="254">
        <f t="shared" si="1"/>
        <v>0</v>
      </c>
      <c r="I24" s="254"/>
      <c r="J24" s="254"/>
      <c r="K24" s="254"/>
      <c r="L24" s="10">
        <f t="shared" si="2"/>
        <v>413198</v>
      </c>
      <c r="M24" s="10">
        <f t="shared" si="3"/>
        <v>413198</v>
      </c>
      <c r="N24" s="10">
        <f t="shared" si="4"/>
        <v>305318</v>
      </c>
      <c r="O24" s="10">
        <f t="shared" si="5"/>
        <v>0</v>
      </c>
      <c r="P24" s="243" t="s">
        <v>367</v>
      </c>
      <c r="Q24" s="205"/>
    </row>
    <row r="25" spans="1:17" ht="15" customHeight="1" x14ac:dyDescent="0.25">
      <c r="A25" s="7" t="s">
        <v>87</v>
      </c>
      <c r="B25" s="21" t="s">
        <v>164</v>
      </c>
      <c r="C25" s="9" t="s">
        <v>57</v>
      </c>
      <c r="D25" s="226">
        <f t="shared" si="6"/>
        <v>513527</v>
      </c>
      <c r="E25" s="226">
        <v>513527</v>
      </c>
      <c r="F25" s="226">
        <v>379276</v>
      </c>
      <c r="G25" s="226"/>
      <c r="H25" s="254">
        <f t="shared" ref="H25:H54" si="7">I25+K25</f>
        <v>0</v>
      </c>
      <c r="I25" s="254"/>
      <c r="J25" s="254"/>
      <c r="K25" s="254"/>
      <c r="L25" s="10">
        <f t="shared" ref="L25:L54" si="8">M25+O25</f>
        <v>513527</v>
      </c>
      <c r="M25" s="10">
        <f t="shared" ref="M25:M54" si="9">E25+I25</f>
        <v>513527</v>
      </c>
      <c r="N25" s="10">
        <f t="shared" ref="N25:N54" si="10">F25+J25</f>
        <v>379276</v>
      </c>
      <c r="O25" s="10">
        <f t="shared" ref="O25:O54" si="11">G25+K25</f>
        <v>0</v>
      </c>
      <c r="P25" s="245" t="s">
        <v>189</v>
      </c>
      <c r="Q25" s="246">
        <f>SUM(Q15:Q24)</f>
        <v>8854647</v>
      </c>
    </row>
    <row r="26" spans="1:17" ht="15" customHeight="1" x14ac:dyDescent="0.25">
      <c r="A26" s="7" t="s">
        <v>88</v>
      </c>
      <c r="B26" s="21" t="s">
        <v>163</v>
      </c>
      <c r="C26" s="9" t="s">
        <v>57</v>
      </c>
      <c r="D26" s="226">
        <f t="shared" si="6"/>
        <v>545874</v>
      </c>
      <c r="E26" s="226">
        <v>545874</v>
      </c>
      <c r="F26" s="226">
        <v>402542</v>
      </c>
      <c r="G26" s="226"/>
      <c r="H26" s="254">
        <f t="shared" si="7"/>
        <v>0</v>
      </c>
      <c r="I26" s="254"/>
      <c r="J26" s="254"/>
      <c r="K26" s="254"/>
      <c r="L26" s="10">
        <f t="shared" si="8"/>
        <v>545874</v>
      </c>
      <c r="M26" s="10">
        <f t="shared" si="9"/>
        <v>545874</v>
      </c>
      <c r="N26" s="10">
        <f t="shared" si="10"/>
        <v>402542</v>
      </c>
      <c r="O26" s="10">
        <f t="shared" si="11"/>
        <v>0</v>
      </c>
      <c r="P26" s="205"/>
      <c r="Q26" s="205"/>
    </row>
    <row r="27" spans="1:17" ht="15" customHeight="1" x14ac:dyDescent="0.25">
      <c r="A27" s="7" t="s">
        <v>89</v>
      </c>
      <c r="B27" s="21" t="s">
        <v>165</v>
      </c>
      <c r="C27" s="9" t="s">
        <v>57</v>
      </c>
      <c r="D27" s="226">
        <f t="shared" si="6"/>
        <v>597122</v>
      </c>
      <c r="E27" s="226">
        <v>597122</v>
      </c>
      <c r="F27" s="226">
        <v>440295</v>
      </c>
      <c r="G27" s="226"/>
      <c r="H27" s="254">
        <f t="shared" si="7"/>
        <v>0</v>
      </c>
      <c r="I27" s="254"/>
      <c r="J27" s="254"/>
      <c r="K27" s="254"/>
      <c r="L27" s="10">
        <f t="shared" si="8"/>
        <v>597122</v>
      </c>
      <c r="M27" s="10">
        <f t="shared" si="9"/>
        <v>597122</v>
      </c>
      <c r="N27" s="10">
        <f t="shared" si="10"/>
        <v>440295</v>
      </c>
      <c r="O27" s="10">
        <f t="shared" si="11"/>
        <v>0</v>
      </c>
      <c r="P27" s="205"/>
      <c r="Q27" s="205">
        <f>Q25-L55</f>
        <v>0</v>
      </c>
    </row>
    <row r="28" spans="1:17" ht="15" customHeight="1" x14ac:dyDescent="0.25">
      <c r="A28" s="7" t="s">
        <v>90</v>
      </c>
      <c r="B28" s="24" t="s">
        <v>52</v>
      </c>
      <c r="C28" s="22" t="s">
        <v>57</v>
      </c>
      <c r="D28" s="226">
        <f t="shared" si="6"/>
        <v>119356</v>
      </c>
      <c r="E28" s="226">
        <v>119356</v>
      </c>
      <c r="F28" s="226">
        <v>88827</v>
      </c>
      <c r="G28" s="226"/>
      <c r="H28" s="254">
        <f t="shared" si="7"/>
        <v>0</v>
      </c>
      <c r="I28" s="254"/>
      <c r="J28" s="254"/>
      <c r="K28" s="254"/>
      <c r="L28" s="10">
        <f t="shared" si="8"/>
        <v>119356</v>
      </c>
      <c r="M28" s="10">
        <f t="shared" si="9"/>
        <v>119356</v>
      </c>
      <c r="N28" s="10">
        <f t="shared" si="10"/>
        <v>88827</v>
      </c>
      <c r="O28" s="10">
        <f t="shared" si="11"/>
        <v>0</v>
      </c>
    </row>
    <row r="29" spans="1:17" ht="15" customHeight="1" x14ac:dyDescent="0.25">
      <c r="A29" s="7" t="s">
        <v>91</v>
      </c>
      <c r="B29" s="24" t="s">
        <v>51</v>
      </c>
      <c r="C29" s="22" t="s">
        <v>57</v>
      </c>
      <c r="D29" s="226">
        <f t="shared" si="6"/>
        <v>151694</v>
      </c>
      <c r="E29" s="226">
        <v>151694</v>
      </c>
      <c r="F29" s="226">
        <v>113328</v>
      </c>
      <c r="G29" s="226"/>
      <c r="H29" s="254">
        <f t="shared" si="7"/>
        <v>0</v>
      </c>
      <c r="I29" s="254"/>
      <c r="J29" s="254"/>
      <c r="K29" s="254"/>
      <c r="L29" s="10">
        <f t="shared" si="8"/>
        <v>151694</v>
      </c>
      <c r="M29" s="10">
        <f t="shared" si="9"/>
        <v>151694</v>
      </c>
      <c r="N29" s="10">
        <f t="shared" si="10"/>
        <v>113328</v>
      </c>
      <c r="O29" s="10">
        <f t="shared" si="11"/>
        <v>0</v>
      </c>
    </row>
    <row r="30" spans="1:17" ht="15" customHeight="1" x14ac:dyDescent="0.25">
      <c r="A30" s="7" t="s">
        <v>92</v>
      </c>
      <c r="B30" s="21" t="s">
        <v>47</v>
      </c>
      <c r="C30" s="22" t="s">
        <v>57</v>
      </c>
      <c r="D30" s="226">
        <f t="shared" si="6"/>
        <v>183415</v>
      </c>
      <c r="E30" s="226">
        <v>183415</v>
      </c>
      <c r="F30" s="226">
        <v>137154</v>
      </c>
      <c r="G30" s="226"/>
      <c r="H30" s="254">
        <f t="shared" si="7"/>
        <v>0</v>
      </c>
      <c r="I30" s="254"/>
      <c r="J30" s="254"/>
      <c r="K30" s="254"/>
      <c r="L30" s="10">
        <f t="shared" si="8"/>
        <v>183415</v>
      </c>
      <c r="M30" s="10">
        <f t="shared" si="9"/>
        <v>183415</v>
      </c>
      <c r="N30" s="10">
        <f t="shared" si="10"/>
        <v>137154</v>
      </c>
      <c r="O30" s="10">
        <f t="shared" si="11"/>
        <v>0</v>
      </c>
    </row>
    <row r="31" spans="1:17" ht="15" customHeight="1" x14ac:dyDescent="0.25">
      <c r="A31" s="7" t="s">
        <v>93</v>
      </c>
      <c r="B31" s="21" t="s">
        <v>50</v>
      </c>
      <c r="C31" s="22" t="s">
        <v>57</v>
      </c>
      <c r="D31" s="226">
        <f t="shared" si="6"/>
        <v>169025</v>
      </c>
      <c r="E31" s="226">
        <v>169025</v>
      </c>
      <c r="F31" s="226">
        <v>126345</v>
      </c>
      <c r="G31" s="226"/>
      <c r="H31" s="254">
        <f t="shared" si="7"/>
        <v>0</v>
      </c>
      <c r="I31" s="254"/>
      <c r="J31" s="254"/>
      <c r="K31" s="254"/>
      <c r="L31" s="10">
        <f t="shared" si="8"/>
        <v>169025</v>
      </c>
      <c r="M31" s="10">
        <f t="shared" si="9"/>
        <v>169025</v>
      </c>
      <c r="N31" s="10">
        <f t="shared" si="10"/>
        <v>126345</v>
      </c>
      <c r="O31" s="10">
        <f t="shared" si="11"/>
        <v>0</v>
      </c>
    </row>
    <row r="32" spans="1:17" ht="15" customHeight="1" x14ac:dyDescent="0.25">
      <c r="A32" s="7" t="s">
        <v>94</v>
      </c>
      <c r="B32" s="21" t="s">
        <v>180</v>
      </c>
      <c r="C32" s="22" t="s">
        <v>57</v>
      </c>
      <c r="D32" s="226">
        <f t="shared" si="6"/>
        <v>265147</v>
      </c>
      <c r="E32" s="226">
        <v>265147</v>
      </c>
      <c r="F32" s="226">
        <v>197374</v>
      </c>
      <c r="G32" s="226"/>
      <c r="H32" s="254">
        <f t="shared" si="7"/>
        <v>0</v>
      </c>
      <c r="I32" s="254"/>
      <c r="J32" s="254"/>
      <c r="K32" s="254"/>
      <c r="L32" s="10">
        <f t="shared" si="8"/>
        <v>265147</v>
      </c>
      <c r="M32" s="10">
        <f t="shared" si="9"/>
        <v>265147</v>
      </c>
      <c r="N32" s="10">
        <f t="shared" si="10"/>
        <v>197374</v>
      </c>
      <c r="O32" s="10">
        <f t="shared" si="11"/>
        <v>0</v>
      </c>
    </row>
    <row r="33" spans="1:15" ht="15" customHeight="1" x14ac:dyDescent="0.25">
      <c r="A33" s="7" t="s">
        <v>95</v>
      </c>
      <c r="B33" s="21" t="s">
        <v>49</v>
      </c>
      <c r="C33" s="22" t="s">
        <v>57</v>
      </c>
      <c r="D33" s="226">
        <f t="shared" si="6"/>
        <v>118669</v>
      </c>
      <c r="E33" s="226">
        <v>118669</v>
      </c>
      <c r="F33" s="226">
        <v>89961</v>
      </c>
      <c r="G33" s="226"/>
      <c r="H33" s="254">
        <f t="shared" si="7"/>
        <v>0</v>
      </c>
      <c r="I33" s="254"/>
      <c r="J33" s="254"/>
      <c r="K33" s="254"/>
      <c r="L33" s="10">
        <f t="shared" si="8"/>
        <v>118669</v>
      </c>
      <c r="M33" s="10">
        <f t="shared" si="9"/>
        <v>118669</v>
      </c>
      <c r="N33" s="10">
        <f t="shared" si="10"/>
        <v>89961</v>
      </c>
      <c r="O33" s="10">
        <f t="shared" si="11"/>
        <v>0</v>
      </c>
    </row>
    <row r="34" spans="1:15" ht="15" customHeight="1" x14ac:dyDescent="0.25">
      <c r="A34" s="7" t="s">
        <v>96</v>
      </c>
      <c r="B34" s="21" t="s">
        <v>48</v>
      </c>
      <c r="C34" s="22" t="s">
        <v>57</v>
      </c>
      <c r="D34" s="226">
        <f t="shared" si="6"/>
        <v>117728</v>
      </c>
      <c r="E34" s="226">
        <v>117728</v>
      </c>
      <c r="F34" s="226">
        <v>88088</v>
      </c>
      <c r="G34" s="226"/>
      <c r="H34" s="254">
        <f t="shared" si="7"/>
        <v>0</v>
      </c>
      <c r="I34" s="254"/>
      <c r="J34" s="254"/>
      <c r="K34" s="254"/>
      <c r="L34" s="10">
        <f t="shared" si="8"/>
        <v>117728</v>
      </c>
      <c r="M34" s="10">
        <f t="shared" si="9"/>
        <v>117728</v>
      </c>
      <c r="N34" s="10">
        <f t="shared" si="10"/>
        <v>88088</v>
      </c>
      <c r="O34" s="10">
        <f t="shared" si="11"/>
        <v>0</v>
      </c>
    </row>
    <row r="35" spans="1:15" ht="15" customHeight="1" x14ac:dyDescent="0.25">
      <c r="A35" s="7" t="s">
        <v>97</v>
      </c>
      <c r="B35" s="24" t="s">
        <v>53</v>
      </c>
      <c r="C35" s="22" t="s">
        <v>57</v>
      </c>
      <c r="D35" s="226">
        <f t="shared" si="6"/>
        <v>221061</v>
      </c>
      <c r="E35" s="226">
        <v>221061</v>
      </c>
      <c r="F35" s="226">
        <v>164753</v>
      </c>
      <c r="G35" s="226"/>
      <c r="H35" s="254">
        <f t="shared" si="7"/>
        <v>0</v>
      </c>
      <c r="I35" s="254"/>
      <c r="J35" s="254"/>
      <c r="K35" s="254"/>
      <c r="L35" s="10">
        <f t="shared" si="8"/>
        <v>221061</v>
      </c>
      <c r="M35" s="10">
        <f t="shared" si="9"/>
        <v>221061</v>
      </c>
      <c r="N35" s="10">
        <f t="shared" si="10"/>
        <v>164753</v>
      </c>
      <c r="O35" s="10">
        <f t="shared" si="11"/>
        <v>0</v>
      </c>
    </row>
    <row r="36" spans="1:15" ht="15" customHeight="1" x14ac:dyDescent="0.25">
      <c r="A36" s="7" t="s">
        <v>98</v>
      </c>
      <c r="B36" s="21" t="s">
        <v>70</v>
      </c>
      <c r="C36" s="22" t="s">
        <v>57</v>
      </c>
      <c r="D36" s="226">
        <f t="shared" si="6"/>
        <v>71068</v>
      </c>
      <c r="E36" s="226">
        <v>71068</v>
      </c>
      <c r="F36" s="226">
        <v>52722</v>
      </c>
      <c r="G36" s="226"/>
      <c r="H36" s="254">
        <f t="shared" si="7"/>
        <v>0</v>
      </c>
      <c r="I36" s="254"/>
      <c r="J36" s="254"/>
      <c r="K36" s="254"/>
      <c r="L36" s="10">
        <f t="shared" si="8"/>
        <v>71068</v>
      </c>
      <c r="M36" s="10">
        <f t="shared" si="9"/>
        <v>71068</v>
      </c>
      <c r="N36" s="10">
        <f t="shared" si="10"/>
        <v>52722</v>
      </c>
      <c r="O36" s="10">
        <f t="shared" si="11"/>
        <v>0</v>
      </c>
    </row>
    <row r="37" spans="1:15" ht="15" customHeight="1" x14ac:dyDescent="0.25">
      <c r="A37" s="7" t="s">
        <v>99</v>
      </c>
      <c r="B37" s="21" t="s">
        <v>44</v>
      </c>
      <c r="C37" s="22" t="s">
        <v>57</v>
      </c>
      <c r="D37" s="226">
        <f t="shared" si="6"/>
        <v>170171</v>
      </c>
      <c r="E37" s="226">
        <v>170171</v>
      </c>
      <c r="F37" s="226">
        <v>124650</v>
      </c>
      <c r="G37" s="226"/>
      <c r="H37" s="254">
        <f t="shared" si="7"/>
        <v>0</v>
      </c>
      <c r="I37" s="254"/>
      <c r="J37" s="254"/>
      <c r="K37" s="254"/>
      <c r="L37" s="10">
        <f t="shared" si="8"/>
        <v>170171</v>
      </c>
      <c r="M37" s="10">
        <f t="shared" si="9"/>
        <v>170171</v>
      </c>
      <c r="N37" s="10">
        <f t="shared" si="10"/>
        <v>124650</v>
      </c>
      <c r="O37" s="10">
        <f t="shared" si="11"/>
        <v>0</v>
      </c>
    </row>
    <row r="38" spans="1:15" ht="15" customHeight="1" x14ac:dyDescent="0.25">
      <c r="A38" s="7" t="s">
        <v>100</v>
      </c>
      <c r="B38" s="24" t="s">
        <v>43</v>
      </c>
      <c r="C38" s="22" t="s">
        <v>57</v>
      </c>
      <c r="D38" s="226">
        <f t="shared" si="6"/>
        <v>85106</v>
      </c>
      <c r="E38" s="226">
        <v>85106</v>
      </c>
      <c r="F38" s="226">
        <v>62731</v>
      </c>
      <c r="G38" s="226"/>
      <c r="H38" s="254">
        <f t="shared" si="7"/>
        <v>0</v>
      </c>
      <c r="I38" s="254"/>
      <c r="J38" s="254"/>
      <c r="K38" s="254"/>
      <c r="L38" s="10">
        <f t="shared" si="8"/>
        <v>85106</v>
      </c>
      <c r="M38" s="10">
        <f t="shared" si="9"/>
        <v>85106</v>
      </c>
      <c r="N38" s="10">
        <f t="shared" si="10"/>
        <v>62731</v>
      </c>
      <c r="O38" s="10">
        <f t="shared" si="11"/>
        <v>0</v>
      </c>
    </row>
    <row r="39" spans="1:15" ht="15" customHeight="1" x14ac:dyDescent="0.25">
      <c r="A39" s="7" t="s">
        <v>101</v>
      </c>
      <c r="B39" s="21" t="s">
        <v>175</v>
      </c>
      <c r="C39" s="22" t="s">
        <v>57</v>
      </c>
      <c r="D39" s="226">
        <f t="shared" si="6"/>
        <v>76373</v>
      </c>
      <c r="E39" s="226">
        <v>76373</v>
      </c>
      <c r="F39" s="226">
        <v>56866</v>
      </c>
      <c r="G39" s="226"/>
      <c r="H39" s="254">
        <f t="shared" si="7"/>
        <v>0</v>
      </c>
      <c r="I39" s="254"/>
      <c r="J39" s="254"/>
      <c r="K39" s="254"/>
      <c r="L39" s="10">
        <f t="shared" si="8"/>
        <v>76373</v>
      </c>
      <c r="M39" s="10">
        <f t="shared" si="9"/>
        <v>76373</v>
      </c>
      <c r="N39" s="10">
        <f t="shared" si="10"/>
        <v>56866</v>
      </c>
      <c r="O39" s="10">
        <f t="shared" si="11"/>
        <v>0</v>
      </c>
    </row>
    <row r="40" spans="1:15" ht="15" customHeight="1" x14ac:dyDescent="0.25">
      <c r="A40" s="7" t="s">
        <v>102</v>
      </c>
      <c r="B40" s="21" t="s">
        <v>167</v>
      </c>
      <c r="C40" s="22" t="s">
        <v>57</v>
      </c>
      <c r="D40" s="226">
        <f t="shared" si="6"/>
        <v>160642</v>
      </c>
      <c r="E40" s="226">
        <v>160642</v>
      </c>
      <c r="F40" s="226">
        <v>117173</v>
      </c>
      <c r="G40" s="226"/>
      <c r="H40" s="254">
        <f t="shared" si="7"/>
        <v>0</v>
      </c>
      <c r="I40" s="254"/>
      <c r="J40" s="254"/>
      <c r="K40" s="254"/>
      <c r="L40" s="10">
        <f t="shared" si="8"/>
        <v>160642</v>
      </c>
      <c r="M40" s="10">
        <f t="shared" si="9"/>
        <v>160642</v>
      </c>
      <c r="N40" s="10">
        <f t="shared" si="10"/>
        <v>117173</v>
      </c>
      <c r="O40" s="10">
        <f t="shared" si="11"/>
        <v>0</v>
      </c>
    </row>
    <row r="41" spans="1:15" ht="15" customHeight="1" x14ac:dyDescent="0.25">
      <c r="A41" s="7" t="s">
        <v>103</v>
      </c>
      <c r="B41" s="21" t="s">
        <v>36</v>
      </c>
      <c r="C41" s="22" t="s">
        <v>57</v>
      </c>
      <c r="D41" s="226">
        <f t="shared" si="6"/>
        <v>87332</v>
      </c>
      <c r="E41" s="226">
        <v>87332</v>
      </c>
      <c r="F41" s="226">
        <v>63706</v>
      </c>
      <c r="G41" s="226"/>
      <c r="H41" s="254">
        <f t="shared" si="7"/>
        <v>0</v>
      </c>
      <c r="I41" s="254"/>
      <c r="J41" s="254"/>
      <c r="K41" s="254"/>
      <c r="L41" s="10">
        <f t="shared" si="8"/>
        <v>87332</v>
      </c>
      <c r="M41" s="10">
        <f t="shared" si="9"/>
        <v>87332</v>
      </c>
      <c r="N41" s="10">
        <f t="shared" si="10"/>
        <v>63706</v>
      </c>
      <c r="O41" s="10">
        <f t="shared" si="11"/>
        <v>0</v>
      </c>
    </row>
    <row r="42" spans="1:15" ht="15" customHeight="1" x14ac:dyDescent="0.25">
      <c r="A42" s="7" t="s">
        <v>104</v>
      </c>
      <c r="B42" s="21" t="s">
        <v>38</v>
      </c>
      <c r="C42" s="22" t="s">
        <v>57</v>
      </c>
      <c r="D42" s="226">
        <f t="shared" si="6"/>
        <v>89708</v>
      </c>
      <c r="E42" s="226">
        <v>89708</v>
      </c>
      <c r="F42" s="226">
        <v>65419</v>
      </c>
      <c r="G42" s="226"/>
      <c r="H42" s="254">
        <f t="shared" si="7"/>
        <v>0</v>
      </c>
      <c r="I42" s="254"/>
      <c r="J42" s="254"/>
      <c r="K42" s="254"/>
      <c r="L42" s="10">
        <f t="shared" si="8"/>
        <v>89708</v>
      </c>
      <c r="M42" s="10">
        <f t="shared" si="9"/>
        <v>89708</v>
      </c>
      <c r="N42" s="10">
        <f t="shared" si="10"/>
        <v>65419</v>
      </c>
      <c r="O42" s="10">
        <f t="shared" si="11"/>
        <v>0</v>
      </c>
    </row>
    <row r="43" spans="1:15" ht="15" customHeight="1" x14ac:dyDescent="0.25">
      <c r="A43" s="7" t="s">
        <v>105</v>
      </c>
      <c r="B43" s="21" t="s">
        <v>40</v>
      </c>
      <c r="C43" s="22" t="s">
        <v>57</v>
      </c>
      <c r="D43" s="226">
        <f t="shared" si="6"/>
        <v>182714</v>
      </c>
      <c r="E43" s="226">
        <v>182714</v>
      </c>
      <c r="F43" s="226">
        <v>133230</v>
      </c>
      <c r="G43" s="226"/>
      <c r="H43" s="254">
        <f t="shared" si="7"/>
        <v>0</v>
      </c>
      <c r="I43" s="254"/>
      <c r="J43" s="254"/>
      <c r="K43" s="254"/>
      <c r="L43" s="10">
        <f t="shared" si="8"/>
        <v>182714</v>
      </c>
      <c r="M43" s="10">
        <f t="shared" si="9"/>
        <v>182714</v>
      </c>
      <c r="N43" s="10">
        <f t="shared" si="10"/>
        <v>133230</v>
      </c>
      <c r="O43" s="10">
        <f t="shared" si="11"/>
        <v>0</v>
      </c>
    </row>
    <row r="44" spans="1:15" ht="15" customHeight="1" x14ac:dyDescent="0.25">
      <c r="A44" s="7" t="s">
        <v>106</v>
      </c>
      <c r="B44" s="21" t="s">
        <v>39</v>
      </c>
      <c r="C44" s="22" t="s">
        <v>57</v>
      </c>
      <c r="D44" s="226">
        <f t="shared" si="6"/>
        <v>93424</v>
      </c>
      <c r="E44" s="226">
        <v>93424</v>
      </c>
      <c r="F44" s="226">
        <v>68338</v>
      </c>
      <c r="G44" s="226"/>
      <c r="H44" s="254">
        <f t="shared" si="7"/>
        <v>0</v>
      </c>
      <c r="I44" s="254"/>
      <c r="J44" s="254"/>
      <c r="K44" s="254"/>
      <c r="L44" s="10">
        <f t="shared" si="8"/>
        <v>93424</v>
      </c>
      <c r="M44" s="10">
        <f t="shared" si="9"/>
        <v>93424</v>
      </c>
      <c r="N44" s="10">
        <f t="shared" si="10"/>
        <v>68338</v>
      </c>
      <c r="O44" s="10">
        <f t="shared" si="11"/>
        <v>0</v>
      </c>
    </row>
    <row r="45" spans="1:15" ht="15" customHeight="1" x14ac:dyDescent="0.25">
      <c r="A45" s="7" t="s">
        <v>107</v>
      </c>
      <c r="B45" s="18" t="s">
        <v>37</v>
      </c>
      <c r="C45" s="9" t="s">
        <v>57</v>
      </c>
      <c r="D45" s="226">
        <f t="shared" si="6"/>
        <v>147696</v>
      </c>
      <c r="E45" s="226">
        <v>147696</v>
      </c>
      <c r="F45" s="226">
        <v>107728</v>
      </c>
      <c r="G45" s="226"/>
      <c r="H45" s="254">
        <f t="shared" si="7"/>
        <v>0</v>
      </c>
      <c r="I45" s="254"/>
      <c r="J45" s="254"/>
      <c r="K45" s="254"/>
      <c r="L45" s="10">
        <f t="shared" si="8"/>
        <v>147696</v>
      </c>
      <c r="M45" s="10">
        <f t="shared" si="9"/>
        <v>147696</v>
      </c>
      <c r="N45" s="10">
        <f t="shared" si="10"/>
        <v>107728</v>
      </c>
      <c r="O45" s="10">
        <f t="shared" si="11"/>
        <v>0</v>
      </c>
    </row>
    <row r="46" spans="1:15" ht="15" customHeight="1" x14ac:dyDescent="0.25">
      <c r="A46" s="7" t="s">
        <v>108</v>
      </c>
      <c r="B46" s="25" t="s">
        <v>41</v>
      </c>
      <c r="C46" s="9" t="s">
        <v>57</v>
      </c>
      <c r="D46" s="226">
        <f t="shared" si="6"/>
        <v>29635</v>
      </c>
      <c r="E46" s="226">
        <v>29635</v>
      </c>
      <c r="F46" s="226">
        <v>21898</v>
      </c>
      <c r="G46" s="226"/>
      <c r="H46" s="254">
        <f t="shared" si="7"/>
        <v>0</v>
      </c>
      <c r="I46" s="254"/>
      <c r="J46" s="254"/>
      <c r="K46" s="254"/>
      <c r="L46" s="10">
        <f t="shared" si="8"/>
        <v>29635</v>
      </c>
      <c r="M46" s="10">
        <f t="shared" si="9"/>
        <v>29635</v>
      </c>
      <c r="N46" s="10">
        <f t="shared" si="10"/>
        <v>21898</v>
      </c>
      <c r="O46" s="10">
        <f t="shared" si="11"/>
        <v>0</v>
      </c>
    </row>
    <row r="47" spans="1:15" ht="15" customHeight="1" x14ac:dyDescent="0.25">
      <c r="A47" s="7" t="s">
        <v>109</v>
      </c>
      <c r="B47" s="25" t="s">
        <v>42</v>
      </c>
      <c r="C47" s="9" t="s">
        <v>57</v>
      </c>
      <c r="D47" s="226">
        <f t="shared" si="6"/>
        <v>44013</v>
      </c>
      <c r="E47" s="226">
        <v>44013</v>
      </c>
      <c r="F47" s="226">
        <v>32194</v>
      </c>
      <c r="G47" s="226"/>
      <c r="H47" s="254">
        <f t="shared" si="7"/>
        <v>0</v>
      </c>
      <c r="I47" s="254"/>
      <c r="J47" s="254"/>
      <c r="K47" s="254"/>
      <c r="L47" s="10">
        <f t="shared" si="8"/>
        <v>44013</v>
      </c>
      <c r="M47" s="10">
        <f t="shared" si="9"/>
        <v>44013</v>
      </c>
      <c r="N47" s="10">
        <f t="shared" si="10"/>
        <v>32194</v>
      </c>
      <c r="O47" s="10">
        <f t="shared" si="11"/>
        <v>0</v>
      </c>
    </row>
    <row r="48" spans="1:15" ht="15" customHeight="1" x14ac:dyDescent="0.25">
      <c r="A48" s="7" t="s">
        <v>110</v>
      </c>
      <c r="B48" s="18" t="s">
        <v>55</v>
      </c>
      <c r="C48" s="9" t="s">
        <v>57</v>
      </c>
      <c r="D48" s="226">
        <f t="shared" si="6"/>
        <v>732</v>
      </c>
      <c r="E48" s="226">
        <v>732</v>
      </c>
      <c r="F48" s="226">
        <v>559</v>
      </c>
      <c r="G48" s="226"/>
      <c r="H48" s="254">
        <f t="shared" si="7"/>
        <v>0</v>
      </c>
      <c r="I48" s="254"/>
      <c r="J48" s="254"/>
      <c r="K48" s="254"/>
      <c r="L48" s="10">
        <f t="shared" si="8"/>
        <v>732</v>
      </c>
      <c r="M48" s="10">
        <f t="shared" si="9"/>
        <v>732</v>
      </c>
      <c r="N48" s="10">
        <f t="shared" si="10"/>
        <v>559</v>
      </c>
      <c r="O48" s="10">
        <f t="shared" si="11"/>
        <v>0</v>
      </c>
    </row>
    <row r="49" spans="1:15" ht="15" customHeight="1" x14ac:dyDescent="0.25">
      <c r="A49" s="7" t="s">
        <v>111</v>
      </c>
      <c r="B49" s="18" t="s">
        <v>54</v>
      </c>
      <c r="C49" s="9" t="s">
        <v>57</v>
      </c>
      <c r="D49" s="226">
        <f t="shared" si="6"/>
        <v>7188</v>
      </c>
      <c r="E49" s="226">
        <v>7188</v>
      </c>
      <c r="F49" s="226">
        <v>5488</v>
      </c>
      <c r="G49" s="226"/>
      <c r="H49" s="254">
        <f t="shared" si="7"/>
        <v>0</v>
      </c>
      <c r="I49" s="254"/>
      <c r="J49" s="254"/>
      <c r="K49" s="254"/>
      <c r="L49" s="10">
        <f t="shared" si="8"/>
        <v>7188</v>
      </c>
      <c r="M49" s="10">
        <f t="shared" si="9"/>
        <v>7188</v>
      </c>
      <c r="N49" s="10">
        <f t="shared" si="10"/>
        <v>5488</v>
      </c>
      <c r="O49" s="10">
        <f t="shared" si="11"/>
        <v>0</v>
      </c>
    </row>
    <row r="50" spans="1:15" ht="15" customHeight="1" x14ac:dyDescent="0.25">
      <c r="A50" s="7" t="s">
        <v>112</v>
      </c>
      <c r="B50" s="18" t="s">
        <v>72</v>
      </c>
      <c r="C50" s="9" t="s">
        <v>57</v>
      </c>
      <c r="D50" s="226">
        <f t="shared" si="6"/>
        <v>1572</v>
      </c>
      <c r="E50" s="226">
        <v>1572</v>
      </c>
      <c r="F50" s="226">
        <v>1200</v>
      </c>
      <c r="G50" s="226"/>
      <c r="H50" s="254">
        <f t="shared" si="7"/>
        <v>0</v>
      </c>
      <c r="I50" s="254"/>
      <c r="J50" s="254"/>
      <c r="K50" s="254"/>
      <c r="L50" s="10">
        <f t="shared" si="8"/>
        <v>1572</v>
      </c>
      <c r="M50" s="10">
        <f t="shared" si="9"/>
        <v>1572</v>
      </c>
      <c r="N50" s="10">
        <f t="shared" si="10"/>
        <v>1200</v>
      </c>
      <c r="O50" s="10">
        <f t="shared" si="11"/>
        <v>0</v>
      </c>
    </row>
    <row r="51" spans="1:15" ht="15" customHeight="1" x14ac:dyDescent="0.25">
      <c r="A51" s="7" t="s">
        <v>113</v>
      </c>
      <c r="B51" s="18" t="s">
        <v>56</v>
      </c>
      <c r="C51" s="9" t="s">
        <v>57</v>
      </c>
      <c r="D51" s="226">
        <f t="shared" si="6"/>
        <v>59995</v>
      </c>
      <c r="E51" s="226">
        <v>59995</v>
      </c>
      <c r="F51" s="226">
        <v>45805</v>
      </c>
      <c r="G51" s="226"/>
      <c r="H51" s="254">
        <f t="shared" si="7"/>
        <v>0</v>
      </c>
      <c r="I51" s="254"/>
      <c r="J51" s="254"/>
      <c r="K51" s="254"/>
      <c r="L51" s="10">
        <f t="shared" si="8"/>
        <v>59995</v>
      </c>
      <c r="M51" s="10">
        <f t="shared" si="9"/>
        <v>59995</v>
      </c>
      <c r="N51" s="10">
        <f t="shared" si="10"/>
        <v>45805</v>
      </c>
      <c r="O51" s="10">
        <f t="shared" si="11"/>
        <v>0</v>
      </c>
    </row>
    <row r="52" spans="1:15" ht="15" customHeight="1" x14ac:dyDescent="0.25">
      <c r="A52" s="7" t="s">
        <v>114</v>
      </c>
      <c r="B52" s="18" t="s">
        <v>183</v>
      </c>
      <c r="C52" s="9" t="s">
        <v>57</v>
      </c>
      <c r="D52" s="226">
        <f t="shared" si="6"/>
        <v>245952</v>
      </c>
      <c r="E52" s="226">
        <v>245952</v>
      </c>
      <c r="F52" s="226">
        <v>184798</v>
      </c>
      <c r="G52" s="226"/>
      <c r="H52" s="254">
        <f t="shared" si="7"/>
        <v>0</v>
      </c>
      <c r="I52" s="254"/>
      <c r="J52" s="254"/>
      <c r="K52" s="254"/>
      <c r="L52" s="10">
        <f t="shared" si="8"/>
        <v>245952</v>
      </c>
      <c r="M52" s="10">
        <f t="shared" si="9"/>
        <v>245952</v>
      </c>
      <c r="N52" s="10">
        <f t="shared" si="10"/>
        <v>184798</v>
      </c>
      <c r="O52" s="10">
        <f t="shared" si="11"/>
        <v>0</v>
      </c>
    </row>
    <row r="53" spans="1:15" s="26" customFormat="1" ht="15" customHeight="1" x14ac:dyDescent="0.25">
      <c r="A53" s="7" t="s">
        <v>115</v>
      </c>
      <c r="B53" s="18" t="s">
        <v>184</v>
      </c>
      <c r="C53" s="9" t="s">
        <v>57</v>
      </c>
      <c r="D53" s="226">
        <f t="shared" si="6"/>
        <v>165476</v>
      </c>
      <c r="E53" s="226">
        <v>165476</v>
      </c>
      <c r="F53" s="226">
        <v>124248</v>
      </c>
      <c r="G53" s="226"/>
      <c r="H53" s="254">
        <f t="shared" si="7"/>
        <v>0</v>
      </c>
      <c r="I53" s="254"/>
      <c r="J53" s="254"/>
      <c r="K53" s="254"/>
      <c r="L53" s="10">
        <f t="shared" si="8"/>
        <v>165476</v>
      </c>
      <c r="M53" s="10">
        <f t="shared" si="9"/>
        <v>165476</v>
      </c>
      <c r="N53" s="10">
        <f t="shared" si="10"/>
        <v>124248</v>
      </c>
      <c r="O53" s="10">
        <f t="shared" si="11"/>
        <v>0</v>
      </c>
    </row>
    <row r="54" spans="1:15" s="26" customFormat="1" ht="15" customHeight="1" x14ac:dyDescent="0.25">
      <c r="A54" s="7" t="s">
        <v>116</v>
      </c>
      <c r="B54" s="18" t="s">
        <v>71</v>
      </c>
      <c r="C54" s="9" t="s">
        <v>32</v>
      </c>
      <c r="D54" s="226">
        <f t="shared" si="6"/>
        <v>7812</v>
      </c>
      <c r="E54" s="226">
        <v>7812</v>
      </c>
      <c r="F54" s="226">
        <v>5964</v>
      </c>
      <c r="G54" s="226"/>
      <c r="H54" s="254">
        <f t="shared" si="7"/>
        <v>0</v>
      </c>
      <c r="I54" s="254"/>
      <c r="J54" s="254"/>
      <c r="K54" s="254"/>
      <c r="L54" s="10">
        <f t="shared" si="8"/>
        <v>7812</v>
      </c>
      <c r="M54" s="10">
        <f t="shared" si="9"/>
        <v>7812</v>
      </c>
      <c r="N54" s="10">
        <f t="shared" si="10"/>
        <v>5964</v>
      </c>
      <c r="O54" s="10">
        <f t="shared" si="11"/>
        <v>0</v>
      </c>
    </row>
    <row r="55" spans="1:15" ht="15.95" customHeight="1" x14ac:dyDescent="0.25">
      <c r="A55" s="15" t="s">
        <v>169</v>
      </c>
      <c r="B55" s="19" t="s">
        <v>189</v>
      </c>
      <c r="C55" s="17"/>
      <c r="D55" s="227">
        <f>D14+SUM(D17:D54)</f>
        <v>8854647</v>
      </c>
      <c r="E55" s="227">
        <f>E14+SUM(E17:E54)</f>
        <v>8854647</v>
      </c>
      <c r="F55" s="227">
        <f>F14+SUM(F17:F54)</f>
        <v>6564279</v>
      </c>
      <c r="G55" s="227">
        <f t="shared" ref="G55:O55" si="12">G14+SUM(G17:G54)</f>
        <v>0</v>
      </c>
      <c r="H55" s="255">
        <f t="shared" si="12"/>
        <v>0</v>
      </c>
      <c r="I55" s="255">
        <f t="shared" si="12"/>
        <v>0</v>
      </c>
      <c r="J55" s="255">
        <f t="shared" si="12"/>
        <v>0</v>
      </c>
      <c r="K55" s="255">
        <f t="shared" si="12"/>
        <v>0</v>
      </c>
      <c r="L55" s="1">
        <f t="shared" si="12"/>
        <v>8854647</v>
      </c>
      <c r="M55" s="1">
        <f t="shared" si="12"/>
        <v>8854647</v>
      </c>
      <c r="N55" s="1">
        <f t="shared" si="12"/>
        <v>6564279</v>
      </c>
      <c r="O55" s="1">
        <f t="shared" si="12"/>
        <v>0</v>
      </c>
    </row>
    <row r="56" spans="1:15" ht="15" customHeight="1" x14ac:dyDescent="0.25">
      <c r="A56" s="40"/>
      <c r="B56" s="161"/>
      <c r="C56" s="160"/>
      <c r="D56" s="161"/>
      <c r="E56" s="161"/>
      <c r="F56" s="43"/>
      <c r="G56" s="43"/>
      <c r="H56" s="43"/>
      <c r="I56" s="43"/>
      <c r="J56" s="43"/>
      <c r="K56" s="43"/>
      <c r="L56" s="43"/>
      <c r="M56" s="43"/>
      <c r="N56" s="43"/>
    </row>
    <row r="57" spans="1:15" x14ac:dyDescent="0.25">
      <c r="A57" s="40"/>
      <c r="B57" s="14"/>
      <c r="C57" s="45"/>
      <c r="D57" s="14"/>
      <c r="E57" s="14"/>
      <c r="F57" s="44"/>
      <c r="G57" s="14"/>
      <c r="H57" s="14"/>
      <c r="I57" s="14"/>
      <c r="J57" s="14"/>
      <c r="K57" s="14"/>
      <c r="L57" s="14"/>
      <c r="M57" s="14"/>
      <c r="N57" s="14"/>
    </row>
    <row r="58" spans="1:15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5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5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5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5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5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C169" s="47"/>
    </row>
    <row r="170" spans="1:14" x14ac:dyDescent="0.25">
      <c r="C170" s="47"/>
    </row>
    <row r="171" spans="1:14" x14ac:dyDescent="0.25">
      <c r="C171" s="47"/>
    </row>
    <row r="172" spans="1:14" x14ac:dyDescent="0.25">
      <c r="C172" s="47"/>
    </row>
    <row r="173" spans="1:14" x14ac:dyDescent="0.25">
      <c r="C173" s="47"/>
    </row>
    <row r="174" spans="1:14" x14ac:dyDescent="0.25">
      <c r="C174" s="47"/>
    </row>
    <row r="175" spans="1:14" x14ac:dyDescent="0.25">
      <c r="C175" s="47"/>
    </row>
    <row r="176" spans="1:14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</sheetData>
  <mergeCells count="23">
    <mergeCell ref="B13:O13"/>
    <mergeCell ref="K11:K12"/>
    <mergeCell ref="M11:N11"/>
    <mergeCell ref="O11:O12"/>
    <mergeCell ref="B6:O6"/>
    <mergeCell ref="A8:O8"/>
    <mergeCell ref="A10:A12"/>
    <mergeCell ref="B10:B12"/>
    <mergeCell ref="H10:H12"/>
    <mergeCell ref="I10:K10"/>
    <mergeCell ref="L10:L12"/>
    <mergeCell ref="C10:C12"/>
    <mergeCell ref="M10:O10"/>
    <mergeCell ref="I11:J11"/>
    <mergeCell ref="D10:D12"/>
    <mergeCell ref="E10:G10"/>
    <mergeCell ref="E11:F11"/>
    <mergeCell ref="G11:G12"/>
    <mergeCell ref="B1:O1"/>
    <mergeCell ref="B2:O2"/>
    <mergeCell ref="B3:O3"/>
    <mergeCell ref="B4:O4"/>
    <mergeCell ref="B5:O5"/>
  </mergeCells>
  <phoneticPr fontId="2" type="noConversion"/>
  <pageMargins left="1.1811023622047245" right="0.39370078740157483" top="0.39370078740157483" bottom="0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72"/>
  <sheetViews>
    <sheetView showZeros="0" topLeftCell="A172" workbookViewId="0">
      <selection activeCell="AB205" sqref="AB205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71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140625" style="2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53" t="s">
        <v>394</v>
      </c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</row>
    <row r="2" spans="1:15" x14ac:dyDescent="0.25">
      <c r="B2" s="453" t="s">
        <v>395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</row>
    <row r="3" spans="1:15" x14ac:dyDescent="0.25">
      <c r="B3" s="453" t="s">
        <v>396</v>
      </c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</row>
    <row r="4" spans="1:15" x14ac:dyDescent="0.25">
      <c r="B4" s="453" t="s">
        <v>422</v>
      </c>
      <c r="C4" s="453"/>
      <c r="D4" s="453"/>
      <c r="E4" s="453"/>
      <c r="F4" s="453"/>
      <c r="G4" s="453"/>
      <c r="H4" s="453"/>
      <c r="I4" s="453"/>
      <c r="J4" s="453"/>
      <c r="K4" s="453"/>
      <c r="L4" s="453"/>
      <c r="M4" s="453"/>
      <c r="N4" s="453"/>
      <c r="O4" s="453"/>
    </row>
    <row r="5" spans="1:15" ht="15" customHeight="1" x14ac:dyDescent="0.25">
      <c r="B5" s="462" t="s">
        <v>398</v>
      </c>
      <c r="C5" s="462"/>
      <c r="D5" s="462"/>
      <c r="E5" s="462"/>
      <c r="F5" s="462"/>
      <c r="G5" s="462"/>
      <c r="H5" s="462"/>
      <c r="I5" s="462"/>
      <c r="J5" s="462"/>
      <c r="K5" s="462"/>
      <c r="L5" s="462"/>
      <c r="M5" s="462"/>
      <c r="N5" s="462"/>
      <c r="O5" s="462"/>
    </row>
    <row r="6" spans="1:15" x14ac:dyDescent="0.25">
      <c r="B6" s="462" t="s">
        <v>423</v>
      </c>
      <c r="C6" s="462"/>
      <c r="D6" s="462"/>
      <c r="E6" s="462"/>
      <c r="F6" s="462"/>
      <c r="G6" s="462"/>
      <c r="H6" s="462"/>
      <c r="I6" s="462"/>
      <c r="J6" s="462"/>
      <c r="K6" s="462"/>
      <c r="L6" s="462"/>
      <c r="M6" s="462"/>
      <c r="N6" s="462"/>
      <c r="O6" s="462"/>
    </row>
    <row r="7" spans="1:15" ht="15" customHeight="1" x14ac:dyDescent="0.25">
      <c r="B7" s="462" t="s">
        <v>400</v>
      </c>
      <c r="C7" s="462"/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</row>
    <row r="8" spans="1:15" x14ac:dyDescent="0.25">
      <c r="B8" s="462" t="s">
        <v>409</v>
      </c>
      <c r="C8" s="462"/>
      <c r="D8" s="462"/>
      <c r="E8" s="462"/>
      <c r="F8" s="462"/>
      <c r="G8" s="462"/>
      <c r="H8" s="462"/>
      <c r="I8" s="462"/>
      <c r="J8" s="462"/>
      <c r="K8" s="462"/>
      <c r="L8" s="462"/>
      <c r="M8" s="462"/>
      <c r="N8" s="462"/>
      <c r="O8" s="462"/>
    </row>
    <row r="9" spans="1:15" x14ac:dyDescent="0.25">
      <c r="B9" s="462" t="s">
        <v>438</v>
      </c>
      <c r="C9" s="462"/>
      <c r="D9" s="462"/>
      <c r="E9" s="462"/>
      <c r="F9" s="462"/>
      <c r="G9" s="462"/>
      <c r="H9" s="462"/>
      <c r="I9" s="462"/>
      <c r="J9" s="462"/>
      <c r="K9" s="462"/>
      <c r="L9" s="462"/>
      <c r="M9" s="462"/>
      <c r="N9" s="462"/>
      <c r="O9" s="462"/>
    </row>
    <row r="10" spans="1:15" x14ac:dyDescent="0.25">
      <c r="B10" s="462" t="s">
        <v>443</v>
      </c>
      <c r="C10" s="462"/>
      <c r="D10" s="462"/>
      <c r="E10" s="462"/>
      <c r="F10" s="462"/>
      <c r="G10" s="462"/>
      <c r="H10" s="462"/>
      <c r="I10" s="462"/>
      <c r="J10" s="462"/>
      <c r="K10" s="462"/>
      <c r="L10" s="462"/>
      <c r="M10" s="462"/>
      <c r="N10" s="462"/>
      <c r="O10" s="462"/>
    </row>
    <row r="11" spans="1:15" x14ac:dyDescent="0.25">
      <c r="B11" s="462" t="s">
        <v>496</v>
      </c>
      <c r="C11" s="462"/>
      <c r="D11" s="462"/>
      <c r="E11" s="462"/>
      <c r="F11" s="462"/>
      <c r="G11" s="462"/>
      <c r="H11" s="462"/>
      <c r="I11" s="462"/>
      <c r="J11" s="462"/>
      <c r="K11" s="462"/>
      <c r="L11" s="462"/>
      <c r="M11" s="462"/>
      <c r="N11" s="462"/>
      <c r="O11" s="462"/>
    </row>
    <row r="12" spans="1:15" x14ac:dyDescent="0.25">
      <c r="B12" s="462" t="s">
        <v>502</v>
      </c>
      <c r="C12" s="462"/>
      <c r="D12" s="462"/>
      <c r="E12" s="462"/>
      <c r="F12" s="462"/>
      <c r="G12" s="462"/>
      <c r="H12" s="462"/>
      <c r="I12" s="462"/>
      <c r="J12" s="462"/>
      <c r="K12" s="462"/>
      <c r="L12" s="462"/>
      <c r="M12" s="462"/>
      <c r="N12" s="462"/>
      <c r="O12" s="462"/>
    </row>
    <row r="13" spans="1:15" x14ac:dyDescent="0.25">
      <c r="E13" s="3"/>
      <c r="F13" s="3"/>
      <c r="G13" s="3"/>
      <c r="H13" s="3"/>
      <c r="I13" s="3"/>
      <c r="J13" s="3"/>
      <c r="L13" s="3"/>
      <c r="M13" s="3"/>
      <c r="N13" s="3"/>
    </row>
    <row r="14" spans="1:15" ht="15" customHeight="1" x14ac:dyDescent="0.25">
      <c r="A14" s="417" t="s">
        <v>213</v>
      </c>
      <c r="B14" s="417"/>
      <c r="C14" s="417"/>
      <c r="D14" s="417"/>
      <c r="E14" s="417"/>
      <c r="F14" s="417"/>
      <c r="G14" s="417"/>
      <c r="H14" s="417"/>
      <c r="I14" s="417"/>
      <c r="J14" s="417"/>
      <c r="K14" s="417"/>
      <c r="L14" s="417"/>
      <c r="M14" s="417"/>
      <c r="N14" s="417"/>
      <c r="O14" s="417"/>
    </row>
    <row r="15" spans="1:15" ht="17.25" customHeight="1" x14ac:dyDescent="0.25">
      <c r="A15" s="172"/>
      <c r="B15" s="172"/>
      <c r="C15" s="372"/>
      <c r="D15" s="172"/>
      <c r="E15" s="172"/>
      <c r="F15" s="172"/>
      <c r="G15" s="172"/>
      <c r="H15" s="334"/>
      <c r="I15" s="334"/>
      <c r="J15" s="334"/>
      <c r="K15" s="334"/>
      <c r="L15" s="172"/>
      <c r="M15" s="172"/>
      <c r="N15" s="172"/>
    </row>
    <row r="16" spans="1:15" x14ac:dyDescent="0.25">
      <c r="A16" s="393" t="s">
        <v>5</v>
      </c>
      <c r="B16" s="396" t="s">
        <v>391</v>
      </c>
      <c r="C16" s="465" t="s">
        <v>60</v>
      </c>
      <c r="D16" s="419" t="s">
        <v>414</v>
      </c>
      <c r="E16" s="430" t="s">
        <v>214</v>
      </c>
      <c r="F16" s="430"/>
      <c r="G16" s="430"/>
      <c r="H16" s="399" t="s">
        <v>416</v>
      </c>
      <c r="I16" s="431" t="s">
        <v>214</v>
      </c>
      <c r="J16" s="431"/>
      <c r="K16" s="431"/>
      <c r="L16" s="418" t="s">
        <v>0</v>
      </c>
      <c r="M16" s="418" t="s">
        <v>214</v>
      </c>
      <c r="N16" s="418"/>
      <c r="O16" s="418"/>
    </row>
    <row r="17" spans="1:17" x14ac:dyDescent="0.25">
      <c r="A17" s="394"/>
      <c r="B17" s="397"/>
      <c r="C17" s="466"/>
      <c r="D17" s="420"/>
      <c r="E17" s="430" t="s">
        <v>1</v>
      </c>
      <c r="F17" s="430"/>
      <c r="G17" s="425" t="s">
        <v>2</v>
      </c>
      <c r="H17" s="400"/>
      <c r="I17" s="431" t="s">
        <v>1</v>
      </c>
      <c r="J17" s="431"/>
      <c r="K17" s="405" t="s">
        <v>2</v>
      </c>
      <c r="L17" s="418"/>
      <c r="M17" s="418" t="s">
        <v>1</v>
      </c>
      <c r="N17" s="418"/>
      <c r="O17" s="408" t="s">
        <v>2</v>
      </c>
    </row>
    <row r="18" spans="1:17" ht="27.75" customHeight="1" x14ac:dyDescent="0.25">
      <c r="A18" s="395"/>
      <c r="B18" s="398"/>
      <c r="C18" s="467"/>
      <c r="D18" s="421"/>
      <c r="E18" s="235" t="s">
        <v>3</v>
      </c>
      <c r="F18" s="234" t="s">
        <v>4</v>
      </c>
      <c r="G18" s="425"/>
      <c r="H18" s="401"/>
      <c r="I18" s="330" t="s">
        <v>3</v>
      </c>
      <c r="J18" s="329" t="s">
        <v>4</v>
      </c>
      <c r="K18" s="405"/>
      <c r="L18" s="418"/>
      <c r="M18" s="6" t="s">
        <v>3</v>
      </c>
      <c r="N18" s="5" t="s">
        <v>4</v>
      </c>
      <c r="O18" s="408"/>
    </row>
    <row r="19" spans="1:17" ht="15.95" customHeight="1" x14ac:dyDescent="0.25">
      <c r="A19" s="50" t="s">
        <v>78</v>
      </c>
      <c r="B19" s="436" t="s">
        <v>6</v>
      </c>
      <c r="C19" s="436"/>
      <c r="D19" s="436"/>
      <c r="E19" s="436"/>
      <c r="F19" s="436"/>
      <c r="G19" s="436"/>
      <c r="H19" s="436"/>
      <c r="I19" s="436"/>
      <c r="J19" s="436"/>
      <c r="K19" s="436"/>
      <c r="L19" s="436"/>
      <c r="M19" s="436"/>
      <c r="N19" s="436"/>
      <c r="O19" s="436"/>
    </row>
    <row r="20" spans="1:17" ht="15" customHeight="1" x14ac:dyDescent="0.25">
      <c r="A20" s="7" t="s">
        <v>199</v>
      </c>
      <c r="B20" s="21" t="s">
        <v>20</v>
      </c>
      <c r="C20" s="439" t="s">
        <v>9</v>
      </c>
      <c r="D20" s="262">
        <f>E20+G20</f>
        <v>0</v>
      </c>
      <c r="E20" s="262"/>
      <c r="F20" s="262"/>
      <c r="G20" s="262"/>
      <c r="H20" s="268">
        <f>I20+K20</f>
        <v>295</v>
      </c>
      <c r="I20" s="268">
        <v>295</v>
      </c>
      <c r="J20" s="268">
        <v>225</v>
      </c>
      <c r="K20" s="268"/>
      <c r="L20" s="90">
        <f>M20+O20</f>
        <v>295</v>
      </c>
      <c r="M20" s="90">
        <f>E20+I20</f>
        <v>295</v>
      </c>
      <c r="N20" s="90">
        <f>F20+J20</f>
        <v>225</v>
      </c>
      <c r="O20" s="90">
        <f>G20+K20</f>
        <v>0</v>
      </c>
      <c r="P20" s="341"/>
      <c r="Q20" s="126"/>
    </row>
    <row r="21" spans="1:17" x14ac:dyDescent="0.25">
      <c r="A21" s="92"/>
      <c r="B21" s="273" t="s">
        <v>494</v>
      </c>
      <c r="C21" s="440"/>
      <c r="D21" s="263" t="s">
        <v>190</v>
      </c>
      <c r="E21" s="263"/>
      <c r="F21" s="263"/>
      <c r="G21" s="263"/>
      <c r="H21" s="270"/>
      <c r="I21" s="269"/>
      <c r="J21" s="269"/>
      <c r="K21" s="269"/>
      <c r="L21" s="91"/>
      <c r="M21" s="91"/>
      <c r="N21" s="91"/>
      <c r="O21" s="91"/>
      <c r="P21" s="341"/>
      <c r="Q21" s="126"/>
    </row>
    <row r="22" spans="1:17" ht="15" customHeight="1" x14ac:dyDescent="0.25">
      <c r="A22" s="7" t="s">
        <v>79</v>
      </c>
      <c r="B22" s="8" t="s">
        <v>7</v>
      </c>
      <c r="C22" s="186"/>
      <c r="D22" s="262">
        <f t="shared" ref="D22:D66" si="0">E22+G22</f>
        <v>0</v>
      </c>
      <c r="E22" s="226">
        <f>E23+E24+E25</f>
        <v>0</v>
      </c>
      <c r="F22" s="226">
        <f>F23+F24+F25</f>
        <v>0</v>
      </c>
      <c r="G22" s="226">
        <f>G23+G24+G25</f>
        <v>0</v>
      </c>
      <c r="H22" s="268">
        <f>I22+K22</f>
        <v>888</v>
      </c>
      <c r="I22" s="254">
        <f>I23+I24+I25</f>
        <v>888</v>
      </c>
      <c r="J22" s="254">
        <f>J23+J24+J25</f>
        <v>678</v>
      </c>
      <c r="K22" s="254">
        <f>K23+K24+K25</f>
        <v>0</v>
      </c>
      <c r="L22" s="90">
        <f t="shared" ref="L22:L66" si="1">M22+O22</f>
        <v>888</v>
      </c>
      <c r="M22" s="10">
        <f>M23+M24+M25</f>
        <v>888</v>
      </c>
      <c r="N22" s="10">
        <f>N23+N24+N25</f>
        <v>678</v>
      </c>
      <c r="O22" s="10">
        <f>O23+O24+O25</f>
        <v>0</v>
      </c>
      <c r="P22" s="341"/>
      <c r="Q22" s="126"/>
    </row>
    <row r="23" spans="1:17" ht="15" customHeight="1" x14ac:dyDescent="0.25">
      <c r="A23" s="13"/>
      <c r="B23" s="463" t="s">
        <v>494</v>
      </c>
      <c r="C23" s="186" t="s">
        <v>9</v>
      </c>
      <c r="D23" s="226">
        <f t="shared" si="0"/>
        <v>0</v>
      </c>
      <c r="E23" s="226"/>
      <c r="F23" s="226"/>
      <c r="G23" s="226"/>
      <c r="H23" s="268">
        <f t="shared" ref="H23:H61" si="2">I23+K23</f>
        <v>111</v>
      </c>
      <c r="I23" s="254">
        <v>111</v>
      </c>
      <c r="J23" s="254">
        <v>85</v>
      </c>
      <c r="K23" s="276"/>
      <c r="L23" s="90">
        <f t="shared" si="1"/>
        <v>111</v>
      </c>
      <c r="M23" s="90">
        <f>E23+I23</f>
        <v>111</v>
      </c>
      <c r="N23" s="90">
        <f>F23+J23</f>
        <v>85</v>
      </c>
      <c r="O23" s="90">
        <f>G23+K23</f>
        <v>0</v>
      </c>
      <c r="P23" s="341"/>
      <c r="Q23" s="126"/>
    </row>
    <row r="24" spans="1:17" ht="15" customHeight="1" x14ac:dyDescent="0.25">
      <c r="A24" s="13"/>
      <c r="B24" s="463"/>
      <c r="C24" s="186" t="s">
        <v>33</v>
      </c>
      <c r="D24" s="226">
        <f t="shared" si="0"/>
        <v>0</v>
      </c>
      <c r="E24" s="226"/>
      <c r="F24" s="226"/>
      <c r="G24" s="226"/>
      <c r="H24" s="268">
        <f t="shared" si="2"/>
        <v>110</v>
      </c>
      <c r="I24" s="254">
        <v>110</v>
      </c>
      <c r="J24" s="254">
        <v>84</v>
      </c>
      <c r="K24" s="276"/>
      <c r="L24" s="90">
        <f t="shared" si="1"/>
        <v>110</v>
      </c>
      <c r="M24" s="90">
        <f t="shared" ref="M24:O25" si="3">E24+I24</f>
        <v>110</v>
      </c>
      <c r="N24" s="90">
        <f t="shared" si="3"/>
        <v>84</v>
      </c>
      <c r="O24" s="90">
        <f t="shared" si="3"/>
        <v>0</v>
      </c>
      <c r="P24" s="341"/>
      <c r="Q24" s="126"/>
    </row>
    <row r="25" spans="1:17" ht="15" customHeight="1" x14ac:dyDescent="0.25">
      <c r="A25" s="13"/>
      <c r="B25" s="464"/>
      <c r="C25" s="186" t="s">
        <v>22</v>
      </c>
      <c r="D25" s="226">
        <f t="shared" si="0"/>
        <v>0</v>
      </c>
      <c r="E25" s="226"/>
      <c r="F25" s="226"/>
      <c r="G25" s="226"/>
      <c r="H25" s="268">
        <f t="shared" si="2"/>
        <v>667</v>
      </c>
      <c r="I25" s="254">
        <v>667</v>
      </c>
      <c r="J25" s="254">
        <v>509</v>
      </c>
      <c r="K25" s="276"/>
      <c r="L25" s="90">
        <f t="shared" si="1"/>
        <v>667</v>
      </c>
      <c r="M25" s="90">
        <f t="shared" si="3"/>
        <v>667</v>
      </c>
      <c r="N25" s="90">
        <f t="shared" si="3"/>
        <v>509</v>
      </c>
      <c r="O25" s="90">
        <f t="shared" si="3"/>
        <v>0</v>
      </c>
      <c r="P25" s="341"/>
      <c r="Q25" s="126"/>
    </row>
    <row r="26" spans="1:17" ht="15" customHeight="1" x14ac:dyDescent="0.25">
      <c r="A26" s="7" t="s">
        <v>80</v>
      </c>
      <c r="B26" s="8" t="s">
        <v>10</v>
      </c>
      <c r="C26" s="186"/>
      <c r="D26" s="262">
        <f t="shared" si="0"/>
        <v>0</v>
      </c>
      <c r="E26" s="226">
        <f>E27+E28+E29</f>
        <v>0</v>
      </c>
      <c r="F26" s="226">
        <f>F27+F28+F29</f>
        <v>0</v>
      </c>
      <c r="G26" s="226">
        <f>G27+G28+G29</f>
        <v>0</v>
      </c>
      <c r="H26" s="268">
        <f t="shared" si="2"/>
        <v>777</v>
      </c>
      <c r="I26" s="254">
        <f>I27+I28+I29</f>
        <v>777</v>
      </c>
      <c r="J26" s="254">
        <f>J27+J28+J29</f>
        <v>593</v>
      </c>
      <c r="K26" s="254">
        <f>K27+K28+K29</f>
        <v>0</v>
      </c>
      <c r="L26" s="90">
        <f t="shared" si="1"/>
        <v>777</v>
      </c>
      <c r="M26" s="10">
        <f>M27+M28+M29</f>
        <v>777</v>
      </c>
      <c r="N26" s="10">
        <f>N27+N28+N29</f>
        <v>593</v>
      </c>
      <c r="O26" s="10">
        <f>O27+O28+O29</f>
        <v>0</v>
      </c>
      <c r="P26" s="341"/>
      <c r="Q26" s="126"/>
    </row>
    <row r="27" spans="1:17" ht="15" customHeight="1" x14ac:dyDescent="0.25">
      <c r="A27" s="13"/>
      <c r="B27" s="463" t="s">
        <v>494</v>
      </c>
      <c r="C27" s="186" t="s">
        <v>9</v>
      </c>
      <c r="D27" s="226">
        <f t="shared" si="0"/>
        <v>0</v>
      </c>
      <c r="E27" s="226"/>
      <c r="F27" s="226"/>
      <c r="G27" s="226"/>
      <c r="H27" s="268">
        <f t="shared" si="2"/>
        <v>110</v>
      </c>
      <c r="I27" s="254">
        <v>110</v>
      </c>
      <c r="J27" s="254">
        <v>84</v>
      </c>
      <c r="K27" s="276"/>
      <c r="L27" s="90">
        <f t="shared" si="1"/>
        <v>110</v>
      </c>
      <c r="M27" s="90">
        <f t="shared" ref="M27:O29" si="4">E27+I27</f>
        <v>110</v>
      </c>
      <c r="N27" s="90">
        <f t="shared" si="4"/>
        <v>84</v>
      </c>
      <c r="O27" s="90">
        <f t="shared" si="4"/>
        <v>0</v>
      </c>
      <c r="P27" s="341"/>
      <c r="Q27" s="126"/>
    </row>
    <row r="28" spans="1:17" ht="15" customHeight="1" x14ac:dyDescent="0.25">
      <c r="A28" s="13"/>
      <c r="B28" s="463"/>
      <c r="C28" s="186" t="s">
        <v>33</v>
      </c>
      <c r="D28" s="226">
        <f t="shared" si="0"/>
        <v>0</v>
      </c>
      <c r="E28" s="226"/>
      <c r="F28" s="226"/>
      <c r="G28" s="226"/>
      <c r="H28" s="268">
        <f t="shared" si="2"/>
        <v>110</v>
      </c>
      <c r="I28" s="254">
        <v>110</v>
      </c>
      <c r="J28" s="254">
        <v>84</v>
      </c>
      <c r="K28" s="276"/>
      <c r="L28" s="90">
        <f t="shared" si="1"/>
        <v>110</v>
      </c>
      <c r="M28" s="90">
        <f t="shared" si="4"/>
        <v>110</v>
      </c>
      <c r="N28" s="90">
        <f t="shared" si="4"/>
        <v>84</v>
      </c>
      <c r="O28" s="90">
        <f t="shared" si="4"/>
        <v>0</v>
      </c>
      <c r="P28" s="341"/>
      <c r="Q28" s="126"/>
    </row>
    <row r="29" spans="1:17" ht="15" customHeight="1" x14ac:dyDescent="0.25">
      <c r="A29" s="13"/>
      <c r="B29" s="464"/>
      <c r="C29" s="186" t="s">
        <v>22</v>
      </c>
      <c r="D29" s="226">
        <f t="shared" si="0"/>
        <v>0</v>
      </c>
      <c r="E29" s="226"/>
      <c r="F29" s="226"/>
      <c r="G29" s="226"/>
      <c r="H29" s="268">
        <f t="shared" si="2"/>
        <v>557</v>
      </c>
      <c r="I29" s="254">
        <v>557</v>
      </c>
      <c r="J29" s="254">
        <v>425</v>
      </c>
      <c r="K29" s="276"/>
      <c r="L29" s="90">
        <f t="shared" si="1"/>
        <v>557</v>
      </c>
      <c r="M29" s="90">
        <f t="shared" si="4"/>
        <v>557</v>
      </c>
      <c r="N29" s="90">
        <f t="shared" si="4"/>
        <v>425</v>
      </c>
      <c r="O29" s="90">
        <f t="shared" si="4"/>
        <v>0</v>
      </c>
      <c r="P29" s="341"/>
      <c r="Q29" s="126"/>
    </row>
    <row r="30" spans="1:17" ht="15" customHeight="1" x14ac:dyDescent="0.25">
      <c r="A30" s="7" t="s">
        <v>81</v>
      </c>
      <c r="B30" s="8" t="s">
        <v>11</v>
      </c>
      <c r="C30" s="186"/>
      <c r="D30" s="262">
        <f t="shared" si="0"/>
        <v>0</v>
      </c>
      <c r="E30" s="226">
        <f>E31+E32+E33</f>
        <v>0</v>
      </c>
      <c r="F30" s="226">
        <f>F31+F32+F33</f>
        <v>0</v>
      </c>
      <c r="G30" s="226">
        <f>G31+G32+G33</f>
        <v>0</v>
      </c>
      <c r="H30" s="268">
        <f t="shared" si="2"/>
        <v>3145</v>
      </c>
      <c r="I30" s="254">
        <f>I31+I32+I33</f>
        <v>3145</v>
      </c>
      <c r="J30" s="254">
        <f>J31+J32+J33</f>
        <v>2401</v>
      </c>
      <c r="K30" s="254">
        <f>K31+K32+K33</f>
        <v>0</v>
      </c>
      <c r="L30" s="90">
        <f t="shared" si="1"/>
        <v>3145</v>
      </c>
      <c r="M30" s="10">
        <f>M31+M32+M33</f>
        <v>3145</v>
      </c>
      <c r="N30" s="10">
        <f>N31+N32+N33</f>
        <v>2401</v>
      </c>
      <c r="O30" s="10">
        <f>O31+O32+O33</f>
        <v>0</v>
      </c>
      <c r="P30" s="341"/>
      <c r="Q30" s="126"/>
    </row>
    <row r="31" spans="1:17" ht="15" customHeight="1" x14ac:dyDescent="0.25">
      <c r="A31" s="13"/>
      <c r="B31" s="463" t="s">
        <v>494</v>
      </c>
      <c r="C31" s="186" t="s">
        <v>9</v>
      </c>
      <c r="D31" s="226">
        <f t="shared" si="0"/>
        <v>0</v>
      </c>
      <c r="E31" s="226"/>
      <c r="F31" s="226"/>
      <c r="G31" s="226"/>
      <c r="H31" s="268">
        <f t="shared" si="2"/>
        <v>714</v>
      </c>
      <c r="I31" s="254">
        <v>714</v>
      </c>
      <c r="J31" s="254">
        <v>545</v>
      </c>
      <c r="K31" s="276"/>
      <c r="L31" s="90">
        <f t="shared" si="1"/>
        <v>714</v>
      </c>
      <c r="M31" s="90">
        <f t="shared" ref="M31:O33" si="5">E31+I31</f>
        <v>714</v>
      </c>
      <c r="N31" s="90">
        <f t="shared" si="5"/>
        <v>545</v>
      </c>
      <c r="O31" s="90">
        <f t="shared" si="5"/>
        <v>0</v>
      </c>
      <c r="P31" s="341"/>
      <c r="Q31" s="126"/>
    </row>
    <row r="32" spans="1:17" ht="15" customHeight="1" x14ac:dyDescent="0.25">
      <c r="A32" s="13"/>
      <c r="B32" s="463"/>
      <c r="C32" s="186" t="s">
        <v>33</v>
      </c>
      <c r="D32" s="226">
        <f t="shared" si="0"/>
        <v>0</v>
      </c>
      <c r="E32" s="226"/>
      <c r="F32" s="226"/>
      <c r="G32" s="226"/>
      <c r="H32" s="268">
        <f t="shared" si="2"/>
        <v>223</v>
      </c>
      <c r="I32" s="254">
        <v>223</v>
      </c>
      <c r="J32" s="254">
        <v>170</v>
      </c>
      <c r="K32" s="276"/>
      <c r="L32" s="90">
        <f t="shared" si="1"/>
        <v>223</v>
      </c>
      <c r="M32" s="90">
        <f t="shared" si="5"/>
        <v>223</v>
      </c>
      <c r="N32" s="90">
        <f t="shared" si="5"/>
        <v>170</v>
      </c>
      <c r="O32" s="90">
        <f t="shared" si="5"/>
        <v>0</v>
      </c>
      <c r="P32" s="341"/>
      <c r="Q32" s="126"/>
    </row>
    <row r="33" spans="1:17" ht="15" customHeight="1" x14ac:dyDescent="0.25">
      <c r="A33" s="13"/>
      <c r="B33" s="464"/>
      <c r="C33" s="186" t="s">
        <v>22</v>
      </c>
      <c r="D33" s="226">
        <f t="shared" si="0"/>
        <v>0</v>
      </c>
      <c r="E33" s="226"/>
      <c r="F33" s="226"/>
      <c r="G33" s="226"/>
      <c r="H33" s="268">
        <f t="shared" si="2"/>
        <v>2208</v>
      </c>
      <c r="I33" s="254">
        <v>2208</v>
      </c>
      <c r="J33" s="254">
        <v>1686</v>
      </c>
      <c r="K33" s="276"/>
      <c r="L33" s="90">
        <f t="shared" si="1"/>
        <v>2208</v>
      </c>
      <c r="M33" s="90">
        <f t="shared" si="5"/>
        <v>2208</v>
      </c>
      <c r="N33" s="90">
        <f t="shared" si="5"/>
        <v>1686</v>
      </c>
      <c r="O33" s="90">
        <f t="shared" si="5"/>
        <v>0</v>
      </c>
      <c r="P33" s="341"/>
      <c r="Q33" s="126"/>
    </row>
    <row r="34" spans="1:17" ht="15" customHeight="1" x14ac:dyDescent="0.25">
      <c r="A34" s="7" t="s">
        <v>82</v>
      </c>
      <c r="B34" s="8" t="s">
        <v>12</v>
      </c>
      <c r="C34" s="186"/>
      <c r="D34" s="262">
        <f t="shared" si="0"/>
        <v>0</v>
      </c>
      <c r="E34" s="226">
        <f>E35+E36+E37</f>
        <v>0</v>
      </c>
      <c r="F34" s="226">
        <f>F35+F36+F37</f>
        <v>0</v>
      </c>
      <c r="G34" s="226">
        <f>G35+G36+G37</f>
        <v>0</v>
      </c>
      <c r="H34" s="268">
        <f t="shared" si="2"/>
        <v>3145</v>
      </c>
      <c r="I34" s="254">
        <f>I35+I36+I37</f>
        <v>3145</v>
      </c>
      <c r="J34" s="254">
        <f>J35+J36+J37</f>
        <v>2402</v>
      </c>
      <c r="K34" s="254">
        <f>K35+K36+K37</f>
        <v>0</v>
      </c>
      <c r="L34" s="90">
        <f t="shared" si="1"/>
        <v>3145</v>
      </c>
      <c r="M34" s="10">
        <f>M35+M36+M37</f>
        <v>3145</v>
      </c>
      <c r="N34" s="10">
        <f>N35+N36+N37</f>
        <v>2402</v>
      </c>
      <c r="O34" s="10">
        <f>O35+O36+O37</f>
        <v>0</v>
      </c>
      <c r="P34" s="341"/>
      <c r="Q34" s="126"/>
    </row>
    <row r="35" spans="1:17" ht="15" customHeight="1" x14ac:dyDescent="0.25">
      <c r="A35" s="13"/>
      <c r="B35" s="463" t="s">
        <v>494</v>
      </c>
      <c r="C35" s="186" t="s">
        <v>9</v>
      </c>
      <c r="D35" s="226">
        <f t="shared" si="0"/>
        <v>0</v>
      </c>
      <c r="E35" s="226"/>
      <c r="F35" s="226"/>
      <c r="G35" s="226"/>
      <c r="H35" s="268">
        <f t="shared" si="2"/>
        <v>602</v>
      </c>
      <c r="I35" s="254">
        <v>602</v>
      </c>
      <c r="J35" s="254">
        <v>460</v>
      </c>
      <c r="K35" s="276"/>
      <c r="L35" s="90">
        <f t="shared" si="1"/>
        <v>602</v>
      </c>
      <c r="M35" s="90">
        <f t="shared" ref="M35:O37" si="6">E35+I35</f>
        <v>602</v>
      </c>
      <c r="N35" s="90">
        <f t="shared" si="6"/>
        <v>460</v>
      </c>
      <c r="O35" s="90">
        <f t="shared" si="6"/>
        <v>0</v>
      </c>
      <c r="P35" s="341"/>
      <c r="Q35" s="126"/>
    </row>
    <row r="36" spans="1:17" ht="15" customHeight="1" x14ac:dyDescent="0.25">
      <c r="A36" s="13"/>
      <c r="B36" s="463"/>
      <c r="C36" s="186" t="s">
        <v>33</v>
      </c>
      <c r="D36" s="226">
        <f t="shared" si="0"/>
        <v>0</v>
      </c>
      <c r="E36" s="226"/>
      <c r="F36" s="226"/>
      <c r="G36" s="226"/>
      <c r="H36" s="268">
        <f t="shared" si="2"/>
        <v>335</v>
      </c>
      <c r="I36" s="254">
        <v>335</v>
      </c>
      <c r="J36" s="254">
        <v>256</v>
      </c>
      <c r="K36" s="276"/>
      <c r="L36" s="90">
        <f t="shared" si="1"/>
        <v>335</v>
      </c>
      <c r="M36" s="90">
        <f t="shared" si="6"/>
        <v>335</v>
      </c>
      <c r="N36" s="90">
        <f t="shared" si="6"/>
        <v>256</v>
      </c>
      <c r="O36" s="90">
        <f t="shared" si="6"/>
        <v>0</v>
      </c>
      <c r="P36" s="341"/>
      <c r="Q36" s="126"/>
    </row>
    <row r="37" spans="1:17" ht="15" customHeight="1" x14ac:dyDescent="0.25">
      <c r="A37" s="13"/>
      <c r="B37" s="464"/>
      <c r="C37" s="186" t="s">
        <v>22</v>
      </c>
      <c r="D37" s="226">
        <f t="shared" si="0"/>
        <v>0</v>
      </c>
      <c r="E37" s="226"/>
      <c r="F37" s="226"/>
      <c r="G37" s="226"/>
      <c r="H37" s="268">
        <f t="shared" si="2"/>
        <v>2208</v>
      </c>
      <c r="I37" s="254">
        <v>2208</v>
      </c>
      <c r="J37" s="254">
        <v>1686</v>
      </c>
      <c r="K37" s="276"/>
      <c r="L37" s="90">
        <f t="shared" si="1"/>
        <v>2208</v>
      </c>
      <c r="M37" s="90">
        <f t="shared" si="6"/>
        <v>2208</v>
      </c>
      <c r="N37" s="90">
        <f t="shared" si="6"/>
        <v>1686</v>
      </c>
      <c r="O37" s="90">
        <f t="shared" si="6"/>
        <v>0</v>
      </c>
      <c r="P37" s="341"/>
      <c r="Q37" s="126"/>
    </row>
    <row r="38" spans="1:17" ht="15" customHeight="1" x14ac:dyDescent="0.25">
      <c r="A38" s="7" t="s">
        <v>83</v>
      </c>
      <c r="B38" s="8" t="s">
        <v>13</v>
      </c>
      <c r="C38" s="186"/>
      <c r="D38" s="262">
        <f t="shared" si="0"/>
        <v>0</v>
      </c>
      <c r="E38" s="226">
        <f>E39+E40+E41</f>
        <v>0</v>
      </c>
      <c r="F38" s="226">
        <f>F39+F40+F41</f>
        <v>0</v>
      </c>
      <c r="G38" s="226">
        <f>G39+G40+G41</f>
        <v>0</v>
      </c>
      <c r="H38" s="268">
        <f t="shared" si="2"/>
        <v>669</v>
      </c>
      <c r="I38" s="254">
        <f>I39+I40+I41</f>
        <v>669</v>
      </c>
      <c r="J38" s="254">
        <f>J39+J40+J41</f>
        <v>511</v>
      </c>
      <c r="K38" s="254">
        <f>K39+K40+K41</f>
        <v>0</v>
      </c>
      <c r="L38" s="90">
        <f t="shared" si="1"/>
        <v>669</v>
      </c>
      <c r="M38" s="10">
        <f>M39+M40+M41</f>
        <v>669</v>
      </c>
      <c r="N38" s="10">
        <f>N39+N40+N41</f>
        <v>511</v>
      </c>
      <c r="O38" s="10">
        <f>O39+O40+O41</f>
        <v>0</v>
      </c>
      <c r="P38" s="341"/>
      <c r="Q38" s="126"/>
    </row>
    <row r="39" spans="1:17" ht="15" customHeight="1" x14ac:dyDescent="0.25">
      <c r="A39" s="13"/>
      <c r="B39" s="463" t="s">
        <v>494</v>
      </c>
      <c r="C39" s="186" t="s">
        <v>9</v>
      </c>
      <c r="D39" s="226">
        <f t="shared" si="0"/>
        <v>0</v>
      </c>
      <c r="E39" s="226"/>
      <c r="F39" s="226"/>
      <c r="G39" s="226"/>
      <c r="H39" s="268">
        <f t="shared" si="2"/>
        <v>111</v>
      </c>
      <c r="I39" s="254">
        <v>111</v>
      </c>
      <c r="J39" s="254">
        <v>85</v>
      </c>
      <c r="K39" s="276"/>
      <c r="L39" s="90">
        <f t="shared" si="1"/>
        <v>111</v>
      </c>
      <c r="M39" s="90">
        <f t="shared" ref="M39:O41" si="7">E39+I39</f>
        <v>111</v>
      </c>
      <c r="N39" s="90">
        <f t="shared" si="7"/>
        <v>85</v>
      </c>
      <c r="O39" s="90">
        <f t="shared" si="7"/>
        <v>0</v>
      </c>
      <c r="P39" s="341"/>
      <c r="Q39" s="126"/>
    </row>
    <row r="40" spans="1:17" ht="15" customHeight="1" x14ac:dyDescent="0.25">
      <c r="A40" s="13"/>
      <c r="B40" s="463"/>
      <c r="C40" s="186" t="s">
        <v>33</v>
      </c>
      <c r="D40" s="226">
        <f t="shared" si="0"/>
        <v>0</v>
      </c>
      <c r="E40" s="226"/>
      <c r="F40" s="226"/>
      <c r="G40" s="226"/>
      <c r="H40" s="268">
        <f t="shared" si="2"/>
        <v>223</v>
      </c>
      <c r="I40" s="254">
        <v>223</v>
      </c>
      <c r="J40" s="254">
        <v>170</v>
      </c>
      <c r="K40" s="276"/>
      <c r="L40" s="90">
        <f t="shared" si="1"/>
        <v>223</v>
      </c>
      <c r="M40" s="90">
        <f t="shared" si="7"/>
        <v>223</v>
      </c>
      <c r="N40" s="90">
        <f t="shared" si="7"/>
        <v>170</v>
      </c>
      <c r="O40" s="90">
        <f t="shared" si="7"/>
        <v>0</v>
      </c>
      <c r="P40" s="341"/>
      <c r="Q40" s="126"/>
    </row>
    <row r="41" spans="1:17" ht="15" customHeight="1" x14ac:dyDescent="0.25">
      <c r="A41" s="13"/>
      <c r="B41" s="464"/>
      <c r="C41" s="186" t="s">
        <v>22</v>
      </c>
      <c r="D41" s="226">
        <f t="shared" si="0"/>
        <v>0</v>
      </c>
      <c r="E41" s="226"/>
      <c r="F41" s="226"/>
      <c r="G41" s="226"/>
      <c r="H41" s="268">
        <f t="shared" si="2"/>
        <v>335</v>
      </c>
      <c r="I41" s="254">
        <v>335</v>
      </c>
      <c r="J41" s="254">
        <v>256</v>
      </c>
      <c r="K41" s="276"/>
      <c r="L41" s="90">
        <f t="shared" si="1"/>
        <v>335</v>
      </c>
      <c r="M41" s="90">
        <f t="shared" si="7"/>
        <v>335</v>
      </c>
      <c r="N41" s="90">
        <f t="shared" si="7"/>
        <v>256</v>
      </c>
      <c r="O41" s="90">
        <f t="shared" si="7"/>
        <v>0</v>
      </c>
      <c r="P41" s="341"/>
      <c r="Q41" s="126"/>
    </row>
    <row r="42" spans="1:17" ht="15" customHeight="1" x14ac:dyDescent="0.25">
      <c r="A42" s="7" t="s">
        <v>84</v>
      </c>
      <c r="B42" s="8" t="s">
        <v>14</v>
      </c>
      <c r="C42" s="186"/>
      <c r="D42" s="262">
        <f t="shared" si="0"/>
        <v>0</v>
      </c>
      <c r="E42" s="226">
        <f>E43+E44+E45</f>
        <v>0</v>
      </c>
      <c r="F42" s="226">
        <f>F43+F44+F45</f>
        <v>0</v>
      </c>
      <c r="G42" s="226">
        <f>G43+G44+G45</f>
        <v>0</v>
      </c>
      <c r="H42" s="268">
        <f>I42+K42</f>
        <v>1494</v>
      </c>
      <c r="I42" s="254">
        <f>I43+I44+I45</f>
        <v>1494</v>
      </c>
      <c r="J42" s="254">
        <f>J43+J44+J45</f>
        <v>1140</v>
      </c>
      <c r="K42" s="254">
        <f>K43+K44+K45</f>
        <v>0</v>
      </c>
      <c r="L42" s="90">
        <f t="shared" si="1"/>
        <v>1494</v>
      </c>
      <c r="M42" s="10">
        <f>M43+M44+M45</f>
        <v>1494</v>
      </c>
      <c r="N42" s="10">
        <f>N43+N44+N45</f>
        <v>1140</v>
      </c>
      <c r="O42" s="10">
        <f>O43+O44+O45</f>
        <v>0</v>
      </c>
      <c r="P42" s="341"/>
      <c r="Q42" s="126"/>
    </row>
    <row r="43" spans="1:17" ht="15" customHeight="1" x14ac:dyDescent="0.25">
      <c r="A43" s="13"/>
      <c r="B43" s="463" t="s">
        <v>494</v>
      </c>
      <c r="C43" s="186" t="s">
        <v>9</v>
      </c>
      <c r="D43" s="226">
        <f t="shared" si="0"/>
        <v>0</v>
      </c>
      <c r="E43" s="226"/>
      <c r="F43" s="226"/>
      <c r="G43" s="226"/>
      <c r="H43" s="268">
        <f t="shared" si="2"/>
        <v>714</v>
      </c>
      <c r="I43" s="254">
        <v>714</v>
      </c>
      <c r="J43" s="254">
        <v>545</v>
      </c>
      <c r="K43" s="276"/>
      <c r="L43" s="90">
        <f t="shared" si="1"/>
        <v>714</v>
      </c>
      <c r="M43" s="90">
        <f t="shared" ref="M43:O45" si="8">E43+I43</f>
        <v>714</v>
      </c>
      <c r="N43" s="90">
        <f t="shared" si="8"/>
        <v>545</v>
      </c>
      <c r="O43" s="90">
        <f t="shared" si="8"/>
        <v>0</v>
      </c>
      <c r="P43" s="341"/>
      <c r="Q43" s="126"/>
    </row>
    <row r="44" spans="1:17" ht="15" customHeight="1" x14ac:dyDescent="0.25">
      <c r="A44" s="13"/>
      <c r="B44" s="463"/>
      <c r="C44" s="186" t="s">
        <v>33</v>
      </c>
      <c r="D44" s="226">
        <f t="shared" si="0"/>
        <v>0</v>
      </c>
      <c r="E44" s="226"/>
      <c r="F44" s="226"/>
      <c r="G44" s="226"/>
      <c r="H44" s="268">
        <f t="shared" si="2"/>
        <v>223</v>
      </c>
      <c r="I44" s="254">
        <v>223</v>
      </c>
      <c r="J44" s="254">
        <v>170</v>
      </c>
      <c r="K44" s="276"/>
      <c r="L44" s="90">
        <f t="shared" si="1"/>
        <v>223</v>
      </c>
      <c r="M44" s="90">
        <f t="shared" si="8"/>
        <v>223</v>
      </c>
      <c r="N44" s="90">
        <f t="shared" si="8"/>
        <v>170</v>
      </c>
      <c r="O44" s="90">
        <f t="shared" si="8"/>
        <v>0</v>
      </c>
      <c r="P44" s="341"/>
      <c r="Q44" s="126"/>
    </row>
    <row r="45" spans="1:17" ht="15" customHeight="1" x14ac:dyDescent="0.25">
      <c r="A45" s="13"/>
      <c r="B45" s="464"/>
      <c r="C45" s="186" t="s">
        <v>22</v>
      </c>
      <c r="D45" s="226">
        <f t="shared" si="0"/>
        <v>0</v>
      </c>
      <c r="E45" s="226"/>
      <c r="F45" s="226"/>
      <c r="G45" s="226"/>
      <c r="H45" s="268">
        <f t="shared" si="2"/>
        <v>557</v>
      </c>
      <c r="I45" s="254">
        <v>557</v>
      </c>
      <c r="J45" s="254">
        <v>425</v>
      </c>
      <c r="K45" s="276"/>
      <c r="L45" s="90">
        <f t="shared" si="1"/>
        <v>557</v>
      </c>
      <c r="M45" s="90">
        <f t="shared" si="8"/>
        <v>557</v>
      </c>
      <c r="N45" s="90">
        <f t="shared" si="8"/>
        <v>425</v>
      </c>
      <c r="O45" s="90">
        <f t="shared" si="8"/>
        <v>0</v>
      </c>
      <c r="P45" s="341"/>
      <c r="Q45" s="126"/>
    </row>
    <row r="46" spans="1:17" ht="15" customHeight="1" x14ac:dyDescent="0.25">
      <c r="A46" s="7" t="s">
        <v>85</v>
      </c>
      <c r="B46" s="8" t="s">
        <v>15</v>
      </c>
      <c r="C46" s="186"/>
      <c r="D46" s="262">
        <f t="shared" si="0"/>
        <v>0</v>
      </c>
      <c r="E46" s="226">
        <f>E47+E48+E49</f>
        <v>0</v>
      </c>
      <c r="F46" s="226">
        <f>F47+F48+F49</f>
        <v>0</v>
      </c>
      <c r="G46" s="226">
        <f>G47+G48+G49</f>
        <v>0</v>
      </c>
      <c r="H46" s="268">
        <f>I46+K46</f>
        <v>1740</v>
      </c>
      <c r="I46" s="254">
        <f>I47+I48+I49</f>
        <v>1740</v>
      </c>
      <c r="J46" s="254">
        <f>J47+J48+J49</f>
        <v>1329</v>
      </c>
      <c r="K46" s="254">
        <f>K47+K48+K49</f>
        <v>0</v>
      </c>
      <c r="L46" s="90">
        <f t="shared" si="1"/>
        <v>1740</v>
      </c>
      <c r="M46" s="10">
        <f>M47+M48+M49</f>
        <v>1740</v>
      </c>
      <c r="N46" s="10">
        <f>N47+N48+N49</f>
        <v>1329</v>
      </c>
      <c r="O46" s="10">
        <f>O47+O48+O49</f>
        <v>0</v>
      </c>
      <c r="P46" s="341"/>
      <c r="Q46" s="126"/>
    </row>
    <row r="47" spans="1:17" ht="15" customHeight="1" x14ac:dyDescent="0.25">
      <c r="A47" s="13"/>
      <c r="B47" s="463" t="s">
        <v>494</v>
      </c>
      <c r="C47" s="186" t="s">
        <v>9</v>
      </c>
      <c r="D47" s="226">
        <f t="shared" si="0"/>
        <v>0</v>
      </c>
      <c r="E47" s="226"/>
      <c r="F47" s="226"/>
      <c r="G47" s="226"/>
      <c r="H47" s="268">
        <f t="shared" si="2"/>
        <v>111</v>
      </c>
      <c r="I47" s="254">
        <v>111</v>
      </c>
      <c r="J47" s="254">
        <v>85</v>
      </c>
      <c r="K47" s="276"/>
      <c r="L47" s="90">
        <f t="shared" si="1"/>
        <v>111</v>
      </c>
      <c r="M47" s="90">
        <f t="shared" ref="M47:O49" si="9">E47+I47</f>
        <v>111</v>
      </c>
      <c r="N47" s="90">
        <f t="shared" si="9"/>
        <v>85</v>
      </c>
      <c r="O47" s="90">
        <f t="shared" si="9"/>
        <v>0</v>
      </c>
      <c r="P47" s="341"/>
      <c r="Q47" s="126"/>
    </row>
    <row r="48" spans="1:17" ht="15" customHeight="1" x14ac:dyDescent="0.25">
      <c r="A48" s="13"/>
      <c r="B48" s="463"/>
      <c r="C48" s="186" t="s">
        <v>33</v>
      </c>
      <c r="D48" s="226">
        <f t="shared" si="0"/>
        <v>0</v>
      </c>
      <c r="E48" s="226"/>
      <c r="F48" s="226"/>
      <c r="G48" s="226"/>
      <c r="H48" s="268">
        <f t="shared" si="2"/>
        <v>335</v>
      </c>
      <c r="I48" s="254">
        <v>335</v>
      </c>
      <c r="J48" s="254">
        <v>256</v>
      </c>
      <c r="K48" s="276"/>
      <c r="L48" s="90">
        <f t="shared" si="1"/>
        <v>335</v>
      </c>
      <c r="M48" s="90">
        <f t="shared" si="9"/>
        <v>335</v>
      </c>
      <c r="N48" s="90">
        <f t="shared" si="9"/>
        <v>256</v>
      </c>
      <c r="O48" s="90">
        <f t="shared" si="9"/>
        <v>0</v>
      </c>
      <c r="P48" s="341"/>
      <c r="Q48" s="126"/>
    </row>
    <row r="49" spans="1:17" ht="15" customHeight="1" x14ac:dyDescent="0.25">
      <c r="A49" s="13"/>
      <c r="B49" s="464"/>
      <c r="C49" s="186" t="s">
        <v>22</v>
      </c>
      <c r="D49" s="226">
        <f t="shared" si="0"/>
        <v>0</v>
      </c>
      <c r="E49" s="226"/>
      <c r="F49" s="226"/>
      <c r="G49" s="226"/>
      <c r="H49" s="268">
        <f t="shared" si="2"/>
        <v>1294</v>
      </c>
      <c r="I49" s="254">
        <v>1294</v>
      </c>
      <c r="J49" s="254">
        <v>988</v>
      </c>
      <c r="K49" s="276"/>
      <c r="L49" s="90">
        <f t="shared" si="1"/>
        <v>1294</v>
      </c>
      <c r="M49" s="90">
        <f t="shared" si="9"/>
        <v>1294</v>
      </c>
      <c r="N49" s="90">
        <f t="shared" si="9"/>
        <v>988</v>
      </c>
      <c r="O49" s="90">
        <f t="shared" si="9"/>
        <v>0</v>
      </c>
      <c r="P49" s="341"/>
      <c r="Q49" s="126"/>
    </row>
    <row r="50" spans="1:17" ht="15" customHeight="1" x14ac:dyDescent="0.25">
      <c r="A50" s="7" t="s">
        <v>86</v>
      </c>
      <c r="B50" s="8" t="s">
        <v>16</v>
      </c>
      <c r="C50" s="186"/>
      <c r="D50" s="262">
        <f t="shared" si="0"/>
        <v>0</v>
      </c>
      <c r="E50" s="226">
        <f>E51+E52+E53</f>
        <v>0</v>
      </c>
      <c r="F50" s="226">
        <f>F51+F52+F53</f>
        <v>0</v>
      </c>
      <c r="G50" s="226">
        <f>G51+G52+G53</f>
        <v>0</v>
      </c>
      <c r="H50" s="268">
        <f>I50+K50</f>
        <v>2944</v>
      </c>
      <c r="I50" s="254">
        <f>I51+I52+I53</f>
        <v>2944</v>
      </c>
      <c r="J50" s="254">
        <f>J51+J52+J53</f>
        <v>2248</v>
      </c>
      <c r="K50" s="254">
        <f>K51+K52+K53</f>
        <v>0</v>
      </c>
      <c r="L50" s="90">
        <f t="shared" si="1"/>
        <v>2944</v>
      </c>
      <c r="M50" s="10">
        <f>M51+M52+M53</f>
        <v>2944</v>
      </c>
      <c r="N50" s="10">
        <f>N51+N52+N53</f>
        <v>2248</v>
      </c>
      <c r="O50" s="10">
        <f>O51+O52+O53</f>
        <v>0</v>
      </c>
      <c r="P50" s="341"/>
      <c r="Q50" s="126"/>
    </row>
    <row r="51" spans="1:17" ht="15" customHeight="1" x14ac:dyDescent="0.25">
      <c r="A51" s="13"/>
      <c r="B51" s="463" t="s">
        <v>494</v>
      </c>
      <c r="C51" s="186" t="s">
        <v>9</v>
      </c>
      <c r="D51" s="226">
        <f t="shared" si="0"/>
        <v>0</v>
      </c>
      <c r="E51" s="226"/>
      <c r="F51" s="226"/>
      <c r="G51" s="226"/>
      <c r="H51" s="268">
        <f t="shared" si="2"/>
        <v>714</v>
      </c>
      <c r="I51" s="254">
        <v>714</v>
      </c>
      <c r="J51" s="254">
        <v>545</v>
      </c>
      <c r="K51" s="276"/>
      <c r="L51" s="90">
        <f t="shared" si="1"/>
        <v>714</v>
      </c>
      <c r="M51" s="90">
        <f t="shared" ref="M51:O53" si="10">E51+I51</f>
        <v>714</v>
      </c>
      <c r="N51" s="90">
        <f t="shared" si="10"/>
        <v>545</v>
      </c>
      <c r="O51" s="90">
        <f t="shared" si="10"/>
        <v>0</v>
      </c>
      <c r="P51" s="341"/>
      <c r="Q51" s="126"/>
    </row>
    <row r="52" spans="1:17" ht="15" customHeight="1" x14ac:dyDescent="0.25">
      <c r="A52" s="13"/>
      <c r="B52" s="463"/>
      <c r="C52" s="186" t="s">
        <v>33</v>
      </c>
      <c r="D52" s="226">
        <f t="shared" si="0"/>
        <v>0</v>
      </c>
      <c r="E52" s="226"/>
      <c r="F52" s="226"/>
      <c r="G52" s="226"/>
      <c r="H52" s="268">
        <f t="shared" si="2"/>
        <v>669</v>
      </c>
      <c r="I52" s="254">
        <v>669</v>
      </c>
      <c r="J52" s="254">
        <v>511</v>
      </c>
      <c r="K52" s="276"/>
      <c r="L52" s="90">
        <f t="shared" si="1"/>
        <v>669</v>
      </c>
      <c r="M52" s="90">
        <f t="shared" si="10"/>
        <v>669</v>
      </c>
      <c r="N52" s="90">
        <f t="shared" si="10"/>
        <v>511</v>
      </c>
      <c r="O52" s="90">
        <f t="shared" si="10"/>
        <v>0</v>
      </c>
      <c r="P52" s="341"/>
      <c r="Q52" s="126"/>
    </row>
    <row r="53" spans="1:17" ht="15" customHeight="1" x14ac:dyDescent="0.25">
      <c r="A53" s="13"/>
      <c r="B53" s="464"/>
      <c r="C53" s="186" t="s">
        <v>22</v>
      </c>
      <c r="D53" s="226">
        <f t="shared" si="0"/>
        <v>0</v>
      </c>
      <c r="E53" s="226"/>
      <c r="F53" s="226"/>
      <c r="G53" s="226"/>
      <c r="H53" s="268">
        <f t="shared" si="2"/>
        <v>1561</v>
      </c>
      <c r="I53" s="254">
        <v>1561</v>
      </c>
      <c r="J53" s="254">
        <v>1192</v>
      </c>
      <c r="K53" s="276"/>
      <c r="L53" s="90">
        <f t="shared" si="1"/>
        <v>1561</v>
      </c>
      <c r="M53" s="90">
        <f t="shared" si="10"/>
        <v>1561</v>
      </c>
      <c r="N53" s="90">
        <f t="shared" si="10"/>
        <v>1192</v>
      </c>
      <c r="O53" s="90">
        <f t="shared" si="10"/>
        <v>0</v>
      </c>
      <c r="P53" s="341"/>
      <c r="Q53" s="126"/>
    </row>
    <row r="54" spans="1:17" ht="15" customHeight="1" x14ac:dyDescent="0.25">
      <c r="A54" s="7" t="s">
        <v>87</v>
      </c>
      <c r="B54" s="8" t="s">
        <v>17</v>
      </c>
      <c r="C54" s="186"/>
      <c r="D54" s="262">
        <f t="shared" si="0"/>
        <v>0</v>
      </c>
      <c r="E54" s="226">
        <f>E55+E56+E57</f>
        <v>0</v>
      </c>
      <c r="F54" s="226">
        <f>F55+F56+F57</f>
        <v>0</v>
      </c>
      <c r="G54" s="226">
        <f>G55+G56+G57</f>
        <v>0</v>
      </c>
      <c r="H54" s="268">
        <f>I54+K54</f>
        <v>1494</v>
      </c>
      <c r="I54" s="254">
        <f>I55+I56+I57</f>
        <v>1494</v>
      </c>
      <c r="J54" s="254">
        <f>J55+J56+J57</f>
        <v>1141</v>
      </c>
      <c r="K54" s="254">
        <f>K55+K56+K57</f>
        <v>0</v>
      </c>
      <c r="L54" s="90">
        <f t="shared" si="1"/>
        <v>1494</v>
      </c>
      <c r="M54" s="10">
        <f>M55+M56+M57</f>
        <v>1494</v>
      </c>
      <c r="N54" s="10">
        <f>N55+N56+N57</f>
        <v>1141</v>
      </c>
      <c r="O54" s="10">
        <f>O55+O56+O57</f>
        <v>0</v>
      </c>
      <c r="P54" s="341"/>
      <c r="Q54" s="126"/>
    </row>
    <row r="55" spans="1:17" ht="15" customHeight="1" x14ac:dyDescent="0.25">
      <c r="A55" s="13"/>
      <c r="B55" s="463" t="s">
        <v>494</v>
      </c>
      <c r="C55" s="186" t="s">
        <v>9</v>
      </c>
      <c r="D55" s="226">
        <f t="shared" si="0"/>
        <v>0</v>
      </c>
      <c r="E55" s="226"/>
      <c r="F55" s="226"/>
      <c r="G55" s="226"/>
      <c r="H55" s="268">
        <f t="shared" si="2"/>
        <v>602</v>
      </c>
      <c r="I55" s="254">
        <v>602</v>
      </c>
      <c r="J55" s="254">
        <v>460</v>
      </c>
      <c r="K55" s="276"/>
      <c r="L55" s="90">
        <f t="shared" si="1"/>
        <v>602</v>
      </c>
      <c r="M55" s="90">
        <f t="shared" ref="M55:O57" si="11">E55+I55</f>
        <v>602</v>
      </c>
      <c r="N55" s="90">
        <f t="shared" si="11"/>
        <v>460</v>
      </c>
      <c r="O55" s="90">
        <f t="shared" si="11"/>
        <v>0</v>
      </c>
      <c r="P55" s="341"/>
      <c r="Q55" s="126"/>
    </row>
    <row r="56" spans="1:17" ht="15" customHeight="1" x14ac:dyDescent="0.25">
      <c r="A56" s="13"/>
      <c r="B56" s="463"/>
      <c r="C56" s="186" t="s">
        <v>33</v>
      </c>
      <c r="D56" s="226">
        <f t="shared" si="0"/>
        <v>0</v>
      </c>
      <c r="E56" s="226"/>
      <c r="F56" s="226"/>
      <c r="G56" s="226"/>
      <c r="H56" s="268">
        <f t="shared" si="2"/>
        <v>111</v>
      </c>
      <c r="I56" s="254">
        <v>111</v>
      </c>
      <c r="J56" s="254">
        <v>85</v>
      </c>
      <c r="K56" s="276"/>
      <c r="L56" s="90">
        <f t="shared" si="1"/>
        <v>111</v>
      </c>
      <c r="M56" s="90">
        <f t="shared" si="11"/>
        <v>111</v>
      </c>
      <c r="N56" s="90">
        <f t="shared" si="11"/>
        <v>85</v>
      </c>
      <c r="O56" s="90">
        <f t="shared" si="11"/>
        <v>0</v>
      </c>
      <c r="P56" s="341"/>
      <c r="Q56" s="126"/>
    </row>
    <row r="57" spans="1:17" ht="15" customHeight="1" x14ac:dyDescent="0.25">
      <c r="A57" s="13"/>
      <c r="B57" s="464"/>
      <c r="C57" s="186" t="s">
        <v>22</v>
      </c>
      <c r="D57" s="226">
        <f t="shared" si="0"/>
        <v>0</v>
      </c>
      <c r="E57" s="226"/>
      <c r="F57" s="226"/>
      <c r="G57" s="226"/>
      <c r="H57" s="268">
        <f t="shared" si="2"/>
        <v>781</v>
      </c>
      <c r="I57" s="254">
        <v>781</v>
      </c>
      <c r="J57" s="254">
        <v>596</v>
      </c>
      <c r="K57" s="276"/>
      <c r="L57" s="90">
        <f t="shared" si="1"/>
        <v>781</v>
      </c>
      <c r="M57" s="90">
        <f t="shared" si="11"/>
        <v>781</v>
      </c>
      <c r="N57" s="90">
        <f t="shared" si="11"/>
        <v>596</v>
      </c>
      <c r="O57" s="90">
        <f t="shared" si="11"/>
        <v>0</v>
      </c>
      <c r="P57" s="341"/>
      <c r="Q57" s="126"/>
    </row>
    <row r="58" spans="1:17" ht="15" customHeight="1" x14ac:dyDescent="0.25">
      <c r="A58" s="7" t="s">
        <v>88</v>
      </c>
      <c r="B58" s="8" t="s">
        <v>18</v>
      </c>
      <c r="C58" s="186"/>
      <c r="D58" s="262">
        <f t="shared" si="0"/>
        <v>0</v>
      </c>
      <c r="E58" s="226">
        <f>E59+E60+E61</f>
        <v>0</v>
      </c>
      <c r="F58" s="226">
        <f>F59+F60+F61</f>
        <v>0</v>
      </c>
      <c r="G58" s="226">
        <f>G59+G60+G61</f>
        <v>0</v>
      </c>
      <c r="H58" s="268">
        <f>I58+K58</f>
        <v>1120</v>
      </c>
      <c r="I58" s="254">
        <f>I59+I60+I61</f>
        <v>1120</v>
      </c>
      <c r="J58" s="254">
        <f>J59+J60+J61</f>
        <v>856</v>
      </c>
      <c r="K58" s="254">
        <f>K59+K60+K61</f>
        <v>0</v>
      </c>
      <c r="L58" s="90">
        <f t="shared" si="1"/>
        <v>1120</v>
      </c>
      <c r="M58" s="10">
        <f>M59+M60+M61</f>
        <v>1120</v>
      </c>
      <c r="N58" s="10">
        <f>N59+N60+N61</f>
        <v>856</v>
      </c>
      <c r="O58" s="10">
        <f>O59+O60+O61</f>
        <v>0</v>
      </c>
      <c r="P58" s="341"/>
      <c r="Q58" s="126"/>
    </row>
    <row r="59" spans="1:17" ht="15" customHeight="1" x14ac:dyDescent="0.25">
      <c r="A59" s="13"/>
      <c r="B59" s="463" t="s">
        <v>494</v>
      </c>
      <c r="C59" s="186" t="s">
        <v>9</v>
      </c>
      <c r="D59" s="226">
        <f t="shared" si="0"/>
        <v>0</v>
      </c>
      <c r="E59" s="226"/>
      <c r="F59" s="226"/>
      <c r="G59" s="226"/>
      <c r="H59" s="268">
        <f t="shared" si="2"/>
        <v>111</v>
      </c>
      <c r="I59" s="254">
        <v>111</v>
      </c>
      <c r="J59" s="254">
        <v>85</v>
      </c>
      <c r="K59" s="276"/>
      <c r="L59" s="90">
        <f t="shared" si="1"/>
        <v>111</v>
      </c>
      <c r="M59" s="90">
        <f t="shared" ref="M59:O61" si="12">E59+I59</f>
        <v>111</v>
      </c>
      <c r="N59" s="90">
        <f t="shared" si="12"/>
        <v>85</v>
      </c>
      <c r="O59" s="90">
        <f t="shared" si="12"/>
        <v>0</v>
      </c>
      <c r="P59" s="341"/>
      <c r="Q59" s="126"/>
    </row>
    <row r="60" spans="1:17" ht="15" customHeight="1" x14ac:dyDescent="0.25">
      <c r="A60" s="13"/>
      <c r="B60" s="463"/>
      <c r="C60" s="186" t="s">
        <v>33</v>
      </c>
      <c r="D60" s="226">
        <f t="shared" si="0"/>
        <v>0</v>
      </c>
      <c r="E60" s="226"/>
      <c r="F60" s="226"/>
      <c r="G60" s="226"/>
      <c r="H60" s="268">
        <f t="shared" si="2"/>
        <v>111</v>
      </c>
      <c r="I60" s="254">
        <v>111</v>
      </c>
      <c r="J60" s="254">
        <v>85</v>
      </c>
      <c r="K60" s="276"/>
      <c r="L60" s="90">
        <f t="shared" si="1"/>
        <v>111</v>
      </c>
      <c r="M60" s="90">
        <f t="shared" si="12"/>
        <v>111</v>
      </c>
      <c r="N60" s="90">
        <f t="shared" si="12"/>
        <v>85</v>
      </c>
      <c r="O60" s="90">
        <f t="shared" si="12"/>
        <v>0</v>
      </c>
      <c r="P60" s="341"/>
      <c r="Q60" s="126"/>
    </row>
    <row r="61" spans="1:17" ht="15" customHeight="1" x14ac:dyDescent="0.25">
      <c r="A61" s="13"/>
      <c r="B61" s="464"/>
      <c r="C61" s="186" t="s">
        <v>22</v>
      </c>
      <c r="D61" s="226">
        <f t="shared" si="0"/>
        <v>0</v>
      </c>
      <c r="E61" s="226"/>
      <c r="F61" s="226"/>
      <c r="G61" s="226"/>
      <c r="H61" s="268">
        <f t="shared" si="2"/>
        <v>898</v>
      </c>
      <c r="I61" s="254">
        <v>898</v>
      </c>
      <c r="J61" s="254">
        <v>686</v>
      </c>
      <c r="K61" s="276"/>
      <c r="L61" s="90">
        <f t="shared" si="1"/>
        <v>898</v>
      </c>
      <c r="M61" s="90">
        <f t="shared" si="12"/>
        <v>898</v>
      </c>
      <c r="N61" s="90">
        <f t="shared" si="12"/>
        <v>686</v>
      </c>
      <c r="O61" s="90">
        <f t="shared" si="12"/>
        <v>0</v>
      </c>
      <c r="P61" s="341"/>
      <c r="Q61" s="126"/>
    </row>
    <row r="62" spans="1:17" ht="15" customHeight="1" x14ac:dyDescent="0.25">
      <c r="A62" s="7" t="s">
        <v>89</v>
      </c>
      <c r="B62" s="8" t="s">
        <v>19</v>
      </c>
      <c r="C62" s="186"/>
      <c r="D62" s="262">
        <f t="shared" si="0"/>
        <v>0</v>
      </c>
      <c r="E62" s="226">
        <f>E63+E64+E65</f>
        <v>0</v>
      </c>
      <c r="F62" s="226">
        <f>F63+F64+F65</f>
        <v>0</v>
      </c>
      <c r="G62" s="226">
        <f>G63+G64+G65</f>
        <v>0</v>
      </c>
      <c r="H62" s="268">
        <f>I62+K62</f>
        <v>1337</v>
      </c>
      <c r="I62" s="254">
        <f>I63+I64+I65</f>
        <v>1337</v>
      </c>
      <c r="J62" s="254">
        <f>J63+J64+J65</f>
        <v>1021</v>
      </c>
      <c r="K62" s="254">
        <f>K63+K64+K65</f>
        <v>0</v>
      </c>
      <c r="L62" s="90">
        <f t="shared" si="1"/>
        <v>1337</v>
      </c>
      <c r="M62" s="10">
        <f>M63+M64+M65</f>
        <v>1337</v>
      </c>
      <c r="N62" s="10">
        <f>N63+N64+N65</f>
        <v>1021</v>
      </c>
      <c r="O62" s="10">
        <f>O63+O64+O65</f>
        <v>0</v>
      </c>
      <c r="P62" s="341"/>
      <c r="Q62" s="126"/>
    </row>
    <row r="63" spans="1:17" ht="15" customHeight="1" x14ac:dyDescent="0.25">
      <c r="A63" s="13"/>
      <c r="B63" s="463" t="s">
        <v>494</v>
      </c>
      <c r="C63" s="186" t="s">
        <v>9</v>
      </c>
      <c r="D63" s="226">
        <f t="shared" si="0"/>
        <v>0</v>
      </c>
      <c r="E63" s="226"/>
      <c r="F63" s="226"/>
      <c r="G63" s="226"/>
      <c r="H63" s="268">
        <f>I63+K63</f>
        <v>111</v>
      </c>
      <c r="I63" s="254">
        <v>111</v>
      </c>
      <c r="J63" s="254">
        <v>85</v>
      </c>
      <c r="K63" s="276"/>
      <c r="L63" s="90">
        <f t="shared" si="1"/>
        <v>111</v>
      </c>
      <c r="M63" s="90">
        <f t="shared" ref="M63:O65" si="13">E63+I63</f>
        <v>111</v>
      </c>
      <c r="N63" s="90">
        <f t="shared" si="13"/>
        <v>85</v>
      </c>
      <c r="O63" s="90">
        <f t="shared" si="13"/>
        <v>0</v>
      </c>
      <c r="P63" s="341"/>
      <c r="Q63" s="126"/>
    </row>
    <row r="64" spans="1:17" ht="15" customHeight="1" x14ac:dyDescent="0.25">
      <c r="A64" s="13"/>
      <c r="B64" s="463"/>
      <c r="C64" s="186" t="s">
        <v>33</v>
      </c>
      <c r="D64" s="226">
        <f t="shared" si="0"/>
        <v>0</v>
      </c>
      <c r="E64" s="226"/>
      <c r="F64" s="226"/>
      <c r="G64" s="226"/>
      <c r="H64" s="268">
        <f>I64+K64</f>
        <v>669</v>
      </c>
      <c r="I64" s="254">
        <v>669</v>
      </c>
      <c r="J64" s="254">
        <v>511</v>
      </c>
      <c r="K64" s="276"/>
      <c r="L64" s="90">
        <f t="shared" si="1"/>
        <v>669</v>
      </c>
      <c r="M64" s="90">
        <f t="shared" si="13"/>
        <v>669</v>
      </c>
      <c r="N64" s="90">
        <f t="shared" si="13"/>
        <v>511</v>
      </c>
      <c r="O64" s="90">
        <f t="shared" si="13"/>
        <v>0</v>
      </c>
      <c r="P64" s="341"/>
      <c r="Q64" s="126"/>
    </row>
    <row r="65" spans="1:18" ht="15" customHeight="1" x14ac:dyDescent="0.25">
      <c r="A65" s="13"/>
      <c r="B65" s="464"/>
      <c r="C65" s="186" t="s">
        <v>22</v>
      </c>
      <c r="D65" s="226">
        <f t="shared" si="0"/>
        <v>0</v>
      </c>
      <c r="E65" s="226"/>
      <c r="F65" s="226"/>
      <c r="G65" s="226"/>
      <c r="H65" s="268">
        <f>I65+K65</f>
        <v>557</v>
      </c>
      <c r="I65" s="254">
        <v>557</v>
      </c>
      <c r="J65" s="254">
        <v>425</v>
      </c>
      <c r="K65" s="276"/>
      <c r="L65" s="90">
        <f t="shared" si="1"/>
        <v>557</v>
      </c>
      <c r="M65" s="90">
        <f t="shared" si="13"/>
        <v>557</v>
      </c>
      <c r="N65" s="90">
        <f t="shared" si="13"/>
        <v>425</v>
      </c>
      <c r="O65" s="90">
        <f t="shared" si="13"/>
        <v>0</v>
      </c>
      <c r="P65" s="341"/>
      <c r="Q65" s="126"/>
    </row>
    <row r="66" spans="1:18" x14ac:dyDescent="0.25">
      <c r="A66" s="68" t="s">
        <v>90</v>
      </c>
      <c r="B66" s="93" t="s">
        <v>191</v>
      </c>
      <c r="C66" s="373"/>
      <c r="D66" s="1">
        <f t="shared" si="0"/>
        <v>0</v>
      </c>
      <c r="E66" s="1">
        <f>E20+E22+E26+E30+E34+E38+E42+E46+E50+E54+E58+E62</f>
        <v>0</v>
      </c>
      <c r="F66" s="1">
        <f>F20+F22+F26+F30+F34+F38+F42+F46+F50+F54+F58+F62</f>
        <v>0</v>
      </c>
      <c r="G66" s="1">
        <f>G20+G22+G26+G30+G34+G38+G42+G46+G50+G54+G58+G62</f>
        <v>0</v>
      </c>
      <c r="H66" s="1">
        <f>I66+K66</f>
        <v>19048</v>
      </c>
      <c r="I66" s="1">
        <f>I20+I22+I26+I30+I34+I38+I42+I46+I50+I54+I58+I62</f>
        <v>19048</v>
      </c>
      <c r="J66" s="1">
        <f>J20+J22+J26+J30+J34+J38+J42+J46+J50+J54+J58+J62</f>
        <v>14545</v>
      </c>
      <c r="K66" s="1">
        <f>K20+K22+K26+K30+K34+K38+K42+K46+K50+K54+K58+K62</f>
        <v>0</v>
      </c>
      <c r="L66" s="1">
        <f t="shared" si="1"/>
        <v>19048</v>
      </c>
      <c r="M66" s="1">
        <f>M20+M22+M26+M30+M34+M38+M42+M46+M50+M54+M58+M62</f>
        <v>19048</v>
      </c>
      <c r="N66" s="1">
        <f>N20+N22+N26+N30+N34+N38+N42+N46+N50+N54+N58+N62</f>
        <v>14545</v>
      </c>
      <c r="O66" s="1">
        <f>O20+O22+O26+O30+O34+O38+O42+O46+O50+O54+O58+O62</f>
        <v>0</v>
      </c>
      <c r="Q66" s="341"/>
      <c r="R66" s="126"/>
    </row>
    <row r="67" spans="1:18" x14ac:dyDescent="0.25">
      <c r="A67" s="7" t="s">
        <v>91</v>
      </c>
      <c r="B67" s="409" t="s">
        <v>65</v>
      </c>
      <c r="C67" s="410"/>
      <c r="D67" s="410"/>
      <c r="E67" s="410"/>
      <c r="F67" s="410"/>
      <c r="G67" s="410"/>
      <c r="H67" s="410"/>
      <c r="I67" s="410"/>
      <c r="J67" s="410"/>
      <c r="K67" s="410"/>
      <c r="L67" s="410"/>
      <c r="M67" s="410"/>
      <c r="N67" s="410"/>
      <c r="O67" s="411"/>
    </row>
    <row r="68" spans="1:18" x14ac:dyDescent="0.25">
      <c r="A68" s="7" t="s">
        <v>92</v>
      </c>
      <c r="B68" s="21" t="s">
        <v>20</v>
      </c>
      <c r="C68" s="191"/>
      <c r="D68" s="262">
        <f>E68+G68</f>
        <v>2231343</v>
      </c>
      <c r="E68" s="289">
        <f t="shared" ref="E68:K68" si="14">E69+E70</f>
        <v>1031648</v>
      </c>
      <c r="F68" s="289">
        <f t="shared" si="14"/>
        <v>0</v>
      </c>
      <c r="G68" s="289">
        <f t="shared" si="14"/>
        <v>1199695</v>
      </c>
      <c r="H68" s="286">
        <f t="shared" si="14"/>
        <v>0</v>
      </c>
      <c r="I68" s="286">
        <f t="shared" si="14"/>
        <v>-2689</v>
      </c>
      <c r="J68" s="286">
        <f t="shared" si="14"/>
        <v>0</v>
      </c>
      <c r="K68" s="286">
        <f t="shared" si="14"/>
        <v>2689</v>
      </c>
      <c r="L68" s="185">
        <f>M68+O68</f>
        <v>2231343</v>
      </c>
      <c r="M68" s="185">
        <f>M69+M70</f>
        <v>1028959</v>
      </c>
      <c r="N68" s="185">
        <f>N69+N70</f>
        <v>0</v>
      </c>
      <c r="O68" s="185">
        <f>O69+O70</f>
        <v>1202384</v>
      </c>
    </row>
    <row r="69" spans="1:18" ht="15" customHeight="1" x14ac:dyDescent="0.25">
      <c r="A69" s="13"/>
      <c r="B69" s="468" t="s">
        <v>371</v>
      </c>
      <c r="C69" s="374" t="s">
        <v>25</v>
      </c>
      <c r="D69" s="262">
        <f>E69+G69</f>
        <v>2040343</v>
      </c>
      <c r="E69" s="289">
        <v>840648</v>
      </c>
      <c r="F69" s="289"/>
      <c r="G69" s="289">
        <v>1199695</v>
      </c>
      <c r="H69" s="286">
        <f>I69+K69</f>
        <v>964</v>
      </c>
      <c r="I69" s="286">
        <v>-1725</v>
      </c>
      <c r="J69" s="286"/>
      <c r="K69" s="286">
        <v>2689</v>
      </c>
      <c r="L69" s="185">
        <f>M69+O69</f>
        <v>2041307</v>
      </c>
      <c r="M69" s="185">
        <f t="shared" ref="M69:O70" si="15">E69+I69</f>
        <v>838923</v>
      </c>
      <c r="N69" s="185">
        <f t="shared" si="15"/>
        <v>0</v>
      </c>
      <c r="O69" s="185">
        <f t="shared" si="15"/>
        <v>1202384</v>
      </c>
    </row>
    <row r="70" spans="1:18" s="26" customFormat="1" ht="23.25" customHeight="1" x14ac:dyDescent="0.25">
      <c r="A70" s="92"/>
      <c r="B70" s="469"/>
      <c r="C70" s="362" t="s">
        <v>33</v>
      </c>
      <c r="D70" s="262">
        <f>E70+G70</f>
        <v>191000</v>
      </c>
      <c r="E70" s="289">
        <v>191000</v>
      </c>
      <c r="F70" s="289"/>
      <c r="G70" s="289"/>
      <c r="H70" s="286">
        <f>I70+K70</f>
        <v>-964</v>
      </c>
      <c r="I70" s="286">
        <v>-964</v>
      </c>
      <c r="J70" s="286"/>
      <c r="K70" s="286"/>
      <c r="L70" s="185">
        <f>M70+O70</f>
        <v>190036</v>
      </c>
      <c r="M70" s="185">
        <f t="shared" si="15"/>
        <v>190036</v>
      </c>
      <c r="N70" s="185">
        <f t="shared" si="15"/>
        <v>0</v>
      </c>
      <c r="O70" s="185">
        <f t="shared" si="15"/>
        <v>0</v>
      </c>
      <c r="Q70" s="243" t="s">
        <v>358</v>
      </c>
      <c r="R70" s="205">
        <f>L20+L23+L27+L31+L35+L39+L43+L47+L51+L55+L59+L63</f>
        <v>4306</v>
      </c>
    </row>
    <row r="71" spans="1:18" x14ac:dyDescent="0.25">
      <c r="A71" s="68" t="s">
        <v>93</v>
      </c>
      <c r="B71" s="93" t="s">
        <v>192</v>
      </c>
      <c r="C71" s="373"/>
      <c r="D71" s="1">
        <f>D68</f>
        <v>2231343</v>
      </c>
      <c r="E71" s="1">
        <f t="shared" ref="E71:O71" si="16">E68</f>
        <v>1031648</v>
      </c>
      <c r="F71" s="1">
        <f t="shared" si="16"/>
        <v>0</v>
      </c>
      <c r="G71" s="1">
        <f t="shared" si="16"/>
        <v>1199695</v>
      </c>
      <c r="H71" s="254">
        <f t="shared" si="16"/>
        <v>0</v>
      </c>
      <c r="I71" s="254">
        <f t="shared" si="16"/>
        <v>-2689</v>
      </c>
      <c r="J71" s="254">
        <f t="shared" si="16"/>
        <v>0</v>
      </c>
      <c r="K71" s="254">
        <f t="shared" si="16"/>
        <v>2689</v>
      </c>
      <c r="L71" s="1">
        <f t="shared" si="16"/>
        <v>2231343</v>
      </c>
      <c r="M71" s="1">
        <f t="shared" si="16"/>
        <v>1028959</v>
      </c>
      <c r="N71" s="1">
        <f t="shared" si="16"/>
        <v>0</v>
      </c>
      <c r="O71" s="1">
        <f t="shared" si="16"/>
        <v>1202384</v>
      </c>
      <c r="Q71" s="243" t="s">
        <v>359</v>
      </c>
      <c r="R71" s="244"/>
    </row>
    <row r="72" spans="1:18" x14ac:dyDescent="0.25">
      <c r="A72" s="7" t="s">
        <v>94</v>
      </c>
      <c r="B72" s="461" t="s">
        <v>69</v>
      </c>
      <c r="C72" s="461"/>
      <c r="D72" s="461"/>
      <c r="E72" s="461"/>
      <c r="F72" s="461"/>
      <c r="G72" s="461"/>
      <c r="H72" s="461"/>
      <c r="I72" s="461"/>
      <c r="J72" s="461"/>
      <c r="K72" s="461"/>
      <c r="L72" s="461"/>
      <c r="M72" s="461"/>
      <c r="N72" s="461"/>
      <c r="O72" s="461"/>
      <c r="Q72" s="243" t="s">
        <v>360</v>
      </c>
      <c r="R72" s="244"/>
    </row>
    <row r="73" spans="1:18" x14ac:dyDescent="0.25">
      <c r="A73" s="7" t="s">
        <v>95</v>
      </c>
      <c r="B73" s="21" t="s">
        <v>20</v>
      </c>
      <c r="C73" s="458" t="s">
        <v>34</v>
      </c>
      <c r="D73" s="262">
        <f>E73+G73</f>
        <v>347544</v>
      </c>
      <c r="E73" s="262"/>
      <c r="F73" s="262"/>
      <c r="G73" s="262">
        <v>347544</v>
      </c>
      <c r="H73" s="268">
        <f>I73+K73</f>
        <v>0</v>
      </c>
      <c r="I73" s="268"/>
      <c r="J73" s="268"/>
      <c r="K73" s="268"/>
      <c r="L73" s="90">
        <f>M73+O73</f>
        <v>347544</v>
      </c>
      <c r="M73" s="90">
        <f>E73+I73</f>
        <v>0</v>
      </c>
      <c r="N73" s="90">
        <f>F73+J73</f>
        <v>0</v>
      </c>
      <c r="O73" s="90">
        <f>G73+K73</f>
        <v>347544</v>
      </c>
      <c r="Q73" s="243" t="s">
        <v>361</v>
      </c>
      <c r="R73" s="244">
        <f>L69+L163</f>
        <v>2042957</v>
      </c>
    </row>
    <row r="74" spans="1:18" ht="26.25" x14ac:dyDescent="0.25">
      <c r="A74" s="92"/>
      <c r="B74" s="273" t="s">
        <v>372</v>
      </c>
      <c r="C74" s="459"/>
      <c r="D74" s="263"/>
      <c r="E74" s="263"/>
      <c r="F74" s="263"/>
      <c r="G74" s="263"/>
      <c r="H74" s="269"/>
      <c r="I74" s="269"/>
      <c r="J74" s="269"/>
      <c r="K74" s="269"/>
      <c r="L74" s="91"/>
      <c r="M74" s="91"/>
      <c r="N74" s="91"/>
      <c r="O74" s="91"/>
      <c r="Q74" s="243" t="s">
        <v>364</v>
      </c>
      <c r="R74" s="244">
        <f>L70+L24+L28+L32+L36+L40+L44+L48+L52+L56+L60+L64</f>
        <v>193155</v>
      </c>
    </row>
    <row r="75" spans="1:18" x14ac:dyDescent="0.25">
      <c r="A75" s="68" t="s">
        <v>96</v>
      </c>
      <c r="B75" s="93" t="s">
        <v>193</v>
      </c>
      <c r="C75" s="373"/>
      <c r="D75" s="290">
        <f>D73</f>
        <v>347544</v>
      </c>
      <c r="E75" s="290">
        <f t="shared" ref="E75:O75" si="17">E73</f>
        <v>0</v>
      </c>
      <c r="F75" s="290">
        <f t="shared" si="17"/>
        <v>0</v>
      </c>
      <c r="G75" s="290">
        <f t="shared" si="17"/>
        <v>347544</v>
      </c>
      <c r="H75" s="253">
        <f t="shared" si="17"/>
        <v>0</v>
      </c>
      <c r="I75" s="253">
        <f t="shared" si="17"/>
        <v>0</v>
      </c>
      <c r="J75" s="253">
        <f t="shared" si="17"/>
        <v>0</v>
      </c>
      <c r="K75" s="253">
        <f t="shared" si="17"/>
        <v>0</v>
      </c>
      <c r="L75" s="93">
        <f t="shared" si="17"/>
        <v>347544</v>
      </c>
      <c r="M75" s="93">
        <f t="shared" si="17"/>
        <v>0</v>
      </c>
      <c r="N75" s="93">
        <f t="shared" si="17"/>
        <v>0</v>
      </c>
      <c r="O75" s="93">
        <f t="shared" si="17"/>
        <v>347544</v>
      </c>
      <c r="Q75" s="243" t="s">
        <v>362</v>
      </c>
      <c r="R75" s="205">
        <f>M25+M29+M33+M37+M41+M45+M49+M53+M57+M61+M65</f>
        <v>11623</v>
      </c>
    </row>
    <row r="76" spans="1:18" x14ac:dyDescent="0.25">
      <c r="A76" s="7" t="s">
        <v>97</v>
      </c>
      <c r="B76" s="461" t="s">
        <v>188</v>
      </c>
      <c r="C76" s="461"/>
      <c r="D76" s="461"/>
      <c r="E76" s="461"/>
      <c r="F76" s="461"/>
      <c r="G76" s="461"/>
      <c r="H76" s="461"/>
      <c r="I76" s="461"/>
      <c r="J76" s="461"/>
      <c r="K76" s="461"/>
      <c r="L76" s="461"/>
      <c r="M76" s="461"/>
      <c r="N76" s="461"/>
      <c r="O76" s="461"/>
      <c r="Q76" s="243" t="s">
        <v>363</v>
      </c>
      <c r="R76" s="205">
        <f>L73</f>
        <v>347544</v>
      </c>
    </row>
    <row r="77" spans="1:18" x14ac:dyDescent="0.25">
      <c r="A77" s="7" t="s">
        <v>98</v>
      </c>
      <c r="B77" s="21" t="s">
        <v>20</v>
      </c>
      <c r="C77" s="361"/>
      <c r="D77" s="289">
        <f t="shared" ref="D77:D83" si="18">E77+G77</f>
        <v>1187442</v>
      </c>
      <c r="E77" s="289">
        <f>E78+E79</f>
        <v>0</v>
      </c>
      <c r="F77" s="289">
        <f>F78+F79</f>
        <v>0</v>
      </c>
      <c r="G77" s="289">
        <f>G78+G79</f>
        <v>1187442</v>
      </c>
      <c r="H77" s="286">
        <f t="shared" ref="H77:H108" si="19">I77+K77</f>
        <v>2908</v>
      </c>
      <c r="I77" s="286">
        <f>I78+I79</f>
        <v>2908</v>
      </c>
      <c r="J77" s="286">
        <f>J78+J79</f>
        <v>2220</v>
      </c>
      <c r="K77" s="286">
        <f>K78+K79</f>
        <v>0</v>
      </c>
      <c r="L77" s="185">
        <f t="shared" ref="L77:L83" si="20">M77+O77</f>
        <v>1190350</v>
      </c>
      <c r="M77" s="185">
        <f t="shared" ref="M77:O83" si="21">E77+I77</f>
        <v>2908</v>
      </c>
      <c r="N77" s="185">
        <f t="shared" si="21"/>
        <v>2220</v>
      </c>
      <c r="O77" s="185">
        <f t="shared" si="21"/>
        <v>1187442</v>
      </c>
      <c r="Q77" s="243" t="s">
        <v>365</v>
      </c>
      <c r="R77" s="244">
        <f>L167+L170+L173+L176+L179+L182+L185+L188+L191+L194+L197+L200+L203+L206+L209</f>
        <v>276324</v>
      </c>
    </row>
    <row r="78" spans="1:18" x14ac:dyDescent="0.25">
      <c r="A78" s="13"/>
      <c r="B78" s="366" t="s">
        <v>494</v>
      </c>
      <c r="C78" s="361" t="s">
        <v>57</v>
      </c>
      <c r="D78" s="289">
        <f t="shared" si="18"/>
        <v>0</v>
      </c>
      <c r="E78" s="289"/>
      <c r="F78" s="289"/>
      <c r="G78" s="289"/>
      <c r="H78" s="286">
        <f t="shared" si="19"/>
        <v>2908</v>
      </c>
      <c r="I78" s="286">
        <v>2908</v>
      </c>
      <c r="J78" s="286">
        <v>2220</v>
      </c>
      <c r="K78" s="286"/>
      <c r="L78" s="185">
        <f t="shared" si="20"/>
        <v>2908</v>
      </c>
      <c r="M78" s="185">
        <f t="shared" si="21"/>
        <v>2908</v>
      </c>
      <c r="N78" s="185">
        <f t="shared" si="21"/>
        <v>2220</v>
      </c>
      <c r="O78" s="185">
        <f t="shared" si="21"/>
        <v>0</v>
      </c>
      <c r="Q78" s="243"/>
      <c r="R78" s="244"/>
    </row>
    <row r="79" spans="1:18" s="26" customFormat="1" ht="27" customHeight="1" x14ac:dyDescent="0.25">
      <c r="A79" s="92"/>
      <c r="B79" s="273" t="s">
        <v>372</v>
      </c>
      <c r="C79" s="361" t="s">
        <v>57</v>
      </c>
      <c r="D79" s="289">
        <f t="shared" si="18"/>
        <v>1187442</v>
      </c>
      <c r="E79" s="289"/>
      <c r="F79" s="289"/>
      <c r="G79" s="289">
        <v>1187442</v>
      </c>
      <c r="H79" s="286">
        <f t="shared" si="19"/>
        <v>0</v>
      </c>
      <c r="I79" s="286"/>
      <c r="J79" s="286"/>
      <c r="K79" s="286"/>
      <c r="L79" s="185">
        <f t="shared" si="20"/>
        <v>1187442</v>
      </c>
      <c r="M79" s="185">
        <f t="shared" si="21"/>
        <v>0</v>
      </c>
      <c r="N79" s="185">
        <f t="shared" si="21"/>
        <v>0</v>
      </c>
      <c r="O79" s="185">
        <f t="shared" si="21"/>
        <v>1187442</v>
      </c>
      <c r="Q79" s="243" t="s">
        <v>366</v>
      </c>
      <c r="R79" s="244">
        <f>L77+L80+L83+L85+L88+L91+L93+L96+L98+L100+L103+L106+L109+L111+L113+L116+L118+L120+L122+L124+L126+L128+L130+L132+L134+L136+L138+L140+L142+L144+L146+L148+L151+L154+L156+L159</f>
        <v>1687070</v>
      </c>
    </row>
    <row r="80" spans="1:18" x14ac:dyDescent="0.25">
      <c r="A80" s="7" t="s">
        <v>99</v>
      </c>
      <c r="B80" s="21" t="s">
        <v>61</v>
      </c>
      <c r="C80" s="361"/>
      <c r="D80" s="289">
        <f t="shared" si="18"/>
        <v>1388</v>
      </c>
      <c r="E80" s="289">
        <f>E81+E82</f>
        <v>1388</v>
      </c>
      <c r="F80" s="289">
        <f>F81+F82</f>
        <v>1060</v>
      </c>
      <c r="G80" s="289">
        <f>G81+G82</f>
        <v>0</v>
      </c>
      <c r="H80" s="286">
        <f t="shared" si="19"/>
        <v>3684</v>
      </c>
      <c r="I80" s="286">
        <f>I81+I82</f>
        <v>3684</v>
      </c>
      <c r="J80" s="286">
        <f>J81+J82</f>
        <v>2813</v>
      </c>
      <c r="K80" s="286">
        <f>K81+K82</f>
        <v>0</v>
      </c>
      <c r="L80" s="185">
        <f t="shared" si="20"/>
        <v>5072</v>
      </c>
      <c r="M80" s="185">
        <f t="shared" si="21"/>
        <v>5072</v>
      </c>
      <c r="N80" s="185">
        <f t="shared" si="21"/>
        <v>3873</v>
      </c>
      <c r="O80" s="185">
        <f t="shared" si="21"/>
        <v>0</v>
      </c>
      <c r="Q80" s="243" t="s">
        <v>367</v>
      </c>
      <c r="R80" s="244">
        <f>L213+L215+L217</f>
        <v>320010</v>
      </c>
    </row>
    <row r="81" spans="1:18" x14ac:dyDescent="0.25">
      <c r="A81" s="13"/>
      <c r="B81" s="366" t="s">
        <v>494</v>
      </c>
      <c r="C81" s="361" t="s">
        <v>57</v>
      </c>
      <c r="D81" s="262">
        <f t="shared" si="18"/>
        <v>0</v>
      </c>
      <c r="E81" s="262"/>
      <c r="F81" s="262"/>
      <c r="G81" s="337"/>
      <c r="H81" s="268">
        <f t="shared" si="19"/>
        <v>3684</v>
      </c>
      <c r="I81" s="339">
        <v>3684</v>
      </c>
      <c r="J81" s="268">
        <v>2813</v>
      </c>
      <c r="K81" s="268"/>
      <c r="L81" s="90">
        <f t="shared" si="20"/>
        <v>3684</v>
      </c>
      <c r="M81" s="90">
        <f t="shared" si="21"/>
        <v>3684</v>
      </c>
      <c r="N81" s="90">
        <f t="shared" si="21"/>
        <v>2813</v>
      </c>
      <c r="O81" s="90">
        <f t="shared" si="21"/>
        <v>0</v>
      </c>
      <c r="Q81" s="243"/>
      <c r="R81" s="244"/>
    </row>
    <row r="82" spans="1:18" s="26" customFormat="1" ht="27" customHeight="1" x14ac:dyDescent="0.25">
      <c r="A82" s="92"/>
      <c r="B82" s="273" t="s">
        <v>437</v>
      </c>
      <c r="C82" s="361" t="s">
        <v>57</v>
      </c>
      <c r="D82" s="262">
        <f t="shared" si="18"/>
        <v>1388</v>
      </c>
      <c r="E82" s="262">
        <v>1388</v>
      </c>
      <c r="F82" s="262">
        <v>1060</v>
      </c>
      <c r="G82" s="337"/>
      <c r="H82" s="268">
        <f t="shared" si="19"/>
        <v>0</v>
      </c>
      <c r="I82" s="339"/>
      <c r="J82" s="268"/>
      <c r="K82" s="268"/>
      <c r="L82" s="90">
        <f t="shared" si="20"/>
        <v>1388</v>
      </c>
      <c r="M82" s="90">
        <f t="shared" si="21"/>
        <v>1388</v>
      </c>
      <c r="N82" s="90">
        <f t="shared" si="21"/>
        <v>1060</v>
      </c>
      <c r="O82" s="90">
        <f t="shared" si="21"/>
        <v>0</v>
      </c>
      <c r="Q82" s="245" t="s">
        <v>189</v>
      </c>
      <c r="R82" s="246">
        <f>SUM(R70:R80)</f>
        <v>4882989</v>
      </c>
    </row>
    <row r="83" spans="1:18" x14ac:dyDescent="0.25">
      <c r="A83" s="7" t="s">
        <v>100</v>
      </c>
      <c r="B83" s="21" t="s">
        <v>35</v>
      </c>
      <c r="C83" s="439" t="s">
        <v>57</v>
      </c>
      <c r="D83" s="262">
        <f t="shared" si="18"/>
        <v>0</v>
      </c>
      <c r="E83" s="262"/>
      <c r="F83" s="262"/>
      <c r="G83" s="337"/>
      <c r="H83" s="268">
        <f t="shared" si="19"/>
        <v>2613</v>
      </c>
      <c r="I83" s="339">
        <v>2613</v>
      </c>
      <c r="J83" s="268">
        <v>1995</v>
      </c>
      <c r="K83" s="268"/>
      <c r="L83" s="90">
        <f t="shared" si="20"/>
        <v>2613</v>
      </c>
      <c r="M83" s="90">
        <f t="shared" si="21"/>
        <v>2613</v>
      </c>
      <c r="N83" s="90">
        <f t="shared" si="21"/>
        <v>1995</v>
      </c>
      <c r="O83" s="90">
        <f t="shared" si="21"/>
        <v>0</v>
      </c>
      <c r="Q83" s="341"/>
      <c r="R83" s="126">
        <f>L222-R82</f>
        <v>0</v>
      </c>
    </row>
    <row r="84" spans="1:18" s="26" customFormat="1" x14ac:dyDescent="0.25">
      <c r="A84" s="92"/>
      <c r="B84" s="364" t="s">
        <v>494</v>
      </c>
      <c r="C84" s="440"/>
      <c r="D84" s="263" t="s">
        <v>190</v>
      </c>
      <c r="E84" s="263"/>
      <c r="F84" s="263"/>
      <c r="G84" s="338"/>
      <c r="H84" s="269">
        <f t="shared" si="19"/>
        <v>0</v>
      </c>
      <c r="I84" s="340"/>
      <c r="J84" s="269"/>
      <c r="K84" s="269"/>
      <c r="L84" s="91"/>
      <c r="M84" s="91"/>
      <c r="N84" s="91"/>
      <c r="O84" s="91"/>
      <c r="Q84" s="342"/>
      <c r="R84" s="343"/>
    </row>
    <row r="85" spans="1:18" x14ac:dyDescent="0.25">
      <c r="A85" s="7" t="s">
        <v>101</v>
      </c>
      <c r="B85" s="21" t="s">
        <v>174</v>
      </c>
      <c r="C85" s="361"/>
      <c r="D85" s="289">
        <f t="shared" ref="D85:D91" si="22">E85+G85</f>
        <v>2615</v>
      </c>
      <c r="E85" s="289">
        <f>E86+E87</f>
        <v>2615</v>
      </c>
      <c r="F85" s="289">
        <f>F86+F87</f>
        <v>1996</v>
      </c>
      <c r="G85" s="289">
        <f>G86+G87</f>
        <v>0</v>
      </c>
      <c r="H85" s="286">
        <f t="shared" si="19"/>
        <v>3487</v>
      </c>
      <c r="I85" s="286">
        <f>I86+I87</f>
        <v>3487</v>
      </c>
      <c r="J85" s="286">
        <f>J86+J87</f>
        <v>2662</v>
      </c>
      <c r="K85" s="286">
        <f>K86+K87</f>
        <v>0</v>
      </c>
      <c r="L85" s="185">
        <f t="shared" ref="L85:L91" si="23">M85+O85</f>
        <v>6102</v>
      </c>
      <c r="M85" s="185">
        <f t="shared" ref="M85:O91" si="24">E85+I85</f>
        <v>6102</v>
      </c>
      <c r="N85" s="185">
        <f t="shared" si="24"/>
        <v>4658</v>
      </c>
      <c r="O85" s="185">
        <f t="shared" si="24"/>
        <v>0</v>
      </c>
      <c r="Q85" s="341"/>
      <c r="R85" s="126"/>
    </row>
    <row r="86" spans="1:18" x14ac:dyDescent="0.25">
      <c r="A86" s="13"/>
      <c r="B86" s="366" t="s">
        <v>494</v>
      </c>
      <c r="C86" s="361" t="s">
        <v>57</v>
      </c>
      <c r="D86" s="262">
        <f t="shared" si="22"/>
        <v>0</v>
      </c>
      <c r="E86" s="262"/>
      <c r="F86" s="262"/>
      <c r="G86" s="337"/>
      <c r="H86" s="268">
        <f t="shared" si="19"/>
        <v>3487</v>
      </c>
      <c r="I86" s="339">
        <v>3487</v>
      </c>
      <c r="J86" s="268">
        <v>2662</v>
      </c>
      <c r="K86" s="268"/>
      <c r="L86" s="90">
        <f t="shared" si="23"/>
        <v>3487</v>
      </c>
      <c r="M86" s="90">
        <f t="shared" si="24"/>
        <v>3487</v>
      </c>
      <c r="N86" s="90">
        <f t="shared" si="24"/>
        <v>2662</v>
      </c>
      <c r="O86" s="90">
        <f t="shared" si="24"/>
        <v>0</v>
      </c>
      <c r="Q86" s="341"/>
      <c r="R86" s="126"/>
    </row>
    <row r="87" spans="1:18" s="26" customFormat="1" ht="27" customHeight="1" x14ac:dyDescent="0.25">
      <c r="A87" s="92"/>
      <c r="B87" s="273" t="s">
        <v>437</v>
      </c>
      <c r="C87" s="361" t="s">
        <v>57</v>
      </c>
      <c r="D87" s="262">
        <f t="shared" si="22"/>
        <v>2615</v>
      </c>
      <c r="E87" s="262">
        <v>2615</v>
      </c>
      <c r="F87" s="262">
        <v>1996</v>
      </c>
      <c r="G87" s="337"/>
      <c r="H87" s="268">
        <f t="shared" si="19"/>
        <v>0</v>
      </c>
      <c r="I87" s="339"/>
      <c r="J87" s="268"/>
      <c r="K87" s="268"/>
      <c r="L87" s="90">
        <f t="shared" si="23"/>
        <v>2615</v>
      </c>
      <c r="M87" s="90">
        <f t="shared" si="24"/>
        <v>2615</v>
      </c>
      <c r="N87" s="90">
        <f t="shared" si="24"/>
        <v>1996</v>
      </c>
      <c r="O87" s="90">
        <f t="shared" si="24"/>
        <v>0</v>
      </c>
      <c r="Q87" s="342"/>
      <c r="R87" s="343"/>
    </row>
    <row r="88" spans="1:18" x14ac:dyDescent="0.25">
      <c r="A88" s="7" t="s">
        <v>102</v>
      </c>
      <c r="B88" s="21" t="s">
        <v>182</v>
      </c>
      <c r="C88" s="361"/>
      <c r="D88" s="289">
        <f t="shared" si="22"/>
        <v>846</v>
      </c>
      <c r="E88" s="289">
        <f>E89+E90</f>
        <v>846</v>
      </c>
      <c r="F88" s="289">
        <f>F89+F90</f>
        <v>646</v>
      </c>
      <c r="G88" s="289">
        <f>G89+G90</f>
        <v>0</v>
      </c>
      <c r="H88" s="286">
        <f t="shared" si="19"/>
        <v>3271</v>
      </c>
      <c r="I88" s="286">
        <f>I89+I90</f>
        <v>3271</v>
      </c>
      <c r="J88" s="286">
        <f>J89+J90</f>
        <v>2497</v>
      </c>
      <c r="K88" s="286">
        <f>K89+K90</f>
        <v>0</v>
      </c>
      <c r="L88" s="185">
        <f t="shared" si="23"/>
        <v>4117</v>
      </c>
      <c r="M88" s="185">
        <f t="shared" si="24"/>
        <v>4117</v>
      </c>
      <c r="N88" s="185">
        <f t="shared" si="24"/>
        <v>3143</v>
      </c>
      <c r="O88" s="185">
        <f t="shared" si="24"/>
        <v>0</v>
      </c>
      <c r="Q88" s="341"/>
      <c r="R88" s="126"/>
    </row>
    <row r="89" spans="1:18" x14ac:dyDescent="0.25">
      <c r="A89" s="13"/>
      <c r="B89" s="366" t="s">
        <v>494</v>
      </c>
      <c r="C89" s="361" t="s">
        <v>57</v>
      </c>
      <c r="D89" s="262">
        <f t="shared" si="22"/>
        <v>0</v>
      </c>
      <c r="E89" s="262"/>
      <c r="F89" s="262"/>
      <c r="G89" s="337"/>
      <c r="H89" s="268">
        <f t="shared" si="19"/>
        <v>3271</v>
      </c>
      <c r="I89" s="339">
        <v>3271</v>
      </c>
      <c r="J89" s="268">
        <v>2497</v>
      </c>
      <c r="K89" s="268"/>
      <c r="L89" s="90">
        <f t="shared" si="23"/>
        <v>3271</v>
      </c>
      <c r="M89" s="90">
        <f t="shared" si="24"/>
        <v>3271</v>
      </c>
      <c r="N89" s="90">
        <f t="shared" si="24"/>
        <v>2497</v>
      </c>
      <c r="O89" s="90">
        <f t="shared" si="24"/>
        <v>0</v>
      </c>
      <c r="Q89" s="341"/>
      <c r="R89" s="126"/>
    </row>
    <row r="90" spans="1:18" s="26" customFormat="1" ht="27" customHeight="1" x14ac:dyDescent="0.25">
      <c r="A90" s="92"/>
      <c r="B90" s="273" t="s">
        <v>437</v>
      </c>
      <c r="C90" s="361" t="s">
        <v>57</v>
      </c>
      <c r="D90" s="262">
        <f t="shared" si="22"/>
        <v>846</v>
      </c>
      <c r="E90" s="262">
        <v>846</v>
      </c>
      <c r="F90" s="262">
        <v>646</v>
      </c>
      <c r="G90" s="337"/>
      <c r="H90" s="268">
        <f t="shared" si="19"/>
        <v>0</v>
      </c>
      <c r="I90" s="339"/>
      <c r="J90" s="268"/>
      <c r="K90" s="268"/>
      <c r="L90" s="90">
        <f t="shared" si="23"/>
        <v>846</v>
      </c>
      <c r="M90" s="90">
        <f t="shared" si="24"/>
        <v>846</v>
      </c>
      <c r="N90" s="90">
        <f t="shared" si="24"/>
        <v>646</v>
      </c>
      <c r="O90" s="90">
        <f t="shared" si="24"/>
        <v>0</v>
      </c>
      <c r="Q90" s="342"/>
      <c r="R90" s="343"/>
    </row>
    <row r="91" spans="1:18" x14ac:dyDescent="0.25">
      <c r="A91" s="7" t="s">
        <v>103</v>
      </c>
      <c r="B91" s="367" t="s">
        <v>162</v>
      </c>
      <c r="C91" s="439" t="s">
        <v>57</v>
      </c>
      <c r="D91" s="262">
        <f t="shared" si="22"/>
        <v>0</v>
      </c>
      <c r="E91" s="262"/>
      <c r="F91" s="262"/>
      <c r="G91" s="337"/>
      <c r="H91" s="268">
        <f t="shared" si="19"/>
        <v>2171</v>
      </c>
      <c r="I91" s="339">
        <v>2171</v>
      </c>
      <c r="J91" s="268">
        <v>1658</v>
      </c>
      <c r="K91" s="268"/>
      <c r="L91" s="90">
        <f t="shared" si="23"/>
        <v>2171</v>
      </c>
      <c r="M91" s="90">
        <f t="shared" si="24"/>
        <v>2171</v>
      </c>
      <c r="N91" s="90">
        <f t="shared" si="24"/>
        <v>1658</v>
      </c>
      <c r="O91" s="90">
        <f t="shared" si="24"/>
        <v>0</v>
      </c>
      <c r="Q91" s="341"/>
      <c r="R91" s="126"/>
    </row>
    <row r="92" spans="1:18" s="26" customFormat="1" x14ac:dyDescent="0.25">
      <c r="A92" s="92"/>
      <c r="B92" s="364" t="s">
        <v>494</v>
      </c>
      <c r="C92" s="440"/>
      <c r="D92" s="263" t="s">
        <v>190</v>
      </c>
      <c r="E92" s="263"/>
      <c r="F92" s="263"/>
      <c r="G92" s="338"/>
      <c r="H92" s="269">
        <f t="shared" si="19"/>
        <v>0</v>
      </c>
      <c r="I92" s="340"/>
      <c r="J92" s="269"/>
      <c r="K92" s="269"/>
      <c r="L92" s="91"/>
      <c r="M92" s="91"/>
      <c r="N92" s="91"/>
      <c r="O92" s="91"/>
      <c r="Q92" s="342"/>
      <c r="R92" s="343"/>
    </row>
    <row r="93" spans="1:18" x14ac:dyDescent="0.25">
      <c r="A93" s="50" t="s">
        <v>104</v>
      </c>
      <c r="B93" s="367" t="s">
        <v>421</v>
      </c>
      <c r="C93" s="363"/>
      <c r="D93" s="289">
        <f>E93+G93</f>
        <v>1187</v>
      </c>
      <c r="E93" s="289">
        <f>E94+E95</f>
        <v>1187</v>
      </c>
      <c r="F93" s="289">
        <f>F94+F95</f>
        <v>906</v>
      </c>
      <c r="G93" s="289">
        <f>G94+G95</f>
        <v>0</v>
      </c>
      <c r="H93" s="286">
        <f t="shared" si="19"/>
        <v>3821</v>
      </c>
      <c r="I93" s="286">
        <f>I94+I95</f>
        <v>3821</v>
      </c>
      <c r="J93" s="286">
        <f>J94+J95</f>
        <v>2917</v>
      </c>
      <c r="K93" s="286">
        <f>K94+K95</f>
        <v>0</v>
      </c>
      <c r="L93" s="185">
        <f>M93+O93</f>
        <v>5008</v>
      </c>
      <c r="M93" s="185">
        <f t="shared" ref="M93:O96" si="25">E93+I93</f>
        <v>5008</v>
      </c>
      <c r="N93" s="185">
        <f t="shared" si="25"/>
        <v>3823</v>
      </c>
      <c r="O93" s="185">
        <f t="shared" si="25"/>
        <v>0</v>
      </c>
      <c r="Q93" s="341"/>
      <c r="R93" s="126"/>
    </row>
    <row r="94" spans="1:18" x14ac:dyDescent="0.25">
      <c r="A94" s="74"/>
      <c r="B94" s="364" t="s">
        <v>494</v>
      </c>
      <c r="C94" s="363" t="s">
        <v>57</v>
      </c>
      <c r="D94" s="262">
        <f>E94+G94</f>
        <v>0</v>
      </c>
      <c r="E94" s="262"/>
      <c r="F94" s="262"/>
      <c r="G94" s="337"/>
      <c r="H94" s="268">
        <f t="shared" si="19"/>
        <v>3821</v>
      </c>
      <c r="I94" s="339">
        <v>3821</v>
      </c>
      <c r="J94" s="268">
        <v>2917</v>
      </c>
      <c r="K94" s="268"/>
      <c r="L94" s="90">
        <f>M94+O94</f>
        <v>3821</v>
      </c>
      <c r="M94" s="90">
        <f t="shared" si="25"/>
        <v>3821</v>
      </c>
      <c r="N94" s="90">
        <f t="shared" si="25"/>
        <v>2917</v>
      </c>
      <c r="O94" s="90">
        <f t="shared" si="25"/>
        <v>0</v>
      </c>
      <c r="Q94" s="341"/>
      <c r="R94" s="126"/>
    </row>
    <row r="95" spans="1:18" s="26" customFormat="1" ht="27" customHeight="1" x14ac:dyDescent="0.25">
      <c r="A95" s="88"/>
      <c r="B95" s="273" t="s">
        <v>437</v>
      </c>
      <c r="C95" s="363" t="s">
        <v>57</v>
      </c>
      <c r="D95" s="262">
        <f>E95+G95</f>
        <v>1187</v>
      </c>
      <c r="E95" s="262">
        <v>1187</v>
      </c>
      <c r="F95" s="262">
        <v>906</v>
      </c>
      <c r="G95" s="337"/>
      <c r="H95" s="268">
        <f t="shared" si="19"/>
        <v>0</v>
      </c>
      <c r="I95" s="339"/>
      <c r="J95" s="268"/>
      <c r="K95" s="268"/>
      <c r="L95" s="90">
        <f>M95+O95</f>
        <v>1187</v>
      </c>
      <c r="M95" s="90">
        <f t="shared" si="25"/>
        <v>1187</v>
      </c>
      <c r="N95" s="90">
        <f t="shared" si="25"/>
        <v>906</v>
      </c>
      <c r="O95" s="90">
        <f t="shared" si="25"/>
        <v>0</v>
      </c>
      <c r="Q95" s="342"/>
      <c r="R95" s="343"/>
    </row>
    <row r="96" spans="1:18" x14ac:dyDescent="0.25">
      <c r="A96" s="7" t="s">
        <v>100</v>
      </c>
      <c r="B96" s="21" t="s">
        <v>45</v>
      </c>
      <c r="C96" s="439" t="s">
        <v>57</v>
      </c>
      <c r="D96" s="262">
        <f>E96+G96</f>
        <v>0</v>
      </c>
      <c r="E96" s="262"/>
      <c r="F96" s="262"/>
      <c r="G96" s="337"/>
      <c r="H96" s="268">
        <f t="shared" si="19"/>
        <v>2485</v>
      </c>
      <c r="I96" s="339">
        <v>2485</v>
      </c>
      <c r="J96" s="268">
        <v>1897</v>
      </c>
      <c r="K96" s="268"/>
      <c r="L96" s="90">
        <f>M96+O96</f>
        <v>2485</v>
      </c>
      <c r="M96" s="90">
        <f t="shared" si="25"/>
        <v>2485</v>
      </c>
      <c r="N96" s="90">
        <f t="shared" si="25"/>
        <v>1897</v>
      </c>
      <c r="O96" s="90">
        <f t="shared" si="25"/>
        <v>0</v>
      </c>
      <c r="Q96" s="341"/>
      <c r="R96" s="126">
        <f>L235-R95</f>
        <v>0</v>
      </c>
    </row>
    <row r="97" spans="1:18" s="26" customFormat="1" x14ac:dyDescent="0.25">
      <c r="A97" s="92"/>
      <c r="B97" s="365" t="s">
        <v>494</v>
      </c>
      <c r="C97" s="440"/>
      <c r="D97" s="263" t="s">
        <v>190</v>
      </c>
      <c r="E97" s="263"/>
      <c r="F97" s="263"/>
      <c r="G97" s="338"/>
      <c r="H97" s="269">
        <f t="shared" si="19"/>
        <v>0</v>
      </c>
      <c r="I97" s="340"/>
      <c r="J97" s="269"/>
      <c r="K97" s="269"/>
      <c r="L97" s="91"/>
      <c r="M97" s="91"/>
      <c r="N97" s="91"/>
      <c r="O97" s="91"/>
      <c r="Q97" s="342"/>
      <c r="R97" s="343"/>
    </row>
    <row r="98" spans="1:18" x14ac:dyDescent="0.25">
      <c r="A98" s="7" t="s">
        <v>101</v>
      </c>
      <c r="B98" s="21" t="s">
        <v>166</v>
      </c>
      <c r="C98" s="439" t="s">
        <v>57</v>
      </c>
      <c r="D98" s="262">
        <f>E98+G98</f>
        <v>0</v>
      </c>
      <c r="E98" s="262"/>
      <c r="F98" s="262"/>
      <c r="G98" s="337"/>
      <c r="H98" s="268">
        <f t="shared" si="19"/>
        <v>3684</v>
      </c>
      <c r="I98" s="339">
        <v>3684</v>
      </c>
      <c r="J98" s="268">
        <v>2813</v>
      </c>
      <c r="K98" s="268"/>
      <c r="L98" s="90">
        <f>M98+O98</f>
        <v>3684</v>
      </c>
      <c r="M98" s="90">
        <f>E98+I98</f>
        <v>3684</v>
      </c>
      <c r="N98" s="90">
        <f>F98+J98</f>
        <v>2813</v>
      </c>
      <c r="O98" s="90">
        <f>G98+K98</f>
        <v>0</v>
      </c>
      <c r="Q98" s="341"/>
      <c r="R98" s="126">
        <f>L237-R97</f>
        <v>0</v>
      </c>
    </row>
    <row r="99" spans="1:18" s="26" customFormat="1" x14ac:dyDescent="0.25">
      <c r="A99" s="92"/>
      <c r="B99" s="364" t="s">
        <v>494</v>
      </c>
      <c r="C99" s="440"/>
      <c r="D99" s="263" t="s">
        <v>190</v>
      </c>
      <c r="E99" s="263"/>
      <c r="F99" s="263"/>
      <c r="G99" s="338"/>
      <c r="H99" s="269">
        <f t="shared" si="19"/>
        <v>0</v>
      </c>
      <c r="I99" s="340"/>
      <c r="J99" s="269"/>
      <c r="K99" s="269"/>
      <c r="L99" s="91"/>
      <c r="M99" s="91"/>
      <c r="N99" s="91"/>
      <c r="O99" s="91"/>
      <c r="Q99" s="342"/>
      <c r="R99" s="343"/>
    </row>
    <row r="100" spans="1:18" x14ac:dyDescent="0.25">
      <c r="A100" s="50" t="s">
        <v>102</v>
      </c>
      <c r="B100" s="21" t="s">
        <v>164</v>
      </c>
      <c r="C100" s="363"/>
      <c r="D100" s="289">
        <f t="shared" ref="D100:D109" si="26">E100+G100</f>
        <v>3723</v>
      </c>
      <c r="E100" s="289">
        <f>E101+E102</f>
        <v>3723</v>
      </c>
      <c r="F100" s="289">
        <f>F101+F102</f>
        <v>2842</v>
      </c>
      <c r="G100" s="289">
        <f>G101+G102</f>
        <v>0</v>
      </c>
      <c r="H100" s="286">
        <f t="shared" si="19"/>
        <v>3694</v>
      </c>
      <c r="I100" s="286">
        <f>I101+I102</f>
        <v>3694</v>
      </c>
      <c r="J100" s="286">
        <f>J101+J102</f>
        <v>2820</v>
      </c>
      <c r="K100" s="286">
        <f>K101+K102</f>
        <v>0</v>
      </c>
      <c r="L100" s="185">
        <f t="shared" ref="L100:L109" si="27">M100+O100</f>
        <v>7417</v>
      </c>
      <c r="M100" s="185">
        <f t="shared" ref="M100:M109" si="28">E100+I100</f>
        <v>7417</v>
      </c>
      <c r="N100" s="185">
        <f t="shared" ref="N100:N109" si="29">F100+J100</f>
        <v>5662</v>
      </c>
      <c r="O100" s="185">
        <f t="shared" ref="O100:O109" si="30">G100+K100</f>
        <v>0</v>
      </c>
      <c r="Q100" s="341"/>
      <c r="R100" s="126"/>
    </row>
    <row r="101" spans="1:18" x14ac:dyDescent="0.25">
      <c r="A101" s="74"/>
      <c r="B101" s="364" t="s">
        <v>494</v>
      </c>
      <c r="C101" s="363" t="s">
        <v>57</v>
      </c>
      <c r="D101" s="262">
        <f t="shared" si="26"/>
        <v>0</v>
      </c>
      <c r="E101" s="262"/>
      <c r="F101" s="262"/>
      <c r="G101" s="337"/>
      <c r="H101" s="268">
        <f t="shared" si="19"/>
        <v>3694</v>
      </c>
      <c r="I101" s="339">
        <v>3694</v>
      </c>
      <c r="J101" s="268">
        <v>2820</v>
      </c>
      <c r="K101" s="268"/>
      <c r="L101" s="90">
        <f t="shared" si="27"/>
        <v>3694</v>
      </c>
      <c r="M101" s="90">
        <f t="shared" si="28"/>
        <v>3694</v>
      </c>
      <c r="N101" s="90">
        <f t="shared" si="29"/>
        <v>2820</v>
      </c>
      <c r="O101" s="90">
        <f t="shared" si="30"/>
        <v>0</v>
      </c>
      <c r="Q101" s="341"/>
      <c r="R101" s="126"/>
    </row>
    <row r="102" spans="1:18" s="26" customFormat="1" ht="27" customHeight="1" x14ac:dyDescent="0.25">
      <c r="A102" s="88"/>
      <c r="B102" s="273" t="s">
        <v>437</v>
      </c>
      <c r="C102" s="363" t="s">
        <v>57</v>
      </c>
      <c r="D102" s="262">
        <f t="shared" si="26"/>
        <v>3723</v>
      </c>
      <c r="E102" s="262">
        <v>3723</v>
      </c>
      <c r="F102" s="262">
        <v>2842</v>
      </c>
      <c r="G102" s="337"/>
      <c r="H102" s="268">
        <f t="shared" si="19"/>
        <v>0</v>
      </c>
      <c r="I102" s="339"/>
      <c r="J102" s="268"/>
      <c r="K102" s="268"/>
      <c r="L102" s="90">
        <f t="shared" si="27"/>
        <v>3723</v>
      </c>
      <c r="M102" s="90">
        <f t="shared" si="28"/>
        <v>3723</v>
      </c>
      <c r="N102" s="90">
        <f t="shared" si="29"/>
        <v>2842</v>
      </c>
      <c r="O102" s="90">
        <f t="shared" si="30"/>
        <v>0</v>
      </c>
      <c r="Q102" s="342"/>
      <c r="R102" s="343"/>
    </row>
    <row r="103" spans="1:18" x14ac:dyDescent="0.25">
      <c r="A103" s="7" t="s">
        <v>103</v>
      </c>
      <c r="B103" s="49" t="s">
        <v>163</v>
      </c>
      <c r="C103" s="363"/>
      <c r="D103" s="289">
        <f t="shared" si="26"/>
        <v>7748</v>
      </c>
      <c r="E103" s="289">
        <f>E104+E105</f>
        <v>7748</v>
      </c>
      <c r="F103" s="289">
        <f>F104+F105</f>
        <v>5915</v>
      </c>
      <c r="G103" s="289">
        <f>G104+G105</f>
        <v>0</v>
      </c>
      <c r="H103" s="286">
        <f t="shared" si="19"/>
        <v>2711</v>
      </c>
      <c r="I103" s="286">
        <f>I104+I105</f>
        <v>2711</v>
      </c>
      <c r="J103" s="286">
        <f>J104+J105</f>
        <v>2070</v>
      </c>
      <c r="K103" s="286">
        <f>K104+K105</f>
        <v>0</v>
      </c>
      <c r="L103" s="185">
        <f t="shared" si="27"/>
        <v>10459</v>
      </c>
      <c r="M103" s="185">
        <f t="shared" si="28"/>
        <v>10459</v>
      </c>
      <c r="N103" s="185">
        <f t="shared" si="29"/>
        <v>7985</v>
      </c>
      <c r="O103" s="185">
        <f t="shared" si="30"/>
        <v>0</v>
      </c>
      <c r="Q103" s="341"/>
      <c r="R103" s="126"/>
    </row>
    <row r="104" spans="1:18" x14ac:dyDescent="0.25">
      <c r="A104" s="13"/>
      <c r="B104" s="364" t="s">
        <v>494</v>
      </c>
      <c r="C104" s="363" t="s">
        <v>57</v>
      </c>
      <c r="D104" s="262">
        <f t="shared" si="26"/>
        <v>0</v>
      </c>
      <c r="E104" s="262"/>
      <c r="F104" s="262"/>
      <c r="G104" s="337"/>
      <c r="H104" s="268">
        <f t="shared" si="19"/>
        <v>2711</v>
      </c>
      <c r="I104" s="339">
        <v>2711</v>
      </c>
      <c r="J104" s="268">
        <v>2070</v>
      </c>
      <c r="K104" s="268"/>
      <c r="L104" s="90">
        <f t="shared" si="27"/>
        <v>2711</v>
      </c>
      <c r="M104" s="90">
        <f t="shared" si="28"/>
        <v>2711</v>
      </c>
      <c r="N104" s="90">
        <f t="shared" si="29"/>
        <v>2070</v>
      </c>
      <c r="O104" s="90">
        <f t="shared" si="30"/>
        <v>0</v>
      </c>
      <c r="Q104" s="341"/>
      <c r="R104" s="126"/>
    </row>
    <row r="105" spans="1:18" s="26" customFormat="1" ht="27" customHeight="1" x14ac:dyDescent="0.25">
      <c r="A105" s="92"/>
      <c r="B105" s="273" t="s">
        <v>437</v>
      </c>
      <c r="C105" s="363" t="s">
        <v>57</v>
      </c>
      <c r="D105" s="262">
        <f t="shared" si="26"/>
        <v>7748</v>
      </c>
      <c r="E105" s="262">
        <v>7748</v>
      </c>
      <c r="F105" s="262">
        <v>5915</v>
      </c>
      <c r="G105" s="337"/>
      <c r="H105" s="268">
        <f t="shared" si="19"/>
        <v>0</v>
      </c>
      <c r="I105" s="339"/>
      <c r="J105" s="268"/>
      <c r="K105" s="268"/>
      <c r="L105" s="90">
        <f t="shared" si="27"/>
        <v>7748</v>
      </c>
      <c r="M105" s="90">
        <f t="shared" si="28"/>
        <v>7748</v>
      </c>
      <c r="N105" s="90">
        <f t="shared" si="29"/>
        <v>5915</v>
      </c>
      <c r="O105" s="90">
        <f t="shared" si="30"/>
        <v>0</v>
      </c>
      <c r="Q105" s="342"/>
      <c r="R105" s="343"/>
    </row>
    <row r="106" spans="1:18" x14ac:dyDescent="0.25">
      <c r="A106" s="7" t="s">
        <v>104</v>
      </c>
      <c r="B106" s="21" t="s">
        <v>165</v>
      </c>
      <c r="C106" s="363"/>
      <c r="D106" s="289">
        <f t="shared" si="26"/>
        <v>1099</v>
      </c>
      <c r="E106" s="289">
        <f>E107+E108</f>
        <v>1099</v>
      </c>
      <c r="F106" s="289">
        <f>F107+F108</f>
        <v>839</v>
      </c>
      <c r="G106" s="289">
        <f>G107+G108</f>
        <v>0</v>
      </c>
      <c r="H106" s="286">
        <f t="shared" si="19"/>
        <v>3252</v>
      </c>
      <c r="I106" s="286">
        <f>I107+I108</f>
        <v>3252</v>
      </c>
      <c r="J106" s="286">
        <f>J107+J108</f>
        <v>2483</v>
      </c>
      <c r="K106" s="286">
        <f>K107+K108</f>
        <v>0</v>
      </c>
      <c r="L106" s="185">
        <f t="shared" si="27"/>
        <v>4351</v>
      </c>
      <c r="M106" s="185">
        <f t="shared" si="28"/>
        <v>4351</v>
      </c>
      <c r="N106" s="185">
        <f t="shared" si="29"/>
        <v>3322</v>
      </c>
      <c r="O106" s="185">
        <f t="shared" si="30"/>
        <v>0</v>
      </c>
      <c r="Q106" s="341"/>
      <c r="R106" s="126"/>
    </row>
    <row r="107" spans="1:18" x14ac:dyDescent="0.25">
      <c r="A107" s="13"/>
      <c r="B107" s="364" t="s">
        <v>494</v>
      </c>
      <c r="C107" s="363" t="s">
        <v>57</v>
      </c>
      <c r="D107" s="262">
        <f t="shared" si="26"/>
        <v>0</v>
      </c>
      <c r="E107" s="262"/>
      <c r="F107" s="262"/>
      <c r="G107" s="337"/>
      <c r="H107" s="268">
        <f t="shared" si="19"/>
        <v>3252</v>
      </c>
      <c r="I107" s="339">
        <v>3252</v>
      </c>
      <c r="J107" s="268">
        <v>2483</v>
      </c>
      <c r="K107" s="268"/>
      <c r="L107" s="90">
        <f t="shared" si="27"/>
        <v>3252</v>
      </c>
      <c r="M107" s="90">
        <f t="shared" si="28"/>
        <v>3252</v>
      </c>
      <c r="N107" s="90">
        <f t="shared" si="29"/>
        <v>2483</v>
      </c>
      <c r="O107" s="90">
        <f t="shared" si="30"/>
        <v>0</v>
      </c>
      <c r="Q107" s="341"/>
      <c r="R107" s="126"/>
    </row>
    <row r="108" spans="1:18" s="26" customFormat="1" ht="27" customHeight="1" x14ac:dyDescent="0.25">
      <c r="A108" s="92"/>
      <c r="B108" s="273" t="s">
        <v>437</v>
      </c>
      <c r="C108" s="363" t="s">
        <v>57</v>
      </c>
      <c r="D108" s="262">
        <f t="shared" si="26"/>
        <v>1099</v>
      </c>
      <c r="E108" s="262">
        <v>1099</v>
      </c>
      <c r="F108" s="262">
        <v>839</v>
      </c>
      <c r="G108" s="337"/>
      <c r="H108" s="268">
        <f t="shared" si="19"/>
        <v>0</v>
      </c>
      <c r="I108" s="339"/>
      <c r="J108" s="268"/>
      <c r="K108" s="268"/>
      <c r="L108" s="90">
        <f t="shared" si="27"/>
        <v>1099</v>
      </c>
      <c r="M108" s="90">
        <f t="shared" si="28"/>
        <v>1099</v>
      </c>
      <c r="N108" s="90">
        <f t="shared" si="29"/>
        <v>839</v>
      </c>
      <c r="O108" s="90">
        <f t="shared" si="30"/>
        <v>0</v>
      </c>
      <c r="Q108" s="342"/>
      <c r="R108" s="343"/>
    </row>
    <row r="109" spans="1:18" x14ac:dyDescent="0.25">
      <c r="A109" s="7" t="s">
        <v>105</v>
      </c>
      <c r="B109" s="21" t="s">
        <v>52</v>
      </c>
      <c r="C109" s="439" t="s">
        <v>57</v>
      </c>
      <c r="D109" s="262">
        <f t="shared" si="26"/>
        <v>0</v>
      </c>
      <c r="E109" s="262"/>
      <c r="F109" s="262"/>
      <c r="G109" s="337"/>
      <c r="H109" s="268">
        <f t="shared" ref="H109:H140" si="31">I109+K109</f>
        <v>1680</v>
      </c>
      <c r="I109" s="339">
        <v>1680</v>
      </c>
      <c r="J109" s="268">
        <v>1283</v>
      </c>
      <c r="K109" s="268"/>
      <c r="L109" s="90">
        <f t="shared" si="27"/>
        <v>1680</v>
      </c>
      <c r="M109" s="90">
        <f t="shared" si="28"/>
        <v>1680</v>
      </c>
      <c r="N109" s="90">
        <f t="shared" si="29"/>
        <v>1283</v>
      </c>
      <c r="O109" s="90">
        <f t="shared" si="30"/>
        <v>0</v>
      </c>
      <c r="Q109" s="341"/>
      <c r="R109" s="126">
        <f>L248-R108</f>
        <v>0</v>
      </c>
    </row>
    <row r="110" spans="1:18" s="26" customFormat="1" x14ac:dyDescent="0.25">
      <c r="A110" s="92"/>
      <c r="B110" s="365" t="s">
        <v>494</v>
      </c>
      <c r="C110" s="440"/>
      <c r="D110" s="263" t="s">
        <v>190</v>
      </c>
      <c r="E110" s="263"/>
      <c r="F110" s="263"/>
      <c r="G110" s="338"/>
      <c r="H110" s="269">
        <f t="shared" si="31"/>
        <v>0</v>
      </c>
      <c r="I110" s="340"/>
      <c r="J110" s="269"/>
      <c r="K110" s="269"/>
      <c r="L110" s="91"/>
      <c r="M110" s="91"/>
      <c r="N110" s="91"/>
      <c r="O110" s="91"/>
      <c r="Q110" s="342"/>
      <c r="R110" s="343"/>
    </row>
    <row r="111" spans="1:18" x14ac:dyDescent="0.25">
      <c r="A111" s="7" t="s">
        <v>106</v>
      </c>
      <c r="B111" s="21" t="s">
        <v>51</v>
      </c>
      <c r="C111" s="439" t="s">
        <v>57</v>
      </c>
      <c r="D111" s="262">
        <f>E111+G111</f>
        <v>0</v>
      </c>
      <c r="E111" s="262"/>
      <c r="F111" s="262"/>
      <c r="G111" s="337"/>
      <c r="H111" s="268">
        <f t="shared" si="31"/>
        <v>2338</v>
      </c>
      <c r="I111" s="339">
        <v>2338</v>
      </c>
      <c r="J111" s="268">
        <v>1785</v>
      </c>
      <c r="K111" s="268"/>
      <c r="L111" s="90">
        <f>M111+O111</f>
        <v>2338</v>
      </c>
      <c r="M111" s="90">
        <f>E111+I111</f>
        <v>2338</v>
      </c>
      <c r="N111" s="90">
        <f>F111+J111</f>
        <v>1785</v>
      </c>
      <c r="O111" s="90">
        <f>G111+K111</f>
        <v>0</v>
      </c>
      <c r="Q111" s="341"/>
      <c r="R111" s="126">
        <f>L250-R110</f>
        <v>0</v>
      </c>
    </row>
    <row r="112" spans="1:18" s="26" customFormat="1" x14ac:dyDescent="0.25">
      <c r="A112" s="92"/>
      <c r="B112" s="365" t="s">
        <v>494</v>
      </c>
      <c r="C112" s="440"/>
      <c r="D112" s="263" t="s">
        <v>190</v>
      </c>
      <c r="E112" s="263"/>
      <c r="F112" s="263"/>
      <c r="G112" s="338"/>
      <c r="H112" s="269">
        <f t="shared" si="31"/>
        <v>0</v>
      </c>
      <c r="I112" s="340"/>
      <c r="J112" s="269"/>
      <c r="K112" s="269"/>
      <c r="L112" s="91"/>
      <c r="M112" s="91"/>
      <c r="N112" s="91"/>
      <c r="O112" s="91"/>
      <c r="Q112" s="342"/>
      <c r="R112" s="343"/>
    </row>
    <row r="113" spans="1:18" x14ac:dyDescent="0.25">
      <c r="A113" s="7" t="s">
        <v>107</v>
      </c>
      <c r="B113" s="49" t="s">
        <v>47</v>
      </c>
      <c r="C113" s="363"/>
      <c r="D113" s="289">
        <f>E113+G113</f>
        <v>947</v>
      </c>
      <c r="E113" s="289">
        <f>E114+E115</f>
        <v>947</v>
      </c>
      <c r="F113" s="289">
        <f>F114+F115</f>
        <v>723</v>
      </c>
      <c r="G113" s="289">
        <f>G114+G115</f>
        <v>0</v>
      </c>
      <c r="H113" s="286">
        <f t="shared" si="31"/>
        <v>2981</v>
      </c>
      <c r="I113" s="286">
        <f>I114+I115</f>
        <v>2981</v>
      </c>
      <c r="J113" s="286">
        <f>J114+J115</f>
        <v>2276</v>
      </c>
      <c r="K113" s="286">
        <f>K114+K115</f>
        <v>0</v>
      </c>
      <c r="L113" s="185">
        <f>M113+O113</f>
        <v>3928</v>
      </c>
      <c r="M113" s="185">
        <f t="shared" ref="M113:O116" si="32">E113+I113</f>
        <v>3928</v>
      </c>
      <c r="N113" s="185">
        <f t="shared" si="32"/>
        <v>2999</v>
      </c>
      <c r="O113" s="185">
        <f t="shared" si="32"/>
        <v>0</v>
      </c>
      <c r="Q113" s="341"/>
      <c r="R113" s="126"/>
    </row>
    <row r="114" spans="1:18" x14ac:dyDescent="0.25">
      <c r="A114" s="13"/>
      <c r="B114" s="364" t="s">
        <v>494</v>
      </c>
      <c r="C114" s="363" t="s">
        <v>57</v>
      </c>
      <c r="D114" s="262">
        <f>E114+G114</f>
        <v>0</v>
      </c>
      <c r="E114" s="262"/>
      <c r="F114" s="262"/>
      <c r="G114" s="337"/>
      <c r="H114" s="268">
        <f t="shared" si="31"/>
        <v>2981</v>
      </c>
      <c r="I114" s="339">
        <v>2981</v>
      </c>
      <c r="J114" s="268">
        <v>2276</v>
      </c>
      <c r="K114" s="268"/>
      <c r="L114" s="90">
        <f>M114+O114</f>
        <v>2981</v>
      </c>
      <c r="M114" s="90">
        <f t="shared" si="32"/>
        <v>2981</v>
      </c>
      <c r="N114" s="90">
        <f t="shared" si="32"/>
        <v>2276</v>
      </c>
      <c r="O114" s="90">
        <f t="shared" si="32"/>
        <v>0</v>
      </c>
      <c r="Q114" s="341"/>
      <c r="R114" s="126"/>
    </row>
    <row r="115" spans="1:18" s="26" customFormat="1" ht="27" customHeight="1" x14ac:dyDescent="0.25">
      <c r="A115" s="92"/>
      <c r="B115" s="273" t="s">
        <v>437</v>
      </c>
      <c r="C115" s="363" t="s">
        <v>57</v>
      </c>
      <c r="D115" s="262">
        <f>E115+G115</f>
        <v>947</v>
      </c>
      <c r="E115" s="262">
        <v>947</v>
      </c>
      <c r="F115" s="262">
        <v>723</v>
      </c>
      <c r="G115" s="337"/>
      <c r="H115" s="268">
        <f t="shared" si="31"/>
        <v>0</v>
      </c>
      <c r="I115" s="339"/>
      <c r="J115" s="268"/>
      <c r="K115" s="268"/>
      <c r="L115" s="90">
        <f>M115+O115</f>
        <v>947</v>
      </c>
      <c r="M115" s="90">
        <f t="shared" si="32"/>
        <v>947</v>
      </c>
      <c r="N115" s="90">
        <f t="shared" si="32"/>
        <v>723</v>
      </c>
      <c r="O115" s="90">
        <f t="shared" si="32"/>
        <v>0</v>
      </c>
      <c r="Q115" s="342"/>
      <c r="R115" s="343"/>
    </row>
    <row r="116" spans="1:18" x14ac:dyDescent="0.25">
      <c r="A116" s="7" t="s">
        <v>108</v>
      </c>
      <c r="B116" s="21" t="s">
        <v>50</v>
      </c>
      <c r="C116" s="439" t="s">
        <v>57</v>
      </c>
      <c r="D116" s="262">
        <f>E116+G116</f>
        <v>0</v>
      </c>
      <c r="E116" s="262"/>
      <c r="F116" s="262"/>
      <c r="G116" s="337"/>
      <c r="H116" s="268">
        <f t="shared" si="31"/>
        <v>1896</v>
      </c>
      <c r="I116" s="339">
        <v>1896</v>
      </c>
      <c r="J116" s="268">
        <v>1448</v>
      </c>
      <c r="K116" s="268"/>
      <c r="L116" s="90">
        <f>M116+O116</f>
        <v>1896</v>
      </c>
      <c r="M116" s="90">
        <f t="shared" si="32"/>
        <v>1896</v>
      </c>
      <c r="N116" s="90">
        <f t="shared" si="32"/>
        <v>1448</v>
      </c>
      <c r="O116" s="90">
        <f t="shared" si="32"/>
        <v>0</v>
      </c>
      <c r="Q116" s="341"/>
      <c r="R116" s="126">
        <f>L255-R115</f>
        <v>0</v>
      </c>
    </row>
    <row r="117" spans="1:18" s="26" customFormat="1" x14ac:dyDescent="0.25">
      <c r="A117" s="92"/>
      <c r="B117" s="365" t="s">
        <v>494</v>
      </c>
      <c r="C117" s="440"/>
      <c r="D117" s="263" t="s">
        <v>190</v>
      </c>
      <c r="E117" s="263"/>
      <c r="F117" s="263"/>
      <c r="G117" s="338"/>
      <c r="H117" s="269">
        <f t="shared" si="31"/>
        <v>0</v>
      </c>
      <c r="I117" s="340"/>
      <c r="J117" s="269"/>
      <c r="K117" s="269"/>
      <c r="L117" s="91"/>
      <c r="M117" s="91"/>
      <c r="N117" s="91"/>
      <c r="O117" s="91"/>
      <c r="Q117" s="342"/>
      <c r="R117" s="343"/>
    </row>
    <row r="118" spans="1:18" x14ac:dyDescent="0.25">
      <c r="A118" s="7" t="s">
        <v>109</v>
      </c>
      <c r="B118" s="21" t="s">
        <v>180</v>
      </c>
      <c r="C118" s="439" t="s">
        <v>57</v>
      </c>
      <c r="D118" s="262">
        <f>E118+G118</f>
        <v>0</v>
      </c>
      <c r="E118" s="262"/>
      <c r="F118" s="262"/>
      <c r="G118" s="337"/>
      <c r="H118" s="268">
        <f t="shared" si="31"/>
        <v>2466</v>
      </c>
      <c r="I118" s="339">
        <v>2466</v>
      </c>
      <c r="J118" s="268">
        <v>1883</v>
      </c>
      <c r="K118" s="268"/>
      <c r="L118" s="90">
        <f>M118+O118</f>
        <v>2466</v>
      </c>
      <c r="M118" s="90">
        <f>E118+I118</f>
        <v>2466</v>
      </c>
      <c r="N118" s="90">
        <f>F118+J118</f>
        <v>1883</v>
      </c>
      <c r="O118" s="90">
        <f>G118+K118</f>
        <v>0</v>
      </c>
      <c r="Q118" s="341"/>
      <c r="R118" s="126">
        <f>L257-R117</f>
        <v>0</v>
      </c>
    </row>
    <row r="119" spans="1:18" s="26" customFormat="1" x14ac:dyDescent="0.25">
      <c r="A119" s="92"/>
      <c r="B119" s="365" t="s">
        <v>494</v>
      </c>
      <c r="C119" s="440"/>
      <c r="D119" s="263" t="s">
        <v>190</v>
      </c>
      <c r="E119" s="263"/>
      <c r="F119" s="263"/>
      <c r="G119" s="338"/>
      <c r="H119" s="269">
        <f t="shared" si="31"/>
        <v>0</v>
      </c>
      <c r="I119" s="340"/>
      <c r="J119" s="269"/>
      <c r="K119" s="269"/>
      <c r="L119" s="91"/>
      <c r="M119" s="91"/>
      <c r="N119" s="91"/>
      <c r="O119" s="91"/>
      <c r="Q119" s="342"/>
      <c r="R119" s="343"/>
    </row>
    <row r="120" spans="1:18" x14ac:dyDescent="0.25">
      <c r="A120" s="7" t="s">
        <v>110</v>
      </c>
      <c r="B120" s="21" t="s">
        <v>48</v>
      </c>
      <c r="C120" s="439" t="s">
        <v>57</v>
      </c>
      <c r="D120" s="262">
        <f>E120+G120</f>
        <v>0</v>
      </c>
      <c r="E120" s="262"/>
      <c r="F120" s="262"/>
      <c r="G120" s="337"/>
      <c r="H120" s="268">
        <f t="shared" si="31"/>
        <v>1798</v>
      </c>
      <c r="I120" s="339">
        <v>1798</v>
      </c>
      <c r="J120" s="268">
        <v>1373</v>
      </c>
      <c r="K120" s="268"/>
      <c r="L120" s="90">
        <f>M120+O120</f>
        <v>1798</v>
      </c>
      <c r="M120" s="90">
        <f>E120+I120</f>
        <v>1798</v>
      </c>
      <c r="N120" s="90">
        <f>F120+J120</f>
        <v>1373</v>
      </c>
      <c r="O120" s="90">
        <f>G120+K120</f>
        <v>0</v>
      </c>
      <c r="Q120" s="341"/>
      <c r="R120" s="126">
        <f>L259-R119</f>
        <v>0</v>
      </c>
    </row>
    <row r="121" spans="1:18" s="26" customFormat="1" x14ac:dyDescent="0.25">
      <c r="A121" s="92"/>
      <c r="B121" s="365" t="s">
        <v>494</v>
      </c>
      <c r="C121" s="440"/>
      <c r="D121" s="263" t="s">
        <v>190</v>
      </c>
      <c r="E121" s="263"/>
      <c r="F121" s="263"/>
      <c r="G121" s="338"/>
      <c r="H121" s="269">
        <f t="shared" si="31"/>
        <v>0</v>
      </c>
      <c r="I121" s="340"/>
      <c r="J121" s="269"/>
      <c r="K121" s="269"/>
      <c r="L121" s="91"/>
      <c r="M121" s="91"/>
      <c r="N121" s="91"/>
      <c r="O121" s="91"/>
      <c r="Q121" s="342"/>
      <c r="R121" s="343"/>
    </row>
    <row r="122" spans="1:18" x14ac:dyDescent="0.25">
      <c r="A122" s="7" t="s">
        <v>111</v>
      </c>
      <c r="B122" s="21" t="s">
        <v>53</v>
      </c>
      <c r="C122" s="439" t="s">
        <v>57</v>
      </c>
      <c r="D122" s="262">
        <f>E122+G122</f>
        <v>0</v>
      </c>
      <c r="E122" s="262"/>
      <c r="F122" s="262"/>
      <c r="G122" s="337"/>
      <c r="H122" s="268">
        <f t="shared" si="31"/>
        <v>2024</v>
      </c>
      <c r="I122" s="339">
        <v>2024</v>
      </c>
      <c r="J122" s="268">
        <v>1545</v>
      </c>
      <c r="K122" s="268"/>
      <c r="L122" s="90">
        <f>M122+O122</f>
        <v>2024</v>
      </c>
      <c r="M122" s="90">
        <f>E122+I122</f>
        <v>2024</v>
      </c>
      <c r="N122" s="90">
        <f>F122+J122</f>
        <v>1545</v>
      </c>
      <c r="O122" s="90">
        <f>G122+K122</f>
        <v>0</v>
      </c>
      <c r="Q122" s="341"/>
      <c r="R122" s="126">
        <f>L261-R121</f>
        <v>0</v>
      </c>
    </row>
    <row r="123" spans="1:18" s="26" customFormat="1" x14ac:dyDescent="0.25">
      <c r="A123" s="92"/>
      <c r="B123" s="365" t="s">
        <v>494</v>
      </c>
      <c r="C123" s="440"/>
      <c r="D123" s="263" t="s">
        <v>190</v>
      </c>
      <c r="E123" s="263"/>
      <c r="F123" s="263"/>
      <c r="G123" s="338"/>
      <c r="H123" s="269">
        <f t="shared" si="31"/>
        <v>0</v>
      </c>
      <c r="I123" s="340"/>
      <c r="J123" s="269"/>
      <c r="K123" s="269"/>
      <c r="L123" s="91"/>
      <c r="M123" s="91"/>
      <c r="N123" s="91"/>
      <c r="O123" s="91"/>
      <c r="Q123" s="342"/>
      <c r="R123" s="343"/>
    </row>
    <row r="124" spans="1:18" x14ac:dyDescent="0.25">
      <c r="A124" s="7" t="s">
        <v>112</v>
      </c>
      <c r="B124" s="21" t="s">
        <v>70</v>
      </c>
      <c r="C124" s="439" t="s">
        <v>57</v>
      </c>
      <c r="D124" s="262">
        <f>E124+G124</f>
        <v>0</v>
      </c>
      <c r="E124" s="262"/>
      <c r="F124" s="262"/>
      <c r="G124" s="337"/>
      <c r="H124" s="268">
        <f t="shared" si="31"/>
        <v>1930</v>
      </c>
      <c r="I124" s="339">
        <v>1930</v>
      </c>
      <c r="J124" s="268">
        <v>1473</v>
      </c>
      <c r="K124" s="268"/>
      <c r="L124" s="90">
        <f>M124+O124</f>
        <v>1930</v>
      </c>
      <c r="M124" s="90">
        <f>E124+I124</f>
        <v>1930</v>
      </c>
      <c r="N124" s="90">
        <f>F124+J124</f>
        <v>1473</v>
      </c>
      <c r="O124" s="90">
        <f>G124+K124</f>
        <v>0</v>
      </c>
      <c r="Q124" s="341"/>
      <c r="R124" s="126">
        <f>L263-R123</f>
        <v>0</v>
      </c>
    </row>
    <row r="125" spans="1:18" s="26" customFormat="1" x14ac:dyDescent="0.25">
      <c r="A125" s="92"/>
      <c r="B125" s="365" t="s">
        <v>494</v>
      </c>
      <c r="C125" s="440"/>
      <c r="D125" s="263" t="s">
        <v>190</v>
      </c>
      <c r="E125" s="263"/>
      <c r="F125" s="263"/>
      <c r="G125" s="338"/>
      <c r="H125" s="269">
        <f t="shared" si="31"/>
        <v>0</v>
      </c>
      <c r="I125" s="340"/>
      <c r="J125" s="269"/>
      <c r="K125" s="269"/>
      <c r="L125" s="91"/>
      <c r="M125" s="91"/>
      <c r="N125" s="91"/>
      <c r="O125" s="91"/>
      <c r="Q125" s="342"/>
      <c r="R125" s="343"/>
    </row>
    <row r="126" spans="1:18" x14ac:dyDescent="0.25">
      <c r="A126" s="7" t="s">
        <v>113</v>
      </c>
      <c r="B126" s="21" t="s">
        <v>44</v>
      </c>
      <c r="C126" s="439" t="s">
        <v>57</v>
      </c>
      <c r="D126" s="262">
        <f>E126+G126</f>
        <v>0</v>
      </c>
      <c r="E126" s="262"/>
      <c r="F126" s="262"/>
      <c r="G126" s="337"/>
      <c r="H126" s="268">
        <f t="shared" si="31"/>
        <v>1582</v>
      </c>
      <c r="I126" s="339">
        <v>1582</v>
      </c>
      <c r="J126" s="268">
        <v>1208</v>
      </c>
      <c r="K126" s="268"/>
      <c r="L126" s="90">
        <f>M126+O126</f>
        <v>1582</v>
      </c>
      <c r="M126" s="90">
        <f>E126+I126</f>
        <v>1582</v>
      </c>
      <c r="N126" s="90">
        <f>F126+J126</f>
        <v>1208</v>
      </c>
      <c r="O126" s="90">
        <f>G126+K126</f>
        <v>0</v>
      </c>
      <c r="Q126" s="341"/>
      <c r="R126" s="126">
        <f>L265-R125</f>
        <v>0</v>
      </c>
    </row>
    <row r="127" spans="1:18" s="26" customFormat="1" x14ac:dyDescent="0.25">
      <c r="A127" s="92"/>
      <c r="B127" s="365" t="s">
        <v>494</v>
      </c>
      <c r="C127" s="440"/>
      <c r="D127" s="263" t="s">
        <v>190</v>
      </c>
      <c r="E127" s="263"/>
      <c r="F127" s="263"/>
      <c r="G127" s="338"/>
      <c r="H127" s="269">
        <f t="shared" si="31"/>
        <v>0</v>
      </c>
      <c r="I127" s="340"/>
      <c r="J127" s="269"/>
      <c r="K127" s="269"/>
      <c r="L127" s="91"/>
      <c r="M127" s="91"/>
      <c r="N127" s="91"/>
      <c r="O127" s="91"/>
      <c r="Q127" s="342"/>
      <c r="R127" s="343"/>
    </row>
    <row r="128" spans="1:18" x14ac:dyDescent="0.25">
      <c r="A128" s="7" t="s">
        <v>114</v>
      </c>
      <c r="B128" s="21" t="s">
        <v>43</v>
      </c>
      <c r="C128" s="439" t="s">
        <v>57</v>
      </c>
      <c r="D128" s="262">
        <f>E128+G128</f>
        <v>0</v>
      </c>
      <c r="E128" s="262"/>
      <c r="F128" s="262"/>
      <c r="G128" s="337"/>
      <c r="H128" s="268">
        <f t="shared" si="31"/>
        <v>609</v>
      </c>
      <c r="I128" s="339">
        <v>609</v>
      </c>
      <c r="J128" s="268">
        <v>465</v>
      </c>
      <c r="K128" s="268"/>
      <c r="L128" s="90">
        <f>M128+O128</f>
        <v>609</v>
      </c>
      <c r="M128" s="90">
        <f>E128+I128</f>
        <v>609</v>
      </c>
      <c r="N128" s="90">
        <f>F128+J128</f>
        <v>465</v>
      </c>
      <c r="O128" s="90">
        <f>G128+K128</f>
        <v>0</v>
      </c>
      <c r="Q128" s="341"/>
      <c r="R128" s="126">
        <f>L267-R127</f>
        <v>0</v>
      </c>
    </row>
    <row r="129" spans="1:18" s="26" customFormat="1" x14ac:dyDescent="0.25">
      <c r="A129" s="92"/>
      <c r="B129" s="365" t="s">
        <v>494</v>
      </c>
      <c r="C129" s="440"/>
      <c r="D129" s="263" t="s">
        <v>190</v>
      </c>
      <c r="E129" s="263"/>
      <c r="F129" s="263"/>
      <c r="G129" s="338"/>
      <c r="H129" s="269">
        <f t="shared" si="31"/>
        <v>0</v>
      </c>
      <c r="I129" s="340"/>
      <c r="J129" s="269"/>
      <c r="K129" s="269"/>
      <c r="L129" s="91"/>
      <c r="M129" s="91"/>
      <c r="N129" s="91"/>
      <c r="O129" s="91"/>
      <c r="Q129" s="342"/>
      <c r="R129" s="343"/>
    </row>
    <row r="130" spans="1:18" x14ac:dyDescent="0.25">
      <c r="A130" s="7" t="s">
        <v>115</v>
      </c>
      <c r="B130" s="21" t="s">
        <v>175</v>
      </c>
      <c r="C130" s="439" t="s">
        <v>57</v>
      </c>
      <c r="D130" s="262">
        <f>E130+G130</f>
        <v>0</v>
      </c>
      <c r="E130" s="262"/>
      <c r="F130" s="262"/>
      <c r="G130" s="337"/>
      <c r="H130" s="268">
        <f t="shared" si="31"/>
        <v>2092</v>
      </c>
      <c r="I130" s="339">
        <v>2092</v>
      </c>
      <c r="J130" s="268">
        <v>1597</v>
      </c>
      <c r="K130" s="268"/>
      <c r="L130" s="90">
        <f>M130+O130</f>
        <v>2092</v>
      </c>
      <c r="M130" s="90">
        <f>E130+I130</f>
        <v>2092</v>
      </c>
      <c r="N130" s="90">
        <f>F130+J130</f>
        <v>1597</v>
      </c>
      <c r="O130" s="90">
        <f>G130+K130</f>
        <v>0</v>
      </c>
      <c r="Q130" s="341"/>
      <c r="R130" s="126">
        <f>L269-R129</f>
        <v>0</v>
      </c>
    </row>
    <row r="131" spans="1:18" s="26" customFormat="1" x14ac:dyDescent="0.25">
      <c r="A131" s="92"/>
      <c r="B131" s="365" t="s">
        <v>494</v>
      </c>
      <c r="C131" s="440"/>
      <c r="D131" s="263" t="s">
        <v>190</v>
      </c>
      <c r="E131" s="263"/>
      <c r="F131" s="263"/>
      <c r="G131" s="338"/>
      <c r="H131" s="269">
        <f t="shared" si="31"/>
        <v>0</v>
      </c>
      <c r="I131" s="340"/>
      <c r="J131" s="269"/>
      <c r="K131" s="269"/>
      <c r="L131" s="91"/>
      <c r="M131" s="91"/>
      <c r="N131" s="91"/>
      <c r="O131" s="91"/>
      <c r="Q131" s="342"/>
      <c r="R131" s="343"/>
    </row>
    <row r="132" spans="1:18" x14ac:dyDescent="0.25">
      <c r="A132" s="7" t="s">
        <v>116</v>
      </c>
      <c r="B132" s="21" t="s">
        <v>167</v>
      </c>
      <c r="C132" s="439" t="s">
        <v>57</v>
      </c>
      <c r="D132" s="262">
        <f>E132+G132</f>
        <v>0</v>
      </c>
      <c r="E132" s="262"/>
      <c r="F132" s="262"/>
      <c r="G132" s="337"/>
      <c r="H132" s="268">
        <f t="shared" si="31"/>
        <v>1434</v>
      </c>
      <c r="I132" s="339">
        <v>1434</v>
      </c>
      <c r="J132" s="268">
        <v>1095</v>
      </c>
      <c r="K132" s="268"/>
      <c r="L132" s="90">
        <f>M132+O132</f>
        <v>1434</v>
      </c>
      <c r="M132" s="90">
        <f>E132+I132</f>
        <v>1434</v>
      </c>
      <c r="N132" s="90">
        <f>F132+J132</f>
        <v>1095</v>
      </c>
      <c r="O132" s="90">
        <f>G132+K132</f>
        <v>0</v>
      </c>
      <c r="Q132" s="341"/>
      <c r="R132" s="126">
        <f>L271-R131</f>
        <v>0</v>
      </c>
    </row>
    <row r="133" spans="1:18" s="26" customFormat="1" x14ac:dyDescent="0.25">
      <c r="A133" s="92"/>
      <c r="B133" s="365" t="s">
        <v>494</v>
      </c>
      <c r="C133" s="440"/>
      <c r="D133" s="263" t="s">
        <v>190</v>
      </c>
      <c r="E133" s="263"/>
      <c r="F133" s="263"/>
      <c r="G133" s="338"/>
      <c r="H133" s="269">
        <f t="shared" si="31"/>
        <v>0</v>
      </c>
      <c r="I133" s="340"/>
      <c r="J133" s="269"/>
      <c r="K133" s="269"/>
      <c r="L133" s="91"/>
      <c r="M133" s="91"/>
      <c r="N133" s="91"/>
      <c r="O133" s="91"/>
      <c r="Q133" s="342"/>
      <c r="R133" s="343"/>
    </row>
    <row r="134" spans="1:18" x14ac:dyDescent="0.25">
      <c r="A134" s="7" t="s">
        <v>169</v>
      </c>
      <c r="B134" s="21" t="s">
        <v>36</v>
      </c>
      <c r="C134" s="439" t="s">
        <v>57</v>
      </c>
      <c r="D134" s="262">
        <f>E134+G134</f>
        <v>0</v>
      </c>
      <c r="E134" s="262"/>
      <c r="F134" s="262"/>
      <c r="G134" s="337"/>
      <c r="H134" s="268">
        <f t="shared" si="31"/>
        <v>1189</v>
      </c>
      <c r="I134" s="339">
        <v>1189</v>
      </c>
      <c r="J134" s="268">
        <v>908</v>
      </c>
      <c r="K134" s="268"/>
      <c r="L134" s="90">
        <f>M134+O134</f>
        <v>1189</v>
      </c>
      <c r="M134" s="90">
        <f>E134+I134</f>
        <v>1189</v>
      </c>
      <c r="N134" s="90">
        <f>F134+J134</f>
        <v>908</v>
      </c>
      <c r="O134" s="90">
        <f>G134+K134</f>
        <v>0</v>
      </c>
      <c r="Q134" s="341"/>
      <c r="R134" s="126">
        <f>L273-R133</f>
        <v>0</v>
      </c>
    </row>
    <row r="135" spans="1:18" s="26" customFormat="1" x14ac:dyDescent="0.25">
      <c r="A135" s="92"/>
      <c r="B135" s="365" t="s">
        <v>494</v>
      </c>
      <c r="C135" s="440"/>
      <c r="D135" s="263" t="s">
        <v>190</v>
      </c>
      <c r="E135" s="263"/>
      <c r="F135" s="263"/>
      <c r="G135" s="338"/>
      <c r="H135" s="269">
        <f t="shared" si="31"/>
        <v>0</v>
      </c>
      <c r="I135" s="340"/>
      <c r="J135" s="269"/>
      <c r="K135" s="269"/>
      <c r="L135" s="91"/>
      <c r="M135" s="91"/>
      <c r="N135" s="91"/>
      <c r="O135" s="91"/>
      <c r="Q135" s="342"/>
      <c r="R135" s="343"/>
    </row>
    <row r="136" spans="1:18" x14ac:dyDescent="0.25">
      <c r="A136" s="7" t="s">
        <v>170</v>
      </c>
      <c r="B136" s="21" t="s">
        <v>38</v>
      </c>
      <c r="C136" s="439" t="s">
        <v>57</v>
      </c>
      <c r="D136" s="262">
        <f>E136+G136</f>
        <v>0</v>
      </c>
      <c r="E136" s="262"/>
      <c r="F136" s="262"/>
      <c r="G136" s="337"/>
      <c r="H136" s="268">
        <f t="shared" si="31"/>
        <v>1336</v>
      </c>
      <c r="I136" s="339">
        <v>1336</v>
      </c>
      <c r="J136" s="268">
        <v>1020</v>
      </c>
      <c r="K136" s="268"/>
      <c r="L136" s="90">
        <f>M136+O136</f>
        <v>1336</v>
      </c>
      <c r="M136" s="90">
        <f>E136+I136</f>
        <v>1336</v>
      </c>
      <c r="N136" s="90">
        <f>F136+J136</f>
        <v>1020</v>
      </c>
      <c r="O136" s="90">
        <f>G136+K136</f>
        <v>0</v>
      </c>
      <c r="Q136" s="341"/>
      <c r="R136" s="126">
        <f>L275-R135</f>
        <v>0</v>
      </c>
    </row>
    <row r="137" spans="1:18" s="26" customFormat="1" x14ac:dyDescent="0.25">
      <c r="A137" s="92"/>
      <c r="B137" s="365" t="s">
        <v>494</v>
      </c>
      <c r="C137" s="440"/>
      <c r="D137" s="263" t="s">
        <v>190</v>
      </c>
      <c r="E137" s="263"/>
      <c r="F137" s="263"/>
      <c r="G137" s="338"/>
      <c r="H137" s="269">
        <f t="shared" si="31"/>
        <v>0</v>
      </c>
      <c r="I137" s="340"/>
      <c r="J137" s="269"/>
      <c r="K137" s="269"/>
      <c r="L137" s="91"/>
      <c r="M137" s="91"/>
      <c r="N137" s="91"/>
      <c r="O137" s="91"/>
      <c r="Q137" s="342"/>
      <c r="R137" s="343"/>
    </row>
    <row r="138" spans="1:18" x14ac:dyDescent="0.25">
      <c r="A138" s="7" t="s">
        <v>117</v>
      </c>
      <c r="B138" s="21" t="s">
        <v>40</v>
      </c>
      <c r="C138" s="439" t="s">
        <v>57</v>
      </c>
      <c r="D138" s="262">
        <f>E138+G138</f>
        <v>0</v>
      </c>
      <c r="E138" s="262"/>
      <c r="F138" s="262"/>
      <c r="G138" s="337"/>
      <c r="H138" s="268">
        <f t="shared" si="31"/>
        <v>1385</v>
      </c>
      <c r="I138" s="339">
        <v>1385</v>
      </c>
      <c r="J138" s="268">
        <v>1057</v>
      </c>
      <c r="K138" s="268"/>
      <c r="L138" s="90">
        <f>M138+O138</f>
        <v>1385</v>
      </c>
      <c r="M138" s="90">
        <f>E138+I138</f>
        <v>1385</v>
      </c>
      <c r="N138" s="90">
        <f>F138+J138</f>
        <v>1057</v>
      </c>
      <c r="O138" s="90">
        <f>G138+K138</f>
        <v>0</v>
      </c>
      <c r="Q138" s="341"/>
      <c r="R138" s="126">
        <f>L277-R137</f>
        <v>0</v>
      </c>
    </row>
    <row r="139" spans="1:18" s="26" customFormat="1" x14ac:dyDescent="0.25">
      <c r="A139" s="92"/>
      <c r="B139" s="365" t="s">
        <v>494</v>
      </c>
      <c r="C139" s="440"/>
      <c r="D139" s="263" t="s">
        <v>190</v>
      </c>
      <c r="E139" s="263"/>
      <c r="F139" s="263"/>
      <c r="G139" s="338"/>
      <c r="H139" s="269">
        <f t="shared" si="31"/>
        <v>0</v>
      </c>
      <c r="I139" s="340"/>
      <c r="J139" s="269"/>
      <c r="K139" s="269"/>
      <c r="L139" s="91"/>
      <c r="M139" s="91"/>
      <c r="N139" s="91"/>
      <c r="O139" s="91"/>
      <c r="Q139" s="342"/>
      <c r="R139" s="343"/>
    </row>
    <row r="140" spans="1:18" x14ac:dyDescent="0.25">
      <c r="A140" s="7" t="s">
        <v>171</v>
      </c>
      <c r="B140" s="21" t="s">
        <v>39</v>
      </c>
      <c r="C140" s="439" t="s">
        <v>57</v>
      </c>
      <c r="D140" s="262">
        <f>E140+G140</f>
        <v>0</v>
      </c>
      <c r="E140" s="262"/>
      <c r="F140" s="262"/>
      <c r="G140" s="337"/>
      <c r="H140" s="268">
        <f t="shared" si="31"/>
        <v>1336</v>
      </c>
      <c r="I140" s="339">
        <v>1336</v>
      </c>
      <c r="J140" s="268">
        <v>1020</v>
      </c>
      <c r="K140" s="268"/>
      <c r="L140" s="90">
        <f>M140+O140</f>
        <v>1336</v>
      </c>
      <c r="M140" s="90">
        <f>E140+I140</f>
        <v>1336</v>
      </c>
      <c r="N140" s="90">
        <f>F140+J140</f>
        <v>1020</v>
      </c>
      <c r="O140" s="90">
        <f>G140+K140</f>
        <v>0</v>
      </c>
      <c r="Q140" s="341"/>
      <c r="R140" s="126">
        <f>L279-R139</f>
        <v>0</v>
      </c>
    </row>
    <row r="141" spans="1:18" s="26" customFormat="1" x14ac:dyDescent="0.25">
      <c r="A141" s="92"/>
      <c r="B141" s="365" t="s">
        <v>494</v>
      </c>
      <c r="C141" s="440"/>
      <c r="D141" s="263" t="s">
        <v>190</v>
      </c>
      <c r="E141" s="263"/>
      <c r="F141" s="263"/>
      <c r="G141" s="338"/>
      <c r="H141" s="269">
        <f t="shared" ref="H141:H159" si="33">I141+K141</f>
        <v>0</v>
      </c>
      <c r="I141" s="340"/>
      <c r="J141" s="269"/>
      <c r="K141" s="269"/>
      <c r="L141" s="91"/>
      <c r="M141" s="91"/>
      <c r="N141" s="91"/>
      <c r="O141" s="91"/>
      <c r="Q141" s="342"/>
      <c r="R141" s="343"/>
    </row>
    <row r="142" spans="1:18" x14ac:dyDescent="0.25">
      <c r="A142" s="7" t="s">
        <v>172</v>
      </c>
      <c r="B142" s="21" t="s">
        <v>37</v>
      </c>
      <c r="C142" s="439" t="s">
        <v>57</v>
      </c>
      <c r="D142" s="262">
        <f>E142+G142</f>
        <v>0</v>
      </c>
      <c r="E142" s="262"/>
      <c r="F142" s="262"/>
      <c r="G142" s="337"/>
      <c r="H142" s="268">
        <f t="shared" si="33"/>
        <v>1336</v>
      </c>
      <c r="I142" s="339">
        <v>1336</v>
      </c>
      <c r="J142" s="268">
        <v>1020</v>
      </c>
      <c r="K142" s="268"/>
      <c r="L142" s="90">
        <f>M142+O142</f>
        <v>1336</v>
      </c>
      <c r="M142" s="90">
        <f>E142+I142</f>
        <v>1336</v>
      </c>
      <c r="N142" s="90">
        <f>F142+J142</f>
        <v>1020</v>
      </c>
      <c r="O142" s="90">
        <f>G142+K142</f>
        <v>0</v>
      </c>
      <c r="Q142" s="341"/>
      <c r="R142" s="126">
        <f>L281-R141</f>
        <v>0</v>
      </c>
    </row>
    <row r="143" spans="1:18" s="26" customFormat="1" x14ac:dyDescent="0.25">
      <c r="A143" s="92"/>
      <c r="B143" s="365" t="s">
        <v>494</v>
      </c>
      <c r="C143" s="440"/>
      <c r="D143" s="263" t="s">
        <v>190</v>
      </c>
      <c r="E143" s="263"/>
      <c r="F143" s="263"/>
      <c r="G143" s="338"/>
      <c r="H143" s="269">
        <f t="shared" si="33"/>
        <v>0</v>
      </c>
      <c r="I143" s="340"/>
      <c r="J143" s="269"/>
      <c r="K143" s="269"/>
      <c r="L143" s="91"/>
      <c r="M143" s="91"/>
      <c r="N143" s="91"/>
      <c r="O143" s="91"/>
      <c r="Q143" s="342"/>
      <c r="R143" s="343"/>
    </row>
    <row r="144" spans="1:18" x14ac:dyDescent="0.25">
      <c r="A144" s="7" t="s">
        <v>118</v>
      </c>
      <c r="B144" s="21" t="s">
        <v>498</v>
      </c>
      <c r="C144" s="439" t="s">
        <v>57</v>
      </c>
      <c r="D144" s="262">
        <f>E144+G144</f>
        <v>0</v>
      </c>
      <c r="E144" s="262"/>
      <c r="F144" s="262"/>
      <c r="G144" s="337"/>
      <c r="H144" s="268">
        <f t="shared" si="33"/>
        <v>860</v>
      </c>
      <c r="I144" s="339">
        <v>860</v>
      </c>
      <c r="J144" s="268">
        <v>657</v>
      </c>
      <c r="K144" s="268"/>
      <c r="L144" s="90">
        <f>M144+O144</f>
        <v>860</v>
      </c>
      <c r="M144" s="90">
        <f>E144+I144</f>
        <v>860</v>
      </c>
      <c r="N144" s="90">
        <f>F144+J144</f>
        <v>657</v>
      </c>
      <c r="O144" s="90">
        <f>G144+K144</f>
        <v>0</v>
      </c>
      <c r="Q144" s="341"/>
      <c r="R144" s="126">
        <f>L283-R143</f>
        <v>0</v>
      </c>
    </row>
    <row r="145" spans="1:18" s="26" customFormat="1" x14ac:dyDescent="0.25">
      <c r="A145" s="92"/>
      <c r="B145" s="365" t="s">
        <v>494</v>
      </c>
      <c r="C145" s="440"/>
      <c r="D145" s="263" t="s">
        <v>190</v>
      </c>
      <c r="E145" s="263"/>
      <c r="F145" s="263"/>
      <c r="G145" s="338"/>
      <c r="H145" s="269">
        <f t="shared" si="33"/>
        <v>0</v>
      </c>
      <c r="I145" s="340"/>
      <c r="J145" s="269"/>
      <c r="K145" s="269"/>
      <c r="L145" s="91"/>
      <c r="M145" s="91"/>
      <c r="N145" s="91"/>
      <c r="O145" s="91"/>
      <c r="Q145" s="342"/>
      <c r="R145" s="343"/>
    </row>
    <row r="146" spans="1:18" x14ac:dyDescent="0.25">
      <c r="A146" s="7" t="s">
        <v>119</v>
      </c>
      <c r="B146" s="18" t="s">
        <v>499</v>
      </c>
      <c r="C146" s="439" t="s">
        <v>57</v>
      </c>
      <c r="D146" s="262">
        <f>E146+G146</f>
        <v>0</v>
      </c>
      <c r="E146" s="262"/>
      <c r="F146" s="262"/>
      <c r="G146" s="337"/>
      <c r="H146" s="268">
        <f t="shared" si="33"/>
        <v>1405</v>
      </c>
      <c r="I146" s="339">
        <v>1405</v>
      </c>
      <c r="J146" s="268">
        <v>1073</v>
      </c>
      <c r="K146" s="268"/>
      <c r="L146" s="90">
        <f>M146+O146</f>
        <v>1405</v>
      </c>
      <c r="M146" s="90">
        <f>E146+I146</f>
        <v>1405</v>
      </c>
      <c r="N146" s="90">
        <f>F146+J146</f>
        <v>1073</v>
      </c>
      <c r="O146" s="90">
        <f>G146+K146</f>
        <v>0</v>
      </c>
      <c r="Q146" s="341"/>
      <c r="R146" s="126">
        <f>L285-R145</f>
        <v>0</v>
      </c>
    </row>
    <row r="147" spans="1:18" s="26" customFormat="1" x14ac:dyDescent="0.25">
      <c r="A147" s="74"/>
      <c r="B147" s="368" t="s">
        <v>494</v>
      </c>
      <c r="C147" s="440"/>
      <c r="D147" s="263" t="s">
        <v>190</v>
      </c>
      <c r="E147" s="263"/>
      <c r="F147" s="263"/>
      <c r="G147" s="338"/>
      <c r="H147" s="269">
        <f t="shared" si="33"/>
        <v>0</v>
      </c>
      <c r="I147" s="340"/>
      <c r="J147" s="269"/>
      <c r="K147" s="269"/>
      <c r="L147" s="91"/>
      <c r="M147" s="91"/>
      <c r="N147" s="91"/>
      <c r="O147" s="91"/>
      <c r="Q147" s="342"/>
      <c r="R147" s="343"/>
    </row>
    <row r="148" spans="1:18" x14ac:dyDescent="0.25">
      <c r="A148" s="7" t="s">
        <v>120</v>
      </c>
      <c r="B148" s="21" t="s">
        <v>55</v>
      </c>
      <c r="C148" s="363"/>
      <c r="D148" s="289">
        <f t="shared" ref="D148:D154" si="34">E148+G148</f>
        <v>0</v>
      </c>
      <c r="E148" s="289">
        <f>E149+E150</f>
        <v>0</v>
      </c>
      <c r="F148" s="289">
        <f>F149+F150</f>
        <v>0</v>
      </c>
      <c r="G148" s="289">
        <f>G149+G150</f>
        <v>0</v>
      </c>
      <c r="H148" s="286">
        <f t="shared" si="33"/>
        <v>378</v>
      </c>
      <c r="I148" s="286">
        <f>I149+I150</f>
        <v>378</v>
      </c>
      <c r="J148" s="286">
        <f>J149+J150</f>
        <v>288</v>
      </c>
      <c r="K148" s="286">
        <f>K149+K150</f>
        <v>0</v>
      </c>
      <c r="L148" s="185">
        <f t="shared" ref="L148:L154" si="35">M148+O148</f>
        <v>378</v>
      </c>
      <c r="M148" s="185">
        <f t="shared" ref="M148:O154" si="36">E148+I148</f>
        <v>378</v>
      </c>
      <c r="N148" s="185">
        <f t="shared" si="36"/>
        <v>288</v>
      </c>
      <c r="O148" s="185">
        <f t="shared" si="36"/>
        <v>0</v>
      </c>
      <c r="Q148" s="341"/>
      <c r="R148" s="126">
        <f>L287-R147</f>
        <v>0</v>
      </c>
    </row>
    <row r="149" spans="1:18" s="26" customFormat="1" x14ac:dyDescent="0.25">
      <c r="A149" s="13"/>
      <c r="B149" s="364" t="s">
        <v>494</v>
      </c>
      <c r="C149" s="363" t="s">
        <v>57</v>
      </c>
      <c r="D149" s="262">
        <f t="shared" si="34"/>
        <v>0</v>
      </c>
      <c r="E149" s="262"/>
      <c r="F149" s="262"/>
      <c r="G149" s="337"/>
      <c r="H149" s="268">
        <f t="shared" si="33"/>
        <v>197</v>
      </c>
      <c r="I149" s="339">
        <v>197</v>
      </c>
      <c r="J149" s="268">
        <v>150</v>
      </c>
      <c r="K149" s="268"/>
      <c r="L149" s="90">
        <f t="shared" si="35"/>
        <v>197</v>
      </c>
      <c r="M149" s="90">
        <f t="shared" si="36"/>
        <v>197</v>
      </c>
      <c r="N149" s="90">
        <f t="shared" si="36"/>
        <v>150</v>
      </c>
      <c r="O149" s="90">
        <f t="shared" si="36"/>
        <v>0</v>
      </c>
      <c r="Q149" s="342"/>
      <c r="R149" s="343"/>
    </row>
    <row r="150" spans="1:18" s="26" customFormat="1" ht="25.5" x14ac:dyDescent="0.25">
      <c r="A150" s="13"/>
      <c r="B150" s="369" t="s">
        <v>490</v>
      </c>
      <c r="C150" s="363" t="s">
        <v>57</v>
      </c>
      <c r="D150" s="262">
        <f t="shared" si="34"/>
        <v>0</v>
      </c>
      <c r="E150" s="262"/>
      <c r="F150" s="262"/>
      <c r="G150" s="337"/>
      <c r="H150" s="268">
        <f t="shared" si="33"/>
        <v>181</v>
      </c>
      <c r="I150" s="339">
        <v>181</v>
      </c>
      <c r="J150" s="268">
        <v>138</v>
      </c>
      <c r="K150" s="268"/>
      <c r="L150" s="90">
        <f t="shared" si="35"/>
        <v>181</v>
      </c>
      <c r="M150" s="90">
        <f t="shared" si="36"/>
        <v>181</v>
      </c>
      <c r="N150" s="90">
        <f t="shared" si="36"/>
        <v>138</v>
      </c>
      <c r="O150" s="90">
        <f t="shared" si="36"/>
        <v>0</v>
      </c>
      <c r="Q150" s="342"/>
      <c r="R150" s="343"/>
    </row>
    <row r="151" spans="1:18" x14ac:dyDescent="0.25">
      <c r="A151" s="7" t="s">
        <v>121</v>
      </c>
      <c r="B151" s="14" t="s">
        <v>54</v>
      </c>
      <c r="C151" s="186"/>
      <c r="D151" s="289">
        <f t="shared" si="34"/>
        <v>0</v>
      </c>
      <c r="E151" s="289">
        <f>E152+E153</f>
        <v>0</v>
      </c>
      <c r="F151" s="289">
        <f>F152+F153</f>
        <v>0</v>
      </c>
      <c r="G151" s="289">
        <f>G152+G153</f>
        <v>0</v>
      </c>
      <c r="H151" s="286">
        <f t="shared" si="33"/>
        <v>1051</v>
      </c>
      <c r="I151" s="286">
        <f>I152+I153</f>
        <v>1051</v>
      </c>
      <c r="J151" s="286">
        <f>J152+J153</f>
        <v>802</v>
      </c>
      <c r="K151" s="286">
        <f>K152+K153</f>
        <v>0</v>
      </c>
      <c r="L151" s="185">
        <f t="shared" si="35"/>
        <v>1051</v>
      </c>
      <c r="M151" s="185">
        <f t="shared" si="36"/>
        <v>1051</v>
      </c>
      <c r="N151" s="185">
        <f t="shared" si="36"/>
        <v>802</v>
      </c>
      <c r="O151" s="185">
        <f t="shared" si="36"/>
        <v>0</v>
      </c>
      <c r="Q151" s="341"/>
      <c r="R151" s="126">
        <f>L289-R149</f>
        <v>0</v>
      </c>
    </row>
    <row r="152" spans="1:18" s="26" customFormat="1" x14ac:dyDescent="0.25">
      <c r="A152" s="13"/>
      <c r="B152" s="370" t="s">
        <v>494</v>
      </c>
      <c r="C152" s="363" t="s">
        <v>57</v>
      </c>
      <c r="D152" s="262">
        <f t="shared" si="34"/>
        <v>0</v>
      </c>
      <c r="E152" s="262"/>
      <c r="F152" s="262"/>
      <c r="G152" s="337"/>
      <c r="H152" s="268">
        <f t="shared" si="33"/>
        <v>688</v>
      </c>
      <c r="I152" s="339">
        <v>688</v>
      </c>
      <c r="J152" s="268">
        <v>525</v>
      </c>
      <c r="K152" s="268"/>
      <c r="L152" s="90">
        <f t="shared" si="35"/>
        <v>688</v>
      </c>
      <c r="M152" s="90">
        <f t="shared" si="36"/>
        <v>688</v>
      </c>
      <c r="N152" s="90">
        <f t="shared" si="36"/>
        <v>525</v>
      </c>
      <c r="O152" s="90">
        <f t="shared" si="36"/>
        <v>0</v>
      </c>
      <c r="Q152" s="342"/>
      <c r="R152" s="343"/>
    </row>
    <row r="153" spans="1:18" s="26" customFormat="1" ht="25.5" x14ac:dyDescent="0.25">
      <c r="A153" s="92"/>
      <c r="B153" s="369" t="s">
        <v>490</v>
      </c>
      <c r="C153" s="363" t="s">
        <v>57</v>
      </c>
      <c r="D153" s="262">
        <f t="shared" si="34"/>
        <v>0</v>
      </c>
      <c r="E153" s="262"/>
      <c r="F153" s="262"/>
      <c r="G153" s="337"/>
      <c r="H153" s="268">
        <f t="shared" si="33"/>
        <v>363</v>
      </c>
      <c r="I153" s="339">
        <v>363</v>
      </c>
      <c r="J153" s="268">
        <v>277</v>
      </c>
      <c r="K153" s="268"/>
      <c r="L153" s="90">
        <f t="shared" si="35"/>
        <v>363</v>
      </c>
      <c r="M153" s="90">
        <f t="shared" si="36"/>
        <v>363</v>
      </c>
      <c r="N153" s="90">
        <f t="shared" si="36"/>
        <v>277</v>
      </c>
      <c r="O153" s="90">
        <f t="shared" si="36"/>
        <v>0</v>
      </c>
      <c r="Q153" s="342"/>
      <c r="R153" s="343"/>
    </row>
    <row r="154" spans="1:18" x14ac:dyDescent="0.25">
      <c r="A154" s="13" t="s">
        <v>122</v>
      </c>
      <c r="B154" s="18" t="s">
        <v>72</v>
      </c>
      <c r="C154" s="439" t="s">
        <v>57</v>
      </c>
      <c r="D154" s="262">
        <f t="shared" si="34"/>
        <v>0</v>
      </c>
      <c r="E154" s="262"/>
      <c r="F154" s="262"/>
      <c r="G154" s="337"/>
      <c r="H154" s="268">
        <f t="shared" si="33"/>
        <v>246</v>
      </c>
      <c r="I154" s="339">
        <v>246</v>
      </c>
      <c r="J154" s="268">
        <v>188</v>
      </c>
      <c r="K154" s="268"/>
      <c r="L154" s="90">
        <f t="shared" si="35"/>
        <v>246</v>
      </c>
      <c r="M154" s="90">
        <f t="shared" si="36"/>
        <v>246</v>
      </c>
      <c r="N154" s="90">
        <f t="shared" si="36"/>
        <v>188</v>
      </c>
      <c r="O154" s="90">
        <f t="shared" si="36"/>
        <v>0</v>
      </c>
      <c r="Q154" s="341"/>
      <c r="R154" s="126">
        <f>L291-R152</f>
        <v>0</v>
      </c>
    </row>
    <row r="155" spans="1:18" s="26" customFormat="1" x14ac:dyDescent="0.25">
      <c r="A155" s="92"/>
      <c r="B155" s="364" t="s">
        <v>494</v>
      </c>
      <c r="C155" s="440"/>
      <c r="D155" s="263" t="s">
        <v>190</v>
      </c>
      <c r="E155" s="263"/>
      <c r="F155" s="263"/>
      <c r="G155" s="338"/>
      <c r="H155" s="269">
        <f t="shared" si="33"/>
        <v>0</v>
      </c>
      <c r="I155" s="340"/>
      <c r="J155" s="269"/>
      <c r="K155" s="269"/>
      <c r="L155" s="91"/>
      <c r="M155" s="91"/>
      <c r="N155" s="91"/>
      <c r="O155" s="91"/>
      <c r="Q155" s="342"/>
      <c r="R155" s="343"/>
    </row>
    <row r="156" spans="1:18" x14ac:dyDescent="0.25">
      <c r="A156" s="50" t="s">
        <v>181</v>
      </c>
      <c r="B156" s="21" t="s">
        <v>183</v>
      </c>
      <c r="C156" s="363"/>
      <c r="D156" s="289">
        <f>E156+G156</f>
        <v>161555</v>
      </c>
      <c r="E156" s="289">
        <f>E157+E158</f>
        <v>161555</v>
      </c>
      <c r="F156" s="289">
        <f>F157+F158</f>
        <v>104237</v>
      </c>
      <c r="G156" s="289">
        <f>G157+G158</f>
        <v>0</v>
      </c>
      <c r="H156" s="286">
        <f t="shared" si="33"/>
        <v>326</v>
      </c>
      <c r="I156" s="286">
        <f>I157+I158</f>
        <v>326</v>
      </c>
      <c r="J156" s="286">
        <f>J157+J158</f>
        <v>249</v>
      </c>
      <c r="K156" s="286">
        <f>K157+K158</f>
        <v>0</v>
      </c>
      <c r="L156" s="185">
        <f>M156+O156</f>
        <v>161881</v>
      </c>
      <c r="M156" s="185">
        <f t="shared" ref="M156:O159" si="37">E156+I156</f>
        <v>161881</v>
      </c>
      <c r="N156" s="185">
        <f t="shared" si="37"/>
        <v>104486</v>
      </c>
      <c r="O156" s="185">
        <f t="shared" si="37"/>
        <v>0</v>
      </c>
      <c r="Q156" s="341"/>
      <c r="R156" s="126"/>
    </row>
    <row r="157" spans="1:18" x14ac:dyDescent="0.25">
      <c r="A157" s="74"/>
      <c r="B157" s="364" t="s">
        <v>494</v>
      </c>
      <c r="C157" s="363" t="s">
        <v>57</v>
      </c>
      <c r="D157" s="262">
        <f>E157+G157</f>
        <v>0</v>
      </c>
      <c r="E157" s="262"/>
      <c r="F157" s="262"/>
      <c r="G157" s="337"/>
      <c r="H157" s="268">
        <f t="shared" si="33"/>
        <v>326</v>
      </c>
      <c r="I157" s="339">
        <v>326</v>
      </c>
      <c r="J157" s="268">
        <v>249</v>
      </c>
      <c r="K157" s="268"/>
      <c r="L157" s="90">
        <f>M157+O157</f>
        <v>326</v>
      </c>
      <c r="M157" s="90">
        <f t="shared" si="37"/>
        <v>326</v>
      </c>
      <c r="N157" s="90">
        <f t="shared" si="37"/>
        <v>249</v>
      </c>
      <c r="O157" s="90">
        <f t="shared" si="37"/>
        <v>0</v>
      </c>
      <c r="Q157" s="341"/>
      <c r="R157" s="126"/>
    </row>
    <row r="158" spans="1:18" s="26" customFormat="1" ht="51.75" x14ac:dyDescent="0.25">
      <c r="A158" s="88"/>
      <c r="B158" s="273" t="s">
        <v>441</v>
      </c>
      <c r="C158" s="363" t="s">
        <v>57</v>
      </c>
      <c r="D158" s="262">
        <f>E158+G158</f>
        <v>161555</v>
      </c>
      <c r="E158" s="262">
        <v>161555</v>
      </c>
      <c r="F158" s="262">
        <v>104237</v>
      </c>
      <c r="G158" s="262">
        <f>G160</f>
        <v>0</v>
      </c>
      <c r="H158" s="268">
        <f t="shared" si="33"/>
        <v>0</v>
      </c>
      <c r="I158" s="268"/>
      <c r="J158" s="268"/>
      <c r="K158" s="268"/>
      <c r="L158" s="90">
        <f>M158+O158</f>
        <v>161555</v>
      </c>
      <c r="M158" s="90">
        <f t="shared" si="37"/>
        <v>161555</v>
      </c>
      <c r="N158" s="90">
        <f t="shared" si="37"/>
        <v>104237</v>
      </c>
      <c r="O158" s="90">
        <f t="shared" si="37"/>
        <v>0</v>
      </c>
      <c r="Q158" s="342"/>
      <c r="R158" s="343"/>
    </row>
    <row r="159" spans="1:18" s="26" customFormat="1" x14ac:dyDescent="0.25">
      <c r="A159" s="7" t="s">
        <v>123</v>
      </c>
      <c r="B159" s="49" t="s">
        <v>184</v>
      </c>
      <c r="C159" s="439" t="s">
        <v>57</v>
      </c>
      <c r="D159" s="262">
        <f>E159+G159</f>
        <v>247061</v>
      </c>
      <c r="E159" s="262">
        <v>247061</v>
      </c>
      <c r="F159" s="262">
        <v>142696</v>
      </c>
      <c r="G159" s="262">
        <f>G160</f>
        <v>0</v>
      </c>
      <c r="H159" s="268">
        <f t="shared" si="33"/>
        <v>0</v>
      </c>
      <c r="I159" s="268"/>
      <c r="J159" s="268"/>
      <c r="K159" s="268"/>
      <c r="L159" s="90">
        <f>M159+O159</f>
        <v>247061</v>
      </c>
      <c r="M159" s="90">
        <f t="shared" si="37"/>
        <v>247061</v>
      </c>
      <c r="N159" s="90">
        <f t="shared" si="37"/>
        <v>142696</v>
      </c>
      <c r="O159" s="90">
        <f t="shared" si="37"/>
        <v>0</v>
      </c>
      <c r="Q159" s="2"/>
      <c r="R159" s="2"/>
    </row>
    <row r="160" spans="1:18" ht="51.75" x14ac:dyDescent="0.25">
      <c r="A160" s="92"/>
      <c r="B160" s="273" t="s">
        <v>441</v>
      </c>
      <c r="C160" s="440"/>
      <c r="D160" s="263"/>
      <c r="E160" s="263"/>
      <c r="F160" s="263"/>
      <c r="G160" s="263"/>
      <c r="H160" s="269"/>
      <c r="I160" s="269"/>
      <c r="J160" s="269"/>
      <c r="K160" s="269"/>
      <c r="L160" s="91"/>
      <c r="M160" s="91"/>
      <c r="N160" s="91"/>
      <c r="O160" s="91"/>
      <c r="R160" s="123"/>
    </row>
    <row r="161" spans="1:18" x14ac:dyDescent="0.25">
      <c r="A161" s="68" t="s">
        <v>124</v>
      </c>
      <c r="B161" s="93" t="s">
        <v>194</v>
      </c>
      <c r="C161" s="373"/>
      <c r="D161" s="290">
        <f>D77+D80+D83+D85+D88+D91+D93+D96+D98+D100+D103+D106+D109+D111+D113+D116+D118+D120+D122+D124+D126+D128+D130+D132+D134+D136+D138+D140+D142+D144+D146+D148+D151+D154+D156+D159</f>
        <v>1615611</v>
      </c>
      <c r="E161" s="290">
        <f t="shared" ref="E161:O161" si="38">E77+E80+E83+E85+E88+E91+E93+E96+E98+E100+E103+E106+E109+E111+E113+E116+E118+E120+E122+E124+E126+E128+E130+E132+E134+E136+E138+E140+E142+E144+E146+E148+E151+E154+E156+E159</f>
        <v>428169</v>
      </c>
      <c r="F161" s="290">
        <f t="shared" si="38"/>
        <v>261860</v>
      </c>
      <c r="G161" s="290">
        <f t="shared" si="38"/>
        <v>1187442</v>
      </c>
      <c r="H161" s="255">
        <f t="shared" si="38"/>
        <v>71459</v>
      </c>
      <c r="I161" s="255">
        <f t="shared" si="38"/>
        <v>71459</v>
      </c>
      <c r="J161" s="255">
        <f t="shared" si="38"/>
        <v>54558</v>
      </c>
      <c r="K161" s="255">
        <f t="shared" si="38"/>
        <v>0</v>
      </c>
      <c r="L161" s="93">
        <f t="shared" si="38"/>
        <v>1687070</v>
      </c>
      <c r="M161" s="93">
        <f t="shared" si="38"/>
        <v>499628</v>
      </c>
      <c r="N161" s="93">
        <f t="shared" si="38"/>
        <v>316418</v>
      </c>
      <c r="O161" s="93">
        <f t="shared" si="38"/>
        <v>1187442</v>
      </c>
    </row>
    <row r="162" spans="1:18" x14ac:dyDescent="0.25">
      <c r="A162" s="7" t="s">
        <v>125</v>
      </c>
      <c r="B162" s="461" t="s">
        <v>198</v>
      </c>
      <c r="C162" s="461"/>
      <c r="D162" s="461"/>
      <c r="E162" s="461"/>
      <c r="F162" s="461"/>
      <c r="G162" s="461"/>
      <c r="H162" s="461"/>
      <c r="I162" s="461"/>
      <c r="J162" s="461"/>
      <c r="K162" s="461"/>
      <c r="L162" s="461"/>
      <c r="M162" s="461"/>
      <c r="N162" s="461"/>
      <c r="O162" s="461"/>
      <c r="Q162" s="341"/>
      <c r="R162" s="126"/>
    </row>
    <row r="163" spans="1:18" x14ac:dyDescent="0.25">
      <c r="A163" s="7" t="s">
        <v>126</v>
      </c>
      <c r="B163" s="21" t="s">
        <v>20</v>
      </c>
      <c r="C163" s="458" t="s">
        <v>25</v>
      </c>
      <c r="D163" s="262">
        <f>E163+G163</f>
        <v>0</v>
      </c>
      <c r="E163" s="262"/>
      <c r="F163" s="262"/>
      <c r="G163" s="262"/>
      <c r="H163" s="268">
        <f>I163+K163</f>
        <v>1650</v>
      </c>
      <c r="I163" s="268">
        <v>1650</v>
      </c>
      <c r="J163" s="268"/>
      <c r="K163" s="268"/>
      <c r="L163" s="90">
        <f>M163+O163</f>
        <v>1650</v>
      </c>
      <c r="M163" s="90">
        <f>E163+I163</f>
        <v>1650</v>
      </c>
      <c r="N163" s="90">
        <f>F163+J163</f>
        <v>0</v>
      </c>
      <c r="O163" s="90">
        <f>G163+K163</f>
        <v>0</v>
      </c>
      <c r="Q163" s="341"/>
      <c r="R163" s="126"/>
    </row>
    <row r="164" spans="1:18" x14ac:dyDescent="0.25">
      <c r="A164" s="92"/>
      <c r="B164" s="364" t="s">
        <v>494</v>
      </c>
      <c r="C164" s="459"/>
      <c r="D164" s="263"/>
      <c r="E164" s="263"/>
      <c r="F164" s="263"/>
      <c r="G164" s="263"/>
      <c r="H164" s="269"/>
      <c r="I164" s="269"/>
      <c r="J164" s="269"/>
      <c r="K164" s="269"/>
      <c r="L164" s="91"/>
      <c r="M164" s="91"/>
      <c r="N164" s="91"/>
      <c r="O164" s="91"/>
      <c r="Q164" s="341"/>
      <c r="R164" s="126"/>
    </row>
    <row r="165" spans="1:18" x14ac:dyDescent="0.25">
      <c r="A165" s="68" t="s">
        <v>127</v>
      </c>
      <c r="B165" s="1" t="s">
        <v>193</v>
      </c>
      <c r="C165" s="373"/>
      <c r="D165" s="290">
        <f>D163</f>
        <v>0</v>
      </c>
      <c r="E165" s="290">
        <f t="shared" ref="E165:O165" si="39">E163</f>
        <v>0</v>
      </c>
      <c r="F165" s="290">
        <f t="shared" si="39"/>
        <v>0</v>
      </c>
      <c r="G165" s="290">
        <f t="shared" si="39"/>
        <v>0</v>
      </c>
      <c r="H165" s="274">
        <f t="shared" si="39"/>
        <v>1650</v>
      </c>
      <c r="I165" s="274">
        <f t="shared" si="39"/>
        <v>1650</v>
      </c>
      <c r="J165" s="274">
        <f t="shared" si="39"/>
        <v>0</v>
      </c>
      <c r="K165" s="274">
        <f t="shared" si="39"/>
        <v>0</v>
      </c>
      <c r="L165" s="93">
        <f t="shared" si="39"/>
        <v>1650</v>
      </c>
      <c r="M165" s="93">
        <f t="shared" si="39"/>
        <v>1650</v>
      </c>
      <c r="N165" s="93">
        <f t="shared" si="39"/>
        <v>0</v>
      </c>
      <c r="O165" s="93">
        <f t="shared" si="39"/>
        <v>0</v>
      </c>
      <c r="Q165" s="341"/>
      <c r="R165" s="123"/>
    </row>
    <row r="166" spans="1:18" x14ac:dyDescent="0.25">
      <c r="A166" s="7" t="s">
        <v>177</v>
      </c>
      <c r="B166" s="461" t="s">
        <v>73</v>
      </c>
      <c r="C166" s="461"/>
      <c r="D166" s="461"/>
      <c r="E166" s="461"/>
      <c r="F166" s="461"/>
      <c r="G166" s="461"/>
      <c r="H166" s="461"/>
      <c r="I166" s="461"/>
      <c r="J166" s="461"/>
      <c r="K166" s="461"/>
      <c r="L166" s="461"/>
      <c r="M166" s="461"/>
      <c r="N166" s="461"/>
      <c r="O166" s="461"/>
    </row>
    <row r="167" spans="1:18" ht="19.5" customHeight="1" x14ac:dyDescent="0.25">
      <c r="A167" s="7" t="s">
        <v>128</v>
      </c>
      <c r="B167" s="21" t="s">
        <v>20</v>
      </c>
      <c r="C167" s="363"/>
      <c r="D167" s="289">
        <f t="shared" ref="D167:D209" si="40">E167+G167</f>
        <v>231696</v>
      </c>
      <c r="E167" s="289">
        <f>E168+E169</f>
        <v>0</v>
      </c>
      <c r="F167" s="289">
        <f>F168+F169</f>
        <v>0</v>
      </c>
      <c r="G167" s="289">
        <f>G168+G169</f>
        <v>231696</v>
      </c>
      <c r="H167" s="286">
        <f t="shared" ref="H167:H210" si="41">I167+K167</f>
        <v>98</v>
      </c>
      <c r="I167" s="286">
        <f>I168+I169</f>
        <v>98</v>
      </c>
      <c r="J167" s="286">
        <f>J168+J169</f>
        <v>0</v>
      </c>
      <c r="K167" s="286">
        <f>K168+K169</f>
        <v>0</v>
      </c>
      <c r="L167" s="185">
        <f t="shared" ref="L167:L209" si="42">M167+O167</f>
        <v>231794</v>
      </c>
      <c r="M167" s="185">
        <f t="shared" ref="M167:M209" si="43">E167+I167</f>
        <v>98</v>
      </c>
      <c r="N167" s="185">
        <f t="shared" ref="N167:N209" si="44">F167+J167</f>
        <v>0</v>
      </c>
      <c r="O167" s="185">
        <f t="shared" ref="O167:O209" si="45">G167+K167</f>
        <v>231696</v>
      </c>
    </row>
    <row r="168" spans="1:18" x14ac:dyDescent="0.25">
      <c r="A168" s="13"/>
      <c r="B168" s="364" t="s">
        <v>494</v>
      </c>
      <c r="C168" s="375" t="s">
        <v>32</v>
      </c>
      <c r="D168" s="262">
        <f t="shared" si="40"/>
        <v>0</v>
      </c>
      <c r="E168" s="262"/>
      <c r="F168" s="262"/>
      <c r="G168" s="337"/>
      <c r="H168" s="268">
        <f t="shared" si="41"/>
        <v>98</v>
      </c>
      <c r="I168" s="339">
        <v>98</v>
      </c>
      <c r="J168" s="268"/>
      <c r="K168" s="268"/>
      <c r="L168" s="90">
        <f t="shared" si="42"/>
        <v>98</v>
      </c>
      <c r="M168" s="90">
        <f t="shared" si="43"/>
        <v>98</v>
      </c>
      <c r="N168" s="90">
        <f t="shared" si="44"/>
        <v>0</v>
      </c>
      <c r="O168" s="90">
        <f t="shared" si="45"/>
        <v>0</v>
      </c>
    </row>
    <row r="169" spans="1:18" ht="26.25" x14ac:dyDescent="0.25">
      <c r="A169" s="92"/>
      <c r="B169" s="273" t="s">
        <v>372</v>
      </c>
      <c r="C169" s="376" t="s">
        <v>32</v>
      </c>
      <c r="D169" s="262">
        <f t="shared" si="40"/>
        <v>231696</v>
      </c>
      <c r="E169" s="262"/>
      <c r="F169" s="262"/>
      <c r="G169" s="262">
        <v>231696</v>
      </c>
      <c r="H169" s="268">
        <f t="shared" si="41"/>
        <v>0</v>
      </c>
      <c r="I169" s="268"/>
      <c r="J169" s="268"/>
      <c r="K169" s="268"/>
      <c r="L169" s="90">
        <f t="shared" si="42"/>
        <v>231696</v>
      </c>
      <c r="M169" s="90">
        <f t="shared" si="43"/>
        <v>0</v>
      </c>
      <c r="N169" s="90">
        <f t="shared" si="44"/>
        <v>0</v>
      </c>
      <c r="O169" s="90">
        <f t="shared" si="45"/>
        <v>231696</v>
      </c>
    </row>
    <row r="170" spans="1:18" x14ac:dyDescent="0.25">
      <c r="A170" s="7" t="s">
        <v>129</v>
      </c>
      <c r="B170" s="21" t="s">
        <v>7</v>
      </c>
      <c r="C170" s="363"/>
      <c r="D170" s="289">
        <f t="shared" si="40"/>
        <v>0</v>
      </c>
      <c r="E170" s="289">
        <f>E171+E172</f>
        <v>0</v>
      </c>
      <c r="F170" s="289">
        <f>F171+F172</f>
        <v>0</v>
      </c>
      <c r="G170" s="289">
        <f>G171+G172</f>
        <v>0</v>
      </c>
      <c r="H170" s="286">
        <f t="shared" si="41"/>
        <v>955</v>
      </c>
      <c r="I170" s="286">
        <f>I171+I172</f>
        <v>955</v>
      </c>
      <c r="J170" s="286">
        <f>J171+J172</f>
        <v>729</v>
      </c>
      <c r="K170" s="286">
        <f>K171+K172</f>
        <v>0</v>
      </c>
      <c r="L170" s="185">
        <f t="shared" si="42"/>
        <v>955</v>
      </c>
      <c r="M170" s="185">
        <f t="shared" si="43"/>
        <v>955</v>
      </c>
      <c r="N170" s="185">
        <f t="shared" si="44"/>
        <v>729</v>
      </c>
      <c r="O170" s="185">
        <f t="shared" si="45"/>
        <v>0</v>
      </c>
      <c r="Q170" s="341"/>
      <c r="R170" s="126">
        <f>L307-R169</f>
        <v>0</v>
      </c>
    </row>
    <row r="171" spans="1:18" x14ac:dyDescent="0.25">
      <c r="A171" s="13"/>
      <c r="B171" s="370" t="s">
        <v>494</v>
      </c>
      <c r="C171" s="375" t="s">
        <v>32</v>
      </c>
      <c r="D171" s="262">
        <f t="shared" si="40"/>
        <v>0</v>
      </c>
      <c r="E171" s="262"/>
      <c r="F171" s="262"/>
      <c r="G171" s="337"/>
      <c r="H171" s="268">
        <f t="shared" si="41"/>
        <v>49</v>
      </c>
      <c r="I171" s="339">
        <v>49</v>
      </c>
      <c r="J171" s="268">
        <v>37</v>
      </c>
      <c r="K171" s="268"/>
      <c r="L171" s="90">
        <f t="shared" si="42"/>
        <v>49</v>
      </c>
      <c r="M171" s="90">
        <f t="shared" si="43"/>
        <v>49</v>
      </c>
      <c r="N171" s="90">
        <f t="shared" si="44"/>
        <v>37</v>
      </c>
      <c r="O171" s="90">
        <f t="shared" si="45"/>
        <v>0</v>
      </c>
      <c r="Q171" s="341"/>
      <c r="R171" s="126"/>
    </row>
    <row r="172" spans="1:18" s="26" customFormat="1" ht="25.5" x14ac:dyDescent="0.25">
      <c r="A172" s="92"/>
      <c r="B172" s="369" t="s">
        <v>490</v>
      </c>
      <c r="C172" s="376" t="s">
        <v>32</v>
      </c>
      <c r="D172" s="262">
        <f t="shared" si="40"/>
        <v>0</v>
      </c>
      <c r="E172" s="262"/>
      <c r="F172" s="262"/>
      <c r="G172" s="337"/>
      <c r="H172" s="268">
        <f t="shared" si="41"/>
        <v>906</v>
      </c>
      <c r="I172" s="339">
        <v>906</v>
      </c>
      <c r="J172" s="268">
        <v>692</v>
      </c>
      <c r="K172" s="268"/>
      <c r="L172" s="90">
        <f t="shared" si="42"/>
        <v>906</v>
      </c>
      <c r="M172" s="90">
        <f t="shared" si="43"/>
        <v>906</v>
      </c>
      <c r="N172" s="90">
        <f t="shared" si="44"/>
        <v>692</v>
      </c>
      <c r="O172" s="90">
        <f t="shared" si="45"/>
        <v>0</v>
      </c>
      <c r="Q172" s="342"/>
      <c r="R172" s="343"/>
    </row>
    <row r="173" spans="1:18" x14ac:dyDescent="0.25">
      <c r="A173" s="7" t="s">
        <v>130</v>
      </c>
      <c r="B173" s="21" t="s">
        <v>10</v>
      </c>
      <c r="C173" s="363"/>
      <c r="D173" s="289">
        <f t="shared" si="40"/>
        <v>0</v>
      </c>
      <c r="E173" s="289">
        <f>E174+E175</f>
        <v>0</v>
      </c>
      <c r="F173" s="289">
        <f>F174+F175</f>
        <v>0</v>
      </c>
      <c r="G173" s="289">
        <f>G174+G175</f>
        <v>0</v>
      </c>
      <c r="H173" s="286">
        <f t="shared" si="41"/>
        <v>837</v>
      </c>
      <c r="I173" s="286">
        <f>I174+I175</f>
        <v>837</v>
      </c>
      <c r="J173" s="286">
        <f>J174+J175</f>
        <v>639</v>
      </c>
      <c r="K173" s="286">
        <f>K174+K175</f>
        <v>0</v>
      </c>
      <c r="L173" s="185">
        <f t="shared" si="42"/>
        <v>837</v>
      </c>
      <c r="M173" s="185">
        <f t="shared" si="43"/>
        <v>837</v>
      </c>
      <c r="N173" s="185">
        <f t="shared" si="44"/>
        <v>639</v>
      </c>
      <c r="O173" s="185">
        <f t="shared" si="45"/>
        <v>0</v>
      </c>
      <c r="Q173" s="341"/>
      <c r="R173" s="126">
        <f>L310-R172</f>
        <v>0</v>
      </c>
    </row>
    <row r="174" spans="1:18" x14ac:dyDescent="0.25">
      <c r="A174" s="13"/>
      <c r="B174" s="370" t="s">
        <v>494</v>
      </c>
      <c r="C174" s="375" t="s">
        <v>32</v>
      </c>
      <c r="D174" s="262">
        <f t="shared" si="40"/>
        <v>0</v>
      </c>
      <c r="E174" s="262"/>
      <c r="F174" s="262"/>
      <c r="G174" s="337"/>
      <c r="H174" s="268">
        <f t="shared" si="41"/>
        <v>111</v>
      </c>
      <c r="I174" s="339">
        <v>111</v>
      </c>
      <c r="J174" s="268">
        <v>85</v>
      </c>
      <c r="K174" s="268"/>
      <c r="L174" s="90">
        <f t="shared" si="42"/>
        <v>111</v>
      </c>
      <c r="M174" s="90">
        <f t="shared" si="43"/>
        <v>111</v>
      </c>
      <c r="N174" s="90">
        <f t="shared" si="44"/>
        <v>85</v>
      </c>
      <c r="O174" s="90">
        <f t="shared" si="45"/>
        <v>0</v>
      </c>
      <c r="Q174" s="341"/>
      <c r="R174" s="126"/>
    </row>
    <row r="175" spans="1:18" s="26" customFormat="1" ht="25.5" x14ac:dyDescent="0.25">
      <c r="A175" s="92"/>
      <c r="B175" s="369" t="s">
        <v>490</v>
      </c>
      <c r="C175" s="376" t="s">
        <v>32</v>
      </c>
      <c r="D175" s="262">
        <f t="shared" si="40"/>
        <v>0</v>
      </c>
      <c r="E175" s="262"/>
      <c r="F175" s="262"/>
      <c r="G175" s="337"/>
      <c r="H175" s="268">
        <f t="shared" si="41"/>
        <v>726</v>
      </c>
      <c r="I175" s="339">
        <v>726</v>
      </c>
      <c r="J175" s="268">
        <v>554</v>
      </c>
      <c r="K175" s="268"/>
      <c r="L175" s="90">
        <f t="shared" si="42"/>
        <v>726</v>
      </c>
      <c r="M175" s="90">
        <f t="shared" si="43"/>
        <v>726</v>
      </c>
      <c r="N175" s="90">
        <f t="shared" si="44"/>
        <v>554</v>
      </c>
      <c r="O175" s="90">
        <f t="shared" si="45"/>
        <v>0</v>
      </c>
      <c r="Q175" s="342"/>
      <c r="R175" s="343"/>
    </row>
    <row r="176" spans="1:18" x14ac:dyDescent="0.25">
      <c r="A176" s="7" t="s">
        <v>131</v>
      </c>
      <c r="B176" s="21" t="s">
        <v>11</v>
      </c>
      <c r="C176" s="363"/>
      <c r="D176" s="289">
        <f t="shared" si="40"/>
        <v>0</v>
      </c>
      <c r="E176" s="289">
        <f>E177+E178</f>
        <v>0</v>
      </c>
      <c r="F176" s="289">
        <f>F177+F178</f>
        <v>0</v>
      </c>
      <c r="G176" s="289">
        <f>G177+G178</f>
        <v>0</v>
      </c>
      <c r="H176" s="286">
        <f t="shared" si="41"/>
        <v>2974</v>
      </c>
      <c r="I176" s="286">
        <f>I177+I178</f>
        <v>2974</v>
      </c>
      <c r="J176" s="286">
        <f>J177+J178</f>
        <v>2271</v>
      </c>
      <c r="K176" s="286">
        <f>K177+K178</f>
        <v>0</v>
      </c>
      <c r="L176" s="185">
        <f t="shared" si="42"/>
        <v>2974</v>
      </c>
      <c r="M176" s="185">
        <f t="shared" si="43"/>
        <v>2974</v>
      </c>
      <c r="N176" s="185">
        <f t="shared" si="44"/>
        <v>2271</v>
      </c>
      <c r="O176" s="185">
        <f t="shared" si="45"/>
        <v>0</v>
      </c>
      <c r="Q176" s="341"/>
      <c r="R176" s="126">
        <f>L313-R175</f>
        <v>0</v>
      </c>
    </row>
    <row r="177" spans="1:18" x14ac:dyDescent="0.25">
      <c r="A177" s="13"/>
      <c r="B177" s="370" t="s">
        <v>494</v>
      </c>
      <c r="C177" s="375" t="s">
        <v>32</v>
      </c>
      <c r="D177" s="262">
        <f t="shared" si="40"/>
        <v>0</v>
      </c>
      <c r="E177" s="262"/>
      <c r="F177" s="262"/>
      <c r="G177" s="337"/>
      <c r="H177" s="268">
        <f t="shared" si="41"/>
        <v>1886</v>
      </c>
      <c r="I177" s="339">
        <v>1886</v>
      </c>
      <c r="J177" s="268">
        <v>1440</v>
      </c>
      <c r="K177" s="268"/>
      <c r="L177" s="90">
        <f t="shared" si="42"/>
        <v>1886</v>
      </c>
      <c r="M177" s="90">
        <f t="shared" si="43"/>
        <v>1886</v>
      </c>
      <c r="N177" s="90">
        <f t="shared" si="44"/>
        <v>1440</v>
      </c>
      <c r="O177" s="90">
        <f t="shared" si="45"/>
        <v>0</v>
      </c>
      <c r="Q177" s="341"/>
      <c r="R177" s="126"/>
    </row>
    <row r="178" spans="1:18" s="26" customFormat="1" ht="25.5" x14ac:dyDescent="0.25">
      <c r="A178" s="92"/>
      <c r="B178" s="369" t="s">
        <v>490</v>
      </c>
      <c r="C178" s="376" t="s">
        <v>32</v>
      </c>
      <c r="D178" s="262">
        <f t="shared" si="40"/>
        <v>0</v>
      </c>
      <c r="E178" s="262"/>
      <c r="F178" s="262"/>
      <c r="G178" s="337"/>
      <c r="H178" s="268">
        <f t="shared" si="41"/>
        <v>1088</v>
      </c>
      <c r="I178" s="339">
        <v>1088</v>
      </c>
      <c r="J178" s="268">
        <v>831</v>
      </c>
      <c r="K178" s="268"/>
      <c r="L178" s="90">
        <f t="shared" si="42"/>
        <v>1088</v>
      </c>
      <c r="M178" s="90">
        <f t="shared" si="43"/>
        <v>1088</v>
      </c>
      <c r="N178" s="90">
        <f t="shared" si="44"/>
        <v>831</v>
      </c>
      <c r="O178" s="90">
        <f t="shared" si="45"/>
        <v>0</v>
      </c>
      <c r="Q178" s="342"/>
      <c r="R178" s="343"/>
    </row>
    <row r="179" spans="1:18" x14ac:dyDescent="0.25">
      <c r="A179" s="7" t="s">
        <v>132</v>
      </c>
      <c r="B179" s="21" t="s">
        <v>15</v>
      </c>
      <c r="C179" s="363"/>
      <c r="D179" s="289">
        <f t="shared" si="40"/>
        <v>0</v>
      </c>
      <c r="E179" s="289">
        <f>E180+E181</f>
        <v>0</v>
      </c>
      <c r="F179" s="289">
        <f>F180+F181</f>
        <v>0</v>
      </c>
      <c r="G179" s="289">
        <f>G180+G181</f>
        <v>0</v>
      </c>
      <c r="H179" s="286">
        <f t="shared" si="41"/>
        <v>955</v>
      </c>
      <c r="I179" s="286">
        <f>I180+I181</f>
        <v>955</v>
      </c>
      <c r="J179" s="286">
        <f>J180+J181</f>
        <v>729</v>
      </c>
      <c r="K179" s="286">
        <f>K180+K181</f>
        <v>0</v>
      </c>
      <c r="L179" s="185">
        <f t="shared" si="42"/>
        <v>955</v>
      </c>
      <c r="M179" s="185">
        <f t="shared" si="43"/>
        <v>955</v>
      </c>
      <c r="N179" s="185">
        <f t="shared" si="44"/>
        <v>729</v>
      </c>
      <c r="O179" s="185">
        <f t="shared" si="45"/>
        <v>0</v>
      </c>
      <c r="Q179" s="341"/>
      <c r="R179" s="126">
        <f>L316-R178</f>
        <v>0</v>
      </c>
    </row>
    <row r="180" spans="1:18" x14ac:dyDescent="0.25">
      <c r="A180" s="13"/>
      <c r="B180" s="370" t="s">
        <v>494</v>
      </c>
      <c r="C180" s="375" t="s">
        <v>32</v>
      </c>
      <c r="D180" s="262">
        <f t="shared" si="40"/>
        <v>0</v>
      </c>
      <c r="E180" s="262"/>
      <c r="F180" s="262"/>
      <c r="G180" s="337"/>
      <c r="H180" s="268">
        <f t="shared" si="41"/>
        <v>49</v>
      </c>
      <c r="I180" s="339">
        <v>49</v>
      </c>
      <c r="J180" s="268">
        <v>37</v>
      </c>
      <c r="K180" s="268"/>
      <c r="L180" s="90">
        <f t="shared" si="42"/>
        <v>49</v>
      </c>
      <c r="M180" s="90">
        <f t="shared" si="43"/>
        <v>49</v>
      </c>
      <c r="N180" s="90">
        <f t="shared" si="44"/>
        <v>37</v>
      </c>
      <c r="O180" s="90">
        <f t="shared" si="45"/>
        <v>0</v>
      </c>
      <c r="Q180" s="341"/>
      <c r="R180" s="126"/>
    </row>
    <row r="181" spans="1:18" s="26" customFormat="1" ht="25.5" x14ac:dyDescent="0.25">
      <c r="A181" s="92"/>
      <c r="B181" s="369" t="s">
        <v>490</v>
      </c>
      <c r="C181" s="376" t="s">
        <v>32</v>
      </c>
      <c r="D181" s="262">
        <f t="shared" si="40"/>
        <v>0</v>
      </c>
      <c r="E181" s="262"/>
      <c r="F181" s="262"/>
      <c r="G181" s="337"/>
      <c r="H181" s="268">
        <f t="shared" si="41"/>
        <v>906</v>
      </c>
      <c r="I181" s="339">
        <v>906</v>
      </c>
      <c r="J181" s="268">
        <v>692</v>
      </c>
      <c r="K181" s="268"/>
      <c r="L181" s="90">
        <f t="shared" si="42"/>
        <v>906</v>
      </c>
      <c r="M181" s="90">
        <f t="shared" si="43"/>
        <v>906</v>
      </c>
      <c r="N181" s="90">
        <f t="shared" si="44"/>
        <v>692</v>
      </c>
      <c r="O181" s="90">
        <f t="shared" si="45"/>
        <v>0</v>
      </c>
      <c r="Q181" s="342"/>
      <c r="R181" s="343"/>
    </row>
    <row r="182" spans="1:18" x14ac:dyDescent="0.25">
      <c r="A182" s="7" t="s">
        <v>133</v>
      </c>
      <c r="B182" s="21" t="s">
        <v>27</v>
      </c>
      <c r="C182" s="363"/>
      <c r="D182" s="289">
        <f t="shared" si="40"/>
        <v>0</v>
      </c>
      <c r="E182" s="289">
        <f>E183+E184</f>
        <v>0</v>
      </c>
      <c r="F182" s="289">
        <f>F183+F184</f>
        <v>0</v>
      </c>
      <c r="G182" s="289">
        <f>G183+G184</f>
        <v>0</v>
      </c>
      <c r="H182" s="286">
        <f t="shared" si="41"/>
        <v>7186</v>
      </c>
      <c r="I182" s="286">
        <f>I183+I184</f>
        <v>7186</v>
      </c>
      <c r="J182" s="286">
        <f>J183+J184</f>
        <v>5486</v>
      </c>
      <c r="K182" s="286">
        <f>K183+K184</f>
        <v>0</v>
      </c>
      <c r="L182" s="185">
        <f t="shared" si="42"/>
        <v>7186</v>
      </c>
      <c r="M182" s="185">
        <f t="shared" si="43"/>
        <v>7186</v>
      </c>
      <c r="N182" s="185">
        <f t="shared" si="44"/>
        <v>5486</v>
      </c>
      <c r="O182" s="185">
        <f t="shared" si="45"/>
        <v>0</v>
      </c>
      <c r="Q182" s="341"/>
      <c r="R182" s="126">
        <f>L319-R181</f>
        <v>0</v>
      </c>
    </row>
    <row r="183" spans="1:18" x14ac:dyDescent="0.25">
      <c r="A183" s="13"/>
      <c r="B183" s="370" t="s">
        <v>494</v>
      </c>
      <c r="C183" s="375" t="s">
        <v>32</v>
      </c>
      <c r="D183" s="262">
        <f t="shared" si="40"/>
        <v>0</v>
      </c>
      <c r="E183" s="262"/>
      <c r="F183" s="262"/>
      <c r="G183" s="337"/>
      <c r="H183" s="268">
        <f t="shared" si="41"/>
        <v>295</v>
      </c>
      <c r="I183" s="339">
        <v>295</v>
      </c>
      <c r="J183" s="268">
        <v>225</v>
      </c>
      <c r="K183" s="268"/>
      <c r="L183" s="90">
        <f t="shared" si="42"/>
        <v>295</v>
      </c>
      <c r="M183" s="90">
        <f t="shared" si="43"/>
        <v>295</v>
      </c>
      <c r="N183" s="90">
        <f t="shared" si="44"/>
        <v>225</v>
      </c>
      <c r="O183" s="90">
        <f t="shared" si="45"/>
        <v>0</v>
      </c>
      <c r="Q183" s="341"/>
      <c r="R183" s="126"/>
    </row>
    <row r="184" spans="1:18" s="26" customFormat="1" ht="25.5" x14ac:dyDescent="0.25">
      <c r="A184" s="92"/>
      <c r="B184" s="369" t="s">
        <v>490</v>
      </c>
      <c r="C184" s="376" t="s">
        <v>32</v>
      </c>
      <c r="D184" s="262">
        <f t="shared" si="40"/>
        <v>0</v>
      </c>
      <c r="E184" s="262"/>
      <c r="F184" s="262"/>
      <c r="G184" s="337"/>
      <c r="H184" s="268">
        <f t="shared" si="41"/>
        <v>6891</v>
      </c>
      <c r="I184" s="339">
        <v>6891</v>
      </c>
      <c r="J184" s="268">
        <v>5261</v>
      </c>
      <c r="K184" s="268"/>
      <c r="L184" s="90">
        <f t="shared" si="42"/>
        <v>6891</v>
      </c>
      <c r="M184" s="90">
        <f t="shared" si="43"/>
        <v>6891</v>
      </c>
      <c r="N184" s="90">
        <f t="shared" si="44"/>
        <v>5261</v>
      </c>
      <c r="O184" s="90">
        <f t="shared" si="45"/>
        <v>0</v>
      </c>
      <c r="Q184" s="342"/>
      <c r="R184" s="343"/>
    </row>
    <row r="185" spans="1:18" x14ac:dyDescent="0.25">
      <c r="A185" s="7" t="s">
        <v>134</v>
      </c>
      <c r="B185" s="21" t="s">
        <v>63</v>
      </c>
      <c r="C185" s="363"/>
      <c r="D185" s="289">
        <f t="shared" si="40"/>
        <v>0</v>
      </c>
      <c r="E185" s="289">
        <f>E186+E187</f>
        <v>0</v>
      </c>
      <c r="F185" s="289">
        <f>F186+F187</f>
        <v>0</v>
      </c>
      <c r="G185" s="289">
        <f>G186+G187</f>
        <v>0</v>
      </c>
      <c r="H185" s="286">
        <f t="shared" si="41"/>
        <v>2624</v>
      </c>
      <c r="I185" s="286">
        <f>I186+I187</f>
        <v>2624</v>
      </c>
      <c r="J185" s="286">
        <f>J186+J187</f>
        <v>2003</v>
      </c>
      <c r="K185" s="286">
        <f>K186+K187</f>
        <v>0</v>
      </c>
      <c r="L185" s="185">
        <f t="shared" si="42"/>
        <v>2624</v>
      </c>
      <c r="M185" s="185">
        <f t="shared" si="43"/>
        <v>2624</v>
      </c>
      <c r="N185" s="185">
        <f t="shared" si="44"/>
        <v>2003</v>
      </c>
      <c r="O185" s="185">
        <f t="shared" si="45"/>
        <v>0</v>
      </c>
      <c r="Q185" s="341"/>
      <c r="R185" s="126">
        <f>L322-R184</f>
        <v>0</v>
      </c>
    </row>
    <row r="186" spans="1:18" x14ac:dyDescent="0.25">
      <c r="A186" s="13"/>
      <c r="B186" s="370" t="s">
        <v>494</v>
      </c>
      <c r="C186" s="375" t="s">
        <v>32</v>
      </c>
      <c r="D186" s="262">
        <f t="shared" si="40"/>
        <v>0</v>
      </c>
      <c r="E186" s="262"/>
      <c r="F186" s="262"/>
      <c r="G186" s="337"/>
      <c r="H186" s="268">
        <f t="shared" si="41"/>
        <v>992</v>
      </c>
      <c r="I186" s="339">
        <v>992</v>
      </c>
      <c r="J186" s="268">
        <v>757</v>
      </c>
      <c r="K186" s="268"/>
      <c r="L186" s="90">
        <f t="shared" si="42"/>
        <v>992</v>
      </c>
      <c r="M186" s="90">
        <f t="shared" si="43"/>
        <v>992</v>
      </c>
      <c r="N186" s="90">
        <f t="shared" si="44"/>
        <v>757</v>
      </c>
      <c r="O186" s="90">
        <f t="shared" si="45"/>
        <v>0</v>
      </c>
      <c r="Q186" s="341"/>
      <c r="R186" s="126"/>
    </row>
    <row r="187" spans="1:18" s="26" customFormat="1" ht="25.5" x14ac:dyDescent="0.25">
      <c r="A187" s="92"/>
      <c r="B187" s="369" t="s">
        <v>490</v>
      </c>
      <c r="C187" s="376" t="s">
        <v>32</v>
      </c>
      <c r="D187" s="262">
        <f t="shared" si="40"/>
        <v>0</v>
      </c>
      <c r="E187" s="262"/>
      <c r="F187" s="262"/>
      <c r="G187" s="337"/>
      <c r="H187" s="268">
        <f t="shared" si="41"/>
        <v>1632</v>
      </c>
      <c r="I187" s="339">
        <v>1632</v>
      </c>
      <c r="J187" s="268">
        <v>1246</v>
      </c>
      <c r="K187" s="268"/>
      <c r="L187" s="90">
        <f t="shared" si="42"/>
        <v>1632</v>
      </c>
      <c r="M187" s="90">
        <f t="shared" si="43"/>
        <v>1632</v>
      </c>
      <c r="N187" s="90">
        <f t="shared" si="44"/>
        <v>1246</v>
      </c>
      <c r="O187" s="90">
        <f t="shared" si="45"/>
        <v>0</v>
      </c>
      <c r="Q187" s="342"/>
      <c r="R187" s="343"/>
    </row>
    <row r="188" spans="1:18" x14ac:dyDescent="0.25">
      <c r="A188" s="7" t="s">
        <v>135</v>
      </c>
      <c r="B188" s="21" t="s">
        <v>64</v>
      </c>
      <c r="C188" s="363"/>
      <c r="D188" s="289">
        <f t="shared" si="40"/>
        <v>0</v>
      </c>
      <c r="E188" s="289">
        <f>E189+E190</f>
        <v>0</v>
      </c>
      <c r="F188" s="289">
        <f>F189+F190</f>
        <v>0</v>
      </c>
      <c r="G188" s="289">
        <f>G189+G190</f>
        <v>0</v>
      </c>
      <c r="H188" s="286">
        <f t="shared" si="41"/>
        <v>1927</v>
      </c>
      <c r="I188" s="286">
        <f>I189+I190</f>
        <v>1927</v>
      </c>
      <c r="J188" s="286">
        <f>J189+J190</f>
        <v>1471</v>
      </c>
      <c r="K188" s="286">
        <f>K189+K190</f>
        <v>0</v>
      </c>
      <c r="L188" s="185">
        <f t="shared" si="42"/>
        <v>1927</v>
      </c>
      <c r="M188" s="185">
        <f t="shared" si="43"/>
        <v>1927</v>
      </c>
      <c r="N188" s="185">
        <f t="shared" si="44"/>
        <v>1471</v>
      </c>
      <c r="O188" s="185">
        <f t="shared" si="45"/>
        <v>0</v>
      </c>
      <c r="Q188" s="341"/>
      <c r="R188" s="126">
        <f>L325-R187</f>
        <v>0</v>
      </c>
    </row>
    <row r="189" spans="1:18" x14ac:dyDescent="0.25">
      <c r="A189" s="13"/>
      <c r="B189" s="370" t="s">
        <v>494</v>
      </c>
      <c r="C189" s="375" t="s">
        <v>32</v>
      </c>
      <c r="D189" s="262">
        <f t="shared" si="40"/>
        <v>0</v>
      </c>
      <c r="E189" s="262"/>
      <c r="F189" s="262"/>
      <c r="G189" s="337"/>
      <c r="H189" s="268">
        <f t="shared" si="41"/>
        <v>295</v>
      </c>
      <c r="I189" s="339">
        <v>295</v>
      </c>
      <c r="J189" s="268">
        <v>225</v>
      </c>
      <c r="K189" s="268"/>
      <c r="L189" s="90">
        <f t="shared" si="42"/>
        <v>295</v>
      </c>
      <c r="M189" s="90">
        <f t="shared" si="43"/>
        <v>295</v>
      </c>
      <c r="N189" s="90">
        <f t="shared" si="44"/>
        <v>225</v>
      </c>
      <c r="O189" s="90">
        <f t="shared" si="45"/>
        <v>0</v>
      </c>
      <c r="Q189" s="341"/>
      <c r="R189" s="126"/>
    </row>
    <row r="190" spans="1:18" s="26" customFormat="1" ht="25.5" x14ac:dyDescent="0.25">
      <c r="A190" s="92"/>
      <c r="B190" s="369" t="s">
        <v>490</v>
      </c>
      <c r="C190" s="376" t="s">
        <v>32</v>
      </c>
      <c r="D190" s="262">
        <f t="shared" si="40"/>
        <v>0</v>
      </c>
      <c r="E190" s="262"/>
      <c r="F190" s="262"/>
      <c r="G190" s="337"/>
      <c r="H190" s="268">
        <f t="shared" si="41"/>
        <v>1632</v>
      </c>
      <c r="I190" s="339">
        <v>1632</v>
      </c>
      <c r="J190" s="268">
        <v>1246</v>
      </c>
      <c r="K190" s="268"/>
      <c r="L190" s="90">
        <f t="shared" si="42"/>
        <v>1632</v>
      </c>
      <c r="M190" s="90">
        <f t="shared" si="43"/>
        <v>1632</v>
      </c>
      <c r="N190" s="90">
        <f t="shared" si="44"/>
        <v>1246</v>
      </c>
      <c r="O190" s="90">
        <f t="shared" si="45"/>
        <v>0</v>
      </c>
      <c r="Q190" s="342"/>
      <c r="R190" s="343"/>
    </row>
    <row r="191" spans="1:18" x14ac:dyDescent="0.25">
      <c r="A191" s="7" t="s">
        <v>136</v>
      </c>
      <c r="B191" s="21" t="s">
        <v>28</v>
      </c>
      <c r="C191" s="363"/>
      <c r="D191" s="289">
        <f t="shared" si="40"/>
        <v>0</v>
      </c>
      <c r="E191" s="289">
        <f>E192+E193</f>
        <v>0</v>
      </c>
      <c r="F191" s="289">
        <f>F192+F193</f>
        <v>0</v>
      </c>
      <c r="G191" s="289">
        <f>G192+G193</f>
        <v>0</v>
      </c>
      <c r="H191" s="286">
        <f t="shared" si="41"/>
        <v>1458</v>
      </c>
      <c r="I191" s="286">
        <f>I192+I193</f>
        <v>1458</v>
      </c>
      <c r="J191" s="286">
        <f>J192+J193</f>
        <v>1113</v>
      </c>
      <c r="K191" s="286">
        <f>K192+K193</f>
        <v>0</v>
      </c>
      <c r="L191" s="185">
        <f t="shared" si="42"/>
        <v>1458</v>
      </c>
      <c r="M191" s="185">
        <f t="shared" si="43"/>
        <v>1458</v>
      </c>
      <c r="N191" s="185">
        <f t="shared" si="44"/>
        <v>1113</v>
      </c>
      <c r="O191" s="185">
        <f t="shared" si="45"/>
        <v>0</v>
      </c>
      <c r="Q191" s="341"/>
      <c r="R191" s="126">
        <f>L328-R190</f>
        <v>0</v>
      </c>
    </row>
    <row r="192" spans="1:18" x14ac:dyDescent="0.25">
      <c r="A192" s="13"/>
      <c r="B192" s="370" t="s">
        <v>494</v>
      </c>
      <c r="C192" s="375" t="s">
        <v>32</v>
      </c>
      <c r="D192" s="262">
        <f t="shared" si="40"/>
        <v>0</v>
      </c>
      <c r="E192" s="262"/>
      <c r="F192" s="262"/>
      <c r="G192" s="337"/>
      <c r="H192" s="268">
        <f t="shared" si="41"/>
        <v>98</v>
      </c>
      <c r="I192" s="339">
        <v>98</v>
      </c>
      <c r="J192" s="268">
        <v>75</v>
      </c>
      <c r="K192" s="268"/>
      <c r="L192" s="90">
        <f t="shared" si="42"/>
        <v>98</v>
      </c>
      <c r="M192" s="90">
        <f t="shared" si="43"/>
        <v>98</v>
      </c>
      <c r="N192" s="90">
        <f t="shared" si="44"/>
        <v>75</v>
      </c>
      <c r="O192" s="90">
        <f t="shared" si="45"/>
        <v>0</v>
      </c>
      <c r="Q192" s="341"/>
      <c r="R192" s="126"/>
    </row>
    <row r="193" spans="1:18" s="26" customFormat="1" ht="25.5" x14ac:dyDescent="0.25">
      <c r="A193" s="92"/>
      <c r="B193" s="369" t="s">
        <v>490</v>
      </c>
      <c r="C193" s="376" t="s">
        <v>32</v>
      </c>
      <c r="D193" s="262">
        <f t="shared" si="40"/>
        <v>0</v>
      </c>
      <c r="E193" s="262"/>
      <c r="F193" s="262"/>
      <c r="G193" s="337"/>
      <c r="H193" s="268">
        <f t="shared" si="41"/>
        <v>1360</v>
      </c>
      <c r="I193" s="339">
        <v>1360</v>
      </c>
      <c r="J193" s="268">
        <v>1038</v>
      </c>
      <c r="K193" s="268"/>
      <c r="L193" s="90">
        <f t="shared" si="42"/>
        <v>1360</v>
      </c>
      <c r="M193" s="90">
        <f t="shared" si="43"/>
        <v>1360</v>
      </c>
      <c r="N193" s="90">
        <f t="shared" si="44"/>
        <v>1038</v>
      </c>
      <c r="O193" s="90">
        <f t="shared" si="45"/>
        <v>0</v>
      </c>
      <c r="Q193" s="342"/>
      <c r="R193" s="343"/>
    </row>
    <row r="194" spans="1:18" x14ac:dyDescent="0.25">
      <c r="A194" s="7" t="s">
        <v>137</v>
      </c>
      <c r="B194" s="21" t="s">
        <v>29</v>
      </c>
      <c r="C194" s="363"/>
      <c r="D194" s="289">
        <f t="shared" si="40"/>
        <v>0</v>
      </c>
      <c r="E194" s="289">
        <f>E195+E196</f>
        <v>0</v>
      </c>
      <c r="F194" s="289">
        <f>F195+F196</f>
        <v>0</v>
      </c>
      <c r="G194" s="289">
        <f>G195+G196</f>
        <v>0</v>
      </c>
      <c r="H194" s="286">
        <f t="shared" si="41"/>
        <v>3134</v>
      </c>
      <c r="I194" s="286">
        <f>I195+I196</f>
        <v>3134</v>
      </c>
      <c r="J194" s="286">
        <f>J195+J196</f>
        <v>2392</v>
      </c>
      <c r="K194" s="286">
        <f>K195+K196</f>
        <v>0</v>
      </c>
      <c r="L194" s="185">
        <f t="shared" si="42"/>
        <v>3134</v>
      </c>
      <c r="M194" s="185">
        <f t="shared" si="43"/>
        <v>3134</v>
      </c>
      <c r="N194" s="185">
        <f t="shared" si="44"/>
        <v>2392</v>
      </c>
      <c r="O194" s="185">
        <f t="shared" si="45"/>
        <v>0</v>
      </c>
      <c r="Q194" s="341"/>
      <c r="R194" s="126">
        <f>L331-R193</f>
        <v>0</v>
      </c>
    </row>
    <row r="195" spans="1:18" x14ac:dyDescent="0.25">
      <c r="A195" s="13"/>
      <c r="B195" s="370" t="s">
        <v>494</v>
      </c>
      <c r="C195" s="375" t="s">
        <v>32</v>
      </c>
      <c r="D195" s="262">
        <f t="shared" si="40"/>
        <v>0</v>
      </c>
      <c r="E195" s="262"/>
      <c r="F195" s="262"/>
      <c r="G195" s="337"/>
      <c r="H195" s="268">
        <f t="shared" si="41"/>
        <v>958</v>
      </c>
      <c r="I195" s="339">
        <v>958</v>
      </c>
      <c r="J195" s="268">
        <v>731</v>
      </c>
      <c r="K195" s="268"/>
      <c r="L195" s="90">
        <f t="shared" si="42"/>
        <v>958</v>
      </c>
      <c r="M195" s="90">
        <f t="shared" si="43"/>
        <v>958</v>
      </c>
      <c r="N195" s="90">
        <f t="shared" si="44"/>
        <v>731</v>
      </c>
      <c r="O195" s="90">
        <f t="shared" si="45"/>
        <v>0</v>
      </c>
      <c r="Q195" s="341"/>
      <c r="R195" s="126"/>
    </row>
    <row r="196" spans="1:18" s="26" customFormat="1" ht="25.5" x14ac:dyDescent="0.25">
      <c r="A196" s="92"/>
      <c r="B196" s="369" t="s">
        <v>490</v>
      </c>
      <c r="C196" s="376" t="s">
        <v>32</v>
      </c>
      <c r="D196" s="262">
        <f t="shared" si="40"/>
        <v>0</v>
      </c>
      <c r="E196" s="262"/>
      <c r="F196" s="262"/>
      <c r="G196" s="337"/>
      <c r="H196" s="268">
        <f t="shared" si="41"/>
        <v>2176</v>
      </c>
      <c r="I196" s="339">
        <v>2176</v>
      </c>
      <c r="J196" s="268">
        <v>1661</v>
      </c>
      <c r="K196" s="268"/>
      <c r="L196" s="90">
        <f t="shared" si="42"/>
        <v>2176</v>
      </c>
      <c r="M196" s="90">
        <f t="shared" si="43"/>
        <v>2176</v>
      </c>
      <c r="N196" s="90">
        <f t="shared" si="44"/>
        <v>1661</v>
      </c>
      <c r="O196" s="90">
        <f t="shared" si="45"/>
        <v>0</v>
      </c>
      <c r="Q196" s="342"/>
      <c r="R196" s="343"/>
    </row>
    <row r="197" spans="1:18" x14ac:dyDescent="0.25">
      <c r="A197" s="7" t="s">
        <v>138</v>
      </c>
      <c r="B197" s="21" t="s">
        <v>74</v>
      </c>
      <c r="C197" s="363"/>
      <c r="D197" s="289">
        <f t="shared" si="40"/>
        <v>0</v>
      </c>
      <c r="E197" s="289">
        <f>E198+E199</f>
        <v>0</v>
      </c>
      <c r="F197" s="289">
        <f>F198+F199</f>
        <v>0</v>
      </c>
      <c r="G197" s="289">
        <f>G198+G199</f>
        <v>0</v>
      </c>
      <c r="H197" s="286">
        <f t="shared" si="41"/>
        <v>1557</v>
      </c>
      <c r="I197" s="286">
        <f>I198+I199</f>
        <v>1557</v>
      </c>
      <c r="J197" s="286">
        <f>J198+J199</f>
        <v>1188</v>
      </c>
      <c r="K197" s="286">
        <f>K198+K199</f>
        <v>0</v>
      </c>
      <c r="L197" s="185">
        <f t="shared" si="42"/>
        <v>1557</v>
      </c>
      <c r="M197" s="185">
        <f t="shared" si="43"/>
        <v>1557</v>
      </c>
      <c r="N197" s="185">
        <f t="shared" si="44"/>
        <v>1188</v>
      </c>
      <c r="O197" s="185">
        <f t="shared" si="45"/>
        <v>0</v>
      </c>
      <c r="Q197" s="341"/>
      <c r="R197" s="126">
        <f>L334-R196</f>
        <v>0</v>
      </c>
    </row>
    <row r="198" spans="1:18" x14ac:dyDescent="0.25">
      <c r="A198" s="13"/>
      <c r="B198" s="370" t="s">
        <v>494</v>
      </c>
      <c r="C198" s="375" t="s">
        <v>32</v>
      </c>
      <c r="D198" s="262">
        <f t="shared" si="40"/>
        <v>0</v>
      </c>
      <c r="E198" s="262"/>
      <c r="F198" s="262"/>
      <c r="G198" s="337"/>
      <c r="H198" s="268">
        <f t="shared" si="41"/>
        <v>197</v>
      </c>
      <c r="I198" s="339">
        <v>197</v>
      </c>
      <c r="J198" s="268">
        <v>150</v>
      </c>
      <c r="K198" s="268"/>
      <c r="L198" s="90">
        <f t="shared" si="42"/>
        <v>197</v>
      </c>
      <c r="M198" s="90">
        <f t="shared" si="43"/>
        <v>197</v>
      </c>
      <c r="N198" s="90">
        <f t="shared" si="44"/>
        <v>150</v>
      </c>
      <c r="O198" s="90">
        <f t="shared" si="45"/>
        <v>0</v>
      </c>
      <c r="Q198" s="341"/>
      <c r="R198" s="126"/>
    </row>
    <row r="199" spans="1:18" s="26" customFormat="1" ht="25.5" x14ac:dyDescent="0.25">
      <c r="A199" s="92"/>
      <c r="B199" s="369" t="s">
        <v>490</v>
      </c>
      <c r="C199" s="376" t="s">
        <v>32</v>
      </c>
      <c r="D199" s="262">
        <f t="shared" si="40"/>
        <v>0</v>
      </c>
      <c r="E199" s="262"/>
      <c r="F199" s="262"/>
      <c r="G199" s="337"/>
      <c r="H199" s="268">
        <f t="shared" si="41"/>
        <v>1360</v>
      </c>
      <c r="I199" s="339">
        <v>1360</v>
      </c>
      <c r="J199" s="268">
        <v>1038</v>
      </c>
      <c r="K199" s="268"/>
      <c r="L199" s="90">
        <f t="shared" si="42"/>
        <v>1360</v>
      </c>
      <c r="M199" s="90">
        <f t="shared" si="43"/>
        <v>1360</v>
      </c>
      <c r="N199" s="90">
        <f t="shared" si="44"/>
        <v>1038</v>
      </c>
      <c r="O199" s="90">
        <f t="shared" si="45"/>
        <v>0</v>
      </c>
      <c r="Q199" s="342"/>
      <c r="R199" s="343"/>
    </row>
    <row r="200" spans="1:18" x14ac:dyDescent="0.25">
      <c r="A200" s="7" t="s">
        <v>139</v>
      </c>
      <c r="B200" s="21" t="s">
        <v>168</v>
      </c>
      <c r="C200" s="363"/>
      <c r="D200" s="289">
        <f t="shared" si="40"/>
        <v>0</v>
      </c>
      <c r="E200" s="289">
        <f>E201+E202</f>
        <v>0</v>
      </c>
      <c r="F200" s="289">
        <f>F201+F202</f>
        <v>0</v>
      </c>
      <c r="G200" s="289">
        <f>G201+G202</f>
        <v>0</v>
      </c>
      <c r="H200" s="286">
        <f t="shared" si="41"/>
        <v>1103</v>
      </c>
      <c r="I200" s="286">
        <f>I201+I202</f>
        <v>1103</v>
      </c>
      <c r="J200" s="286">
        <f>J201+J202</f>
        <v>842</v>
      </c>
      <c r="K200" s="286">
        <f>K201+K202</f>
        <v>0</v>
      </c>
      <c r="L200" s="185">
        <f t="shared" si="42"/>
        <v>1103</v>
      </c>
      <c r="M200" s="185">
        <f t="shared" si="43"/>
        <v>1103</v>
      </c>
      <c r="N200" s="185">
        <f t="shared" si="44"/>
        <v>842</v>
      </c>
      <c r="O200" s="185">
        <f t="shared" si="45"/>
        <v>0</v>
      </c>
      <c r="Q200" s="341"/>
      <c r="R200" s="126">
        <f>L337-R199</f>
        <v>0</v>
      </c>
    </row>
    <row r="201" spans="1:18" x14ac:dyDescent="0.25">
      <c r="A201" s="13"/>
      <c r="B201" s="370" t="s">
        <v>494</v>
      </c>
      <c r="C201" s="375" t="s">
        <v>32</v>
      </c>
      <c r="D201" s="262">
        <f t="shared" si="40"/>
        <v>0</v>
      </c>
      <c r="E201" s="262"/>
      <c r="F201" s="262"/>
      <c r="G201" s="337"/>
      <c r="H201" s="268">
        <f t="shared" si="41"/>
        <v>197</v>
      </c>
      <c r="I201" s="339">
        <v>197</v>
      </c>
      <c r="J201" s="268">
        <v>150</v>
      </c>
      <c r="K201" s="268"/>
      <c r="L201" s="90">
        <f t="shared" si="42"/>
        <v>197</v>
      </c>
      <c r="M201" s="90">
        <f t="shared" si="43"/>
        <v>197</v>
      </c>
      <c r="N201" s="90">
        <f t="shared" si="44"/>
        <v>150</v>
      </c>
      <c r="O201" s="90">
        <f t="shared" si="45"/>
        <v>0</v>
      </c>
      <c r="Q201" s="341"/>
      <c r="R201" s="126"/>
    </row>
    <row r="202" spans="1:18" s="26" customFormat="1" ht="25.5" x14ac:dyDescent="0.25">
      <c r="A202" s="92"/>
      <c r="B202" s="369" t="s">
        <v>490</v>
      </c>
      <c r="C202" s="376" t="s">
        <v>32</v>
      </c>
      <c r="D202" s="262">
        <f t="shared" si="40"/>
        <v>0</v>
      </c>
      <c r="E202" s="262"/>
      <c r="F202" s="262"/>
      <c r="G202" s="337"/>
      <c r="H202" s="268">
        <f t="shared" si="41"/>
        <v>906</v>
      </c>
      <c r="I202" s="339">
        <v>906</v>
      </c>
      <c r="J202" s="268">
        <v>692</v>
      </c>
      <c r="K202" s="268"/>
      <c r="L202" s="90">
        <f t="shared" si="42"/>
        <v>906</v>
      </c>
      <c r="M202" s="90">
        <f t="shared" si="43"/>
        <v>906</v>
      </c>
      <c r="N202" s="90">
        <f t="shared" si="44"/>
        <v>692</v>
      </c>
      <c r="O202" s="90">
        <f t="shared" si="45"/>
        <v>0</v>
      </c>
      <c r="Q202" s="342"/>
      <c r="R202" s="343"/>
    </row>
    <row r="203" spans="1:18" x14ac:dyDescent="0.25">
      <c r="A203" s="7" t="s">
        <v>178</v>
      </c>
      <c r="B203" s="21" t="s">
        <v>30</v>
      </c>
      <c r="C203" s="363"/>
      <c r="D203" s="289">
        <f t="shared" si="40"/>
        <v>0</v>
      </c>
      <c r="E203" s="289">
        <f>E204+E205</f>
        <v>0</v>
      </c>
      <c r="F203" s="289">
        <f>F204+F205</f>
        <v>0</v>
      </c>
      <c r="G203" s="289">
        <f>G204+G205</f>
        <v>0</v>
      </c>
      <c r="H203" s="286">
        <f t="shared" si="41"/>
        <v>14885</v>
      </c>
      <c r="I203" s="286">
        <f>I204+I205</f>
        <v>14885</v>
      </c>
      <c r="J203" s="286">
        <f>J204+J205</f>
        <v>11365</v>
      </c>
      <c r="K203" s="286">
        <f>K204+K205</f>
        <v>0</v>
      </c>
      <c r="L203" s="185">
        <f t="shared" si="42"/>
        <v>14885</v>
      </c>
      <c r="M203" s="185">
        <f t="shared" si="43"/>
        <v>14885</v>
      </c>
      <c r="N203" s="185">
        <f t="shared" si="44"/>
        <v>11365</v>
      </c>
      <c r="O203" s="185">
        <f t="shared" si="45"/>
        <v>0</v>
      </c>
      <c r="Q203" s="341"/>
      <c r="R203" s="126">
        <f>L340-R202</f>
        <v>0</v>
      </c>
    </row>
    <row r="204" spans="1:18" x14ac:dyDescent="0.25">
      <c r="A204" s="13"/>
      <c r="B204" s="370" t="s">
        <v>494</v>
      </c>
      <c r="C204" s="375" t="s">
        <v>32</v>
      </c>
      <c r="D204" s="262">
        <f t="shared" si="40"/>
        <v>0</v>
      </c>
      <c r="E204" s="262"/>
      <c r="F204" s="262"/>
      <c r="G204" s="337"/>
      <c r="H204" s="268">
        <f t="shared" si="41"/>
        <v>589</v>
      </c>
      <c r="I204" s="339">
        <v>589</v>
      </c>
      <c r="J204" s="268">
        <v>450</v>
      </c>
      <c r="K204" s="268"/>
      <c r="L204" s="90">
        <f t="shared" si="42"/>
        <v>589</v>
      </c>
      <c r="M204" s="90">
        <f t="shared" si="43"/>
        <v>589</v>
      </c>
      <c r="N204" s="90">
        <f t="shared" si="44"/>
        <v>450</v>
      </c>
      <c r="O204" s="90">
        <f t="shared" si="45"/>
        <v>0</v>
      </c>
      <c r="Q204" s="341"/>
      <c r="R204" s="126"/>
    </row>
    <row r="205" spans="1:18" s="26" customFormat="1" ht="25.5" x14ac:dyDescent="0.25">
      <c r="A205" s="92"/>
      <c r="B205" s="369" t="s">
        <v>490</v>
      </c>
      <c r="C205" s="376" t="s">
        <v>32</v>
      </c>
      <c r="D205" s="262">
        <f t="shared" si="40"/>
        <v>0</v>
      </c>
      <c r="E205" s="262"/>
      <c r="F205" s="262"/>
      <c r="G205" s="337"/>
      <c r="H205" s="268">
        <f t="shared" si="41"/>
        <v>14296</v>
      </c>
      <c r="I205" s="339">
        <v>14296</v>
      </c>
      <c r="J205" s="268">
        <v>10915</v>
      </c>
      <c r="K205" s="268"/>
      <c r="L205" s="90">
        <f t="shared" si="42"/>
        <v>14296</v>
      </c>
      <c r="M205" s="90">
        <f t="shared" si="43"/>
        <v>14296</v>
      </c>
      <c r="N205" s="90">
        <f t="shared" si="44"/>
        <v>10915</v>
      </c>
      <c r="O205" s="90">
        <f t="shared" si="45"/>
        <v>0</v>
      </c>
      <c r="Q205" s="342"/>
      <c r="R205" s="343"/>
    </row>
    <row r="206" spans="1:18" x14ac:dyDescent="0.25">
      <c r="A206" s="7" t="s">
        <v>140</v>
      </c>
      <c r="B206" s="21" t="s">
        <v>31</v>
      </c>
      <c r="C206" s="363"/>
      <c r="D206" s="289">
        <f t="shared" si="40"/>
        <v>0</v>
      </c>
      <c r="E206" s="289">
        <f>E207+E208</f>
        <v>0</v>
      </c>
      <c r="F206" s="289">
        <f>F207+F208</f>
        <v>0</v>
      </c>
      <c r="G206" s="289">
        <f>G207+G208</f>
        <v>0</v>
      </c>
      <c r="H206" s="286">
        <f t="shared" si="41"/>
        <v>3755</v>
      </c>
      <c r="I206" s="286">
        <f>I207+I208</f>
        <v>3755</v>
      </c>
      <c r="J206" s="286">
        <f>J207+J208</f>
        <v>2867</v>
      </c>
      <c r="K206" s="286">
        <f>K207+K208</f>
        <v>0</v>
      </c>
      <c r="L206" s="185">
        <f t="shared" si="42"/>
        <v>3755</v>
      </c>
      <c r="M206" s="185">
        <f t="shared" si="43"/>
        <v>3755</v>
      </c>
      <c r="N206" s="185">
        <f t="shared" si="44"/>
        <v>2867</v>
      </c>
      <c r="O206" s="185">
        <f t="shared" si="45"/>
        <v>0</v>
      </c>
      <c r="Q206" s="341"/>
      <c r="R206" s="126">
        <f>L343-R205</f>
        <v>0</v>
      </c>
    </row>
    <row r="207" spans="1:18" x14ac:dyDescent="0.25">
      <c r="A207" s="13"/>
      <c r="B207" s="370" t="s">
        <v>494</v>
      </c>
      <c r="C207" s="375" t="s">
        <v>32</v>
      </c>
      <c r="D207" s="262">
        <f t="shared" si="40"/>
        <v>0</v>
      </c>
      <c r="E207" s="262"/>
      <c r="F207" s="262"/>
      <c r="G207" s="337"/>
      <c r="H207" s="268">
        <f t="shared" si="41"/>
        <v>491</v>
      </c>
      <c r="I207" s="339">
        <v>491</v>
      </c>
      <c r="J207" s="268">
        <v>375</v>
      </c>
      <c r="K207" s="268"/>
      <c r="L207" s="90">
        <f t="shared" si="42"/>
        <v>491</v>
      </c>
      <c r="M207" s="90">
        <f t="shared" si="43"/>
        <v>491</v>
      </c>
      <c r="N207" s="90">
        <f t="shared" si="44"/>
        <v>375</v>
      </c>
      <c r="O207" s="90">
        <f t="shared" si="45"/>
        <v>0</v>
      </c>
      <c r="Q207" s="341"/>
      <c r="R207" s="126"/>
    </row>
    <row r="208" spans="1:18" s="26" customFormat="1" ht="25.5" x14ac:dyDescent="0.25">
      <c r="A208" s="92"/>
      <c r="B208" s="369" t="s">
        <v>490</v>
      </c>
      <c r="C208" s="376" t="s">
        <v>32</v>
      </c>
      <c r="D208" s="262">
        <f t="shared" si="40"/>
        <v>0</v>
      </c>
      <c r="E208" s="262"/>
      <c r="F208" s="262"/>
      <c r="G208" s="337"/>
      <c r="H208" s="268">
        <f t="shared" si="41"/>
        <v>3264</v>
      </c>
      <c r="I208" s="339">
        <v>3264</v>
      </c>
      <c r="J208" s="268">
        <v>2492</v>
      </c>
      <c r="K208" s="268"/>
      <c r="L208" s="90">
        <f t="shared" si="42"/>
        <v>3264</v>
      </c>
      <c r="M208" s="90">
        <f t="shared" si="43"/>
        <v>3264</v>
      </c>
      <c r="N208" s="90">
        <f t="shared" si="44"/>
        <v>2492</v>
      </c>
      <c r="O208" s="90">
        <f t="shared" si="45"/>
        <v>0</v>
      </c>
      <c r="Q208" s="342"/>
      <c r="R208" s="343"/>
    </row>
    <row r="209" spans="1:18" x14ac:dyDescent="0.25">
      <c r="A209" s="7" t="s">
        <v>141</v>
      </c>
      <c r="B209" s="21" t="s">
        <v>71</v>
      </c>
      <c r="C209" s="443" t="s">
        <v>32</v>
      </c>
      <c r="D209" s="262">
        <f t="shared" si="40"/>
        <v>0</v>
      </c>
      <c r="E209" s="262"/>
      <c r="F209" s="262"/>
      <c r="G209" s="337"/>
      <c r="H209" s="268">
        <f t="shared" si="41"/>
        <v>1180</v>
      </c>
      <c r="I209" s="339">
        <v>1180</v>
      </c>
      <c r="J209" s="268">
        <v>901</v>
      </c>
      <c r="K209" s="268"/>
      <c r="L209" s="90">
        <f t="shared" si="42"/>
        <v>1180</v>
      </c>
      <c r="M209" s="90">
        <f t="shared" si="43"/>
        <v>1180</v>
      </c>
      <c r="N209" s="90">
        <f t="shared" si="44"/>
        <v>901</v>
      </c>
      <c r="O209" s="90">
        <f t="shared" si="45"/>
        <v>0</v>
      </c>
      <c r="Q209" s="341"/>
      <c r="R209" s="126">
        <f>L346-R208</f>
        <v>0</v>
      </c>
    </row>
    <row r="210" spans="1:18" x14ac:dyDescent="0.25">
      <c r="A210" s="13"/>
      <c r="B210" s="370" t="s">
        <v>494</v>
      </c>
      <c r="C210" s="444"/>
      <c r="D210" s="263" t="s">
        <v>190</v>
      </c>
      <c r="E210" s="263"/>
      <c r="F210" s="263"/>
      <c r="G210" s="338"/>
      <c r="H210" s="269">
        <f t="shared" si="41"/>
        <v>0</v>
      </c>
      <c r="I210" s="340"/>
      <c r="J210" s="269"/>
      <c r="K210" s="269"/>
      <c r="L210" s="91"/>
      <c r="M210" s="91"/>
      <c r="N210" s="91"/>
      <c r="O210" s="91"/>
      <c r="Q210" s="341"/>
      <c r="R210" s="126"/>
    </row>
    <row r="211" spans="1:18" x14ac:dyDescent="0.25">
      <c r="A211" s="196" t="s">
        <v>142</v>
      </c>
      <c r="B211" s="1" t="s">
        <v>196</v>
      </c>
      <c r="C211" s="377"/>
      <c r="D211" s="227">
        <f>D167+D170+D173+D176+D179+D182+D185+D188+D191+D194+D197+D200+D203+D206+D209</f>
        <v>231696</v>
      </c>
      <c r="E211" s="227">
        <f t="shared" ref="E211:O211" si="46">E167+E170+E173+E176+E179+E182+E185+E188+E191+E194+E197+E200+E203+E206+E209</f>
        <v>0</v>
      </c>
      <c r="F211" s="227">
        <f t="shared" si="46"/>
        <v>0</v>
      </c>
      <c r="G211" s="227">
        <f t="shared" si="46"/>
        <v>231696</v>
      </c>
      <c r="H211" s="274">
        <f t="shared" si="46"/>
        <v>44628</v>
      </c>
      <c r="I211" s="274">
        <f t="shared" si="46"/>
        <v>44628</v>
      </c>
      <c r="J211" s="274">
        <f t="shared" si="46"/>
        <v>33996</v>
      </c>
      <c r="K211" s="274">
        <f t="shared" si="46"/>
        <v>0</v>
      </c>
      <c r="L211" s="93">
        <f t="shared" si="46"/>
        <v>276324</v>
      </c>
      <c r="M211" s="93">
        <f t="shared" si="46"/>
        <v>44628</v>
      </c>
      <c r="N211" s="93">
        <f t="shared" si="46"/>
        <v>33996</v>
      </c>
      <c r="O211" s="93">
        <f t="shared" si="46"/>
        <v>231696</v>
      </c>
    </row>
    <row r="212" spans="1:18" ht="15.95" customHeight="1" x14ac:dyDescent="0.25">
      <c r="A212" s="13" t="s">
        <v>143</v>
      </c>
      <c r="B212" s="460" t="s">
        <v>75</v>
      </c>
      <c r="C212" s="460"/>
      <c r="D212" s="460"/>
      <c r="E212" s="460"/>
      <c r="F212" s="460"/>
      <c r="G212" s="460"/>
      <c r="H212" s="460"/>
      <c r="I212" s="460"/>
      <c r="J212" s="460"/>
      <c r="K212" s="460"/>
      <c r="L212" s="460"/>
      <c r="M212" s="460"/>
      <c r="N212" s="460"/>
      <c r="O212" s="460"/>
    </row>
    <row r="213" spans="1:18" ht="19.5" customHeight="1" x14ac:dyDescent="0.25">
      <c r="A213" s="7" t="s">
        <v>144</v>
      </c>
      <c r="B213" s="18" t="s">
        <v>20</v>
      </c>
      <c r="C213" s="458" t="s">
        <v>24</v>
      </c>
      <c r="D213" s="262">
        <f>E213+G213</f>
        <v>144810</v>
      </c>
      <c r="E213" s="262"/>
      <c r="F213" s="262"/>
      <c r="G213" s="291">
        <v>144810</v>
      </c>
      <c r="H213" s="268">
        <f>I213+K213</f>
        <v>0</v>
      </c>
      <c r="I213" s="287"/>
      <c r="J213" s="268"/>
      <c r="K213" s="287"/>
      <c r="L213" s="90">
        <f>M213+O213</f>
        <v>144810</v>
      </c>
      <c r="M213" s="192">
        <f>E213+I213</f>
        <v>0</v>
      </c>
      <c r="N213" s="90">
        <f>F213+J213</f>
        <v>0</v>
      </c>
      <c r="O213" s="193">
        <f>G213+K213</f>
        <v>144810</v>
      </c>
    </row>
    <row r="214" spans="1:18" ht="26.25" x14ac:dyDescent="0.25">
      <c r="A214" s="92"/>
      <c r="B214" s="300" t="s">
        <v>372</v>
      </c>
      <c r="C214" s="459"/>
      <c r="D214" s="263"/>
      <c r="E214" s="263"/>
      <c r="F214" s="263"/>
      <c r="G214" s="292"/>
      <c r="H214" s="269"/>
      <c r="I214" s="288"/>
      <c r="J214" s="269"/>
      <c r="K214" s="288"/>
      <c r="L214" s="91"/>
      <c r="M214" s="194"/>
      <c r="N214" s="91"/>
      <c r="O214" s="195"/>
    </row>
    <row r="215" spans="1:18" s="26" customFormat="1" x14ac:dyDescent="0.25">
      <c r="A215" s="7" t="s">
        <v>145</v>
      </c>
      <c r="B215" s="18" t="s">
        <v>58</v>
      </c>
      <c r="C215" s="439" t="s">
        <v>24</v>
      </c>
      <c r="D215" s="262">
        <f>E215+G215</f>
        <v>0</v>
      </c>
      <c r="E215" s="262"/>
      <c r="F215" s="262"/>
      <c r="G215" s="291">
        <f>G216</f>
        <v>0</v>
      </c>
      <c r="H215" s="268">
        <f>I215+K215</f>
        <v>2135</v>
      </c>
      <c r="I215" s="287">
        <v>2135</v>
      </c>
      <c r="J215" s="268">
        <v>1630</v>
      </c>
      <c r="K215" s="287"/>
      <c r="L215" s="90">
        <f>M215+O215</f>
        <v>2135</v>
      </c>
      <c r="M215" s="192">
        <f>E215+I215</f>
        <v>2135</v>
      </c>
      <c r="N215" s="90">
        <f>F215+J215</f>
        <v>1630</v>
      </c>
      <c r="O215" s="193">
        <f>G215+K215</f>
        <v>0</v>
      </c>
      <c r="Q215" s="2"/>
      <c r="R215" s="2"/>
    </row>
    <row r="216" spans="1:18" s="26" customFormat="1" x14ac:dyDescent="0.25">
      <c r="A216" s="92"/>
      <c r="B216" s="370" t="s">
        <v>494</v>
      </c>
      <c r="C216" s="440"/>
      <c r="D216" s="263"/>
      <c r="E216" s="263"/>
      <c r="F216" s="263"/>
      <c r="G216" s="292"/>
      <c r="H216" s="269"/>
      <c r="I216" s="288"/>
      <c r="J216" s="269"/>
      <c r="K216" s="288"/>
      <c r="L216" s="91"/>
      <c r="M216" s="194"/>
      <c r="N216" s="91"/>
      <c r="O216" s="195"/>
      <c r="Q216" s="2"/>
      <c r="R216" s="2"/>
    </row>
    <row r="217" spans="1:18" s="26" customFormat="1" x14ac:dyDescent="0.25">
      <c r="A217" s="50" t="s">
        <v>146</v>
      </c>
      <c r="B217" s="21" t="s">
        <v>76</v>
      </c>
      <c r="C217" s="383"/>
      <c r="D217" s="289">
        <f>E217+G217</f>
        <v>171505</v>
      </c>
      <c r="E217" s="289">
        <f>E218+E220+E219</f>
        <v>171505</v>
      </c>
      <c r="F217" s="289">
        <f>F218+F220+F219</f>
        <v>130940</v>
      </c>
      <c r="G217" s="289">
        <f>G218+G220+G219</f>
        <v>0</v>
      </c>
      <c r="H217" s="286">
        <f>I217+K217</f>
        <v>1560</v>
      </c>
      <c r="I217" s="286">
        <f>I218+I220+I219</f>
        <v>1560</v>
      </c>
      <c r="J217" s="286">
        <f>J218+J220+J219</f>
        <v>1191</v>
      </c>
      <c r="K217" s="286">
        <f>K218+K220+K219</f>
        <v>0</v>
      </c>
      <c r="L217" s="185">
        <f>M217+O217</f>
        <v>173065</v>
      </c>
      <c r="M217" s="185">
        <f t="shared" ref="M217:O220" si="47">E217+I217</f>
        <v>173065</v>
      </c>
      <c r="N217" s="185">
        <f t="shared" si="47"/>
        <v>132131</v>
      </c>
      <c r="O217" s="185">
        <f t="shared" si="47"/>
        <v>0</v>
      </c>
      <c r="Q217" s="2"/>
      <c r="R217" s="2"/>
    </row>
    <row r="218" spans="1:18" s="26" customFormat="1" x14ac:dyDescent="0.25">
      <c r="A218" s="74"/>
      <c r="B218" s="364" t="s">
        <v>494</v>
      </c>
      <c r="C218" s="363" t="s">
        <v>24</v>
      </c>
      <c r="D218" s="289"/>
      <c r="E218" s="289"/>
      <c r="F218" s="289"/>
      <c r="G218" s="289"/>
      <c r="H218" s="286">
        <f>I218+K218</f>
        <v>1379</v>
      </c>
      <c r="I218" s="286">
        <v>1379</v>
      </c>
      <c r="J218" s="286">
        <v>1053</v>
      </c>
      <c r="K218" s="286"/>
      <c r="L218" s="90">
        <f>M218+O218</f>
        <v>1379</v>
      </c>
      <c r="M218" s="192">
        <f t="shared" si="47"/>
        <v>1379</v>
      </c>
      <c r="N218" s="90">
        <f t="shared" si="47"/>
        <v>1053</v>
      </c>
      <c r="O218" s="193">
        <f t="shared" si="47"/>
        <v>0</v>
      </c>
      <c r="Q218" s="2"/>
      <c r="R218" s="2"/>
    </row>
    <row r="219" spans="1:18" s="26" customFormat="1" ht="25.5" x14ac:dyDescent="0.25">
      <c r="A219" s="74"/>
      <c r="B219" s="384" t="s">
        <v>490</v>
      </c>
      <c r="C219" s="363" t="s">
        <v>24</v>
      </c>
      <c r="D219" s="289"/>
      <c r="E219" s="289"/>
      <c r="F219" s="289"/>
      <c r="G219" s="289"/>
      <c r="H219" s="286">
        <f>I219+K219</f>
        <v>181</v>
      </c>
      <c r="I219" s="286">
        <v>181</v>
      </c>
      <c r="J219" s="286">
        <v>138</v>
      </c>
      <c r="K219" s="286"/>
      <c r="L219" s="90">
        <f>M219+O219</f>
        <v>181</v>
      </c>
      <c r="M219" s="192">
        <f t="shared" si="47"/>
        <v>181</v>
      </c>
      <c r="N219" s="90">
        <f t="shared" si="47"/>
        <v>138</v>
      </c>
      <c r="O219" s="193">
        <f t="shared" si="47"/>
        <v>0</v>
      </c>
      <c r="Q219" s="2"/>
      <c r="R219" s="2"/>
    </row>
    <row r="220" spans="1:18" s="26" customFormat="1" ht="26.25" x14ac:dyDescent="0.25">
      <c r="A220" s="88"/>
      <c r="B220" s="273" t="s">
        <v>442</v>
      </c>
      <c r="C220" s="363" t="s">
        <v>24</v>
      </c>
      <c r="D220" s="289">
        <f>E220+G220</f>
        <v>171505</v>
      </c>
      <c r="E220" s="289">
        <v>171505</v>
      </c>
      <c r="F220" s="289">
        <v>130940</v>
      </c>
      <c r="G220" s="289"/>
      <c r="H220" s="286">
        <f>I220+K220</f>
        <v>0</v>
      </c>
      <c r="I220" s="286"/>
      <c r="J220" s="286"/>
      <c r="K220" s="286"/>
      <c r="L220" s="185">
        <f>M220+O220</f>
        <v>171505</v>
      </c>
      <c r="M220" s="185">
        <f t="shared" si="47"/>
        <v>171505</v>
      </c>
      <c r="N220" s="185">
        <f t="shared" si="47"/>
        <v>130940</v>
      </c>
      <c r="O220" s="185">
        <f t="shared" si="47"/>
        <v>0</v>
      </c>
      <c r="Q220" s="2"/>
      <c r="R220" s="2"/>
    </row>
    <row r="221" spans="1:18" ht="18" customHeight="1" x14ac:dyDescent="0.25">
      <c r="A221" s="15" t="s">
        <v>179</v>
      </c>
      <c r="B221" s="218" t="s">
        <v>197</v>
      </c>
      <c r="C221" s="378"/>
      <c r="D221" s="227">
        <f>D217+D213+D215</f>
        <v>316315</v>
      </c>
      <c r="E221" s="227">
        <f t="shared" ref="E221:O221" si="48">E217+E213+E215</f>
        <v>171505</v>
      </c>
      <c r="F221" s="227">
        <f t="shared" si="48"/>
        <v>130940</v>
      </c>
      <c r="G221" s="227">
        <f t="shared" si="48"/>
        <v>144810</v>
      </c>
      <c r="H221" s="274">
        <f t="shared" si="48"/>
        <v>3695</v>
      </c>
      <c r="I221" s="274">
        <f t="shared" si="48"/>
        <v>3695</v>
      </c>
      <c r="J221" s="274">
        <f t="shared" si="48"/>
        <v>2821</v>
      </c>
      <c r="K221" s="274">
        <f t="shared" si="48"/>
        <v>0</v>
      </c>
      <c r="L221" s="93">
        <f t="shared" si="48"/>
        <v>320010</v>
      </c>
      <c r="M221" s="93">
        <f t="shared" si="48"/>
        <v>175200</v>
      </c>
      <c r="N221" s="93">
        <f t="shared" si="48"/>
        <v>133761</v>
      </c>
      <c r="O221" s="93">
        <f t="shared" si="48"/>
        <v>144810</v>
      </c>
    </row>
    <row r="222" spans="1:18" x14ac:dyDescent="0.25">
      <c r="A222" s="473" t="s">
        <v>147</v>
      </c>
      <c r="B222" s="197" t="s">
        <v>189</v>
      </c>
      <c r="C222" s="470"/>
      <c r="D222" s="230">
        <f>D224+D225+D226+D228+D227+D229+D230</f>
        <v>4742509</v>
      </c>
      <c r="E222" s="230">
        <f>E224+E225+E226+E228+E227+E229+E230</f>
        <v>1631322</v>
      </c>
      <c r="F222" s="230">
        <f>F224+F225+F226+F228+F227+F229+F230</f>
        <v>392800</v>
      </c>
      <c r="G222" s="230">
        <f>G224+G225+G226+G228+G227+G229+G230</f>
        <v>3111187</v>
      </c>
      <c r="H222" s="256">
        <f t="shared" ref="H222:O222" si="49">H224+H225+H226+H227+H228+H229+H230</f>
        <v>140480</v>
      </c>
      <c r="I222" s="256">
        <f t="shared" si="49"/>
        <v>137791</v>
      </c>
      <c r="J222" s="256">
        <f t="shared" si="49"/>
        <v>105920</v>
      </c>
      <c r="K222" s="256">
        <f t="shared" si="49"/>
        <v>2689</v>
      </c>
      <c r="L222" s="39">
        <f t="shared" si="49"/>
        <v>4882989</v>
      </c>
      <c r="M222" s="39">
        <f t="shared" si="49"/>
        <v>1769113</v>
      </c>
      <c r="N222" s="39">
        <f t="shared" si="49"/>
        <v>498720</v>
      </c>
      <c r="O222" s="39">
        <f t="shared" si="49"/>
        <v>3113876</v>
      </c>
      <c r="Q222" s="26"/>
      <c r="R222" s="26"/>
    </row>
    <row r="223" spans="1:18" x14ac:dyDescent="0.25">
      <c r="A223" s="474"/>
      <c r="B223" s="316" t="s">
        <v>224</v>
      </c>
      <c r="C223" s="471"/>
      <c r="D223" s="385"/>
      <c r="E223" s="385"/>
      <c r="F223" s="385"/>
      <c r="G223" s="385"/>
      <c r="H223" s="335"/>
      <c r="I223" s="335"/>
      <c r="J223" s="335"/>
      <c r="K223" s="335"/>
      <c r="L223" s="386"/>
      <c r="M223" s="386"/>
      <c r="N223" s="386"/>
      <c r="O223" s="386"/>
      <c r="Q223" s="26"/>
      <c r="R223" s="26"/>
    </row>
    <row r="224" spans="1:18" ht="25.5" x14ac:dyDescent="0.25">
      <c r="A224" s="474"/>
      <c r="B224" s="301" t="s">
        <v>372</v>
      </c>
      <c r="C224" s="471"/>
      <c r="D224" s="305">
        <f>D73+D79+D169+D213</f>
        <v>1911492</v>
      </c>
      <c r="E224" s="305">
        <f t="shared" ref="E224:O224" si="50">E73+E79+E169+E213</f>
        <v>0</v>
      </c>
      <c r="F224" s="305">
        <f t="shared" si="50"/>
        <v>0</v>
      </c>
      <c r="G224" s="305">
        <f t="shared" si="50"/>
        <v>1911492</v>
      </c>
      <c r="H224" s="336">
        <f t="shared" si="50"/>
        <v>0</v>
      </c>
      <c r="I224" s="336">
        <f t="shared" si="50"/>
        <v>0</v>
      </c>
      <c r="J224" s="336">
        <f t="shared" si="50"/>
        <v>0</v>
      </c>
      <c r="K224" s="336">
        <f t="shared" si="50"/>
        <v>0</v>
      </c>
      <c r="L224" s="311">
        <f t="shared" si="50"/>
        <v>1911492</v>
      </c>
      <c r="M224" s="311">
        <f t="shared" si="50"/>
        <v>0</v>
      </c>
      <c r="N224" s="311">
        <f t="shared" si="50"/>
        <v>0</v>
      </c>
      <c r="O224" s="311">
        <f t="shared" si="50"/>
        <v>1911492</v>
      </c>
    </row>
    <row r="225" spans="1:15" ht="38.25" x14ac:dyDescent="0.25">
      <c r="A225" s="474"/>
      <c r="B225" s="301" t="s">
        <v>371</v>
      </c>
      <c r="C225" s="471"/>
      <c r="D225" s="305">
        <f>D68</f>
        <v>2231343</v>
      </c>
      <c r="E225" s="305">
        <f t="shared" ref="E225:O225" si="51">E68</f>
        <v>1031648</v>
      </c>
      <c r="F225" s="305">
        <f t="shared" si="51"/>
        <v>0</v>
      </c>
      <c r="G225" s="305">
        <f t="shared" si="51"/>
        <v>1199695</v>
      </c>
      <c r="H225" s="336">
        <f t="shared" si="51"/>
        <v>0</v>
      </c>
      <c r="I225" s="336">
        <f t="shared" si="51"/>
        <v>-2689</v>
      </c>
      <c r="J225" s="336">
        <f t="shared" si="51"/>
        <v>0</v>
      </c>
      <c r="K225" s="336">
        <f t="shared" si="51"/>
        <v>2689</v>
      </c>
      <c r="L225" s="311">
        <f t="shared" si="51"/>
        <v>2231343</v>
      </c>
      <c r="M225" s="311">
        <f t="shared" si="51"/>
        <v>1028959</v>
      </c>
      <c r="N225" s="311">
        <f t="shared" si="51"/>
        <v>0</v>
      </c>
      <c r="O225" s="311">
        <f t="shared" si="51"/>
        <v>1202384</v>
      </c>
    </row>
    <row r="226" spans="1:15" ht="51.75" x14ac:dyDescent="0.25">
      <c r="A226" s="474"/>
      <c r="B226" s="302" t="s">
        <v>441</v>
      </c>
      <c r="C226" s="471"/>
      <c r="D226" s="305">
        <f>D158+D159</f>
        <v>408616</v>
      </c>
      <c r="E226" s="305">
        <f t="shared" ref="E226:O226" si="52">E158+E159</f>
        <v>408616</v>
      </c>
      <c r="F226" s="305">
        <f t="shared" si="52"/>
        <v>246933</v>
      </c>
      <c r="G226" s="305">
        <f t="shared" si="52"/>
        <v>0</v>
      </c>
      <c r="H226" s="336">
        <f t="shared" si="52"/>
        <v>0</v>
      </c>
      <c r="I226" s="336">
        <f t="shared" si="52"/>
        <v>0</v>
      </c>
      <c r="J226" s="336">
        <f t="shared" si="52"/>
        <v>0</v>
      </c>
      <c r="K226" s="336">
        <f t="shared" si="52"/>
        <v>0</v>
      </c>
      <c r="L226" s="311">
        <f t="shared" si="52"/>
        <v>408616</v>
      </c>
      <c r="M226" s="311">
        <f t="shared" si="52"/>
        <v>408616</v>
      </c>
      <c r="N226" s="311">
        <f t="shared" si="52"/>
        <v>246933</v>
      </c>
      <c r="O226" s="311">
        <f t="shared" si="52"/>
        <v>0</v>
      </c>
    </row>
    <row r="227" spans="1:15" ht="26.25" x14ac:dyDescent="0.25">
      <c r="A227" s="474"/>
      <c r="B227" s="302" t="s">
        <v>437</v>
      </c>
      <c r="C227" s="471"/>
      <c r="D227" s="305">
        <f>D82+D87+D90+D95+D102+D105+D108+D115</f>
        <v>19553</v>
      </c>
      <c r="E227" s="305">
        <f t="shared" ref="E227:O227" si="53">E82+E87+E90+E95+E102+E105+E108+E115</f>
        <v>19553</v>
      </c>
      <c r="F227" s="305">
        <f t="shared" si="53"/>
        <v>14927</v>
      </c>
      <c r="G227" s="305">
        <f t="shared" si="53"/>
        <v>0</v>
      </c>
      <c r="H227" s="336">
        <f t="shared" si="53"/>
        <v>0</v>
      </c>
      <c r="I227" s="336">
        <f t="shared" si="53"/>
        <v>0</v>
      </c>
      <c r="J227" s="336">
        <f t="shared" si="53"/>
        <v>0</v>
      </c>
      <c r="K227" s="336">
        <f t="shared" si="53"/>
        <v>0</v>
      </c>
      <c r="L227" s="311">
        <f t="shared" si="53"/>
        <v>19553</v>
      </c>
      <c r="M227" s="311">
        <f t="shared" si="53"/>
        <v>19553</v>
      </c>
      <c r="N227" s="311">
        <f t="shared" si="53"/>
        <v>14927</v>
      </c>
      <c r="O227" s="311">
        <f t="shared" si="53"/>
        <v>0</v>
      </c>
    </row>
    <row r="228" spans="1:15" ht="26.25" x14ac:dyDescent="0.25">
      <c r="A228" s="474"/>
      <c r="B228" s="302" t="s">
        <v>442</v>
      </c>
      <c r="C228" s="471"/>
      <c r="D228" s="305">
        <f>E228+G228</f>
        <v>171505</v>
      </c>
      <c r="E228" s="305">
        <f t="shared" ref="E228:O228" si="54">E220</f>
        <v>171505</v>
      </c>
      <c r="F228" s="305">
        <f t="shared" si="54"/>
        <v>130940</v>
      </c>
      <c r="G228" s="305"/>
      <c r="H228" s="336">
        <f t="shared" si="54"/>
        <v>0</v>
      </c>
      <c r="I228" s="336">
        <f t="shared" si="54"/>
        <v>0</v>
      </c>
      <c r="J228" s="336">
        <f t="shared" si="54"/>
        <v>0</v>
      </c>
      <c r="K228" s="336">
        <f t="shared" si="54"/>
        <v>0</v>
      </c>
      <c r="L228" s="311">
        <f t="shared" si="54"/>
        <v>171505</v>
      </c>
      <c r="M228" s="311">
        <f t="shared" si="54"/>
        <v>171505</v>
      </c>
      <c r="N228" s="311">
        <f t="shared" si="54"/>
        <v>130940</v>
      </c>
      <c r="O228" s="311">
        <f t="shared" si="54"/>
        <v>0</v>
      </c>
    </row>
    <row r="229" spans="1:15" x14ac:dyDescent="0.25">
      <c r="A229" s="474"/>
      <c r="B229" s="302" t="s">
        <v>494</v>
      </c>
      <c r="C229" s="471"/>
      <c r="D229" s="305">
        <f>D20+D22+D26+D30+D34+D38+D42+D46+D50+D54+D58+D62+D78+D81+D83+D86+D89+D91+D94+D96+D98+D101+D104+D107+D109+D111+D114+D116+D118+D120+D122+D124+D126+D128+D130+D132+D134+D136+D138+D140+D142+D144+D146+D149+D152+D154+D157+D163+D168+D171+D174+D177+D180+D183+D186+D189+D192+D195+D198+D201+D204+D207+D209+D215+D218</f>
        <v>0</v>
      </c>
      <c r="E229" s="305">
        <f t="shared" ref="E229:O229" si="55">E20+E22+E26+E30+E34+E38+E42+E46+E50+E54+E58+E62+E78+E81+E83+E86+E89+E91+E94+E96+E98+E101+E104+E107+E109+E111+E114+E116+E118+E120+E122+E124+E126+E128+E130+E132+E134+E136+E138+E140+E142+E144+E146+E149+E152+E154+E157+E163+E168+E171+E174+E177+E180+E183+E186+E189+E192+E195+E198+E201+E204+E207+E209+E215+E218</f>
        <v>0</v>
      </c>
      <c r="F229" s="305">
        <f t="shared" si="55"/>
        <v>0</v>
      </c>
      <c r="G229" s="305">
        <f t="shared" si="55"/>
        <v>0</v>
      </c>
      <c r="H229" s="336">
        <f t="shared" si="55"/>
        <v>102612</v>
      </c>
      <c r="I229" s="336">
        <f t="shared" si="55"/>
        <v>102612</v>
      </c>
      <c r="J229" s="336">
        <f t="shared" si="55"/>
        <v>77009</v>
      </c>
      <c r="K229" s="336">
        <f t="shared" si="55"/>
        <v>0</v>
      </c>
      <c r="L229" s="311">
        <f t="shared" si="55"/>
        <v>102612</v>
      </c>
      <c r="M229" s="311">
        <f t="shared" si="55"/>
        <v>102612</v>
      </c>
      <c r="N229" s="311">
        <f t="shared" si="55"/>
        <v>77009</v>
      </c>
      <c r="O229" s="311">
        <f t="shared" si="55"/>
        <v>0</v>
      </c>
    </row>
    <row r="230" spans="1:15" ht="26.25" x14ac:dyDescent="0.25">
      <c r="A230" s="475"/>
      <c r="B230" s="303" t="s">
        <v>490</v>
      </c>
      <c r="C230" s="472"/>
      <c r="D230" s="305">
        <f>D150+D153+D172+D175+D178+D181+D184+D187+D190+D193+D196+D199+D202+D205+D208+D219</f>
        <v>0</v>
      </c>
      <c r="E230" s="305">
        <f t="shared" ref="E230:O230" si="56">E150+E153+E172+E175+E178+E181+E184+E187+E190+E193+E196+E199+E202+E205+E208+E219</f>
        <v>0</v>
      </c>
      <c r="F230" s="305">
        <f t="shared" si="56"/>
        <v>0</v>
      </c>
      <c r="G230" s="305">
        <f t="shared" si="56"/>
        <v>0</v>
      </c>
      <c r="H230" s="336">
        <f t="shared" si="56"/>
        <v>37868</v>
      </c>
      <c r="I230" s="336">
        <f t="shared" si="56"/>
        <v>37868</v>
      </c>
      <c r="J230" s="336">
        <f t="shared" si="56"/>
        <v>28911</v>
      </c>
      <c r="K230" s="336">
        <f t="shared" si="56"/>
        <v>0</v>
      </c>
      <c r="L230" s="311">
        <f t="shared" si="56"/>
        <v>37868</v>
      </c>
      <c r="M230" s="311">
        <f t="shared" si="56"/>
        <v>37868</v>
      </c>
      <c r="N230" s="311">
        <f t="shared" si="56"/>
        <v>28911</v>
      </c>
      <c r="O230" s="311">
        <f t="shared" si="56"/>
        <v>0</v>
      </c>
    </row>
    <row r="231" spans="1:15" x14ac:dyDescent="0.25">
      <c r="A231" s="40"/>
      <c r="B231" s="41"/>
      <c r="C231" s="379"/>
      <c r="D231" s="41"/>
      <c r="E231" s="41"/>
      <c r="F231" s="51"/>
      <c r="G231" s="51"/>
      <c r="H231" s="51"/>
      <c r="I231" s="51"/>
      <c r="J231" s="51"/>
      <c r="K231" s="41"/>
      <c r="L231" s="51"/>
      <c r="M231" s="51"/>
      <c r="N231" s="51"/>
      <c r="O231" s="161"/>
    </row>
    <row r="232" spans="1:15" x14ac:dyDescent="0.25">
      <c r="A232" s="40"/>
      <c r="B232" s="14"/>
      <c r="C232" s="380"/>
      <c r="D232" s="14"/>
      <c r="E232" s="14"/>
      <c r="F232" s="44"/>
      <c r="G232" s="14"/>
      <c r="H232" s="14"/>
      <c r="I232" s="14"/>
      <c r="J232" s="14"/>
      <c r="L232" s="14"/>
      <c r="M232" s="14"/>
      <c r="N232" s="14"/>
    </row>
    <row r="233" spans="1:15" x14ac:dyDescent="0.25">
      <c r="A233" s="14"/>
      <c r="B233" s="14"/>
      <c r="C233" s="381"/>
      <c r="D233" s="14"/>
      <c r="E233" s="14"/>
      <c r="F233" s="14"/>
      <c r="G233" s="14"/>
      <c r="H233" s="14"/>
      <c r="I233" s="14"/>
      <c r="J233" s="14"/>
      <c r="L233" s="14"/>
      <c r="M233" s="14"/>
      <c r="N233" s="14"/>
    </row>
    <row r="234" spans="1:15" x14ac:dyDescent="0.25">
      <c r="A234" s="14"/>
      <c r="B234" s="14"/>
      <c r="C234" s="381"/>
      <c r="D234" s="14"/>
      <c r="E234" s="14"/>
      <c r="F234" s="14"/>
      <c r="G234" s="14"/>
      <c r="H234" s="14"/>
      <c r="I234" s="14"/>
      <c r="J234" s="14"/>
      <c r="L234" s="14"/>
      <c r="M234" s="14"/>
      <c r="N234" s="14"/>
    </row>
    <row r="235" spans="1:15" x14ac:dyDescent="0.25">
      <c r="A235" s="14"/>
      <c r="B235" s="14"/>
      <c r="C235" s="381"/>
      <c r="D235" s="14"/>
      <c r="E235" s="14"/>
      <c r="F235" s="14"/>
      <c r="G235" s="14"/>
      <c r="H235" s="14"/>
      <c r="I235" s="14"/>
      <c r="J235" s="14"/>
      <c r="L235" s="14"/>
      <c r="M235" s="14"/>
      <c r="N235" s="14"/>
    </row>
    <row r="236" spans="1:15" x14ac:dyDescent="0.25">
      <c r="A236" s="14"/>
      <c r="B236" s="14"/>
      <c r="C236" s="381"/>
      <c r="D236" s="14"/>
      <c r="E236" s="14"/>
      <c r="F236" s="14"/>
      <c r="G236" s="14"/>
      <c r="H236" s="14"/>
      <c r="I236" s="14"/>
      <c r="J236" s="14"/>
      <c r="L236" s="14"/>
      <c r="M236" s="14"/>
      <c r="N236" s="14"/>
    </row>
    <row r="237" spans="1:15" x14ac:dyDescent="0.25">
      <c r="A237" s="14"/>
      <c r="B237" s="14"/>
      <c r="C237" s="381"/>
      <c r="D237" s="14"/>
      <c r="E237" s="14"/>
      <c r="F237" s="14"/>
      <c r="G237" s="14"/>
      <c r="H237" s="14"/>
      <c r="I237" s="14"/>
      <c r="J237" s="14"/>
      <c r="L237" s="14"/>
      <c r="M237" s="14"/>
      <c r="N237" s="14"/>
    </row>
    <row r="238" spans="1:15" x14ac:dyDescent="0.25">
      <c r="A238" s="14"/>
      <c r="B238" s="14"/>
      <c r="C238" s="381"/>
      <c r="D238" s="14"/>
      <c r="E238" s="14"/>
      <c r="F238" s="14"/>
      <c r="G238" s="14" t="s">
        <v>190</v>
      </c>
      <c r="H238" s="14"/>
      <c r="I238" s="14"/>
      <c r="J238" s="14"/>
      <c r="L238" s="14"/>
      <c r="M238" s="14"/>
      <c r="N238" s="14"/>
    </row>
    <row r="239" spans="1:15" x14ac:dyDescent="0.25">
      <c r="A239" s="14"/>
      <c r="B239" s="14"/>
      <c r="C239" s="381"/>
      <c r="D239" s="14"/>
      <c r="E239" s="14"/>
      <c r="F239" s="14"/>
      <c r="G239" s="14"/>
      <c r="H239" s="14"/>
      <c r="I239" s="14"/>
      <c r="J239" s="14"/>
      <c r="L239" s="14"/>
      <c r="M239" s="14"/>
      <c r="N239" s="14"/>
    </row>
    <row r="240" spans="1:15" x14ac:dyDescent="0.25">
      <c r="A240" s="14"/>
      <c r="B240" s="14"/>
      <c r="C240" s="381"/>
      <c r="D240" s="14"/>
      <c r="E240" s="14"/>
      <c r="F240" s="14"/>
      <c r="G240" s="14"/>
      <c r="H240" s="14"/>
      <c r="I240" s="14"/>
      <c r="J240" s="14"/>
      <c r="L240" s="14"/>
      <c r="M240" s="14"/>
      <c r="N240" s="14"/>
    </row>
    <row r="241" spans="1:14" x14ac:dyDescent="0.25">
      <c r="A241" s="14"/>
      <c r="B241" s="14"/>
      <c r="C241" s="381"/>
      <c r="D241" s="14"/>
      <c r="E241" s="14"/>
      <c r="F241" s="14"/>
      <c r="G241" s="14"/>
      <c r="H241" s="14"/>
      <c r="I241" s="14"/>
      <c r="J241" s="14"/>
      <c r="L241" s="14"/>
      <c r="M241" s="14"/>
      <c r="N241" s="14"/>
    </row>
    <row r="242" spans="1:14" x14ac:dyDescent="0.25">
      <c r="A242" s="14"/>
      <c r="B242" s="14"/>
      <c r="C242" s="381"/>
      <c r="D242" s="14"/>
      <c r="E242" s="14"/>
      <c r="F242" s="14"/>
      <c r="G242" s="14"/>
      <c r="H242" s="14"/>
      <c r="I242" s="14"/>
      <c r="J242" s="14"/>
      <c r="L242" s="14"/>
      <c r="M242" s="14"/>
      <c r="N242" s="14"/>
    </row>
    <row r="243" spans="1:14" x14ac:dyDescent="0.25">
      <c r="A243" s="14"/>
      <c r="B243" s="14"/>
      <c r="C243" s="381"/>
      <c r="D243" s="14"/>
      <c r="E243" s="14"/>
      <c r="F243" s="14"/>
      <c r="G243" s="14"/>
      <c r="H243" s="14"/>
      <c r="I243" s="14"/>
      <c r="J243" s="14"/>
      <c r="L243" s="14"/>
      <c r="M243" s="14"/>
      <c r="N243" s="14"/>
    </row>
    <row r="244" spans="1:14" x14ac:dyDescent="0.25">
      <c r="A244" s="14"/>
      <c r="B244" s="14"/>
      <c r="C244" s="381"/>
      <c r="D244" s="14"/>
      <c r="E244" s="14"/>
      <c r="F244" s="14"/>
      <c r="G244" s="14"/>
      <c r="H244" s="14"/>
      <c r="I244" s="14"/>
      <c r="J244" s="14"/>
      <c r="L244" s="14"/>
      <c r="M244" s="14"/>
      <c r="N244" s="14"/>
    </row>
    <row r="245" spans="1:14" x14ac:dyDescent="0.25">
      <c r="A245" s="14"/>
      <c r="B245" s="14"/>
      <c r="C245" s="381"/>
      <c r="D245" s="14"/>
      <c r="E245" s="14"/>
      <c r="F245" s="14"/>
      <c r="G245" s="14"/>
      <c r="H245" s="14"/>
      <c r="I245" s="14"/>
      <c r="J245" s="14"/>
      <c r="L245" s="14"/>
      <c r="M245" s="14"/>
      <c r="N245" s="14"/>
    </row>
    <row r="246" spans="1:14" x14ac:dyDescent="0.25">
      <c r="A246" s="14"/>
      <c r="B246" s="14"/>
      <c r="C246" s="381"/>
      <c r="D246" s="14"/>
      <c r="E246" s="14"/>
      <c r="F246" s="14"/>
      <c r="G246" s="14"/>
      <c r="H246" s="14"/>
      <c r="I246" s="14"/>
      <c r="J246" s="14"/>
      <c r="L246" s="14"/>
      <c r="M246" s="14"/>
      <c r="N246" s="14"/>
    </row>
    <row r="247" spans="1:14" x14ac:dyDescent="0.25">
      <c r="A247" s="14"/>
      <c r="B247" s="14"/>
      <c r="C247" s="381"/>
      <c r="D247" s="14"/>
      <c r="E247" s="14"/>
      <c r="F247" s="14"/>
      <c r="G247" s="14"/>
      <c r="H247" s="14"/>
      <c r="I247" s="14"/>
      <c r="J247" s="14"/>
      <c r="L247" s="14"/>
      <c r="M247" s="14"/>
      <c r="N247" s="14"/>
    </row>
    <row r="248" spans="1:14" x14ac:dyDescent="0.25">
      <c r="A248" s="14"/>
      <c r="B248" s="14"/>
      <c r="C248" s="381"/>
      <c r="D248" s="14"/>
      <c r="E248" s="14"/>
      <c r="F248" s="14"/>
      <c r="G248" s="14"/>
      <c r="H248" s="14"/>
      <c r="I248" s="14"/>
      <c r="J248" s="14"/>
      <c r="L248" s="14"/>
      <c r="M248" s="14"/>
      <c r="N248" s="14"/>
    </row>
    <row r="249" spans="1:14" x14ac:dyDescent="0.25">
      <c r="A249" s="14"/>
      <c r="B249" s="14"/>
      <c r="C249" s="381"/>
      <c r="D249" s="14"/>
      <c r="E249" s="14"/>
      <c r="F249" s="14"/>
      <c r="G249" s="14"/>
      <c r="H249" s="14"/>
      <c r="I249" s="14"/>
      <c r="J249" s="14"/>
      <c r="L249" s="14"/>
      <c r="M249" s="14"/>
      <c r="N249" s="14"/>
    </row>
    <row r="250" spans="1:14" x14ac:dyDescent="0.25">
      <c r="A250" s="14"/>
      <c r="B250" s="14"/>
      <c r="C250" s="381"/>
      <c r="D250" s="14"/>
      <c r="E250" s="14"/>
      <c r="F250" s="14"/>
      <c r="G250" s="14"/>
      <c r="H250" s="14"/>
      <c r="I250" s="14"/>
      <c r="J250" s="14"/>
      <c r="L250" s="14"/>
      <c r="M250" s="14"/>
      <c r="N250" s="14"/>
    </row>
    <row r="251" spans="1:14" x14ac:dyDescent="0.25">
      <c r="A251" s="14"/>
      <c r="B251" s="14"/>
      <c r="C251" s="381"/>
      <c r="D251" s="14"/>
      <c r="E251" s="14"/>
      <c r="F251" s="14"/>
      <c r="G251" s="14"/>
      <c r="H251" s="14"/>
      <c r="I251" s="14"/>
      <c r="J251" s="14"/>
      <c r="L251" s="14"/>
      <c r="M251" s="14"/>
      <c r="N251" s="14"/>
    </row>
    <row r="252" spans="1:14" x14ac:dyDescent="0.25">
      <c r="A252" s="14"/>
      <c r="B252" s="14"/>
      <c r="C252" s="381"/>
      <c r="D252" s="14"/>
      <c r="E252" s="14"/>
      <c r="F252" s="14"/>
      <c r="G252" s="14"/>
      <c r="H252" s="14"/>
      <c r="I252" s="14"/>
      <c r="J252" s="14"/>
      <c r="L252" s="14"/>
      <c r="M252" s="14"/>
      <c r="N252" s="14"/>
    </row>
    <row r="253" spans="1:14" x14ac:dyDescent="0.25">
      <c r="A253" s="14"/>
      <c r="B253" s="14"/>
      <c r="C253" s="381"/>
      <c r="D253" s="14"/>
      <c r="E253" s="14"/>
      <c r="F253" s="14"/>
      <c r="G253" s="14"/>
      <c r="H253" s="14"/>
      <c r="I253" s="14"/>
      <c r="J253" s="14"/>
      <c r="L253" s="14"/>
      <c r="M253" s="14"/>
      <c r="N253" s="14"/>
    </row>
    <row r="254" spans="1:14" x14ac:dyDescent="0.25">
      <c r="A254" s="14"/>
      <c r="B254" s="14"/>
      <c r="C254" s="381"/>
      <c r="D254" s="14"/>
      <c r="E254" s="14"/>
      <c r="F254" s="14"/>
      <c r="G254" s="14"/>
      <c r="H254" s="14"/>
      <c r="I254" s="14"/>
      <c r="J254" s="14"/>
      <c r="L254" s="14"/>
      <c r="M254" s="14"/>
      <c r="N254" s="14"/>
    </row>
    <row r="255" spans="1:14" x14ac:dyDescent="0.25">
      <c r="A255" s="14"/>
      <c r="B255" s="14"/>
      <c r="C255" s="381"/>
      <c r="D255" s="14"/>
      <c r="E255" s="14"/>
      <c r="F255" s="14"/>
      <c r="G255" s="14"/>
      <c r="H255" s="14"/>
      <c r="I255" s="14"/>
      <c r="J255" s="14"/>
      <c r="L255" s="14"/>
      <c r="M255" s="14"/>
      <c r="N255" s="14"/>
    </row>
    <row r="256" spans="1:14" x14ac:dyDescent="0.25">
      <c r="A256" s="14"/>
      <c r="B256" s="14"/>
      <c r="C256" s="381"/>
      <c r="D256" s="14"/>
      <c r="E256" s="14"/>
      <c r="F256" s="14"/>
      <c r="G256" s="14"/>
      <c r="H256" s="14"/>
      <c r="I256" s="14"/>
      <c r="J256" s="14"/>
      <c r="L256" s="14"/>
      <c r="M256" s="14"/>
      <c r="N256" s="14"/>
    </row>
    <row r="257" spans="1:14" x14ac:dyDescent="0.25">
      <c r="A257" s="14"/>
      <c r="B257" s="14"/>
      <c r="C257" s="381"/>
      <c r="D257" s="14"/>
      <c r="E257" s="14"/>
      <c r="F257" s="14"/>
      <c r="G257" s="14"/>
      <c r="H257" s="14"/>
      <c r="I257" s="14"/>
      <c r="J257" s="14"/>
      <c r="L257" s="14"/>
      <c r="M257" s="14"/>
      <c r="N257" s="14"/>
    </row>
    <row r="258" spans="1:14" x14ac:dyDescent="0.25">
      <c r="A258" s="14"/>
      <c r="B258" s="14"/>
      <c r="C258" s="381"/>
      <c r="D258" s="14"/>
      <c r="E258" s="14"/>
      <c r="F258" s="14"/>
      <c r="G258" s="14"/>
      <c r="H258" s="14"/>
      <c r="I258" s="14"/>
      <c r="J258" s="14"/>
      <c r="L258" s="14"/>
      <c r="M258" s="14"/>
      <c r="N258" s="14"/>
    </row>
    <row r="259" spans="1:14" x14ac:dyDescent="0.25">
      <c r="A259" s="14"/>
      <c r="B259" s="14"/>
      <c r="C259" s="381"/>
      <c r="D259" s="14"/>
      <c r="E259" s="14"/>
      <c r="F259" s="14"/>
      <c r="G259" s="14"/>
      <c r="H259" s="14"/>
      <c r="I259" s="14"/>
      <c r="J259" s="14"/>
      <c r="L259" s="14"/>
      <c r="M259" s="14"/>
      <c r="N259" s="14"/>
    </row>
    <row r="260" spans="1:14" x14ac:dyDescent="0.25">
      <c r="A260" s="14"/>
      <c r="B260" s="14"/>
      <c r="C260" s="381"/>
      <c r="D260" s="14"/>
      <c r="E260" s="14"/>
      <c r="F260" s="14"/>
      <c r="G260" s="14"/>
      <c r="H260" s="14"/>
      <c r="I260" s="14"/>
      <c r="J260" s="14"/>
      <c r="L260" s="14"/>
      <c r="M260" s="14"/>
      <c r="N260" s="14"/>
    </row>
    <row r="261" spans="1:14" x14ac:dyDescent="0.25">
      <c r="A261" s="14"/>
      <c r="B261" s="14"/>
      <c r="C261" s="381"/>
      <c r="D261" s="14"/>
      <c r="E261" s="14"/>
      <c r="F261" s="14"/>
      <c r="G261" s="14"/>
      <c r="H261" s="14"/>
      <c r="I261" s="14"/>
      <c r="J261" s="14"/>
      <c r="L261" s="14"/>
      <c r="M261" s="14"/>
      <c r="N261" s="14"/>
    </row>
    <row r="262" spans="1:14" x14ac:dyDescent="0.25">
      <c r="A262" s="14"/>
      <c r="B262" s="14"/>
      <c r="C262" s="381"/>
      <c r="D262" s="14"/>
      <c r="E262" s="14"/>
      <c r="F262" s="14"/>
      <c r="G262" s="14"/>
      <c r="H262" s="14"/>
      <c r="I262" s="14"/>
      <c r="J262" s="14"/>
      <c r="L262" s="14"/>
      <c r="M262" s="14"/>
      <c r="N262" s="14"/>
    </row>
    <row r="263" spans="1:14" x14ac:dyDescent="0.25">
      <c r="A263" s="14"/>
      <c r="B263" s="14"/>
      <c r="C263" s="381"/>
      <c r="D263" s="14"/>
      <c r="E263" s="14"/>
      <c r="F263" s="14"/>
      <c r="G263" s="14"/>
      <c r="H263" s="14"/>
      <c r="I263" s="14"/>
      <c r="J263" s="14"/>
      <c r="L263" s="14"/>
      <c r="M263" s="14"/>
      <c r="N263" s="14"/>
    </row>
    <row r="264" spans="1:14" x14ac:dyDescent="0.25">
      <c r="A264" s="14"/>
      <c r="B264" s="14"/>
      <c r="C264" s="381"/>
      <c r="D264" s="14"/>
      <c r="E264" s="14"/>
      <c r="F264" s="14"/>
      <c r="G264" s="14"/>
      <c r="H264" s="14"/>
      <c r="I264" s="14"/>
      <c r="J264" s="14"/>
      <c r="L264" s="14"/>
      <c r="M264" s="14"/>
      <c r="N264" s="14"/>
    </row>
    <row r="265" spans="1:14" x14ac:dyDescent="0.25">
      <c r="A265" s="14"/>
      <c r="B265" s="14"/>
      <c r="C265" s="381"/>
      <c r="D265" s="14"/>
      <c r="E265" s="14"/>
      <c r="F265" s="14"/>
      <c r="G265" s="14"/>
      <c r="H265" s="14"/>
      <c r="I265" s="14"/>
      <c r="J265" s="14"/>
      <c r="L265" s="14"/>
      <c r="M265" s="14"/>
      <c r="N265" s="14"/>
    </row>
    <row r="266" spans="1:14" x14ac:dyDescent="0.25">
      <c r="A266" s="14"/>
      <c r="B266" s="14"/>
      <c r="C266" s="381"/>
      <c r="D266" s="14"/>
      <c r="E266" s="14"/>
      <c r="F266" s="14"/>
      <c r="G266" s="14"/>
      <c r="H266" s="14"/>
      <c r="I266" s="14"/>
      <c r="J266" s="14"/>
      <c r="L266" s="14"/>
      <c r="M266" s="14"/>
      <c r="N266" s="14"/>
    </row>
    <row r="267" spans="1:14" x14ac:dyDescent="0.25">
      <c r="A267" s="14"/>
      <c r="B267" s="14"/>
      <c r="C267" s="381"/>
      <c r="D267" s="14"/>
      <c r="E267" s="14"/>
      <c r="F267" s="14"/>
      <c r="G267" s="14"/>
      <c r="H267" s="14"/>
      <c r="I267" s="14"/>
      <c r="J267" s="14"/>
      <c r="L267" s="14"/>
      <c r="M267" s="14"/>
      <c r="N267" s="14"/>
    </row>
    <row r="268" spans="1:14" x14ac:dyDescent="0.25">
      <c r="A268" s="14"/>
      <c r="B268" s="14"/>
      <c r="C268" s="381"/>
      <c r="D268" s="14"/>
      <c r="E268" s="14"/>
      <c r="F268" s="14"/>
      <c r="G268" s="14"/>
      <c r="H268" s="14"/>
      <c r="I268" s="14"/>
      <c r="J268" s="14"/>
      <c r="L268" s="14"/>
      <c r="M268" s="14"/>
      <c r="N268" s="14"/>
    </row>
    <row r="269" spans="1:14" x14ac:dyDescent="0.25">
      <c r="A269" s="14"/>
      <c r="B269" s="14"/>
      <c r="C269" s="381"/>
      <c r="D269" s="14"/>
      <c r="E269" s="14"/>
      <c r="F269" s="14"/>
      <c r="G269" s="14"/>
      <c r="H269" s="14"/>
      <c r="I269" s="14"/>
      <c r="J269" s="14"/>
      <c r="L269" s="14"/>
      <c r="M269" s="14"/>
      <c r="N269" s="14"/>
    </row>
    <row r="270" spans="1:14" x14ac:dyDescent="0.25">
      <c r="A270" s="14"/>
      <c r="B270" s="14"/>
      <c r="C270" s="381"/>
      <c r="D270" s="14"/>
      <c r="E270" s="14"/>
      <c r="F270" s="14"/>
      <c r="G270" s="14"/>
      <c r="H270" s="14"/>
      <c r="I270" s="14"/>
      <c r="J270" s="14"/>
      <c r="L270" s="14"/>
      <c r="M270" s="14"/>
      <c r="N270" s="14"/>
    </row>
    <row r="271" spans="1:14" x14ac:dyDescent="0.25">
      <c r="A271" s="14"/>
      <c r="B271" s="14"/>
      <c r="C271" s="381"/>
      <c r="D271" s="14"/>
      <c r="E271" s="14"/>
      <c r="F271" s="14"/>
      <c r="G271" s="14"/>
      <c r="H271" s="14"/>
      <c r="I271" s="14"/>
      <c r="J271" s="14"/>
      <c r="L271" s="14"/>
      <c r="M271" s="14"/>
      <c r="N271" s="14"/>
    </row>
    <row r="272" spans="1:14" x14ac:dyDescent="0.25">
      <c r="A272" s="14"/>
      <c r="B272" s="14"/>
      <c r="C272" s="381"/>
      <c r="D272" s="14"/>
      <c r="E272" s="14"/>
      <c r="F272" s="14"/>
      <c r="G272" s="14"/>
      <c r="H272" s="14"/>
      <c r="I272" s="14"/>
      <c r="J272" s="14"/>
      <c r="L272" s="14"/>
      <c r="M272" s="14"/>
      <c r="N272" s="14"/>
    </row>
    <row r="273" spans="1:14" x14ac:dyDescent="0.25">
      <c r="A273" s="14"/>
      <c r="B273" s="14"/>
      <c r="C273" s="381"/>
      <c r="D273" s="14"/>
      <c r="E273" s="14"/>
      <c r="F273" s="14"/>
      <c r="G273" s="14"/>
      <c r="H273" s="14"/>
      <c r="I273" s="14"/>
      <c r="J273" s="14"/>
      <c r="L273" s="14"/>
      <c r="M273" s="14"/>
      <c r="N273" s="14"/>
    </row>
    <row r="274" spans="1:14" x14ac:dyDescent="0.25">
      <c r="A274" s="14"/>
      <c r="B274" s="14"/>
      <c r="C274" s="381"/>
      <c r="D274" s="14"/>
      <c r="E274" s="14"/>
      <c r="F274" s="14"/>
      <c r="G274" s="14"/>
      <c r="H274" s="14"/>
      <c r="I274" s="14"/>
      <c r="J274" s="14"/>
      <c r="L274" s="14"/>
      <c r="M274" s="14"/>
      <c r="N274" s="14"/>
    </row>
    <row r="275" spans="1:14" x14ac:dyDescent="0.25">
      <c r="A275" s="14"/>
      <c r="B275" s="14"/>
      <c r="C275" s="381"/>
      <c r="D275" s="14"/>
      <c r="E275" s="14"/>
      <c r="F275" s="14"/>
      <c r="G275" s="14"/>
      <c r="H275" s="14"/>
      <c r="I275" s="14"/>
      <c r="J275" s="14"/>
      <c r="L275" s="14"/>
      <c r="M275" s="14"/>
      <c r="N275" s="14"/>
    </row>
    <row r="276" spans="1:14" x14ac:dyDescent="0.25">
      <c r="A276" s="14"/>
      <c r="B276" s="14"/>
      <c r="C276" s="381"/>
      <c r="D276" s="14"/>
      <c r="E276" s="14"/>
      <c r="F276" s="14"/>
      <c r="G276" s="14"/>
      <c r="H276" s="14"/>
      <c r="I276" s="14"/>
      <c r="J276" s="14"/>
      <c r="L276" s="14"/>
      <c r="M276" s="14"/>
      <c r="N276" s="14"/>
    </row>
    <row r="277" spans="1:14" x14ac:dyDescent="0.25">
      <c r="A277" s="14"/>
      <c r="B277" s="14"/>
      <c r="C277" s="381"/>
      <c r="D277" s="14"/>
      <c r="E277" s="14"/>
      <c r="F277" s="14"/>
      <c r="G277" s="14"/>
      <c r="H277" s="14"/>
      <c r="I277" s="14"/>
      <c r="J277" s="14"/>
      <c r="L277" s="14"/>
      <c r="M277" s="14"/>
      <c r="N277" s="14"/>
    </row>
    <row r="278" spans="1:14" x14ac:dyDescent="0.25">
      <c r="A278" s="14"/>
      <c r="B278" s="14"/>
      <c r="C278" s="381"/>
      <c r="D278" s="14"/>
      <c r="E278" s="14"/>
      <c r="F278" s="14"/>
      <c r="G278" s="14"/>
      <c r="H278" s="14"/>
      <c r="I278" s="14"/>
      <c r="J278" s="14"/>
      <c r="L278" s="14"/>
      <c r="M278" s="14"/>
      <c r="N278" s="14"/>
    </row>
    <row r="279" spans="1:14" x14ac:dyDescent="0.25">
      <c r="A279" s="14"/>
      <c r="B279" s="14"/>
      <c r="C279" s="381"/>
      <c r="D279" s="14"/>
      <c r="E279" s="14"/>
      <c r="F279" s="14"/>
      <c r="G279" s="14"/>
      <c r="H279" s="14"/>
      <c r="I279" s="14"/>
      <c r="J279" s="14"/>
      <c r="L279" s="14"/>
      <c r="M279" s="14"/>
      <c r="N279" s="14"/>
    </row>
    <row r="280" spans="1:14" x14ac:dyDescent="0.25">
      <c r="A280" s="14"/>
      <c r="B280" s="14"/>
      <c r="C280" s="381"/>
      <c r="D280" s="14"/>
      <c r="E280" s="14"/>
      <c r="F280" s="14"/>
      <c r="G280" s="14"/>
      <c r="H280" s="14"/>
      <c r="I280" s="14"/>
      <c r="J280" s="14"/>
      <c r="L280" s="14"/>
      <c r="M280" s="14"/>
      <c r="N280" s="14"/>
    </row>
    <row r="281" spans="1:14" x14ac:dyDescent="0.25">
      <c r="A281" s="14"/>
      <c r="B281" s="14"/>
      <c r="C281" s="381"/>
      <c r="D281" s="14"/>
      <c r="E281" s="14"/>
      <c r="F281" s="14"/>
      <c r="G281" s="14"/>
      <c r="H281" s="14"/>
      <c r="I281" s="14"/>
      <c r="J281" s="14"/>
      <c r="L281" s="14"/>
      <c r="M281" s="14"/>
      <c r="N281" s="14"/>
    </row>
    <row r="282" spans="1:14" x14ac:dyDescent="0.25">
      <c r="A282" s="14"/>
      <c r="B282" s="14"/>
      <c r="C282" s="381"/>
      <c r="D282" s="14"/>
      <c r="E282" s="14"/>
      <c r="F282" s="14"/>
      <c r="G282" s="14"/>
      <c r="H282" s="14"/>
      <c r="I282" s="14"/>
      <c r="J282" s="14"/>
      <c r="L282" s="14"/>
      <c r="M282" s="14"/>
      <c r="N282" s="14"/>
    </row>
    <row r="283" spans="1:14" x14ac:dyDescent="0.25">
      <c r="A283" s="14"/>
      <c r="B283" s="14"/>
      <c r="C283" s="381"/>
      <c r="D283" s="14"/>
      <c r="E283" s="14"/>
      <c r="F283" s="14"/>
      <c r="G283" s="14"/>
      <c r="H283" s="14"/>
      <c r="I283" s="14"/>
      <c r="J283" s="14"/>
      <c r="L283" s="14"/>
      <c r="M283" s="14"/>
      <c r="N283" s="14"/>
    </row>
    <row r="284" spans="1:14" x14ac:dyDescent="0.25">
      <c r="A284" s="14"/>
      <c r="B284" s="14"/>
      <c r="C284" s="381"/>
      <c r="D284" s="14"/>
      <c r="E284" s="14"/>
      <c r="F284" s="14"/>
      <c r="G284" s="14"/>
      <c r="H284" s="14"/>
      <c r="I284" s="14"/>
      <c r="J284" s="14"/>
      <c r="L284" s="14"/>
      <c r="M284" s="14"/>
      <c r="N284" s="14"/>
    </row>
    <row r="285" spans="1:14" x14ac:dyDescent="0.25">
      <c r="A285" s="14"/>
      <c r="B285" s="14"/>
      <c r="C285" s="381"/>
      <c r="D285" s="14"/>
      <c r="E285" s="14"/>
      <c r="F285" s="14"/>
      <c r="G285" s="14"/>
      <c r="H285" s="14"/>
      <c r="I285" s="14"/>
      <c r="J285" s="14"/>
      <c r="L285" s="14"/>
      <c r="M285" s="14"/>
      <c r="N285" s="14"/>
    </row>
    <row r="286" spans="1:14" x14ac:dyDescent="0.25">
      <c r="A286" s="14"/>
      <c r="B286" s="14"/>
      <c r="C286" s="381"/>
      <c r="D286" s="14"/>
      <c r="E286" s="14"/>
      <c r="F286" s="14"/>
      <c r="G286" s="14"/>
      <c r="H286" s="14"/>
      <c r="I286" s="14"/>
      <c r="J286" s="14"/>
      <c r="L286" s="14"/>
      <c r="M286" s="14"/>
      <c r="N286" s="14"/>
    </row>
    <row r="287" spans="1:14" x14ac:dyDescent="0.25">
      <c r="A287" s="14"/>
      <c r="B287" s="14"/>
      <c r="C287" s="381"/>
      <c r="D287" s="14"/>
      <c r="E287" s="14"/>
      <c r="F287" s="14"/>
      <c r="G287" s="14"/>
      <c r="H287" s="14"/>
      <c r="I287" s="14"/>
      <c r="J287" s="14"/>
      <c r="L287" s="14"/>
      <c r="M287" s="14"/>
      <c r="N287" s="14"/>
    </row>
    <row r="288" spans="1:14" x14ac:dyDescent="0.25">
      <c r="A288" s="14"/>
      <c r="B288" s="14"/>
      <c r="C288" s="381"/>
      <c r="D288" s="14"/>
      <c r="E288" s="14"/>
      <c r="F288" s="14"/>
      <c r="G288" s="14"/>
      <c r="H288" s="14"/>
      <c r="I288" s="14"/>
      <c r="J288" s="14"/>
      <c r="L288" s="14"/>
      <c r="M288" s="14"/>
      <c r="N288" s="14"/>
    </row>
    <row r="289" spans="1:14" x14ac:dyDescent="0.25">
      <c r="A289" s="14"/>
      <c r="B289" s="14"/>
      <c r="C289" s="381"/>
      <c r="D289" s="14"/>
      <c r="E289" s="14"/>
      <c r="F289" s="14"/>
      <c r="G289" s="14"/>
      <c r="H289" s="14"/>
      <c r="I289" s="14"/>
      <c r="J289" s="14"/>
      <c r="L289" s="14"/>
      <c r="M289" s="14"/>
      <c r="N289" s="14"/>
    </row>
    <row r="290" spans="1:14" x14ac:dyDescent="0.25">
      <c r="A290" s="14"/>
      <c r="B290" s="14"/>
      <c r="C290" s="381"/>
      <c r="D290" s="14"/>
      <c r="E290" s="14"/>
      <c r="F290" s="14"/>
      <c r="G290" s="14"/>
      <c r="H290" s="14"/>
      <c r="I290" s="14"/>
      <c r="J290" s="14"/>
      <c r="L290" s="14"/>
      <c r="M290" s="14"/>
      <c r="N290" s="14"/>
    </row>
    <row r="291" spans="1:14" x14ac:dyDescent="0.25">
      <c r="A291" s="14"/>
      <c r="B291" s="14"/>
      <c r="C291" s="381"/>
      <c r="D291" s="14"/>
      <c r="E291" s="14"/>
      <c r="F291" s="14"/>
      <c r="G291" s="14"/>
      <c r="H291" s="14"/>
      <c r="I291" s="14"/>
      <c r="J291" s="14"/>
      <c r="L291" s="14"/>
      <c r="M291" s="14"/>
      <c r="N291" s="14"/>
    </row>
    <row r="292" spans="1:14" x14ac:dyDescent="0.25">
      <c r="A292" s="14"/>
      <c r="B292" s="14"/>
      <c r="C292" s="381"/>
      <c r="D292" s="14"/>
      <c r="E292" s="14"/>
      <c r="F292" s="14"/>
      <c r="G292" s="14"/>
      <c r="H292" s="14"/>
      <c r="I292" s="14"/>
      <c r="J292" s="14"/>
      <c r="L292" s="14"/>
      <c r="M292" s="14"/>
      <c r="N292" s="14"/>
    </row>
    <row r="293" spans="1:14" x14ac:dyDescent="0.25">
      <c r="A293" s="14"/>
      <c r="B293" s="14"/>
      <c r="C293" s="381"/>
      <c r="D293" s="14"/>
      <c r="E293" s="14"/>
      <c r="F293" s="14"/>
      <c r="G293" s="14"/>
      <c r="H293" s="14"/>
      <c r="I293" s="14"/>
      <c r="J293" s="14"/>
      <c r="L293" s="14"/>
      <c r="M293" s="14"/>
      <c r="N293" s="14"/>
    </row>
    <row r="294" spans="1:14" x14ac:dyDescent="0.25">
      <c r="A294" s="14"/>
      <c r="B294" s="14"/>
      <c r="C294" s="381"/>
      <c r="D294" s="14"/>
      <c r="E294" s="14"/>
      <c r="F294" s="14"/>
      <c r="G294" s="14"/>
      <c r="H294" s="14"/>
      <c r="I294" s="14"/>
      <c r="J294" s="14"/>
      <c r="L294" s="14"/>
      <c r="M294" s="14"/>
      <c r="N294" s="14"/>
    </row>
    <row r="295" spans="1:14" x14ac:dyDescent="0.25">
      <c r="A295" s="14"/>
      <c r="B295" s="14"/>
      <c r="C295" s="381"/>
      <c r="D295" s="14"/>
      <c r="E295" s="14"/>
      <c r="F295" s="14"/>
      <c r="G295" s="14"/>
      <c r="H295" s="14"/>
      <c r="I295" s="14"/>
      <c r="J295" s="14"/>
      <c r="L295" s="14"/>
      <c r="M295" s="14"/>
      <c r="N295" s="14"/>
    </row>
    <row r="296" spans="1:14" x14ac:dyDescent="0.25">
      <c r="A296" s="14"/>
      <c r="B296" s="14"/>
      <c r="C296" s="381"/>
      <c r="D296" s="14"/>
      <c r="E296" s="14"/>
      <c r="F296" s="14"/>
      <c r="G296" s="14"/>
      <c r="H296" s="14"/>
      <c r="I296" s="14"/>
      <c r="J296" s="14"/>
      <c r="L296" s="14"/>
      <c r="M296" s="14"/>
      <c r="N296" s="14"/>
    </row>
    <row r="297" spans="1:14" x14ac:dyDescent="0.25">
      <c r="A297" s="14"/>
      <c r="B297" s="14"/>
      <c r="C297" s="381"/>
      <c r="D297" s="14"/>
      <c r="E297" s="14"/>
      <c r="F297" s="14"/>
      <c r="G297" s="14"/>
      <c r="H297" s="14"/>
      <c r="I297" s="14"/>
      <c r="J297" s="14"/>
      <c r="L297" s="14"/>
      <c r="M297" s="14"/>
      <c r="N297" s="14"/>
    </row>
    <row r="298" spans="1:14" x14ac:dyDescent="0.25">
      <c r="A298" s="14"/>
      <c r="B298" s="14"/>
      <c r="C298" s="381"/>
      <c r="D298" s="14"/>
      <c r="E298" s="14"/>
      <c r="F298" s="14"/>
      <c r="G298" s="14"/>
      <c r="H298" s="14"/>
      <c r="I298" s="14"/>
      <c r="J298" s="14"/>
      <c r="L298" s="14"/>
      <c r="M298" s="14"/>
      <c r="N298" s="14"/>
    </row>
    <row r="299" spans="1:14" x14ac:dyDescent="0.25">
      <c r="A299" s="14"/>
      <c r="B299" s="14"/>
      <c r="C299" s="381"/>
      <c r="D299" s="14"/>
      <c r="E299" s="14"/>
      <c r="F299" s="14"/>
      <c r="G299" s="14"/>
      <c r="H299" s="14"/>
      <c r="I299" s="14"/>
      <c r="J299" s="14"/>
      <c r="L299" s="14"/>
      <c r="M299" s="14"/>
      <c r="N299" s="14"/>
    </row>
    <row r="300" spans="1:14" x14ac:dyDescent="0.25">
      <c r="A300" s="14"/>
      <c r="B300" s="14"/>
      <c r="C300" s="381"/>
      <c r="D300" s="14"/>
      <c r="E300" s="14"/>
      <c r="F300" s="14"/>
      <c r="G300" s="14"/>
      <c r="H300" s="14"/>
      <c r="I300" s="14"/>
      <c r="J300" s="14"/>
      <c r="L300" s="14"/>
      <c r="M300" s="14"/>
      <c r="N300" s="14"/>
    </row>
    <row r="301" spans="1:14" x14ac:dyDescent="0.25">
      <c r="A301" s="14"/>
      <c r="B301" s="14"/>
      <c r="C301" s="381"/>
      <c r="D301" s="14"/>
      <c r="E301" s="14"/>
      <c r="F301" s="14"/>
      <c r="G301" s="14"/>
      <c r="H301" s="14"/>
      <c r="I301" s="14"/>
      <c r="J301" s="14"/>
      <c r="L301" s="14"/>
      <c r="M301" s="14"/>
      <c r="N301" s="14"/>
    </row>
    <row r="302" spans="1:14" x14ac:dyDescent="0.25">
      <c r="A302" s="14"/>
      <c r="B302" s="14"/>
      <c r="C302" s="381"/>
      <c r="D302" s="14"/>
      <c r="E302" s="14"/>
      <c r="F302" s="14"/>
      <c r="G302" s="14"/>
      <c r="H302" s="14"/>
      <c r="I302" s="14"/>
      <c r="J302" s="14"/>
      <c r="L302" s="14"/>
      <c r="M302" s="14"/>
      <c r="N302" s="14"/>
    </row>
    <row r="303" spans="1:14" x14ac:dyDescent="0.25">
      <c r="A303" s="14"/>
      <c r="B303" s="14"/>
      <c r="C303" s="381"/>
      <c r="D303" s="14"/>
      <c r="E303" s="14"/>
      <c r="F303" s="14"/>
      <c r="G303" s="14"/>
      <c r="H303" s="14"/>
      <c r="I303" s="14"/>
      <c r="J303" s="14"/>
      <c r="L303" s="14"/>
      <c r="M303" s="14"/>
      <c r="N303" s="14"/>
    </row>
    <row r="304" spans="1:14" x14ac:dyDescent="0.25">
      <c r="A304" s="14"/>
      <c r="B304" s="14"/>
      <c r="C304" s="381"/>
      <c r="D304" s="14"/>
      <c r="E304" s="14"/>
      <c r="F304" s="14"/>
      <c r="G304" s="14"/>
      <c r="H304" s="14"/>
      <c r="I304" s="14"/>
      <c r="J304" s="14"/>
      <c r="L304" s="14"/>
      <c r="M304" s="14"/>
      <c r="N304" s="14"/>
    </row>
    <row r="305" spans="1:14" x14ac:dyDescent="0.25">
      <c r="A305" s="14"/>
      <c r="B305" s="14"/>
      <c r="C305" s="381"/>
      <c r="D305" s="14"/>
      <c r="E305" s="14"/>
      <c r="F305" s="14"/>
      <c r="G305" s="14"/>
      <c r="H305" s="14"/>
      <c r="I305" s="14"/>
      <c r="J305" s="14"/>
      <c r="L305" s="14"/>
      <c r="M305" s="14"/>
      <c r="N305" s="14"/>
    </row>
    <row r="306" spans="1:14" x14ac:dyDescent="0.25">
      <c r="A306" s="14"/>
      <c r="B306" s="14"/>
      <c r="C306" s="381"/>
      <c r="D306" s="14"/>
      <c r="E306" s="14"/>
      <c r="F306" s="14"/>
      <c r="G306" s="14"/>
      <c r="H306" s="14"/>
      <c r="I306" s="14"/>
      <c r="J306" s="14"/>
      <c r="L306" s="14"/>
      <c r="M306" s="14"/>
      <c r="N306" s="14"/>
    </row>
    <row r="307" spans="1:14" x14ac:dyDescent="0.25">
      <c r="A307" s="14"/>
      <c r="B307" s="14"/>
      <c r="C307" s="381"/>
      <c r="D307" s="14"/>
      <c r="E307" s="14"/>
      <c r="F307" s="14"/>
      <c r="G307" s="14"/>
      <c r="H307" s="14"/>
      <c r="I307" s="14"/>
      <c r="J307" s="14"/>
      <c r="L307" s="14"/>
      <c r="M307" s="14"/>
      <c r="N307" s="14"/>
    </row>
    <row r="308" spans="1:14" x14ac:dyDescent="0.25">
      <c r="A308" s="14"/>
      <c r="B308" s="14"/>
      <c r="C308" s="381"/>
      <c r="D308" s="14"/>
      <c r="E308" s="14"/>
      <c r="F308" s="14"/>
      <c r="G308" s="14"/>
      <c r="H308" s="14"/>
      <c r="I308" s="14"/>
      <c r="J308" s="14"/>
      <c r="L308" s="14"/>
      <c r="M308" s="14"/>
      <c r="N308" s="14"/>
    </row>
    <row r="309" spans="1:14" x14ac:dyDescent="0.25">
      <c r="A309" s="14"/>
      <c r="B309" s="14"/>
      <c r="C309" s="381"/>
      <c r="D309" s="14"/>
      <c r="E309" s="14"/>
      <c r="F309" s="14"/>
      <c r="G309" s="14"/>
      <c r="H309" s="14"/>
      <c r="I309" s="14"/>
      <c r="J309" s="14"/>
      <c r="L309" s="14"/>
      <c r="M309" s="14"/>
      <c r="N309" s="14"/>
    </row>
    <row r="310" spans="1:14" x14ac:dyDescent="0.25">
      <c r="A310" s="14"/>
      <c r="B310" s="14"/>
      <c r="C310" s="381"/>
      <c r="D310" s="14"/>
      <c r="E310" s="14"/>
      <c r="F310" s="14"/>
      <c r="G310" s="14"/>
      <c r="H310" s="14"/>
      <c r="I310" s="14"/>
      <c r="J310" s="14"/>
      <c r="L310" s="14"/>
      <c r="M310" s="14"/>
      <c r="N310" s="14"/>
    </row>
    <row r="311" spans="1:14" x14ac:dyDescent="0.25">
      <c r="A311" s="14"/>
      <c r="B311" s="14"/>
      <c r="C311" s="381"/>
      <c r="D311" s="14"/>
      <c r="E311" s="14"/>
      <c r="F311" s="14"/>
      <c r="G311" s="14"/>
      <c r="H311" s="14"/>
      <c r="I311" s="14"/>
      <c r="J311" s="14"/>
      <c r="L311" s="14"/>
      <c r="M311" s="14"/>
      <c r="N311" s="14"/>
    </row>
    <row r="312" spans="1:14" x14ac:dyDescent="0.25">
      <c r="A312" s="14"/>
      <c r="B312" s="14"/>
      <c r="C312" s="381"/>
      <c r="D312" s="14"/>
      <c r="E312" s="14"/>
      <c r="F312" s="14"/>
      <c r="G312" s="14"/>
      <c r="H312" s="14"/>
      <c r="I312" s="14"/>
      <c r="J312" s="14"/>
      <c r="L312" s="14"/>
      <c r="M312" s="14"/>
      <c r="N312" s="14"/>
    </row>
    <row r="313" spans="1:14" x14ac:dyDescent="0.25">
      <c r="A313" s="14"/>
      <c r="B313" s="14"/>
      <c r="C313" s="381"/>
      <c r="D313" s="14"/>
      <c r="E313" s="14"/>
      <c r="F313" s="14"/>
      <c r="G313" s="14"/>
      <c r="H313" s="14"/>
      <c r="I313" s="14"/>
      <c r="J313" s="14"/>
      <c r="L313" s="14"/>
      <c r="M313" s="14"/>
      <c r="N313" s="14"/>
    </row>
    <row r="314" spans="1:14" x14ac:dyDescent="0.25">
      <c r="A314" s="14"/>
      <c r="B314" s="14"/>
      <c r="C314" s="381"/>
      <c r="D314" s="14"/>
      <c r="E314" s="14"/>
      <c r="F314" s="14"/>
      <c r="G314" s="14"/>
      <c r="H314" s="14"/>
      <c r="I314" s="14"/>
      <c r="J314" s="14"/>
      <c r="L314" s="14"/>
      <c r="M314" s="14"/>
      <c r="N314" s="14"/>
    </row>
    <row r="315" spans="1:14" x14ac:dyDescent="0.25">
      <c r="A315" s="14"/>
      <c r="B315" s="14"/>
      <c r="C315" s="381"/>
      <c r="D315" s="14"/>
      <c r="E315" s="14"/>
      <c r="F315" s="14"/>
      <c r="G315" s="14"/>
      <c r="H315" s="14"/>
      <c r="I315" s="14"/>
      <c r="J315" s="14"/>
      <c r="L315" s="14"/>
      <c r="M315" s="14"/>
      <c r="N315" s="14"/>
    </row>
    <row r="316" spans="1:14" x14ac:dyDescent="0.25">
      <c r="A316" s="14"/>
      <c r="B316" s="14"/>
      <c r="C316" s="381"/>
      <c r="D316" s="14"/>
      <c r="E316" s="14"/>
      <c r="F316" s="14"/>
      <c r="G316" s="14"/>
      <c r="H316" s="14"/>
      <c r="I316" s="14"/>
      <c r="J316" s="14"/>
      <c r="L316" s="14"/>
      <c r="M316" s="14"/>
      <c r="N316" s="14"/>
    </row>
    <row r="317" spans="1:14" x14ac:dyDescent="0.25">
      <c r="A317" s="14"/>
      <c r="B317" s="14"/>
      <c r="C317" s="381"/>
      <c r="D317" s="14"/>
      <c r="E317" s="14"/>
      <c r="F317" s="14"/>
      <c r="G317" s="14"/>
      <c r="H317" s="14"/>
      <c r="I317" s="14"/>
      <c r="J317" s="14"/>
      <c r="L317" s="14"/>
      <c r="M317" s="14"/>
      <c r="N317" s="14"/>
    </row>
    <row r="318" spans="1:14" x14ac:dyDescent="0.25">
      <c r="A318" s="14"/>
      <c r="B318" s="14"/>
      <c r="C318" s="381"/>
      <c r="D318" s="14"/>
      <c r="E318" s="14"/>
      <c r="F318" s="14"/>
      <c r="G318" s="14"/>
      <c r="H318" s="14"/>
      <c r="I318" s="14"/>
      <c r="J318" s="14"/>
      <c r="L318" s="14"/>
      <c r="M318" s="14"/>
      <c r="N318" s="14"/>
    </row>
    <row r="319" spans="1:14" x14ac:dyDescent="0.25">
      <c r="A319" s="14"/>
      <c r="B319" s="14"/>
      <c r="C319" s="381"/>
      <c r="D319" s="14"/>
      <c r="E319" s="14"/>
      <c r="F319" s="14"/>
      <c r="G319" s="14"/>
      <c r="H319" s="14"/>
      <c r="I319" s="14"/>
      <c r="J319" s="14"/>
      <c r="L319" s="14"/>
      <c r="M319" s="14"/>
      <c r="N319" s="14"/>
    </row>
    <row r="320" spans="1:14" x14ac:dyDescent="0.25">
      <c r="A320" s="14"/>
      <c r="B320" s="14"/>
      <c r="C320" s="381"/>
      <c r="D320" s="14"/>
      <c r="E320" s="14"/>
      <c r="F320" s="14"/>
      <c r="G320" s="14"/>
      <c r="H320" s="14"/>
      <c r="I320" s="14"/>
      <c r="J320" s="14"/>
      <c r="L320" s="14"/>
      <c r="M320" s="14"/>
      <c r="N320" s="14"/>
    </row>
    <row r="321" spans="1:14" x14ac:dyDescent="0.25">
      <c r="A321" s="14"/>
      <c r="B321" s="14"/>
      <c r="C321" s="381"/>
      <c r="D321" s="14"/>
      <c r="E321" s="14"/>
      <c r="F321" s="14"/>
      <c r="G321" s="14"/>
      <c r="H321" s="14"/>
      <c r="I321" s="14"/>
      <c r="J321" s="14"/>
      <c r="L321" s="14"/>
      <c r="M321" s="14"/>
      <c r="N321" s="14"/>
    </row>
    <row r="322" spans="1:14" x14ac:dyDescent="0.25">
      <c r="A322" s="14"/>
      <c r="B322" s="14"/>
      <c r="C322" s="381"/>
      <c r="D322" s="14"/>
      <c r="E322" s="14"/>
      <c r="F322" s="14"/>
      <c r="G322" s="14"/>
      <c r="H322" s="14"/>
      <c r="I322" s="14"/>
      <c r="J322" s="14"/>
      <c r="L322" s="14"/>
      <c r="M322" s="14"/>
      <c r="N322" s="14"/>
    </row>
    <row r="323" spans="1:14" x14ac:dyDescent="0.25">
      <c r="A323" s="14"/>
      <c r="B323" s="14"/>
      <c r="C323" s="381"/>
      <c r="D323" s="14"/>
      <c r="E323" s="14"/>
      <c r="F323" s="14"/>
      <c r="G323" s="14"/>
      <c r="H323" s="14"/>
      <c r="I323" s="14"/>
      <c r="J323" s="14"/>
      <c r="L323" s="14"/>
      <c r="M323" s="14"/>
      <c r="N323" s="14"/>
    </row>
    <row r="324" spans="1:14" x14ac:dyDescent="0.25">
      <c r="A324" s="14"/>
      <c r="B324" s="14"/>
      <c r="C324" s="381"/>
      <c r="D324" s="14"/>
      <c r="E324" s="14"/>
      <c r="F324" s="14"/>
      <c r="G324" s="14"/>
      <c r="H324" s="14"/>
      <c r="I324" s="14"/>
      <c r="J324" s="14"/>
      <c r="L324" s="14"/>
      <c r="M324" s="14"/>
      <c r="N324" s="14"/>
    </row>
    <row r="325" spans="1:14" x14ac:dyDescent="0.25">
      <c r="A325" s="14"/>
      <c r="B325" s="14"/>
      <c r="C325" s="381"/>
      <c r="D325" s="14"/>
      <c r="E325" s="14"/>
      <c r="F325" s="14"/>
      <c r="G325" s="14"/>
      <c r="H325" s="14"/>
      <c r="I325" s="14"/>
      <c r="J325" s="14"/>
      <c r="L325" s="14"/>
      <c r="M325" s="14"/>
      <c r="N325" s="14"/>
    </row>
    <row r="326" spans="1:14" x14ac:dyDescent="0.25">
      <c r="A326" s="14"/>
      <c r="B326" s="14"/>
      <c r="C326" s="381"/>
      <c r="D326" s="14"/>
      <c r="E326" s="14"/>
      <c r="F326" s="14"/>
      <c r="G326" s="14"/>
      <c r="H326" s="14"/>
      <c r="I326" s="14"/>
      <c r="J326" s="14"/>
      <c r="L326" s="14"/>
      <c r="M326" s="14"/>
      <c r="N326" s="14"/>
    </row>
    <row r="327" spans="1:14" x14ac:dyDescent="0.25">
      <c r="A327" s="14"/>
      <c r="B327" s="14"/>
      <c r="C327" s="381"/>
      <c r="D327" s="14"/>
      <c r="E327" s="14"/>
      <c r="F327" s="14"/>
      <c r="G327" s="14"/>
      <c r="H327" s="14"/>
      <c r="I327" s="14"/>
      <c r="J327" s="14"/>
      <c r="L327" s="14"/>
      <c r="M327" s="14"/>
      <c r="N327" s="14"/>
    </row>
    <row r="328" spans="1:14" x14ac:dyDescent="0.25">
      <c r="A328" s="14"/>
      <c r="B328" s="14"/>
      <c r="C328" s="381"/>
      <c r="D328" s="14"/>
      <c r="E328" s="14"/>
      <c r="F328" s="14"/>
      <c r="G328" s="14"/>
      <c r="H328" s="14"/>
      <c r="I328" s="14"/>
      <c r="J328" s="14"/>
      <c r="L328" s="14"/>
      <c r="M328" s="14"/>
      <c r="N328" s="14"/>
    </row>
    <row r="329" spans="1:14" x14ac:dyDescent="0.25">
      <c r="A329" s="14"/>
      <c r="B329" s="14"/>
      <c r="C329" s="381"/>
      <c r="D329" s="14"/>
      <c r="E329" s="14"/>
      <c r="F329" s="14"/>
      <c r="G329" s="14"/>
      <c r="H329" s="14"/>
      <c r="I329" s="14"/>
      <c r="J329" s="14"/>
      <c r="L329" s="14"/>
      <c r="M329" s="14"/>
      <c r="N329" s="14"/>
    </row>
    <row r="330" spans="1:14" x14ac:dyDescent="0.25">
      <c r="A330" s="14"/>
      <c r="B330" s="14"/>
      <c r="C330" s="381"/>
      <c r="D330" s="14"/>
      <c r="E330" s="14"/>
      <c r="F330" s="14"/>
      <c r="G330" s="14"/>
      <c r="H330" s="14"/>
      <c r="I330" s="14"/>
      <c r="J330" s="14"/>
      <c r="L330" s="14"/>
      <c r="M330" s="14"/>
      <c r="N330" s="14"/>
    </row>
    <row r="331" spans="1:14" x14ac:dyDescent="0.25">
      <c r="A331" s="14"/>
      <c r="B331" s="14"/>
      <c r="C331" s="381"/>
      <c r="D331" s="14"/>
      <c r="E331" s="14"/>
      <c r="F331" s="14"/>
      <c r="G331" s="14"/>
      <c r="H331" s="14"/>
      <c r="I331" s="14"/>
      <c r="J331" s="14"/>
      <c r="L331" s="14"/>
      <c r="M331" s="14"/>
      <c r="N331" s="14"/>
    </row>
    <row r="332" spans="1:14" x14ac:dyDescent="0.25">
      <c r="A332" s="14"/>
      <c r="B332" s="14"/>
      <c r="C332" s="381"/>
      <c r="D332" s="14"/>
      <c r="E332" s="14"/>
      <c r="F332" s="14"/>
      <c r="G332" s="14"/>
      <c r="H332" s="14"/>
      <c r="I332" s="14"/>
      <c r="J332" s="14"/>
      <c r="L332" s="14"/>
      <c r="M332" s="14"/>
      <c r="N332" s="14"/>
    </row>
    <row r="333" spans="1:14" x14ac:dyDescent="0.25">
      <c r="A333" s="14"/>
      <c r="B333" s="14"/>
      <c r="C333" s="381"/>
      <c r="D333" s="14"/>
      <c r="E333" s="14"/>
      <c r="F333" s="14"/>
      <c r="G333" s="14"/>
      <c r="H333" s="14"/>
      <c r="I333" s="14"/>
      <c r="J333" s="14"/>
      <c r="L333" s="14"/>
      <c r="M333" s="14"/>
      <c r="N333" s="14"/>
    </row>
    <row r="334" spans="1:14" x14ac:dyDescent="0.25">
      <c r="A334" s="14"/>
      <c r="B334" s="14"/>
      <c r="C334" s="381"/>
      <c r="D334" s="14"/>
      <c r="E334" s="14"/>
      <c r="F334" s="14"/>
      <c r="G334" s="14"/>
      <c r="H334" s="14"/>
      <c r="I334" s="14"/>
      <c r="J334" s="14"/>
      <c r="L334" s="14"/>
      <c r="M334" s="14"/>
      <c r="N334" s="14"/>
    </row>
    <row r="335" spans="1:14" x14ac:dyDescent="0.25">
      <c r="A335" s="14"/>
      <c r="B335" s="14"/>
      <c r="C335" s="381"/>
      <c r="D335" s="14"/>
      <c r="E335" s="14"/>
      <c r="F335" s="14"/>
      <c r="G335" s="14"/>
      <c r="H335" s="14"/>
      <c r="I335" s="14"/>
      <c r="J335" s="14"/>
      <c r="L335" s="14"/>
      <c r="M335" s="14"/>
      <c r="N335" s="14"/>
    </row>
    <row r="336" spans="1:14" x14ac:dyDescent="0.25">
      <c r="A336" s="14"/>
      <c r="B336" s="14"/>
      <c r="C336" s="381"/>
      <c r="D336" s="14"/>
      <c r="E336" s="14"/>
      <c r="F336" s="14"/>
      <c r="G336" s="14"/>
      <c r="H336" s="14"/>
      <c r="I336" s="14"/>
      <c r="J336" s="14"/>
      <c r="L336" s="14"/>
      <c r="M336" s="14"/>
      <c r="N336" s="14"/>
    </row>
    <row r="337" spans="1:14" x14ac:dyDescent="0.25">
      <c r="A337" s="14"/>
      <c r="B337" s="14"/>
      <c r="C337" s="381"/>
      <c r="D337" s="14"/>
      <c r="E337" s="14"/>
      <c r="F337" s="14"/>
      <c r="G337" s="14"/>
      <c r="H337" s="14"/>
      <c r="I337" s="14"/>
      <c r="J337" s="14"/>
      <c r="L337" s="14"/>
      <c r="M337" s="14"/>
      <c r="N337" s="14"/>
    </row>
    <row r="338" spans="1:14" x14ac:dyDescent="0.25">
      <c r="A338" s="14"/>
      <c r="B338" s="14"/>
      <c r="C338" s="381"/>
      <c r="D338" s="14"/>
      <c r="E338" s="14"/>
      <c r="F338" s="14"/>
      <c r="G338" s="14"/>
      <c r="H338" s="14"/>
      <c r="I338" s="14"/>
      <c r="J338" s="14"/>
      <c r="L338" s="14"/>
      <c r="M338" s="14"/>
      <c r="N338" s="14"/>
    </row>
    <row r="339" spans="1:14" x14ac:dyDescent="0.25">
      <c r="A339" s="14"/>
      <c r="B339" s="14"/>
      <c r="C339" s="381"/>
      <c r="D339" s="14"/>
      <c r="E339" s="14"/>
      <c r="F339" s="14"/>
      <c r="G339" s="14"/>
      <c r="H339" s="14"/>
      <c r="I339" s="14"/>
      <c r="J339" s="14"/>
      <c r="L339" s="14"/>
      <c r="M339" s="14"/>
      <c r="N339" s="14"/>
    </row>
    <row r="340" spans="1:14" x14ac:dyDescent="0.25">
      <c r="A340" s="14"/>
      <c r="B340" s="14"/>
      <c r="C340" s="381"/>
      <c r="D340" s="14"/>
      <c r="E340" s="14"/>
      <c r="F340" s="14"/>
      <c r="G340" s="14"/>
      <c r="H340" s="14"/>
      <c r="I340" s="14"/>
      <c r="J340" s="14"/>
      <c r="L340" s="14"/>
      <c r="M340" s="14"/>
      <c r="N340" s="14"/>
    </row>
    <row r="341" spans="1:14" x14ac:dyDescent="0.25">
      <c r="A341" s="14"/>
      <c r="B341" s="14"/>
      <c r="C341" s="381"/>
      <c r="D341" s="14"/>
      <c r="E341" s="14"/>
      <c r="F341" s="14"/>
      <c r="G341" s="14"/>
      <c r="H341" s="14"/>
      <c r="I341" s="14"/>
      <c r="J341" s="14"/>
      <c r="L341" s="14"/>
      <c r="M341" s="14"/>
      <c r="N341" s="14"/>
    </row>
    <row r="342" spans="1:14" x14ac:dyDescent="0.25">
      <c r="A342" s="14"/>
      <c r="B342" s="14"/>
      <c r="C342" s="381"/>
      <c r="D342" s="14"/>
      <c r="E342" s="14"/>
      <c r="F342" s="14"/>
      <c r="G342" s="14"/>
      <c r="H342" s="14"/>
      <c r="I342" s="14"/>
      <c r="J342" s="14"/>
      <c r="L342" s="14"/>
      <c r="M342" s="14"/>
      <c r="N342" s="14"/>
    </row>
    <row r="343" spans="1:14" x14ac:dyDescent="0.25">
      <c r="A343" s="14"/>
      <c r="B343" s="14"/>
      <c r="C343" s="381"/>
      <c r="D343" s="14"/>
      <c r="E343" s="14"/>
      <c r="F343" s="14"/>
      <c r="G343" s="14"/>
      <c r="H343" s="14"/>
      <c r="I343" s="14"/>
      <c r="J343" s="14"/>
      <c r="L343" s="14"/>
      <c r="M343" s="14"/>
      <c r="N343" s="14"/>
    </row>
    <row r="344" spans="1:14" x14ac:dyDescent="0.25">
      <c r="C344" s="382"/>
    </row>
    <row r="345" spans="1:14" x14ac:dyDescent="0.25">
      <c r="C345" s="382"/>
    </row>
    <row r="346" spans="1:14" x14ac:dyDescent="0.25">
      <c r="C346" s="382"/>
    </row>
    <row r="347" spans="1:14" x14ac:dyDescent="0.25">
      <c r="C347" s="382"/>
    </row>
    <row r="348" spans="1:14" x14ac:dyDescent="0.25">
      <c r="C348" s="382"/>
    </row>
    <row r="349" spans="1:14" x14ac:dyDescent="0.25">
      <c r="C349" s="382"/>
    </row>
    <row r="350" spans="1:14" x14ac:dyDescent="0.25">
      <c r="C350" s="382"/>
    </row>
    <row r="351" spans="1:14" x14ac:dyDescent="0.25">
      <c r="C351" s="382"/>
    </row>
    <row r="352" spans="1:14" x14ac:dyDescent="0.25">
      <c r="C352" s="382"/>
    </row>
    <row r="353" spans="3:3" x14ac:dyDescent="0.25">
      <c r="C353" s="382"/>
    </row>
    <row r="354" spans="3:3" x14ac:dyDescent="0.25">
      <c r="C354" s="382"/>
    </row>
    <row r="355" spans="3:3" x14ac:dyDescent="0.25">
      <c r="C355" s="382"/>
    </row>
    <row r="356" spans="3:3" x14ac:dyDescent="0.25">
      <c r="C356" s="382"/>
    </row>
    <row r="357" spans="3:3" x14ac:dyDescent="0.25">
      <c r="C357" s="382"/>
    </row>
    <row r="358" spans="3:3" x14ac:dyDescent="0.25">
      <c r="C358" s="382"/>
    </row>
    <row r="359" spans="3:3" x14ac:dyDescent="0.25">
      <c r="C359" s="382"/>
    </row>
    <row r="360" spans="3:3" x14ac:dyDescent="0.25">
      <c r="C360" s="382"/>
    </row>
    <row r="361" spans="3:3" x14ac:dyDescent="0.25">
      <c r="C361" s="382"/>
    </row>
    <row r="362" spans="3:3" x14ac:dyDescent="0.25">
      <c r="C362" s="382"/>
    </row>
    <row r="363" spans="3:3" x14ac:dyDescent="0.25">
      <c r="C363" s="382"/>
    </row>
    <row r="364" spans="3:3" x14ac:dyDescent="0.25">
      <c r="C364" s="382"/>
    </row>
    <row r="365" spans="3:3" x14ac:dyDescent="0.25">
      <c r="C365" s="382"/>
    </row>
    <row r="366" spans="3:3" x14ac:dyDescent="0.25">
      <c r="C366" s="382"/>
    </row>
    <row r="367" spans="3:3" x14ac:dyDescent="0.25">
      <c r="C367" s="382"/>
    </row>
    <row r="368" spans="3:3" x14ac:dyDescent="0.25">
      <c r="C368" s="382"/>
    </row>
    <row r="369" spans="3:3" x14ac:dyDescent="0.25">
      <c r="C369" s="382"/>
    </row>
    <row r="370" spans="3:3" x14ac:dyDescent="0.25">
      <c r="C370" s="382"/>
    </row>
    <row r="371" spans="3:3" x14ac:dyDescent="0.25">
      <c r="C371" s="382"/>
    </row>
    <row r="372" spans="3:3" x14ac:dyDescent="0.25">
      <c r="C372" s="382"/>
    </row>
    <row r="373" spans="3:3" x14ac:dyDescent="0.25">
      <c r="C373" s="382"/>
    </row>
    <row r="374" spans="3:3" x14ac:dyDescent="0.25">
      <c r="C374" s="382"/>
    </row>
    <row r="375" spans="3:3" x14ac:dyDescent="0.25">
      <c r="C375" s="382"/>
    </row>
    <row r="376" spans="3:3" x14ac:dyDescent="0.25">
      <c r="C376" s="382"/>
    </row>
    <row r="377" spans="3:3" x14ac:dyDescent="0.25">
      <c r="C377" s="382"/>
    </row>
    <row r="378" spans="3:3" x14ac:dyDescent="0.25">
      <c r="C378" s="382"/>
    </row>
    <row r="379" spans="3:3" x14ac:dyDescent="0.25">
      <c r="C379" s="382"/>
    </row>
    <row r="380" spans="3:3" x14ac:dyDescent="0.25">
      <c r="C380" s="382"/>
    </row>
    <row r="381" spans="3:3" x14ac:dyDescent="0.25">
      <c r="C381" s="382"/>
    </row>
    <row r="382" spans="3:3" x14ac:dyDescent="0.25">
      <c r="C382" s="382"/>
    </row>
    <row r="383" spans="3:3" x14ac:dyDescent="0.25">
      <c r="C383" s="382"/>
    </row>
    <row r="384" spans="3:3" x14ac:dyDescent="0.25">
      <c r="C384" s="382"/>
    </row>
    <row r="385" spans="3:3" x14ac:dyDescent="0.25">
      <c r="C385" s="382"/>
    </row>
    <row r="386" spans="3:3" x14ac:dyDescent="0.25">
      <c r="C386" s="382"/>
    </row>
    <row r="387" spans="3:3" x14ac:dyDescent="0.25">
      <c r="C387" s="382"/>
    </row>
    <row r="388" spans="3:3" x14ac:dyDescent="0.25">
      <c r="C388" s="382"/>
    </row>
    <row r="389" spans="3:3" x14ac:dyDescent="0.25">
      <c r="C389" s="382"/>
    </row>
    <row r="390" spans="3:3" x14ac:dyDescent="0.25">
      <c r="C390" s="382"/>
    </row>
    <row r="391" spans="3:3" x14ac:dyDescent="0.25">
      <c r="C391" s="382"/>
    </row>
    <row r="392" spans="3:3" x14ac:dyDescent="0.25">
      <c r="C392" s="382"/>
    </row>
    <row r="393" spans="3:3" x14ac:dyDescent="0.25">
      <c r="C393" s="382"/>
    </row>
    <row r="394" spans="3:3" x14ac:dyDescent="0.25">
      <c r="C394" s="382"/>
    </row>
    <row r="395" spans="3:3" x14ac:dyDescent="0.25">
      <c r="C395" s="382"/>
    </row>
    <row r="396" spans="3:3" x14ac:dyDescent="0.25">
      <c r="C396" s="382"/>
    </row>
    <row r="397" spans="3:3" x14ac:dyDescent="0.25">
      <c r="C397" s="382"/>
    </row>
    <row r="398" spans="3:3" x14ac:dyDescent="0.25">
      <c r="C398" s="382"/>
    </row>
    <row r="399" spans="3:3" x14ac:dyDescent="0.25">
      <c r="C399" s="382"/>
    </row>
    <row r="400" spans="3:3" x14ac:dyDescent="0.25">
      <c r="C400" s="382"/>
    </row>
    <row r="401" spans="3:3" x14ac:dyDescent="0.25">
      <c r="C401" s="382"/>
    </row>
    <row r="402" spans="3:3" x14ac:dyDescent="0.25">
      <c r="C402" s="382"/>
    </row>
    <row r="403" spans="3:3" x14ac:dyDescent="0.25">
      <c r="C403" s="382"/>
    </row>
    <row r="404" spans="3:3" x14ac:dyDescent="0.25">
      <c r="C404" s="382"/>
    </row>
    <row r="405" spans="3:3" x14ac:dyDescent="0.25">
      <c r="C405" s="382"/>
    </row>
    <row r="406" spans="3:3" x14ac:dyDescent="0.25">
      <c r="C406" s="382"/>
    </row>
    <row r="407" spans="3:3" x14ac:dyDescent="0.25">
      <c r="C407" s="382"/>
    </row>
    <row r="408" spans="3:3" x14ac:dyDescent="0.25">
      <c r="C408" s="382"/>
    </row>
    <row r="409" spans="3:3" x14ac:dyDescent="0.25">
      <c r="C409" s="382"/>
    </row>
    <row r="410" spans="3:3" x14ac:dyDescent="0.25">
      <c r="C410" s="382"/>
    </row>
    <row r="411" spans="3:3" x14ac:dyDescent="0.25">
      <c r="C411" s="382"/>
    </row>
    <row r="412" spans="3:3" x14ac:dyDescent="0.25">
      <c r="C412" s="382"/>
    </row>
    <row r="413" spans="3:3" x14ac:dyDescent="0.25">
      <c r="C413" s="382"/>
    </row>
    <row r="414" spans="3:3" x14ac:dyDescent="0.25">
      <c r="C414" s="382"/>
    </row>
    <row r="415" spans="3:3" x14ac:dyDescent="0.25">
      <c r="C415" s="382"/>
    </row>
    <row r="416" spans="3:3" x14ac:dyDescent="0.25">
      <c r="C416" s="382"/>
    </row>
    <row r="417" spans="3:3" x14ac:dyDescent="0.25">
      <c r="C417" s="382"/>
    </row>
    <row r="418" spans="3:3" x14ac:dyDescent="0.25">
      <c r="C418" s="382"/>
    </row>
    <row r="419" spans="3:3" x14ac:dyDescent="0.25">
      <c r="C419" s="382"/>
    </row>
    <row r="420" spans="3:3" x14ac:dyDescent="0.25">
      <c r="C420" s="382"/>
    </row>
    <row r="421" spans="3:3" x14ac:dyDescent="0.25">
      <c r="C421" s="382"/>
    </row>
    <row r="422" spans="3:3" x14ac:dyDescent="0.25">
      <c r="C422" s="382"/>
    </row>
    <row r="423" spans="3:3" x14ac:dyDescent="0.25">
      <c r="C423" s="382"/>
    </row>
    <row r="424" spans="3:3" x14ac:dyDescent="0.25">
      <c r="C424" s="382"/>
    </row>
    <row r="425" spans="3:3" x14ac:dyDescent="0.25">
      <c r="C425" s="382"/>
    </row>
    <row r="426" spans="3:3" x14ac:dyDescent="0.25">
      <c r="C426" s="382"/>
    </row>
    <row r="427" spans="3:3" x14ac:dyDescent="0.25">
      <c r="C427" s="382"/>
    </row>
    <row r="428" spans="3:3" x14ac:dyDescent="0.25">
      <c r="C428" s="382"/>
    </row>
    <row r="429" spans="3:3" x14ac:dyDescent="0.25">
      <c r="C429" s="382"/>
    </row>
    <row r="430" spans="3:3" x14ac:dyDescent="0.25">
      <c r="C430" s="382"/>
    </row>
    <row r="431" spans="3:3" x14ac:dyDescent="0.25">
      <c r="C431" s="382"/>
    </row>
    <row r="432" spans="3:3" x14ac:dyDescent="0.25">
      <c r="C432" s="382"/>
    </row>
    <row r="433" spans="3:3" x14ac:dyDescent="0.25">
      <c r="C433" s="382"/>
    </row>
    <row r="434" spans="3:3" x14ac:dyDescent="0.25">
      <c r="C434" s="382"/>
    </row>
    <row r="435" spans="3:3" x14ac:dyDescent="0.25">
      <c r="C435" s="382"/>
    </row>
    <row r="436" spans="3:3" x14ac:dyDescent="0.25">
      <c r="C436" s="382"/>
    </row>
    <row r="437" spans="3:3" x14ac:dyDescent="0.25">
      <c r="C437" s="382"/>
    </row>
    <row r="438" spans="3:3" x14ac:dyDescent="0.25">
      <c r="C438" s="382"/>
    </row>
    <row r="439" spans="3:3" x14ac:dyDescent="0.25">
      <c r="C439" s="382"/>
    </row>
    <row r="440" spans="3:3" x14ac:dyDescent="0.25">
      <c r="C440" s="382"/>
    </row>
    <row r="441" spans="3:3" x14ac:dyDescent="0.25">
      <c r="C441" s="382"/>
    </row>
    <row r="442" spans="3:3" x14ac:dyDescent="0.25">
      <c r="C442" s="382"/>
    </row>
    <row r="443" spans="3:3" x14ac:dyDescent="0.25">
      <c r="C443" s="382"/>
    </row>
    <row r="444" spans="3:3" x14ac:dyDescent="0.25">
      <c r="C444" s="382"/>
    </row>
    <row r="445" spans="3:3" x14ac:dyDescent="0.25">
      <c r="C445" s="382"/>
    </row>
    <row r="446" spans="3:3" x14ac:dyDescent="0.25">
      <c r="C446" s="382"/>
    </row>
    <row r="447" spans="3:3" x14ac:dyDescent="0.25">
      <c r="C447" s="382"/>
    </row>
    <row r="448" spans="3:3" x14ac:dyDescent="0.25">
      <c r="C448" s="382"/>
    </row>
    <row r="449" spans="3:3" x14ac:dyDescent="0.25">
      <c r="C449" s="382"/>
    </row>
    <row r="450" spans="3:3" x14ac:dyDescent="0.25">
      <c r="C450" s="382"/>
    </row>
    <row r="451" spans="3:3" x14ac:dyDescent="0.25">
      <c r="C451" s="382"/>
    </row>
    <row r="452" spans="3:3" x14ac:dyDescent="0.25">
      <c r="C452" s="382"/>
    </row>
    <row r="453" spans="3:3" x14ac:dyDescent="0.25">
      <c r="C453" s="382"/>
    </row>
    <row r="454" spans="3:3" x14ac:dyDescent="0.25">
      <c r="C454" s="382"/>
    </row>
    <row r="455" spans="3:3" x14ac:dyDescent="0.25">
      <c r="C455" s="382"/>
    </row>
    <row r="456" spans="3:3" x14ac:dyDescent="0.25">
      <c r="C456" s="382"/>
    </row>
    <row r="457" spans="3:3" x14ac:dyDescent="0.25">
      <c r="C457" s="382"/>
    </row>
    <row r="458" spans="3:3" x14ac:dyDescent="0.25">
      <c r="C458" s="382"/>
    </row>
    <row r="459" spans="3:3" x14ac:dyDescent="0.25">
      <c r="C459" s="382"/>
    </row>
    <row r="460" spans="3:3" x14ac:dyDescent="0.25">
      <c r="C460" s="382"/>
    </row>
    <row r="461" spans="3:3" x14ac:dyDescent="0.25">
      <c r="C461" s="382"/>
    </row>
    <row r="462" spans="3:3" x14ac:dyDescent="0.25">
      <c r="C462" s="382"/>
    </row>
    <row r="463" spans="3:3" x14ac:dyDescent="0.25">
      <c r="C463" s="382"/>
    </row>
    <row r="464" spans="3:3" x14ac:dyDescent="0.25">
      <c r="C464" s="382"/>
    </row>
    <row r="465" spans="3:3" x14ac:dyDescent="0.25">
      <c r="C465" s="382"/>
    </row>
    <row r="466" spans="3:3" x14ac:dyDescent="0.25">
      <c r="C466" s="382"/>
    </row>
    <row r="467" spans="3:3" x14ac:dyDescent="0.25">
      <c r="C467" s="382"/>
    </row>
    <row r="468" spans="3:3" x14ac:dyDescent="0.25">
      <c r="C468" s="382"/>
    </row>
    <row r="469" spans="3:3" x14ac:dyDescent="0.25">
      <c r="C469" s="382"/>
    </row>
    <row r="470" spans="3:3" x14ac:dyDescent="0.25">
      <c r="C470" s="382"/>
    </row>
    <row r="471" spans="3:3" x14ac:dyDescent="0.25">
      <c r="C471" s="382"/>
    </row>
    <row r="472" spans="3:3" x14ac:dyDescent="0.25">
      <c r="C472" s="382"/>
    </row>
    <row r="473" spans="3:3" x14ac:dyDescent="0.25">
      <c r="C473" s="382"/>
    </row>
    <row r="474" spans="3:3" x14ac:dyDescent="0.25">
      <c r="C474" s="382"/>
    </row>
    <row r="475" spans="3:3" x14ac:dyDescent="0.25">
      <c r="C475" s="382"/>
    </row>
    <row r="476" spans="3:3" x14ac:dyDescent="0.25">
      <c r="C476" s="382"/>
    </row>
    <row r="477" spans="3:3" x14ac:dyDescent="0.25">
      <c r="C477" s="382"/>
    </row>
    <row r="478" spans="3:3" x14ac:dyDescent="0.25">
      <c r="C478" s="382"/>
    </row>
    <row r="479" spans="3:3" x14ac:dyDescent="0.25">
      <c r="C479" s="382"/>
    </row>
    <row r="480" spans="3:3" x14ac:dyDescent="0.25">
      <c r="C480" s="382"/>
    </row>
    <row r="481" spans="3:3" x14ac:dyDescent="0.25">
      <c r="C481" s="382"/>
    </row>
    <row r="482" spans="3:3" x14ac:dyDescent="0.25">
      <c r="C482" s="382"/>
    </row>
    <row r="483" spans="3:3" x14ac:dyDescent="0.25">
      <c r="C483" s="382"/>
    </row>
    <row r="484" spans="3:3" x14ac:dyDescent="0.25">
      <c r="C484" s="382"/>
    </row>
    <row r="485" spans="3:3" x14ac:dyDescent="0.25">
      <c r="C485" s="382"/>
    </row>
    <row r="486" spans="3:3" x14ac:dyDescent="0.25">
      <c r="C486" s="382"/>
    </row>
    <row r="487" spans="3:3" x14ac:dyDescent="0.25">
      <c r="C487" s="382"/>
    </row>
    <row r="488" spans="3:3" x14ac:dyDescent="0.25">
      <c r="C488" s="382"/>
    </row>
    <row r="489" spans="3:3" x14ac:dyDescent="0.25">
      <c r="C489" s="382"/>
    </row>
    <row r="490" spans="3:3" x14ac:dyDescent="0.25">
      <c r="C490" s="382"/>
    </row>
    <row r="491" spans="3:3" x14ac:dyDescent="0.25">
      <c r="C491" s="382"/>
    </row>
    <row r="492" spans="3:3" x14ac:dyDescent="0.25">
      <c r="C492" s="382"/>
    </row>
    <row r="493" spans="3:3" x14ac:dyDescent="0.25">
      <c r="C493" s="382"/>
    </row>
    <row r="494" spans="3:3" x14ac:dyDescent="0.25">
      <c r="C494" s="382"/>
    </row>
    <row r="495" spans="3:3" x14ac:dyDescent="0.25">
      <c r="C495" s="382"/>
    </row>
    <row r="496" spans="3:3" x14ac:dyDescent="0.25">
      <c r="C496" s="382"/>
    </row>
    <row r="497" spans="3:3" x14ac:dyDescent="0.25">
      <c r="C497" s="382"/>
    </row>
    <row r="498" spans="3:3" x14ac:dyDescent="0.25">
      <c r="C498" s="382"/>
    </row>
    <row r="499" spans="3:3" x14ac:dyDescent="0.25">
      <c r="C499" s="382"/>
    </row>
    <row r="500" spans="3:3" x14ac:dyDescent="0.25">
      <c r="C500" s="382"/>
    </row>
    <row r="501" spans="3:3" x14ac:dyDescent="0.25">
      <c r="C501" s="382"/>
    </row>
    <row r="502" spans="3:3" x14ac:dyDescent="0.25">
      <c r="C502" s="382"/>
    </row>
    <row r="503" spans="3:3" x14ac:dyDescent="0.25">
      <c r="C503" s="382"/>
    </row>
    <row r="504" spans="3:3" x14ac:dyDescent="0.25">
      <c r="C504" s="382"/>
    </row>
    <row r="505" spans="3:3" x14ac:dyDescent="0.25">
      <c r="C505" s="382"/>
    </row>
    <row r="506" spans="3:3" x14ac:dyDescent="0.25">
      <c r="C506" s="382"/>
    </row>
    <row r="507" spans="3:3" x14ac:dyDescent="0.25">
      <c r="C507" s="382"/>
    </row>
    <row r="508" spans="3:3" x14ac:dyDescent="0.25">
      <c r="C508" s="382"/>
    </row>
    <row r="509" spans="3:3" x14ac:dyDescent="0.25">
      <c r="C509" s="382"/>
    </row>
    <row r="510" spans="3:3" x14ac:dyDescent="0.25">
      <c r="C510" s="382"/>
    </row>
    <row r="511" spans="3:3" x14ac:dyDescent="0.25">
      <c r="C511" s="382"/>
    </row>
    <row r="512" spans="3:3" x14ac:dyDescent="0.25">
      <c r="C512" s="382"/>
    </row>
    <row r="513" spans="3:3" x14ac:dyDescent="0.25">
      <c r="C513" s="382"/>
    </row>
    <row r="514" spans="3:3" x14ac:dyDescent="0.25">
      <c r="C514" s="382"/>
    </row>
    <row r="515" spans="3:3" x14ac:dyDescent="0.25">
      <c r="C515" s="382"/>
    </row>
    <row r="516" spans="3:3" x14ac:dyDescent="0.25">
      <c r="C516" s="382"/>
    </row>
    <row r="517" spans="3:3" x14ac:dyDescent="0.25">
      <c r="C517" s="382"/>
    </row>
    <row r="518" spans="3:3" x14ac:dyDescent="0.25">
      <c r="C518" s="382"/>
    </row>
    <row r="519" spans="3:3" x14ac:dyDescent="0.25">
      <c r="C519" s="382"/>
    </row>
    <row r="520" spans="3:3" x14ac:dyDescent="0.25">
      <c r="C520" s="382"/>
    </row>
    <row r="521" spans="3:3" x14ac:dyDescent="0.25">
      <c r="C521" s="382"/>
    </row>
    <row r="522" spans="3:3" x14ac:dyDescent="0.25">
      <c r="C522" s="382"/>
    </row>
    <row r="523" spans="3:3" x14ac:dyDescent="0.25">
      <c r="C523" s="382"/>
    </row>
    <row r="524" spans="3:3" x14ac:dyDescent="0.25">
      <c r="C524" s="382"/>
    </row>
    <row r="525" spans="3:3" x14ac:dyDescent="0.25">
      <c r="C525" s="382"/>
    </row>
    <row r="526" spans="3:3" x14ac:dyDescent="0.25">
      <c r="C526" s="382"/>
    </row>
    <row r="527" spans="3:3" x14ac:dyDescent="0.25">
      <c r="C527" s="382"/>
    </row>
    <row r="528" spans="3:3" x14ac:dyDescent="0.25">
      <c r="C528" s="382"/>
    </row>
    <row r="529" spans="3:3" x14ac:dyDescent="0.25">
      <c r="C529" s="382"/>
    </row>
    <row r="530" spans="3:3" x14ac:dyDescent="0.25">
      <c r="C530" s="382"/>
    </row>
    <row r="531" spans="3:3" x14ac:dyDescent="0.25">
      <c r="C531" s="382"/>
    </row>
    <row r="532" spans="3:3" x14ac:dyDescent="0.25">
      <c r="C532" s="382"/>
    </row>
    <row r="533" spans="3:3" x14ac:dyDescent="0.25">
      <c r="C533" s="382"/>
    </row>
    <row r="534" spans="3:3" x14ac:dyDescent="0.25">
      <c r="C534" s="382"/>
    </row>
    <row r="535" spans="3:3" x14ac:dyDescent="0.25">
      <c r="C535" s="382"/>
    </row>
    <row r="536" spans="3:3" x14ac:dyDescent="0.25">
      <c r="C536" s="382"/>
    </row>
    <row r="537" spans="3:3" x14ac:dyDescent="0.25">
      <c r="C537" s="382"/>
    </row>
    <row r="538" spans="3:3" x14ac:dyDescent="0.25">
      <c r="C538" s="382"/>
    </row>
    <row r="539" spans="3:3" x14ac:dyDescent="0.25">
      <c r="C539" s="382"/>
    </row>
    <row r="540" spans="3:3" x14ac:dyDescent="0.25">
      <c r="C540" s="382"/>
    </row>
    <row r="541" spans="3:3" x14ac:dyDescent="0.25">
      <c r="C541" s="382"/>
    </row>
    <row r="542" spans="3:3" x14ac:dyDescent="0.25">
      <c r="C542" s="382"/>
    </row>
    <row r="543" spans="3:3" x14ac:dyDescent="0.25">
      <c r="C543" s="382"/>
    </row>
    <row r="544" spans="3:3" x14ac:dyDescent="0.25">
      <c r="C544" s="382"/>
    </row>
    <row r="545" spans="3:3" x14ac:dyDescent="0.25">
      <c r="C545" s="382"/>
    </row>
    <row r="546" spans="3:3" x14ac:dyDescent="0.25">
      <c r="C546" s="382"/>
    </row>
    <row r="547" spans="3:3" x14ac:dyDescent="0.25">
      <c r="C547" s="382"/>
    </row>
    <row r="548" spans="3:3" x14ac:dyDescent="0.25">
      <c r="C548" s="382"/>
    </row>
    <row r="549" spans="3:3" x14ac:dyDescent="0.25">
      <c r="C549" s="382"/>
    </row>
    <row r="550" spans="3:3" x14ac:dyDescent="0.25">
      <c r="C550" s="382"/>
    </row>
    <row r="551" spans="3:3" x14ac:dyDescent="0.25">
      <c r="C551" s="382"/>
    </row>
    <row r="552" spans="3:3" x14ac:dyDescent="0.25">
      <c r="C552" s="382"/>
    </row>
    <row r="553" spans="3:3" x14ac:dyDescent="0.25">
      <c r="C553" s="382"/>
    </row>
    <row r="554" spans="3:3" x14ac:dyDescent="0.25">
      <c r="C554" s="382"/>
    </row>
    <row r="555" spans="3:3" x14ac:dyDescent="0.25">
      <c r="C555" s="382"/>
    </row>
    <row r="556" spans="3:3" x14ac:dyDescent="0.25">
      <c r="C556" s="382"/>
    </row>
    <row r="557" spans="3:3" x14ac:dyDescent="0.25">
      <c r="C557" s="382"/>
    </row>
    <row r="558" spans="3:3" x14ac:dyDescent="0.25">
      <c r="C558" s="382"/>
    </row>
    <row r="559" spans="3:3" x14ac:dyDescent="0.25">
      <c r="C559" s="382"/>
    </row>
    <row r="560" spans="3:3" x14ac:dyDescent="0.25">
      <c r="C560" s="382"/>
    </row>
    <row r="561" spans="3:3" x14ac:dyDescent="0.25">
      <c r="C561" s="382"/>
    </row>
    <row r="562" spans="3:3" x14ac:dyDescent="0.25">
      <c r="C562" s="382"/>
    </row>
    <row r="563" spans="3:3" x14ac:dyDescent="0.25">
      <c r="C563" s="382"/>
    </row>
    <row r="564" spans="3:3" x14ac:dyDescent="0.25">
      <c r="C564" s="382"/>
    </row>
    <row r="565" spans="3:3" x14ac:dyDescent="0.25">
      <c r="C565" s="382"/>
    </row>
    <row r="566" spans="3:3" x14ac:dyDescent="0.25">
      <c r="C566" s="382"/>
    </row>
    <row r="567" spans="3:3" x14ac:dyDescent="0.25">
      <c r="C567" s="382"/>
    </row>
    <row r="568" spans="3:3" x14ac:dyDescent="0.25">
      <c r="C568" s="382"/>
    </row>
    <row r="569" spans="3:3" x14ac:dyDescent="0.25">
      <c r="C569" s="382"/>
    </row>
    <row r="570" spans="3:3" x14ac:dyDescent="0.25">
      <c r="C570" s="382"/>
    </row>
    <row r="571" spans="3:3" x14ac:dyDescent="0.25">
      <c r="C571" s="382"/>
    </row>
    <row r="572" spans="3:3" x14ac:dyDescent="0.25">
      <c r="C572" s="382"/>
    </row>
    <row r="573" spans="3:3" x14ac:dyDescent="0.25">
      <c r="C573" s="382"/>
    </row>
    <row r="574" spans="3:3" x14ac:dyDescent="0.25">
      <c r="C574" s="382"/>
    </row>
    <row r="575" spans="3:3" x14ac:dyDescent="0.25">
      <c r="C575" s="382"/>
    </row>
    <row r="576" spans="3:3" x14ac:dyDescent="0.25">
      <c r="C576" s="382"/>
    </row>
    <row r="577" spans="3:3" x14ac:dyDescent="0.25">
      <c r="C577" s="382"/>
    </row>
    <row r="578" spans="3:3" x14ac:dyDescent="0.25">
      <c r="C578" s="382"/>
    </row>
    <row r="579" spans="3:3" x14ac:dyDescent="0.25">
      <c r="C579" s="382"/>
    </row>
    <row r="580" spans="3:3" x14ac:dyDescent="0.25">
      <c r="C580" s="382"/>
    </row>
    <row r="581" spans="3:3" x14ac:dyDescent="0.25">
      <c r="C581" s="382"/>
    </row>
    <row r="582" spans="3:3" x14ac:dyDescent="0.25">
      <c r="C582" s="382"/>
    </row>
    <row r="583" spans="3:3" x14ac:dyDescent="0.25">
      <c r="C583" s="382"/>
    </row>
    <row r="584" spans="3:3" x14ac:dyDescent="0.25">
      <c r="C584" s="382"/>
    </row>
    <row r="585" spans="3:3" x14ac:dyDescent="0.25">
      <c r="C585" s="382"/>
    </row>
    <row r="586" spans="3:3" x14ac:dyDescent="0.25">
      <c r="C586" s="382"/>
    </row>
    <row r="587" spans="3:3" x14ac:dyDescent="0.25">
      <c r="C587" s="382"/>
    </row>
    <row r="588" spans="3:3" x14ac:dyDescent="0.25">
      <c r="C588" s="382"/>
    </row>
    <row r="589" spans="3:3" x14ac:dyDescent="0.25">
      <c r="C589" s="382"/>
    </row>
    <row r="590" spans="3:3" x14ac:dyDescent="0.25">
      <c r="C590" s="382"/>
    </row>
    <row r="591" spans="3:3" x14ac:dyDescent="0.25">
      <c r="C591" s="382"/>
    </row>
    <row r="592" spans="3:3" x14ac:dyDescent="0.25">
      <c r="C592" s="382"/>
    </row>
    <row r="593" spans="3:3" x14ac:dyDescent="0.25">
      <c r="C593" s="382"/>
    </row>
    <row r="594" spans="3:3" x14ac:dyDescent="0.25">
      <c r="C594" s="382"/>
    </row>
    <row r="595" spans="3:3" x14ac:dyDescent="0.25">
      <c r="C595" s="382"/>
    </row>
    <row r="596" spans="3:3" x14ac:dyDescent="0.25">
      <c r="C596" s="382"/>
    </row>
    <row r="597" spans="3:3" x14ac:dyDescent="0.25">
      <c r="C597" s="382"/>
    </row>
    <row r="598" spans="3:3" x14ac:dyDescent="0.25">
      <c r="C598" s="382"/>
    </row>
    <row r="599" spans="3:3" x14ac:dyDescent="0.25">
      <c r="C599" s="382"/>
    </row>
    <row r="600" spans="3:3" x14ac:dyDescent="0.25">
      <c r="C600" s="382"/>
    </row>
    <row r="601" spans="3:3" x14ac:dyDescent="0.25">
      <c r="C601" s="382"/>
    </row>
    <row r="602" spans="3:3" x14ac:dyDescent="0.25">
      <c r="C602" s="382"/>
    </row>
    <row r="603" spans="3:3" x14ac:dyDescent="0.25">
      <c r="C603" s="382"/>
    </row>
    <row r="604" spans="3:3" x14ac:dyDescent="0.25">
      <c r="C604" s="382"/>
    </row>
    <row r="605" spans="3:3" x14ac:dyDescent="0.25">
      <c r="C605" s="382"/>
    </row>
    <row r="606" spans="3:3" x14ac:dyDescent="0.25">
      <c r="C606" s="382"/>
    </row>
    <row r="607" spans="3:3" x14ac:dyDescent="0.25">
      <c r="C607" s="382"/>
    </row>
    <row r="608" spans="3:3" x14ac:dyDescent="0.25">
      <c r="C608" s="382"/>
    </row>
    <row r="609" spans="3:3" x14ac:dyDescent="0.25">
      <c r="C609" s="382"/>
    </row>
    <row r="610" spans="3:3" x14ac:dyDescent="0.25">
      <c r="C610" s="382"/>
    </row>
    <row r="611" spans="3:3" x14ac:dyDescent="0.25">
      <c r="C611" s="382"/>
    </row>
    <row r="612" spans="3:3" x14ac:dyDescent="0.25">
      <c r="C612" s="382"/>
    </row>
    <row r="613" spans="3:3" x14ac:dyDescent="0.25">
      <c r="C613" s="382"/>
    </row>
    <row r="614" spans="3:3" x14ac:dyDescent="0.25">
      <c r="C614" s="382"/>
    </row>
    <row r="615" spans="3:3" x14ac:dyDescent="0.25">
      <c r="C615" s="382"/>
    </row>
    <row r="616" spans="3:3" x14ac:dyDescent="0.25">
      <c r="C616" s="382"/>
    </row>
    <row r="617" spans="3:3" x14ac:dyDescent="0.25">
      <c r="C617" s="382"/>
    </row>
    <row r="618" spans="3:3" x14ac:dyDescent="0.25">
      <c r="C618" s="382"/>
    </row>
    <row r="619" spans="3:3" x14ac:dyDescent="0.25">
      <c r="C619" s="382"/>
    </row>
    <row r="620" spans="3:3" x14ac:dyDescent="0.25">
      <c r="C620" s="382"/>
    </row>
    <row r="621" spans="3:3" x14ac:dyDescent="0.25">
      <c r="C621" s="382"/>
    </row>
    <row r="622" spans="3:3" x14ac:dyDescent="0.25">
      <c r="C622" s="382"/>
    </row>
    <row r="623" spans="3:3" x14ac:dyDescent="0.25">
      <c r="C623" s="382"/>
    </row>
    <row r="624" spans="3:3" x14ac:dyDescent="0.25">
      <c r="C624" s="382"/>
    </row>
    <row r="625" spans="3:3" x14ac:dyDescent="0.25">
      <c r="C625" s="382"/>
    </row>
    <row r="626" spans="3:3" x14ac:dyDescent="0.25">
      <c r="C626" s="382"/>
    </row>
    <row r="627" spans="3:3" x14ac:dyDescent="0.25">
      <c r="C627" s="382"/>
    </row>
    <row r="628" spans="3:3" x14ac:dyDescent="0.25">
      <c r="C628" s="382"/>
    </row>
    <row r="629" spans="3:3" x14ac:dyDescent="0.25">
      <c r="C629" s="382"/>
    </row>
    <row r="630" spans="3:3" x14ac:dyDescent="0.25">
      <c r="C630" s="382"/>
    </row>
    <row r="631" spans="3:3" x14ac:dyDescent="0.25">
      <c r="C631" s="382"/>
    </row>
    <row r="632" spans="3:3" x14ac:dyDescent="0.25">
      <c r="C632" s="382"/>
    </row>
    <row r="633" spans="3:3" x14ac:dyDescent="0.25">
      <c r="C633" s="382"/>
    </row>
    <row r="634" spans="3:3" x14ac:dyDescent="0.25">
      <c r="C634" s="382"/>
    </row>
    <row r="635" spans="3:3" x14ac:dyDescent="0.25">
      <c r="C635" s="382"/>
    </row>
    <row r="636" spans="3:3" x14ac:dyDescent="0.25">
      <c r="C636" s="382"/>
    </row>
    <row r="637" spans="3:3" x14ac:dyDescent="0.25">
      <c r="C637" s="382"/>
    </row>
    <row r="638" spans="3:3" x14ac:dyDescent="0.25">
      <c r="C638" s="382"/>
    </row>
    <row r="639" spans="3:3" x14ac:dyDescent="0.25">
      <c r="C639" s="382"/>
    </row>
    <row r="640" spans="3:3" x14ac:dyDescent="0.25">
      <c r="C640" s="382"/>
    </row>
    <row r="641" spans="3:3" x14ac:dyDescent="0.25">
      <c r="C641" s="382"/>
    </row>
    <row r="642" spans="3:3" x14ac:dyDescent="0.25">
      <c r="C642" s="382"/>
    </row>
    <row r="643" spans="3:3" x14ac:dyDescent="0.25">
      <c r="C643" s="382"/>
    </row>
    <row r="644" spans="3:3" x14ac:dyDescent="0.25">
      <c r="C644" s="382"/>
    </row>
    <row r="645" spans="3:3" x14ac:dyDescent="0.25">
      <c r="C645" s="382"/>
    </row>
    <row r="646" spans="3:3" x14ac:dyDescent="0.25">
      <c r="C646" s="382"/>
    </row>
    <row r="647" spans="3:3" x14ac:dyDescent="0.25">
      <c r="C647" s="382"/>
    </row>
    <row r="648" spans="3:3" x14ac:dyDescent="0.25">
      <c r="C648" s="382"/>
    </row>
    <row r="649" spans="3:3" x14ac:dyDescent="0.25">
      <c r="C649" s="382"/>
    </row>
    <row r="650" spans="3:3" x14ac:dyDescent="0.25">
      <c r="C650" s="382"/>
    </row>
    <row r="651" spans="3:3" x14ac:dyDescent="0.25">
      <c r="C651" s="382"/>
    </row>
    <row r="652" spans="3:3" x14ac:dyDescent="0.25">
      <c r="C652" s="382"/>
    </row>
    <row r="653" spans="3:3" x14ac:dyDescent="0.25">
      <c r="C653" s="382"/>
    </row>
    <row r="654" spans="3:3" x14ac:dyDescent="0.25">
      <c r="C654" s="382"/>
    </row>
    <row r="655" spans="3:3" x14ac:dyDescent="0.25">
      <c r="C655" s="382"/>
    </row>
    <row r="656" spans="3:3" x14ac:dyDescent="0.25">
      <c r="C656" s="382"/>
    </row>
    <row r="657" spans="3:3" x14ac:dyDescent="0.25">
      <c r="C657" s="382"/>
    </row>
    <row r="658" spans="3:3" x14ac:dyDescent="0.25">
      <c r="C658" s="382"/>
    </row>
    <row r="659" spans="3:3" x14ac:dyDescent="0.25">
      <c r="C659" s="382"/>
    </row>
    <row r="660" spans="3:3" x14ac:dyDescent="0.25">
      <c r="C660" s="382"/>
    </row>
    <row r="661" spans="3:3" x14ac:dyDescent="0.25">
      <c r="C661" s="382"/>
    </row>
    <row r="662" spans="3:3" x14ac:dyDescent="0.25">
      <c r="C662" s="382"/>
    </row>
    <row r="663" spans="3:3" x14ac:dyDescent="0.25">
      <c r="C663" s="382"/>
    </row>
    <row r="664" spans="3:3" x14ac:dyDescent="0.25">
      <c r="C664" s="382"/>
    </row>
    <row r="665" spans="3:3" x14ac:dyDescent="0.25">
      <c r="C665" s="382"/>
    </row>
    <row r="666" spans="3:3" x14ac:dyDescent="0.25">
      <c r="C666" s="382"/>
    </row>
    <row r="667" spans="3:3" x14ac:dyDescent="0.25">
      <c r="C667" s="382"/>
    </row>
    <row r="668" spans="3:3" x14ac:dyDescent="0.25">
      <c r="C668" s="382"/>
    </row>
    <row r="669" spans="3:3" x14ac:dyDescent="0.25">
      <c r="C669" s="382"/>
    </row>
    <row r="670" spans="3:3" x14ac:dyDescent="0.25">
      <c r="C670" s="382"/>
    </row>
    <row r="671" spans="3:3" x14ac:dyDescent="0.25">
      <c r="C671" s="382"/>
    </row>
    <row r="672" spans="3:3" x14ac:dyDescent="0.25">
      <c r="C672" s="382"/>
    </row>
  </sheetData>
  <mergeCells count="79">
    <mergeCell ref="C222:C230"/>
    <mergeCell ref="A222:A230"/>
    <mergeCell ref="B43:B45"/>
    <mergeCell ref="B47:B49"/>
    <mergeCell ref="B51:B53"/>
    <mergeCell ref="B55:B57"/>
    <mergeCell ref="B59:B61"/>
    <mergeCell ref="B63:B65"/>
    <mergeCell ref="B76:O76"/>
    <mergeCell ref="C73:C74"/>
    <mergeCell ref="B69:B70"/>
    <mergeCell ref="B1:O1"/>
    <mergeCell ref="B2:O2"/>
    <mergeCell ref="B3:O3"/>
    <mergeCell ref="B4:O4"/>
    <mergeCell ref="B5:O5"/>
    <mergeCell ref="O17:O18"/>
    <mergeCell ref="D16:D18"/>
    <mergeCell ref="E17:F17"/>
    <mergeCell ref="B6:O6"/>
    <mergeCell ref="B8:O8"/>
    <mergeCell ref="B27:B29"/>
    <mergeCell ref="B31:B33"/>
    <mergeCell ref="B35:B37"/>
    <mergeCell ref="B39:B41"/>
    <mergeCell ref="B7:O7"/>
    <mergeCell ref="B9:O9"/>
    <mergeCell ref="B10:O10"/>
    <mergeCell ref="H16:H18"/>
    <mergeCell ref="I16:K16"/>
    <mergeCell ref="M16:O16"/>
    <mergeCell ref="L16:L18"/>
    <mergeCell ref="I17:J17"/>
    <mergeCell ref="G17:G18"/>
    <mergeCell ref="C16:C18"/>
    <mergeCell ref="B16:B18"/>
    <mergeCell ref="E16:G16"/>
    <mergeCell ref="A14:O14"/>
    <mergeCell ref="K17:K18"/>
    <mergeCell ref="M17:N17"/>
    <mergeCell ref="A16:A18"/>
    <mergeCell ref="C130:C131"/>
    <mergeCell ref="B11:O11"/>
    <mergeCell ref="B12:O12"/>
    <mergeCell ref="B19:O19"/>
    <mergeCell ref="C20:C21"/>
    <mergeCell ref="B23:B25"/>
    <mergeCell ref="B67:O67"/>
    <mergeCell ref="C83:C84"/>
    <mergeCell ref="C91:C92"/>
    <mergeCell ref="C116:C117"/>
    <mergeCell ref="C118:C119"/>
    <mergeCell ref="C96:C97"/>
    <mergeCell ref="C98:C99"/>
    <mergeCell ref="C109:C110"/>
    <mergeCell ref="C111:C112"/>
    <mergeCell ref="B72:O72"/>
    <mergeCell ref="C120:C121"/>
    <mergeCell ref="C122:C123"/>
    <mergeCell ref="C124:C125"/>
    <mergeCell ref="C126:C127"/>
    <mergeCell ref="C128:C129"/>
    <mergeCell ref="C132:C133"/>
    <mergeCell ref="C134:C135"/>
    <mergeCell ref="C136:C137"/>
    <mergeCell ref="C138:C139"/>
    <mergeCell ref="C154:C155"/>
    <mergeCell ref="C163:C164"/>
    <mergeCell ref="C209:C210"/>
    <mergeCell ref="C215:C216"/>
    <mergeCell ref="C140:C141"/>
    <mergeCell ref="C142:C143"/>
    <mergeCell ref="C144:C145"/>
    <mergeCell ref="C146:C147"/>
    <mergeCell ref="C213:C214"/>
    <mergeCell ref="B212:O212"/>
    <mergeCell ref="B162:O162"/>
    <mergeCell ref="C159:C160"/>
    <mergeCell ref="B166:O166"/>
  </mergeCells>
  <pageMargins left="1.1811023622047245" right="0.39370078740157483" top="0.78740157480314965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1"/>
  <sheetViews>
    <sheetView showZeros="0" workbookViewId="0">
      <selection activeCell="T23" sqref="T23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5" width="10" style="2" customWidth="1"/>
    <col min="16" max="17" width="9.140625" style="2" customWidth="1"/>
    <col min="18" max="16384" width="9.140625" style="2"/>
  </cols>
  <sheetData>
    <row r="1" spans="1:17" x14ac:dyDescent="0.25">
      <c r="B1" s="479" t="s">
        <v>394</v>
      </c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</row>
    <row r="2" spans="1:17" x14ac:dyDescent="0.25">
      <c r="B2" s="479" t="s">
        <v>395</v>
      </c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</row>
    <row r="3" spans="1:17" x14ac:dyDescent="0.25">
      <c r="B3" s="479" t="s">
        <v>396</v>
      </c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</row>
    <row r="4" spans="1:17" x14ac:dyDescent="0.25">
      <c r="B4" s="479" t="s">
        <v>424</v>
      </c>
      <c r="C4" s="479"/>
      <c r="D4" s="479"/>
      <c r="E4" s="479"/>
      <c r="F4" s="479"/>
      <c r="G4" s="479"/>
      <c r="H4" s="479"/>
      <c r="I4" s="479"/>
      <c r="J4" s="479"/>
      <c r="K4" s="479"/>
      <c r="L4" s="479"/>
      <c r="M4" s="479"/>
      <c r="N4" s="479"/>
      <c r="O4" s="479"/>
    </row>
    <row r="5" spans="1:17" ht="15" customHeight="1" x14ac:dyDescent="0.25">
      <c r="B5" s="478" t="s">
        <v>418</v>
      </c>
      <c r="C5" s="478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</row>
    <row r="6" spans="1:17" ht="15" customHeight="1" x14ac:dyDescent="0.25">
      <c r="B6" s="478" t="s">
        <v>413</v>
      </c>
      <c r="C6" s="478"/>
      <c r="D6" s="478"/>
      <c r="E6" s="478"/>
      <c r="F6" s="478"/>
      <c r="G6" s="478"/>
      <c r="H6" s="478"/>
      <c r="I6" s="478"/>
      <c r="J6" s="478"/>
      <c r="K6" s="478"/>
      <c r="L6" s="478"/>
      <c r="M6" s="478"/>
      <c r="N6" s="478"/>
      <c r="O6" s="478"/>
    </row>
    <row r="7" spans="1:17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ht="30" customHeight="1" x14ac:dyDescent="0.25">
      <c r="A8" s="417" t="s">
        <v>249</v>
      </c>
      <c r="B8" s="417"/>
      <c r="C8" s="417"/>
      <c r="D8" s="417"/>
      <c r="E8" s="417"/>
      <c r="F8" s="417"/>
      <c r="G8" s="417"/>
      <c r="H8" s="417"/>
      <c r="I8" s="417"/>
      <c r="J8" s="417"/>
      <c r="K8" s="417"/>
      <c r="L8" s="417"/>
      <c r="M8" s="417"/>
      <c r="N8" s="417"/>
      <c r="O8" s="417"/>
    </row>
    <row r="9" spans="1:17" ht="17.25" customHeight="1" x14ac:dyDescent="0.25">
      <c r="A9" s="172"/>
      <c r="B9" s="172"/>
      <c r="C9" s="172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4" t="s">
        <v>186</v>
      </c>
    </row>
    <row r="10" spans="1:17" x14ac:dyDescent="0.25">
      <c r="A10" s="393" t="s">
        <v>5</v>
      </c>
      <c r="B10" s="396" t="s">
        <v>391</v>
      </c>
      <c r="C10" s="396" t="s">
        <v>60</v>
      </c>
      <c r="D10" s="419" t="s">
        <v>414</v>
      </c>
      <c r="E10" s="423" t="s">
        <v>214</v>
      </c>
      <c r="F10" s="423"/>
      <c r="G10" s="424"/>
      <c r="H10" s="399" t="s">
        <v>416</v>
      </c>
      <c r="I10" s="402" t="s">
        <v>214</v>
      </c>
      <c r="J10" s="403"/>
      <c r="K10" s="404"/>
      <c r="L10" s="418" t="s">
        <v>0</v>
      </c>
      <c r="M10" s="426" t="s">
        <v>214</v>
      </c>
      <c r="N10" s="427"/>
      <c r="O10" s="428"/>
    </row>
    <row r="11" spans="1:17" x14ac:dyDescent="0.25">
      <c r="A11" s="394"/>
      <c r="B11" s="397"/>
      <c r="C11" s="397"/>
      <c r="D11" s="420"/>
      <c r="E11" s="424" t="s">
        <v>1</v>
      </c>
      <c r="F11" s="430"/>
      <c r="G11" s="425" t="s">
        <v>2</v>
      </c>
      <c r="H11" s="400"/>
      <c r="I11" s="431" t="s">
        <v>1</v>
      </c>
      <c r="J11" s="431"/>
      <c r="K11" s="405" t="s">
        <v>2</v>
      </c>
      <c r="L11" s="418"/>
      <c r="M11" s="418" t="s">
        <v>1</v>
      </c>
      <c r="N11" s="418"/>
      <c r="O11" s="408" t="s">
        <v>2</v>
      </c>
      <c r="Q11" s="153"/>
    </row>
    <row r="12" spans="1:17" ht="24" x14ac:dyDescent="0.25">
      <c r="A12" s="395"/>
      <c r="B12" s="398"/>
      <c r="C12" s="398"/>
      <c r="D12" s="421"/>
      <c r="E12" s="233" t="s">
        <v>3</v>
      </c>
      <c r="F12" s="234" t="s">
        <v>4</v>
      </c>
      <c r="G12" s="425"/>
      <c r="H12" s="401"/>
      <c r="I12" s="259" t="s">
        <v>3</v>
      </c>
      <c r="J12" s="260" t="s">
        <v>4</v>
      </c>
      <c r="K12" s="405"/>
      <c r="L12" s="418"/>
      <c r="M12" s="6" t="s">
        <v>3</v>
      </c>
      <c r="N12" s="5" t="s">
        <v>4</v>
      </c>
      <c r="O12" s="408"/>
      <c r="P12" s="243" t="s">
        <v>358</v>
      </c>
      <c r="Q12" s="244">
        <f>SUM(I10:I19)</f>
        <v>0</v>
      </c>
    </row>
    <row r="13" spans="1:17" ht="15.95" customHeight="1" x14ac:dyDescent="0.25">
      <c r="A13" s="13" t="s">
        <v>78</v>
      </c>
      <c r="B13" s="476" t="s">
        <v>65</v>
      </c>
      <c r="C13" s="477"/>
      <c r="D13" s="477"/>
      <c r="E13" s="477"/>
      <c r="F13" s="477"/>
      <c r="G13" s="477"/>
      <c r="H13" s="477"/>
      <c r="I13" s="477"/>
      <c r="J13" s="477"/>
      <c r="K13" s="477"/>
      <c r="L13" s="477"/>
      <c r="M13" s="477"/>
      <c r="N13" s="477"/>
      <c r="O13" s="477"/>
      <c r="P13" s="243" t="s">
        <v>359</v>
      </c>
      <c r="Q13" s="244"/>
    </row>
    <row r="14" spans="1:17" ht="15" customHeight="1" x14ac:dyDescent="0.25">
      <c r="A14" s="7" t="s">
        <v>199</v>
      </c>
      <c r="B14" s="21" t="s">
        <v>20</v>
      </c>
      <c r="C14" s="22" t="s">
        <v>33</v>
      </c>
      <c r="D14" s="226">
        <f>E14+G14</f>
        <v>96154</v>
      </c>
      <c r="E14" s="226">
        <v>78632</v>
      </c>
      <c r="F14" s="226"/>
      <c r="G14" s="226">
        <v>17522</v>
      </c>
      <c r="H14" s="254">
        <f>I14+K14</f>
        <v>0</v>
      </c>
      <c r="I14" s="254"/>
      <c r="J14" s="254"/>
      <c r="K14" s="254"/>
      <c r="L14" s="10">
        <f>M14+O14</f>
        <v>96154</v>
      </c>
      <c r="M14" s="10">
        <f>E14+I14</f>
        <v>78632</v>
      </c>
      <c r="N14" s="10">
        <f>F14+J14</f>
        <v>0</v>
      </c>
      <c r="O14" s="10">
        <f>G14+K14</f>
        <v>17522</v>
      </c>
      <c r="P14" s="243" t="s">
        <v>360</v>
      </c>
      <c r="Q14" s="244"/>
    </row>
    <row r="15" spans="1:17" ht="15.95" customHeight="1" x14ac:dyDescent="0.25">
      <c r="A15" s="15" t="s">
        <v>79</v>
      </c>
      <c r="B15" s="1" t="s">
        <v>192</v>
      </c>
      <c r="C15" s="17"/>
      <c r="D15" s="227">
        <f>D14</f>
        <v>96154</v>
      </c>
      <c r="E15" s="227">
        <f>E14</f>
        <v>78632</v>
      </c>
      <c r="F15" s="227">
        <f>F14</f>
        <v>0</v>
      </c>
      <c r="G15" s="227">
        <f>G14</f>
        <v>17522</v>
      </c>
      <c r="H15" s="255">
        <f t="shared" ref="H15:O15" si="0">H14</f>
        <v>0</v>
      </c>
      <c r="I15" s="255">
        <f t="shared" si="0"/>
        <v>0</v>
      </c>
      <c r="J15" s="255">
        <f t="shared" si="0"/>
        <v>0</v>
      </c>
      <c r="K15" s="255">
        <f t="shared" si="0"/>
        <v>0</v>
      </c>
      <c r="L15" s="1">
        <f t="shared" si="0"/>
        <v>96154</v>
      </c>
      <c r="M15" s="1">
        <f t="shared" si="0"/>
        <v>78632</v>
      </c>
      <c r="N15" s="1">
        <f t="shared" si="0"/>
        <v>0</v>
      </c>
      <c r="O15" s="1">
        <f t="shared" si="0"/>
        <v>17522</v>
      </c>
      <c r="P15" s="243" t="s">
        <v>361</v>
      </c>
      <c r="Q15" s="244"/>
    </row>
    <row r="16" spans="1:17" ht="15.95" customHeight="1" x14ac:dyDescent="0.25">
      <c r="A16" s="13" t="s">
        <v>80</v>
      </c>
      <c r="B16" s="409" t="s">
        <v>69</v>
      </c>
      <c r="C16" s="410"/>
      <c r="D16" s="410"/>
      <c r="E16" s="410"/>
      <c r="F16" s="410"/>
      <c r="G16" s="410"/>
      <c r="H16" s="410"/>
      <c r="I16" s="410"/>
      <c r="J16" s="410"/>
      <c r="K16" s="410"/>
      <c r="L16" s="410"/>
      <c r="M16" s="410"/>
      <c r="N16" s="410"/>
      <c r="O16" s="411"/>
      <c r="P16" s="243" t="s">
        <v>364</v>
      </c>
      <c r="Q16" s="244">
        <f>L14</f>
        <v>96154</v>
      </c>
    </row>
    <row r="17" spans="1:17" ht="15" customHeight="1" x14ac:dyDescent="0.25">
      <c r="A17" s="7" t="s">
        <v>81</v>
      </c>
      <c r="B17" s="18" t="s">
        <v>20</v>
      </c>
      <c r="C17" s="9" t="s">
        <v>34</v>
      </c>
      <c r="D17" s="226">
        <f>E17+G17</f>
        <v>21142</v>
      </c>
      <c r="E17" s="226">
        <v>21142</v>
      </c>
      <c r="F17" s="226"/>
      <c r="G17" s="226"/>
      <c r="H17" s="254">
        <f>I17+K17</f>
        <v>0</v>
      </c>
      <c r="I17" s="254"/>
      <c r="J17" s="254"/>
      <c r="K17" s="254"/>
      <c r="L17" s="10">
        <f>M17+O17</f>
        <v>21142</v>
      </c>
      <c r="M17" s="10">
        <f>E17+I17</f>
        <v>21142</v>
      </c>
      <c r="N17" s="10">
        <f>F17+J17</f>
        <v>0</v>
      </c>
      <c r="O17" s="10">
        <f>G17+K17</f>
        <v>0</v>
      </c>
      <c r="P17" s="243" t="s">
        <v>362</v>
      </c>
      <c r="Q17" s="244">
        <f>SUM(I22:I32)</f>
        <v>0</v>
      </c>
    </row>
    <row r="18" spans="1:17" ht="15.95" customHeight="1" x14ac:dyDescent="0.25">
      <c r="A18" s="15" t="s">
        <v>82</v>
      </c>
      <c r="B18" s="19" t="s">
        <v>193</v>
      </c>
      <c r="C18" s="20"/>
      <c r="D18" s="227">
        <f>D17</f>
        <v>21142</v>
      </c>
      <c r="E18" s="227">
        <f>E17</f>
        <v>21142</v>
      </c>
      <c r="F18" s="227">
        <f>F17</f>
        <v>0</v>
      </c>
      <c r="G18" s="227">
        <f>G17</f>
        <v>0</v>
      </c>
      <c r="H18" s="255">
        <f t="shared" ref="H18:O18" si="1">H17</f>
        <v>0</v>
      </c>
      <c r="I18" s="255">
        <f t="shared" si="1"/>
        <v>0</v>
      </c>
      <c r="J18" s="255">
        <f t="shared" si="1"/>
        <v>0</v>
      </c>
      <c r="K18" s="255">
        <f t="shared" si="1"/>
        <v>0</v>
      </c>
      <c r="L18" s="1">
        <f t="shared" si="1"/>
        <v>21142</v>
      </c>
      <c r="M18" s="1">
        <f t="shared" si="1"/>
        <v>21142</v>
      </c>
      <c r="N18" s="1">
        <f t="shared" si="1"/>
        <v>0</v>
      </c>
      <c r="O18" s="1">
        <f t="shared" si="1"/>
        <v>0</v>
      </c>
      <c r="P18" s="243" t="s">
        <v>363</v>
      </c>
      <c r="Q18" s="244">
        <f>L17</f>
        <v>21142</v>
      </c>
    </row>
    <row r="19" spans="1:17" ht="15.95" customHeight="1" x14ac:dyDescent="0.25">
      <c r="A19" s="36" t="s">
        <v>83</v>
      </c>
      <c r="B19" s="37" t="s">
        <v>189</v>
      </c>
      <c r="C19" s="38"/>
      <c r="D19" s="230">
        <f>D15+D18</f>
        <v>117296</v>
      </c>
      <c r="E19" s="230">
        <f>E15+E18</f>
        <v>99774</v>
      </c>
      <c r="F19" s="230">
        <f>F15+F18</f>
        <v>0</v>
      </c>
      <c r="G19" s="230">
        <f>G15+G18</f>
        <v>17522</v>
      </c>
      <c r="H19" s="256">
        <f t="shared" ref="H19:O19" si="2">H15+H18</f>
        <v>0</v>
      </c>
      <c r="I19" s="256">
        <f t="shared" si="2"/>
        <v>0</v>
      </c>
      <c r="J19" s="256">
        <f t="shared" si="2"/>
        <v>0</v>
      </c>
      <c r="K19" s="256">
        <f t="shared" si="2"/>
        <v>0</v>
      </c>
      <c r="L19" s="39">
        <f t="shared" si="2"/>
        <v>117296</v>
      </c>
      <c r="M19" s="39">
        <f t="shared" si="2"/>
        <v>99774</v>
      </c>
      <c r="N19" s="39">
        <f t="shared" si="2"/>
        <v>0</v>
      </c>
      <c r="O19" s="39">
        <f t="shared" si="2"/>
        <v>17522</v>
      </c>
      <c r="P19" s="243" t="s">
        <v>365</v>
      </c>
      <c r="Q19" s="244">
        <f>SUM(I68:I81)</f>
        <v>0</v>
      </c>
    </row>
    <row r="20" spans="1:17" ht="15" customHeight="1" x14ac:dyDescent="0.25">
      <c r="A20" s="40" t="s">
        <v>190</v>
      </c>
      <c r="B20" s="41"/>
      <c r="C20" s="42"/>
      <c r="D20" s="41"/>
      <c r="E20" s="41"/>
      <c r="F20" s="43"/>
      <c r="G20" s="43"/>
      <c r="H20" s="43"/>
      <c r="I20" s="43"/>
      <c r="J20" s="43"/>
      <c r="K20" s="43"/>
      <c r="L20" s="43"/>
      <c r="M20" s="43"/>
      <c r="N20" s="43"/>
      <c r="P20" s="243" t="s">
        <v>366</v>
      </c>
      <c r="Q20" s="244">
        <f>SUM(I39:I65)</f>
        <v>0</v>
      </c>
    </row>
    <row r="21" spans="1:17" x14ac:dyDescent="0.25">
      <c r="A21" s="40"/>
      <c r="B21" s="14"/>
      <c r="C21" s="45"/>
      <c r="D21" s="14"/>
      <c r="E21" s="14"/>
      <c r="F21" s="44"/>
      <c r="G21" s="14"/>
      <c r="H21" s="14"/>
      <c r="I21" s="14"/>
      <c r="J21" s="14"/>
      <c r="K21" s="14"/>
      <c r="L21" s="14"/>
      <c r="M21" s="14"/>
      <c r="N21" s="14"/>
      <c r="P21" s="243" t="s">
        <v>367</v>
      </c>
      <c r="Q21" s="244">
        <f>SUM(I84:I87)</f>
        <v>0</v>
      </c>
    </row>
    <row r="22" spans="1:17" x14ac:dyDescent="0.25">
      <c r="A22" s="14"/>
      <c r="B22" s="14"/>
      <c r="C22" s="46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P22" s="245" t="s">
        <v>189</v>
      </c>
      <c r="Q22" s="246">
        <f>SUM(Q12:Q21)</f>
        <v>117296</v>
      </c>
    </row>
    <row r="23" spans="1:17" x14ac:dyDescent="0.25">
      <c r="A23" s="14"/>
      <c r="B23" s="14"/>
      <c r="C23" s="46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P23" s="205"/>
      <c r="Q23" s="205"/>
    </row>
    <row r="24" spans="1:17" x14ac:dyDescent="0.25">
      <c r="A24" s="14"/>
      <c r="B24" s="14"/>
      <c r="C24" s="46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P24" s="205"/>
      <c r="Q24" s="205">
        <f>Q22-L19</f>
        <v>0</v>
      </c>
    </row>
    <row r="25" spans="1:17" x14ac:dyDescent="0.25">
      <c r="A25" s="14"/>
      <c r="B25" s="14"/>
      <c r="C25" s="46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17" x14ac:dyDescent="0.25">
      <c r="A26" s="14"/>
      <c r="B26" s="14"/>
      <c r="C26" s="46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</row>
    <row r="27" spans="1:17" x14ac:dyDescent="0.25">
      <c r="A27" s="14"/>
      <c r="B27" s="14"/>
      <c r="C27" s="46"/>
      <c r="D27" s="14"/>
      <c r="E27" s="14"/>
      <c r="F27" s="14"/>
      <c r="G27" s="14" t="s">
        <v>190</v>
      </c>
      <c r="H27" s="14"/>
      <c r="I27" s="14"/>
      <c r="J27" s="14"/>
      <c r="K27" s="14"/>
      <c r="L27" s="14"/>
      <c r="M27" s="14"/>
      <c r="N27" s="14"/>
    </row>
    <row r="28" spans="1:17" x14ac:dyDescent="0.25">
      <c r="A28" s="14"/>
      <c r="B28" s="14"/>
      <c r="C28" s="46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7" x14ac:dyDescent="0.25">
      <c r="A29" s="14"/>
      <c r="B29" s="14"/>
      <c r="C29" s="46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7" x14ac:dyDescent="0.25">
      <c r="A30" s="14"/>
      <c r="B30" s="14"/>
      <c r="C30" s="46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17" x14ac:dyDescent="0.25">
      <c r="A31" s="14"/>
      <c r="B31" s="14"/>
      <c r="C31" s="46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</row>
    <row r="32" spans="1:17" x14ac:dyDescent="0.25">
      <c r="A32" s="14"/>
      <c r="B32" s="14"/>
      <c r="C32" s="46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</row>
    <row r="33" spans="1:14" x14ac:dyDescent="0.25">
      <c r="A33" s="14"/>
      <c r="B33" s="14"/>
      <c r="C33" s="46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4" x14ac:dyDescent="0.25">
      <c r="A34" s="14"/>
      <c r="B34" s="14"/>
      <c r="C34" s="46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</row>
    <row r="35" spans="1:14" x14ac:dyDescent="0.25">
      <c r="A35" s="14"/>
      <c r="B35" s="14"/>
      <c r="C35" s="46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4" x14ac:dyDescent="0.25">
      <c r="A36" s="14"/>
      <c r="B36" s="14"/>
      <c r="C36" s="46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</row>
    <row r="37" spans="1:14" x14ac:dyDescent="0.25">
      <c r="A37" s="14"/>
      <c r="B37" s="14"/>
      <c r="C37" s="46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4" x14ac:dyDescent="0.25">
      <c r="A38" s="14"/>
      <c r="B38" s="14"/>
      <c r="C38" s="46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</row>
    <row r="39" spans="1:14" x14ac:dyDescent="0.25">
      <c r="A39" s="14"/>
      <c r="B39" s="14"/>
      <c r="C39" s="46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4" x14ac:dyDescent="0.25">
      <c r="A40" s="14"/>
      <c r="B40" s="14"/>
      <c r="C40" s="46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</row>
    <row r="41" spans="1:14" x14ac:dyDescent="0.25">
      <c r="A41" s="14"/>
      <c r="B41" s="14"/>
      <c r="C41" s="46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4" x14ac:dyDescent="0.25">
      <c r="A42" s="14"/>
      <c r="B42" s="14"/>
      <c r="C42" s="46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</row>
    <row r="43" spans="1:14" x14ac:dyDescent="0.25">
      <c r="A43" s="14"/>
      <c r="B43" s="14"/>
      <c r="C43" s="46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4" x14ac:dyDescent="0.25">
      <c r="A44" s="14"/>
      <c r="B44" s="14"/>
      <c r="C44" s="46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</row>
    <row r="45" spans="1:14" x14ac:dyDescent="0.25">
      <c r="A45" s="14"/>
      <c r="B45" s="14"/>
      <c r="C45" s="46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</row>
    <row r="46" spans="1:14" x14ac:dyDescent="0.25">
      <c r="A46" s="14"/>
      <c r="B46" s="14"/>
      <c r="C46" s="46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</row>
    <row r="47" spans="1:14" x14ac:dyDescent="0.25">
      <c r="A47" s="14"/>
      <c r="B47" s="14"/>
      <c r="C47" s="46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</row>
    <row r="48" spans="1:14" x14ac:dyDescent="0.25">
      <c r="A48" s="14"/>
      <c r="B48" s="14"/>
      <c r="C48" s="46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</row>
    <row r="49" spans="1:14" x14ac:dyDescent="0.25">
      <c r="A49" s="14"/>
      <c r="B49" s="14"/>
      <c r="C49" s="46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</row>
    <row r="50" spans="1:14" x14ac:dyDescent="0.25">
      <c r="A50" s="14"/>
      <c r="B50" s="14"/>
      <c r="C50" s="46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C133" s="47"/>
    </row>
    <row r="134" spans="1:14" x14ac:dyDescent="0.25">
      <c r="C134" s="47"/>
    </row>
    <row r="135" spans="1:14" x14ac:dyDescent="0.25">
      <c r="C135" s="47"/>
    </row>
    <row r="136" spans="1:14" x14ac:dyDescent="0.25">
      <c r="C136" s="47"/>
    </row>
    <row r="137" spans="1:14" x14ac:dyDescent="0.25">
      <c r="C137" s="47"/>
    </row>
    <row r="138" spans="1:14" x14ac:dyDescent="0.25">
      <c r="C138" s="47"/>
    </row>
    <row r="139" spans="1:14" x14ac:dyDescent="0.25">
      <c r="C139" s="47"/>
    </row>
    <row r="140" spans="1:14" x14ac:dyDescent="0.25">
      <c r="C140" s="47"/>
    </row>
    <row r="141" spans="1:14" x14ac:dyDescent="0.25">
      <c r="C141" s="47"/>
    </row>
    <row r="142" spans="1:14" x14ac:dyDescent="0.25">
      <c r="C142" s="47"/>
    </row>
    <row r="143" spans="1:14" x14ac:dyDescent="0.25">
      <c r="C143" s="47"/>
    </row>
    <row r="144" spans="1:14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</sheetData>
  <mergeCells count="24">
    <mergeCell ref="B5:O5"/>
    <mergeCell ref="B6:O6"/>
    <mergeCell ref="B1:O1"/>
    <mergeCell ref="B2:O2"/>
    <mergeCell ref="B3:O3"/>
    <mergeCell ref="B4:O4"/>
    <mergeCell ref="A8:O8"/>
    <mergeCell ref="A10:A12"/>
    <mergeCell ref="B10:B12"/>
    <mergeCell ref="C10:C12"/>
    <mergeCell ref="B13:O13"/>
    <mergeCell ref="K11:K12"/>
    <mergeCell ref="M11:N11"/>
    <mergeCell ref="O11:O12"/>
    <mergeCell ref="E10:G10"/>
    <mergeCell ref="H10:H12"/>
    <mergeCell ref="B16:O16"/>
    <mergeCell ref="L10:L12"/>
    <mergeCell ref="M10:O10"/>
    <mergeCell ref="E11:F11"/>
    <mergeCell ref="G11:G12"/>
    <mergeCell ref="I11:J11"/>
    <mergeCell ref="D10:D12"/>
    <mergeCell ref="I10:K10"/>
  </mergeCells>
  <pageMargins left="1.1811023622047245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6"/>
  <sheetViews>
    <sheetView showZeros="0" topLeftCell="A22" workbookViewId="0">
      <selection activeCell="X7" sqref="X7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35" t="s">
        <v>394</v>
      </c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</row>
    <row r="2" spans="1:15" x14ac:dyDescent="0.25">
      <c r="B2" s="435" t="s">
        <v>395</v>
      </c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</row>
    <row r="3" spans="1:15" x14ac:dyDescent="0.25">
      <c r="B3" s="435" t="s">
        <v>396</v>
      </c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</row>
    <row r="4" spans="1:15" x14ac:dyDescent="0.25">
      <c r="B4" s="435" t="s">
        <v>427</v>
      </c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</row>
    <row r="5" spans="1:15" ht="15" customHeight="1" x14ac:dyDescent="0.25">
      <c r="B5" s="432" t="s">
        <v>398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25">
      <c r="B6" s="432" t="s">
        <v>428</v>
      </c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</row>
    <row r="7" spans="1:15" ht="15" customHeight="1" x14ac:dyDescent="0.25">
      <c r="B7" s="432" t="s">
        <v>402</v>
      </c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</row>
    <row r="8" spans="1:15" ht="15" customHeight="1" x14ac:dyDescent="0.25">
      <c r="B8" s="432" t="s">
        <v>426</v>
      </c>
      <c r="C8" s="432"/>
      <c r="D8" s="432"/>
      <c r="E8" s="432"/>
      <c r="F8" s="432"/>
      <c r="G8" s="432"/>
      <c r="H8" s="432"/>
      <c r="I8" s="432"/>
      <c r="J8" s="432"/>
      <c r="K8" s="432"/>
      <c r="L8" s="432"/>
      <c r="M8" s="432"/>
      <c r="N8" s="432"/>
      <c r="O8" s="432"/>
    </row>
    <row r="9" spans="1:15" ht="15" customHeight="1" x14ac:dyDescent="0.25">
      <c r="B9" s="432" t="s">
        <v>438</v>
      </c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O9" s="432"/>
    </row>
    <row r="10" spans="1:15" ht="15" customHeight="1" x14ac:dyDescent="0.25">
      <c r="B10" s="432" t="s">
        <v>443</v>
      </c>
      <c r="C10" s="432"/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</row>
    <row r="11" spans="1:15" ht="15" customHeight="1" x14ac:dyDescent="0.25">
      <c r="B11" s="432" t="s">
        <v>496</v>
      </c>
      <c r="C11" s="432"/>
      <c r="D11" s="432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</row>
    <row r="12" spans="1:15" ht="15" customHeight="1" x14ac:dyDescent="0.25">
      <c r="B12" s="432" t="s">
        <v>502</v>
      </c>
      <c r="C12" s="432"/>
      <c r="D12" s="432"/>
      <c r="E12" s="432"/>
      <c r="F12" s="432"/>
      <c r="G12" s="432"/>
      <c r="H12" s="432"/>
      <c r="I12" s="432"/>
      <c r="J12" s="432"/>
      <c r="K12" s="432"/>
      <c r="L12" s="432"/>
      <c r="M12" s="432"/>
      <c r="N12" s="432"/>
      <c r="O12" s="432"/>
    </row>
    <row r="13" spans="1:15" ht="8.25" customHeight="1" x14ac:dyDescent="0.25">
      <c r="A13" s="167"/>
      <c r="B13" s="167"/>
      <c r="C13" s="167"/>
      <c r="D13" s="167"/>
      <c r="E13" s="167"/>
      <c r="F13" s="167"/>
      <c r="G13" s="167"/>
      <c r="H13" s="333"/>
      <c r="I13" s="333"/>
      <c r="J13" s="333"/>
      <c r="K13" s="333"/>
      <c r="L13" s="167"/>
      <c r="M13" s="167"/>
      <c r="N13" s="167"/>
      <c r="O13" s="167"/>
    </row>
    <row r="14" spans="1:15" ht="29.25" customHeight="1" x14ac:dyDescent="0.25">
      <c r="A14" s="417" t="s">
        <v>388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417"/>
      <c r="L14" s="417"/>
      <c r="M14" s="417"/>
      <c r="N14" s="417"/>
      <c r="O14" s="417"/>
    </row>
    <row r="15" spans="1:15" ht="11.25" customHeight="1" x14ac:dyDescent="0.25">
      <c r="A15" s="172"/>
      <c r="B15" s="172"/>
      <c r="C15" s="172"/>
      <c r="D15" s="172"/>
      <c r="E15" s="172"/>
      <c r="F15" s="172"/>
      <c r="G15" s="172"/>
      <c r="H15" s="334"/>
      <c r="I15" s="334"/>
      <c r="J15" s="334"/>
      <c r="K15" s="334"/>
      <c r="L15" s="172"/>
      <c r="M15" s="172"/>
      <c r="N15" s="172"/>
      <c r="O15" s="2" t="s">
        <v>186</v>
      </c>
    </row>
    <row r="16" spans="1:15" x14ac:dyDescent="0.25">
      <c r="A16" s="393" t="s">
        <v>5</v>
      </c>
      <c r="B16" s="396" t="s">
        <v>391</v>
      </c>
      <c r="C16" s="396" t="s">
        <v>60</v>
      </c>
      <c r="D16" s="419" t="s">
        <v>414</v>
      </c>
      <c r="E16" s="423" t="s">
        <v>214</v>
      </c>
      <c r="F16" s="423"/>
      <c r="G16" s="424"/>
      <c r="H16" s="399" t="s">
        <v>416</v>
      </c>
      <c r="I16" s="402" t="s">
        <v>214</v>
      </c>
      <c r="J16" s="403"/>
      <c r="K16" s="404"/>
      <c r="L16" s="418" t="s">
        <v>0</v>
      </c>
      <c r="M16" s="426" t="s">
        <v>214</v>
      </c>
      <c r="N16" s="427"/>
      <c r="O16" s="428"/>
    </row>
    <row r="17" spans="1:17" x14ac:dyDescent="0.25">
      <c r="A17" s="394"/>
      <c r="B17" s="397"/>
      <c r="C17" s="397"/>
      <c r="D17" s="420"/>
      <c r="E17" s="424" t="s">
        <v>1</v>
      </c>
      <c r="F17" s="430"/>
      <c r="G17" s="425" t="s">
        <v>2</v>
      </c>
      <c r="H17" s="400"/>
      <c r="I17" s="431" t="s">
        <v>1</v>
      </c>
      <c r="J17" s="431"/>
      <c r="K17" s="405" t="s">
        <v>2</v>
      </c>
      <c r="L17" s="418"/>
      <c r="M17" s="418" t="s">
        <v>1</v>
      </c>
      <c r="N17" s="418"/>
      <c r="O17" s="408" t="s">
        <v>2</v>
      </c>
    </row>
    <row r="18" spans="1:17" ht="30" customHeight="1" x14ac:dyDescent="0.25">
      <c r="A18" s="395"/>
      <c r="B18" s="398"/>
      <c r="C18" s="398"/>
      <c r="D18" s="421"/>
      <c r="E18" s="238" t="s">
        <v>3</v>
      </c>
      <c r="F18" s="281" t="s">
        <v>4</v>
      </c>
      <c r="G18" s="419"/>
      <c r="H18" s="401"/>
      <c r="I18" s="299" t="s">
        <v>3</v>
      </c>
      <c r="J18" s="328" t="s">
        <v>4</v>
      </c>
      <c r="K18" s="399"/>
      <c r="L18" s="455"/>
      <c r="M18" s="165" t="s">
        <v>3</v>
      </c>
      <c r="N18" s="164" t="s">
        <v>4</v>
      </c>
      <c r="O18" s="396"/>
    </row>
    <row r="19" spans="1:17" ht="15.95" customHeight="1" x14ac:dyDescent="0.25">
      <c r="A19" s="7" t="s">
        <v>78</v>
      </c>
      <c r="B19" s="412" t="s">
        <v>6</v>
      </c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</row>
    <row r="20" spans="1:17" ht="15" customHeight="1" x14ac:dyDescent="0.25">
      <c r="A20" s="7" t="s">
        <v>199</v>
      </c>
      <c r="B20" s="66" t="s">
        <v>20</v>
      </c>
      <c r="C20" s="84" t="s">
        <v>9</v>
      </c>
      <c r="D20" s="225">
        <f>E20+G20</f>
        <v>5764</v>
      </c>
      <c r="E20" s="225">
        <v>5764</v>
      </c>
      <c r="F20" s="225"/>
      <c r="G20" s="225"/>
      <c r="H20" s="253">
        <f>I20+K20</f>
        <v>0</v>
      </c>
      <c r="I20" s="253"/>
      <c r="J20" s="253"/>
      <c r="K20" s="253"/>
      <c r="L20" s="85">
        <f>M20+O20</f>
        <v>5764</v>
      </c>
      <c r="M20" s="85">
        <f>E20+I20</f>
        <v>5764</v>
      </c>
      <c r="N20" s="85">
        <f>F20+J20</f>
        <v>0</v>
      </c>
      <c r="O20" s="85">
        <f>G20+K20</f>
        <v>0</v>
      </c>
    </row>
    <row r="21" spans="1:17" x14ac:dyDescent="0.25">
      <c r="A21" s="7" t="s">
        <v>79</v>
      </c>
      <c r="B21" s="187" t="s">
        <v>389</v>
      </c>
      <c r="C21" s="186" t="s">
        <v>9</v>
      </c>
      <c r="D21" s="289">
        <f t="shared" ref="D21:D29" si="0">E21+G21</f>
        <v>2867</v>
      </c>
      <c r="E21" s="289">
        <v>2067</v>
      </c>
      <c r="F21" s="289"/>
      <c r="G21" s="289">
        <v>800</v>
      </c>
      <c r="H21" s="286">
        <f t="shared" ref="H21:H29" si="1">I21+K21</f>
        <v>0</v>
      </c>
      <c r="I21" s="286"/>
      <c r="J21" s="286"/>
      <c r="K21" s="286"/>
      <c r="L21" s="185">
        <f t="shared" ref="L21:L29" si="2">M21+O21</f>
        <v>2867</v>
      </c>
      <c r="M21" s="185">
        <f t="shared" ref="M21:M29" si="3">E21+I21</f>
        <v>2067</v>
      </c>
      <c r="N21" s="185">
        <f t="shared" ref="N21:N29" si="4">F21+J21</f>
        <v>0</v>
      </c>
      <c r="O21" s="185">
        <f t="shared" ref="O21:O29" si="5">G21+K21</f>
        <v>800</v>
      </c>
      <c r="P21" s="482"/>
      <c r="Q21" s="482"/>
    </row>
    <row r="22" spans="1:17" ht="15" customHeight="1" x14ac:dyDescent="0.25">
      <c r="A22" s="7" t="s">
        <v>80</v>
      </c>
      <c r="B22" s="18" t="s">
        <v>10</v>
      </c>
      <c r="C22" s="9" t="s">
        <v>9</v>
      </c>
      <c r="D22" s="226">
        <f t="shared" si="0"/>
        <v>580</v>
      </c>
      <c r="E22" s="226">
        <v>580</v>
      </c>
      <c r="F22" s="226"/>
      <c r="G22" s="226"/>
      <c r="H22" s="254">
        <f t="shared" si="1"/>
        <v>0</v>
      </c>
      <c r="I22" s="254"/>
      <c r="J22" s="254"/>
      <c r="K22" s="254"/>
      <c r="L22" s="10">
        <f t="shared" si="2"/>
        <v>580</v>
      </c>
      <c r="M22" s="10">
        <f t="shared" si="3"/>
        <v>580</v>
      </c>
      <c r="N22" s="10">
        <f t="shared" si="4"/>
        <v>0</v>
      </c>
      <c r="O22" s="10">
        <f t="shared" si="5"/>
        <v>0</v>
      </c>
      <c r="P22" s="243" t="s">
        <v>358</v>
      </c>
      <c r="Q22" s="244">
        <f>SUM(L20:L29)</f>
        <v>17092</v>
      </c>
    </row>
    <row r="23" spans="1:17" ht="15" customHeight="1" x14ac:dyDescent="0.25">
      <c r="A23" s="7" t="s">
        <v>81</v>
      </c>
      <c r="B23" s="18" t="s">
        <v>11</v>
      </c>
      <c r="C23" s="9" t="s">
        <v>9</v>
      </c>
      <c r="D23" s="226">
        <f t="shared" si="0"/>
        <v>464</v>
      </c>
      <c r="E23" s="226">
        <v>464</v>
      </c>
      <c r="F23" s="226"/>
      <c r="G23" s="226"/>
      <c r="H23" s="254">
        <f t="shared" si="1"/>
        <v>0</v>
      </c>
      <c r="I23" s="254"/>
      <c r="J23" s="254"/>
      <c r="K23" s="254"/>
      <c r="L23" s="10">
        <f t="shared" si="2"/>
        <v>464</v>
      </c>
      <c r="M23" s="10">
        <f t="shared" si="3"/>
        <v>464</v>
      </c>
      <c r="N23" s="10">
        <f t="shared" si="4"/>
        <v>0</v>
      </c>
      <c r="O23" s="10">
        <f t="shared" si="5"/>
        <v>0</v>
      </c>
      <c r="P23" s="243" t="s">
        <v>359</v>
      </c>
      <c r="Q23" s="244"/>
    </row>
    <row r="24" spans="1:17" ht="15" customHeight="1" x14ac:dyDescent="0.25">
      <c r="A24" s="7" t="s">
        <v>82</v>
      </c>
      <c r="B24" s="18" t="s">
        <v>12</v>
      </c>
      <c r="C24" s="9" t="s">
        <v>9</v>
      </c>
      <c r="D24" s="226">
        <f t="shared" si="0"/>
        <v>1304</v>
      </c>
      <c r="E24" s="226">
        <v>1304</v>
      </c>
      <c r="F24" s="226"/>
      <c r="G24" s="226"/>
      <c r="H24" s="254">
        <f t="shared" si="1"/>
        <v>0</v>
      </c>
      <c r="I24" s="254"/>
      <c r="J24" s="254"/>
      <c r="K24" s="254"/>
      <c r="L24" s="10">
        <f t="shared" si="2"/>
        <v>1304</v>
      </c>
      <c r="M24" s="10">
        <f t="shared" si="3"/>
        <v>1304</v>
      </c>
      <c r="N24" s="10">
        <f t="shared" si="4"/>
        <v>0</v>
      </c>
      <c r="O24" s="10">
        <f t="shared" si="5"/>
        <v>0</v>
      </c>
      <c r="P24" s="243" t="s">
        <v>360</v>
      </c>
      <c r="Q24" s="244"/>
    </row>
    <row r="25" spans="1:17" ht="15" customHeight="1" x14ac:dyDescent="0.25">
      <c r="A25" s="11" t="s">
        <v>83</v>
      </c>
      <c r="B25" s="10" t="s">
        <v>14</v>
      </c>
      <c r="C25" s="9" t="s">
        <v>9</v>
      </c>
      <c r="D25" s="226">
        <f t="shared" si="0"/>
        <v>724</v>
      </c>
      <c r="E25" s="226">
        <v>724</v>
      </c>
      <c r="F25" s="226"/>
      <c r="G25" s="226"/>
      <c r="H25" s="254">
        <f t="shared" si="1"/>
        <v>0</v>
      </c>
      <c r="I25" s="254"/>
      <c r="J25" s="254"/>
      <c r="K25" s="254"/>
      <c r="L25" s="10">
        <f t="shared" si="2"/>
        <v>724</v>
      </c>
      <c r="M25" s="10">
        <f t="shared" si="3"/>
        <v>724</v>
      </c>
      <c r="N25" s="10">
        <f t="shared" si="4"/>
        <v>0</v>
      </c>
      <c r="O25" s="10">
        <f t="shared" si="5"/>
        <v>0</v>
      </c>
      <c r="P25" s="243" t="s">
        <v>361</v>
      </c>
      <c r="Q25" s="244"/>
    </row>
    <row r="26" spans="1:17" ht="15" customHeight="1" x14ac:dyDescent="0.25">
      <c r="A26" s="13" t="s">
        <v>84</v>
      </c>
      <c r="B26" s="66" t="s">
        <v>15</v>
      </c>
      <c r="C26" s="9" t="s">
        <v>9</v>
      </c>
      <c r="D26" s="226">
        <f t="shared" si="0"/>
        <v>87</v>
      </c>
      <c r="E26" s="226">
        <v>87</v>
      </c>
      <c r="F26" s="226"/>
      <c r="G26" s="226"/>
      <c r="H26" s="254">
        <f t="shared" si="1"/>
        <v>0</v>
      </c>
      <c r="I26" s="254"/>
      <c r="J26" s="254"/>
      <c r="K26" s="254"/>
      <c r="L26" s="10">
        <f t="shared" si="2"/>
        <v>87</v>
      </c>
      <c r="M26" s="10">
        <f t="shared" si="3"/>
        <v>87</v>
      </c>
      <c r="N26" s="10">
        <f t="shared" si="4"/>
        <v>0</v>
      </c>
      <c r="O26" s="10">
        <f t="shared" si="5"/>
        <v>0</v>
      </c>
      <c r="P26" s="243" t="s">
        <v>364</v>
      </c>
      <c r="Q26" s="244"/>
    </row>
    <row r="27" spans="1:17" ht="15" customHeight="1" x14ac:dyDescent="0.25">
      <c r="A27" s="7" t="s">
        <v>85</v>
      </c>
      <c r="B27" s="18" t="s">
        <v>16</v>
      </c>
      <c r="C27" s="9" t="s">
        <v>9</v>
      </c>
      <c r="D27" s="226">
        <f t="shared" si="0"/>
        <v>4055</v>
      </c>
      <c r="E27" s="226">
        <v>4055</v>
      </c>
      <c r="F27" s="226"/>
      <c r="G27" s="226"/>
      <c r="H27" s="254">
        <f t="shared" si="1"/>
        <v>0</v>
      </c>
      <c r="I27" s="254"/>
      <c r="J27" s="254"/>
      <c r="K27" s="254"/>
      <c r="L27" s="10">
        <f t="shared" si="2"/>
        <v>4055</v>
      </c>
      <c r="M27" s="10">
        <f t="shared" si="3"/>
        <v>4055</v>
      </c>
      <c r="N27" s="10">
        <f t="shared" si="4"/>
        <v>0</v>
      </c>
      <c r="O27" s="10">
        <f t="shared" si="5"/>
        <v>0</v>
      </c>
      <c r="P27" s="243" t="s">
        <v>362</v>
      </c>
      <c r="Q27" s="244">
        <f>SUM(L32:L42)</f>
        <v>43670</v>
      </c>
    </row>
    <row r="28" spans="1:17" ht="15" customHeight="1" x14ac:dyDescent="0.25">
      <c r="A28" s="7" t="s">
        <v>86</v>
      </c>
      <c r="B28" s="18" t="s">
        <v>17</v>
      </c>
      <c r="C28" s="9" t="s">
        <v>9</v>
      </c>
      <c r="D28" s="226">
        <f t="shared" si="0"/>
        <v>493</v>
      </c>
      <c r="E28" s="226">
        <v>493</v>
      </c>
      <c r="F28" s="226"/>
      <c r="G28" s="226"/>
      <c r="H28" s="254">
        <f t="shared" si="1"/>
        <v>0</v>
      </c>
      <c r="I28" s="254"/>
      <c r="J28" s="254"/>
      <c r="K28" s="254"/>
      <c r="L28" s="10">
        <f t="shared" si="2"/>
        <v>493</v>
      </c>
      <c r="M28" s="10">
        <f t="shared" si="3"/>
        <v>493</v>
      </c>
      <c r="N28" s="10">
        <f t="shared" si="4"/>
        <v>0</v>
      </c>
      <c r="O28" s="10">
        <f t="shared" si="5"/>
        <v>0</v>
      </c>
      <c r="P28" s="243" t="s">
        <v>363</v>
      </c>
      <c r="Q28" s="244">
        <f>L45</f>
        <v>99484</v>
      </c>
    </row>
    <row r="29" spans="1:17" ht="15" customHeight="1" x14ac:dyDescent="0.25">
      <c r="A29" s="7" t="s">
        <v>87</v>
      </c>
      <c r="B29" s="18" t="s">
        <v>18</v>
      </c>
      <c r="C29" s="9" t="s">
        <v>9</v>
      </c>
      <c r="D29" s="226">
        <f t="shared" si="0"/>
        <v>754</v>
      </c>
      <c r="E29" s="226">
        <v>754</v>
      </c>
      <c r="F29" s="226"/>
      <c r="G29" s="226"/>
      <c r="H29" s="254">
        <f t="shared" si="1"/>
        <v>0</v>
      </c>
      <c r="I29" s="254"/>
      <c r="J29" s="254"/>
      <c r="K29" s="254"/>
      <c r="L29" s="10">
        <f t="shared" si="2"/>
        <v>754</v>
      </c>
      <c r="M29" s="10">
        <f t="shared" si="3"/>
        <v>754</v>
      </c>
      <c r="N29" s="10">
        <f t="shared" si="4"/>
        <v>0</v>
      </c>
      <c r="O29" s="10">
        <f t="shared" si="5"/>
        <v>0</v>
      </c>
      <c r="P29" s="243" t="s">
        <v>365</v>
      </c>
      <c r="Q29" s="244">
        <f>SUM(L77:L90)</f>
        <v>44696</v>
      </c>
    </row>
    <row r="30" spans="1:17" ht="15.95" customHeight="1" x14ac:dyDescent="0.25">
      <c r="A30" s="15" t="s">
        <v>88</v>
      </c>
      <c r="B30" s="35" t="s">
        <v>191</v>
      </c>
      <c r="C30" s="202"/>
      <c r="D30" s="240">
        <f>SUM(D20:D29)</f>
        <v>17092</v>
      </c>
      <c r="E30" s="240">
        <f>SUM(E20:E29)</f>
        <v>16292</v>
      </c>
      <c r="F30" s="240">
        <f>SUM(F20:F29)</f>
        <v>0</v>
      </c>
      <c r="G30" s="240">
        <f>SUM(G20:G29)</f>
        <v>800</v>
      </c>
      <c r="H30" s="277">
        <f t="shared" ref="H30:O30" si="6">SUM(H20:H29)</f>
        <v>0</v>
      </c>
      <c r="I30" s="277">
        <f t="shared" si="6"/>
        <v>0</v>
      </c>
      <c r="J30" s="277">
        <f t="shared" si="6"/>
        <v>0</v>
      </c>
      <c r="K30" s="277">
        <f t="shared" si="6"/>
        <v>0</v>
      </c>
      <c r="L30" s="35">
        <f t="shared" si="6"/>
        <v>17092</v>
      </c>
      <c r="M30" s="35">
        <f t="shared" si="6"/>
        <v>16292</v>
      </c>
      <c r="N30" s="35">
        <f t="shared" si="6"/>
        <v>0</v>
      </c>
      <c r="O30" s="35">
        <f t="shared" si="6"/>
        <v>800</v>
      </c>
      <c r="P30" s="243" t="s">
        <v>366</v>
      </c>
      <c r="Q30" s="244">
        <f>SUM(L48:L74)</f>
        <v>542255</v>
      </c>
    </row>
    <row r="31" spans="1:17" ht="15.95" customHeight="1" x14ac:dyDescent="0.25">
      <c r="A31" s="13" t="s">
        <v>89</v>
      </c>
      <c r="B31" s="412" t="s">
        <v>65</v>
      </c>
      <c r="C31" s="412"/>
      <c r="D31" s="412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243" t="s">
        <v>367</v>
      </c>
      <c r="Q31" s="244">
        <f>SUM(L93:L96)</f>
        <v>192068</v>
      </c>
    </row>
    <row r="32" spans="1:17" ht="15" customHeight="1" x14ac:dyDescent="0.25">
      <c r="A32" s="7" t="s">
        <v>90</v>
      </c>
      <c r="B32" s="66" t="s">
        <v>7</v>
      </c>
      <c r="C32" s="84" t="s">
        <v>22</v>
      </c>
      <c r="D32" s="225">
        <f>E32+G32</f>
        <v>87</v>
      </c>
      <c r="E32" s="225">
        <v>87</v>
      </c>
      <c r="F32" s="225"/>
      <c r="G32" s="225"/>
      <c r="H32" s="253">
        <f t="shared" ref="H32:H42" si="7">I32+K32</f>
        <v>0</v>
      </c>
      <c r="I32" s="253"/>
      <c r="J32" s="253"/>
      <c r="K32" s="253"/>
      <c r="L32" s="85">
        <f t="shared" ref="L32:L42" si="8">M32+O32</f>
        <v>87</v>
      </c>
      <c r="M32" s="85">
        <f t="shared" ref="M32:M42" si="9">E32+I32</f>
        <v>87</v>
      </c>
      <c r="N32" s="85">
        <f t="shared" ref="N32:N42" si="10">F32+J32</f>
        <v>0</v>
      </c>
      <c r="O32" s="85">
        <f t="shared" ref="O32:O42" si="11">G32+K32</f>
        <v>0</v>
      </c>
      <c r="P32" s="245" t="s">
        <v>189</v>
      </c>
      <c r="Q32" s="246">
        <f>SUM(Q22:Q31)</f>
        <v>939265</v>
      </c>
    </row>
    <row r="33" spans="1:17" ht="15" customHeight="1" x14ac:dyDescent="0.25">
      <c r="A33" s="7" t="s">
        <v>91</v>
      </c>
      <c r="B33" s="18" t="s">
        <v>10</v>
      </c>
      <c r="C33" s="9" t="s">
        <v>22</v>
      </c>
      <c r="D33" s="226">
        <f t="shared" ref="D33:D42" si="12">E33+G33</f>
        <v>985</v>
      </c>
      <c r="E33" s="226">
        <v>985</v>
      </c>
      <c r="F33" s="226"/>
      <c r="G33" s="226"/>
      <c r="H33" s="254">
        <f t="shared" si="7"/>
        <v>0</v>
      </c>
      <c r="I33" s="254"/>
      <c r="J33" s="254"/>
      <c r="K33" s="254"/>
      <c r="L33" s="10">
        <f t="shared" si="8"/>
        <v>985</v>
      </c>
      <c r="M33" s="10">
        <f t="shared" si="9"/>
        <v>985</v>
      </c>
      <c r="N33" s="10">
        <f t="shared" si="10"/>
        <v>0</v>
      </c>
      <c r="O33" s="10">
        <f t="shared" si="11"/>
        <v>0</v>
      </c>
      <c r="P33" s="205"/>
      <c r="Q33" s="205"/>
    </row>
    <row r="34" spans="1:17" ht="15" customHeight="1" x14ac:dyDescent="0.25">
      <c r="A34" s="7" t="s">
        <v>92</v>
      </c>
      <c r="B34" s="18" t="s">
        <v>11</v>
      </c>
      <c r="C34" s="9" t="s">
        <v>22</v>
      </c>
      <c r="D34" s="226">
        <f t="shared" si="12"/>
        <v>16942</v>
      </c>
      <c r="E34" s="226">
        <v>12598</v>
      </c>
      <c r="F34" s="226"/>
      <c r="G34" s="226">
        <v>4344</v>
      </c>
      <c r="H34" s="254">
        <f t="shared" si="7"/>
        <v>0</v>
      </c>
      <c r="I34" s="254"/>
      <c r="J34" s="254"/>
      <c r="K34" s="254"/>
      <c r="L34" s="10">
        <f t="shared" si="8"/>
        <v>16942</v>
      </c>
      <c r="M34" s="10">
        <f t="shared" si="9"/>
        <v>12598</v>
      </c>
      <c r="N34" s="10">
        <f t="shared" si="10"/>
        <v>0</v>
      </c>
      <c r="O34" s="10">
        <f t="shared" si="11"/>
        <v>4344</v>
      </c>
      <c r="P34" s="205"/>
      <c r="Q34" s="205">
        <f>Q32-L98</f>
        <v>0</v>
      </c>
    </row>
    <row r="35" spans="1:17" ht="15" customHeight="1" x14ac:dyDescent="0.25">
      <c r="A35" s="7" t="s">
        <v>93</v>
      </c>
      <c r="B35" s="18" t="s">
        <v>12</v>
      </c>
      <c r="C35" s="9" t="s">
        <v>22</v>
      </c>
      <c r="D35" s="226">
        <f t="shared" si="12"/>
        <v>811</v>
      </c>
      <c r="E35" s="226">
        <v>811</v>
      </c>
      <c r="F35" s="226"/>
      <c r="G35" s="226"/>
      <c r="H35" s="254">
        <f t="shared" si="7"/>
        <v>0</v>
      </c>
      <c r="I35" s="254"/>
      <c r="J35" s="254"/>
      <c r="K35" s="254"/>
      <c r="L35" s="10">
        <f t="shared" si="8"/>
        <v>811</v>
      </c>
      <c r="M35" s="10">
        <f t="shared" si="9"/>
        <v>811</v>
      </c>
      <c r="N35" s="10">
        <f t="shared" si="10"/>
        <v>0</v>
      </c>
      <c r="O35" s="10">
        <f t="shared" si="11"/>
        <v>0</v>
      </c>
    </row>
    <row r="36" spans="1:17" ht="15" customHeight="1" x14ac:dyDescent="0.25">
      <c r="A36" s="7" t="s">
        <v>94</v>
      </c>
      <c r="B36" s="18" t="s">
        <v>13</v>
      </c>
      <c r="C36" s="9" t="s">
        <v>22</v>
      </c>
      <c r="D36" s="226">
        <f t="shared" si="12"/>
        <v>2027</v>
      </c>
      <c r="E36" s="226">
        <v>2027</v>
      </c>
      <c r="F36" s="226"/>
      <c r="G36" s="226"/>
      <c r="H36" s="254">
        <f t="shared" si="7"/>
        <v>0</v>
      </c>
      <c r="I36" s="254"/>
      <c r="J36" s="254"/>
      <c r="K36" s="254"/>
      <c r="L36" s="10">
        <f t="shared" si="8"/>
        <v>2027</v>
      </c>
      <c r="M36" s="10">
        <f t="shared" si="9"/>
        <v>2027</v>
      </c>
      <c r="N36" s="10">
        <f t="shared" si="10"/>
        <v>0</v>
      </c>
      <c r="O36" s="10">
        <f t="shared" si="11"/>
        <v>0</v>
      </c>
    </row>
    <row r="37" spans="1:17" ht="15" customHeight="1" x14ac:dyDescent="0.25">
      <c r="A37" s="11" t="s">
        <v>95</v>
      </c>
      <c r="B37" s="10" t="s">
        <v>14</v>
      </c>
      <c r="C37" s="9" t="s">
        <v>22</v>
      </c>
      <c r="D37" s="226">
        <f t="shared" si="12"/>
        <v>3766</v>
      </c>
      <c r="E37" s="226">
        <v>3766</v>
      </c>
      <c r="F37" s="226"/>
      <c r="G37" s="226"/>
      <c r="H37" s="254">
        <f t="shared" si="7"/>
        <v>0</v>
      </c>
      <c r="I37" s="254"/>
      <c r="J37" s="254"/>
      <c r="K37" s="254"/>
      <c r="L37" s="10">
        <f t="shared" si="8"/>
        <v>3766</v>
      </c>
      <c r="M37" s="10">
        <f t="shared" si="9"/>
        <v>3766</v>
      </c>
      <c r="N37" s="10">
        <f t="shared" si="10"/>
        <v>0</v>
      </c>
      <c r="O37" s="10">
        <f t="shared" si="11"/>
        <v>0</v>
      </c>
    </row>
    <row r="38" spans="1:17" ht="18" customHeight="1" x14ac:dyDescent="0.25">
      <c r="A38" s="11" t="s">
        <v>96</v>
      </c>
      <c r="B38" s="10" t="s">
        <v>15</v>
      </c>
      <c r="C38" s="9" t="s">
        <v>22</v>
      </c>
      <c r="D38" s="226">
        <f t="shared" si="12"/>
        <v>7289</v>
      </c>
      <c r="E38" s="226">
        <v>2289</v>
      </c>
      <c r="F38" s="226"/>
      <c r="G38" s="226">
        <v>5000</v>
      </c>
      <c r="H38" s="254">
        <f t="shared" si="7"/>
        <v>0</v>
      </c>
      <c r="I38" s="254"/>
      <c r="J38" s="254"/>
      <c r="K38" s="254"/>
      <c r="L38" s="10">
        <f t="shared" si="8"/>
        <v>7289</v>
      </c>
      <c r="M38" s="10">
        <f t="shared" si="9"/>
        <v>2289</v>
      </c>
      <c r="N38" s="10">
        <f t="shared" si="10"/>
        <v>0</v>
      </c>
      <c r="O38" s="10">
        <f t="shared" si="11"/>
        <v>5000</v>
      </c>
    </row>
    <row r="39" spans="1:17" ht="15" customHeight="1" x14ac:dyDescent="0.25">
      <c r="A39" s="7" t="s">
        <v>97</v>
      </c>
      <c r="B39" s="18" t="s">
        <v>16</v>
      </c>
      <c r="C39" s="9" t="s">
        <v>22</v>
      </c>
      <c r="D39" s="226">
        <f t="shared" si="12"/>
        <v>8228</v>
      </c>
      <c r="E39" s="226">
        <v>5621</v>
      </c>
      <c r="F39" s="226"/>
      <c r="G39" s="226">
        <v>2607</v>
      </c>
      <c r="H39" s="254">
        <f t="shared" si="7"/>
        <v>0</v>
      </c>
      <c r="I39" s="254"/>
      <c r="J39" s="254"/>
      <c r="K39" s="254"/>
      <c r="L39" s="10">
        <f t="shared" si="8"/>
        <v>8228</v>
      </c>
      <c r="M39" s="10">
        <f t="shared" si="9"/>
        <v>5621</v>
      </c>
      <c r="N39" s="10">
        <f t="shared" si="10"/>
        <v>0</v>
      </c>
      <c r="O39" s="10">
        <f t="shared" si="11"/>
        <v>2607</v>
      </c>
    </row>
    <row r="40" spans="1:17" ht="15" customHeight="1" x14ac:dyDescent="0.25">
      <c r="A40" s="7" t="s">
        <v>98</v>
      </c>
      <c r="B40" s="18" t="s">
        <v>17</v>
      </c>
      <c r="C40" s="9" t="s">
        <v>22</v>
      </c>
      <c r="D40" s="226">
        <f t="shared" si="12"/>
        <v>464</v>
      </c>
      <c r="E40" s="226">
        <v>464</v>
      </c>
      <c r="F40" s="226"/>
      <c r="G40" s="226"/>
      <c r="H40" s="254">
        <f t="shared" si="7"/>
        <v>0</v>
      </c>
      <c r="I40" s="254"/>
      <c r="J40" s="254"/>
      <c r="K40" s="254"/>
      <c r="L40" s="10">
        <f t="shared" si="8"/>
        <v>464</v>
      </c>
      <c r="M40" s="10">
        <f t="shared" si="9"/>
        <v>464</v>
      </c>
      <c r="N40" s="10">
        <f t="shared" si="10"/>
        <v>0</v>
      </c>
      <c r="O40" s="10">
        <f t="shared" si="11"/>
        <v>0</v>
      </c>
    </row>
    <row r="41" spans="1:17" ht="15" customHeight="1" x14ac:dyDescent="0.25">
      <c r="A41" s="7" t="s">
        <v>99</v>
      </c>
      <c r="B41" s="18" t="s">
        <v>18</v>
      </c>
      <c r="C41" s="9" t="s">
        <v>22</v>
      </c>
      <c r="D41" s="226">
        <f t="shared" si="12"/>
        <v>2202</v>
      </c>
      <c r="E41" s="226">
        <v>2202</v>
      </c>
      <c r="F41" s="226"/>
      <c r="G41" s="226"/>
      <c r="H41" s="254">
        <f t="shared" si="7"/>
        <v>0</v>
      </c>
      <c r="I41" s="254"/>
      <c r="J41" s="254"/>
      <c r="K41" s="254"/>
      <c r="L41" s="10">
        <f t="shared" si="8"/>
        <v>2202</v>
      </c>
      <c r="M41" s="10">
        <f t="shared" si="9"/>
        <v>2202</v>
      </c>
      <c r="N41" s="10">
        <f t="shared" si="10"/>
        <v>0</v>
      </c>
      <c r="O41" s="10">
        <f t="shared" si="11"/>
        <v>0</v>
      </c>
    </row>
    <row r="42" spans="1:17" ht="15" customHeight="1" x14ac:dyDescent="0.25">
      <c r="A42" s="7" t="s">
        <v>100</v>
      </c>
      <c r="B42" s="18" t="s">
        <v>19</v>
      </c>
      <c r="C42" s="9" t="s">
        <v>22</v>
      </c>
      <c r="D42" s="226">
        <f t="shared" si="12"/>
        <v>869</v>
      </c>
      <c r="E42" s="226">
        <v>869</v>
      </c>
      <c r="F42" s="226"/>
      <c r="G42" s="226"/>
      <c r="H42" s="254">
        <f t="shared" si="7"/>
        <v>0</v>
      </c>
      <c r="I42" s="254"/>
      <c r="J42" s="254"/>
      <c r="K42" s="254"/>
      <c r="L42" s="10">
        <f t="shared" si="8"/>
        <v>869</v>
      </c>
      <c r="M42" s="10">
        <f t="shared" si="9"/>
        <v>869</v>
      </c>
      <c r="N42" s="10">
        <f t="shared" si="10"/>
        <v>0</v>
      </c>
      <c r="O42" s="10">
        <f t="shared" si="11"/>
        <v>0</v>
      </c>
    </row>
    <row r="43" spans="1:17" ht="15.95" customHeight="1" x14ac:dyDescent="0.25">
      <c r="A43" s="15" t="s">
        <v>101</v>
      </c>
      <c r="B43" s="1" t="s">
        <v>192</v>
      </c>
      <c r="C43" s="17"/>
      <c r="D43" s="227">
        <f>SUM(D32:D42)</f>
        <v>43670</v>
      </c>
      <c r="E43" s="227">
        <f>SUM(E32:E42)</f>
        <v>31719</v>
      </c>
      <c r="F43" s="227">
        <f>SUM(F32:F42)</f>
        <v>0</v>
      </c>
      <c r="G43" s="227">
        <f t="shared" ref="G43:O43" si="13">SUM(G32:G42)</f>
        <v>11951</v>
      </c>
      <c r="H43" s="255">
        <f t="shared" si="13"/>
        <v>0</v>
      </c>
      <c r="I43" s="255">
        <f t="shared" si="13"/>
        <v>0</v>
      </c>
      <c r="J43" s="255">
        <f t="shared" si="13"/>
        <v>0</v>
      </c>
      <c r="K43" s="255">
        <f t="shared" si="13"/>
        <v>0</v>
      </c>
      <c r="L43" s="1">
        <f t="shared" si="13"/>
        <v>43670</v>
      </c>
      <c r="M43" s="1">
        <f t="shared" si="13"/>
        <v>31719</v>
      </c>
      <c r="N43" s="1">
        <f t="shared" si="13"/>
        <v>0</v>
      </c>
      <c r="O43" s="1">
        <f t="shared" si="13"/>
        <v>11951</v>
      </c>
    </row>
    <row r="44" spans="1:17" ht="15.95" customHeight="1" x14ac:dyDescent="0.25">
      <c r="A44" s="11" t="s">
        <v>102</v>
      </c>
      <c r="B44" s="480" t="s">
        <v>69</v>
      </c>
      <c r="C44" s="481"/>
      <c r="D44" s="481"/>
      <c r="E44" s="481"/>
      <c r="F44" s="481"/>
      <c r="G44" s="481"/>
      <c r="H44" s="481"/>
      <c r="I44" s="481"/>
      <c r="J44" s="481"/>
      <c r="K44" s="481"/>
      <c r="L44" s="481"/>
      <c r="M44" s="481"/>
      <c r="N44" s="481"/>
      <c r="O44" s="481"/>
    </row>
    <row r="45" spans="1:17" ht="15" customHeight="1" x14ac:dyDescent="0.25">
      <c r="A45" s="7" t="s">
        <v>103</v>
      </c>
      <c r="B45" s="18" t="s">
        <v>20</v>
      </c>
      <c r="C45" s="9" t="s">
        <v>34</v>
      </c>
      <c r="D45" s="226">
        <f>E45+G45</f>
        <v>99484</v>
      </c>
      <c r="E45" s="226">
        <v>44087</v>
      </c>
      <c r="F45" s="226"/>
      <c r="G45" s="226">
        <v>55397</v>
      </c>
      <c r="H45" s="254">
        <f t="shared" ref="H45:H96" si="14">I45+K45</f>
        <v>0</v>
      </c>
      <c r="I45" s="254">
        <v>16100</v>
      </c>
      <c r="J45" s="254"/>
      <c r="K45" s="254">
        <v>-16100</v>
      </c>
      <c r="L45" s="10">
        <f t="shared" ref="L45:L96" si="15">M45+O45</f>
        <v>99484</v>
      </c>
      <c r="M45" s="10">
        <f t="shared" ref="M45:M96" si="16">E45+I45</f>
        <v>60187</v>
      </c>
      <c r="N45" s="10">
        <f t="shared" ref="N45:N96" si="17">F45+J45</f>
        <v>0</v>
      </c>
      <c r="O45" s="10">
        <f t="shared" ref="O45:O96" si="18">G45+K45</f>
        <v>39297</v>
      </c>
    </row>
    <row r="46" spans="1:17" ht="15.95" customHeight="1" x14ac:dyDescent="0.25">
      <c r="A46" s="15" t="s">
        <v>104</v>
      </c>
      <c r="B46" s="35" t="s">
        <v>193</v>
      </c>
      <c r="C46" s="102"/>
      <c r="D46" s="240">
        <f t="shared" ref="D46:O46" si="19">D45</f>
        <v>99484</v>
      </c>
      <c r="E46" s="240">
        <f t="shared" si="19"/>
        <v>44087</v>
      </c>
      <c r="F46" s="240">
        <f t="shared" si="19"/>
        <v>0</v>
      </c>
      <c r="G46" s="240">
        <f t="shared" si="19"/>
        <v>55397</v>
      </c>
      <c r="H46" s="267">
        <f t="shared" si="19"/>
        <v>0</v>
      </c>
      <c r="I46" s="267">
        <f t="shared" si="19"/>
        <v>16100</v>
      </c>
      <c r="J46" s="267">
        <f t="shared" si="19"/>
        <v>0</v>
      </c>
      <c r="K46" s="267">
        <f t="shared" si="19"/>
        <v>-16100</v>
      </c>
      <c r="L46" s="35">
        <f t="shared" si="19"/>
        <v>99484</v>
      </c>
      <c r="M46" s="35">
        <f t="shared" si="19"/>
        <v>60187</v>
      </c>
      <c r="N46" s="35">
        <f t="shared" si="19"/>
        <v>0</v>
      </c>
      <c r="O46" s="35">
        <f t="shared" si="19"/>
        <v>39297</v>
      </c>
    </row>
    <row r="47" spans="1:17" ht="15.95" customHeight="1" x14ac:dyDescent="0.25">
      <c r="A47" s="11" t="s">
        <v>105</v>
      </c>
      <c r="B47" s="412" t="s">
        <v>188</v>
      </c>
      <c r="C47" s="412"/>
      <c r="D47" s="412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</row>
    <row r="48" spans="1:17" ht="15" customHeight="1" x14ac:dyDescent="0.25">
      <c r="A48" s="7" t="s">
        <v>106</v>
      </c>
      <c r="B48" s="49" t="s">
        <v>174</v>
      </c>
      <c r="C48" s="166" t="s">
        <v>57</v>
      </c>
      <c r="D48" s="225">
        <f t="shared" ref="D48:D74" si="20">E48+G48</f>
        <v>1825</v>
      </c>
      <c r="E48" s="225">
        <v>1825</v>
      </c>
      <c r="F48" s="225"/>
      <c r="G48" s="225"/>
      <c r="H48" s="253">
        <f t="shared" si="14"/>
        <v>0</v>
      </c>
      <c r="I48" s="253"/>
      <c r="J48" s="253"/>
      <c r="K48" s="253"/>
      <c r="L48" s="85">
        <f t="shared" si="15"/>
        <v>1825</v>
      </c>
      <c r="M48" s="85">
        <f t="shared" si="16"/>
        <v>1825</v>
      </c>
      <c r="N48" s="85">
        <f t="shared" si="17"/>
        <v>0</v>
      </c>
      <c r="O48" s="85">
        <f t="shared" si="18"/>
        <v>0</v>
      </c>
    </row>
    <row r="49" spans="1:15" ht="15" customHeight="1" x14ac:dyDescent="0.25">
      <c r="A49" s="7" t="s">
        <v>107</v>
      </c>
      <c r="B49" s="21" t="s">
        <v>182</v>
      </c>
      <c r="C49" s="22" t="s">
        <v>57</v>
      </c>
      <c r="D49" s="226">
        <f t="shared" si="20"/>
        <v>6563</v>
      </c>
      <c r="E49" s="226">
        <v>6563</v>
      </c>
      <c r="F49" s="226"/>
      <c r="G49" s="226"/>
      <c r="H49" s="254">
        <f t="shared" si="14"/>
        <v>0</v>
      </c>
      <c r="I49" s="254"/>
      <c r="J49" s="254"/>
      <c r="K49" s="254"/>
      <c r="L49" s="10">
        <f t="shared" si="15"/>
        <v>6563</v>
      </c>
      <c r="M49" s="10">
        <f t="shared" si="16"/>
        <v>6563</v>
      </c>
      <c r="N49" s="10">
        <f t="shared" si="17"/>
        <v>0</v>
      </c>
      <c r="O49" s="10">
        <f t="shared" si="18"/>
        <v>0</v>
      </c>
    </row>
    <row r="50" spans="1:15" ht="15" customHeight="1" x14ac:dyDescent="0.25">
      <c r="A50" s="11" t="s">
        <v>108</v>
      </c>
      <c r="B50" s="10" t="s">
        <v>162</v>
      </c>
      <c r="C50" s="22" t="s">
        <v>57</v>
      </c>
      <c r="D50" s="226">
        <f t="shared" si="20"/>
        <v>7327</v>
      </c>
      <c r="E50" s="226">
        <v>7327</v>
      </c>
      <c r="F50" s="226"/>
      <c r="G50" s="226"/>
      <c r="H50" s="254">
        <f t="shared" si="14"/>
        <v>0</v>
      </c>
      <c r="I50" s="254"/>
      <c r="J50" s="254"/>
      <c r="K50" s="254"/>
      <c r="L50" s="10">
        <f t="shared" si="15"/>
        <v>7327</v>
      </c>
      <c r="M50" s="10">
        <f t="shared" si="16"/>
        <v>7327</v>
      </c>
      <c r="N50" s="10">
        <f t="shared" si="17"/>
        <v>0</v>
      </c>
      <c r="O50" s="10">
        <f t="shared" si="18"/>
        <v>0</v>
      </c>
    </row>
    <row r="51" spans="1:15" ht="15" customHeight="1" x14ac:dyDescent="0.25">
      <c r="A51" s="13" t="s">
        <v>109</v>
      </c>
      <c r="B51" s="23" t="s">
        <v>421</v>
      </c>
      <c r="C51" s="22" t="s">
        <v>57</v>
      </c>
      <c r="D51" s="226">
        <f t="shared" si="20"/>
        <v>5797</v>
      </c>
      <c r="E51" s="226">
        <v>5797</v>
      </c>
      <c r="F51" s="226"/>
      <c r="G51" s="226"/>
      <c r="H51" s="254">
        <f t="shared" si="14"/>
        <v>0</v>
      </c>
      <c r="I51" s="254"/>
      <c r="J51" s="254"/>
      <c r="K51" s="254"/>
      <c r="L51" s="10">
        <f t="shared" si="15"/>
        <v>5797</v>
      </c>
      <c r="M51" s="10">
        <f t="shared" si="16"/>
        <v>5797</v>
      </c>
      <c r="N51" s="10">
        <f t="shared" si="17"/>
        <v>0</v>
      </c>
      <c r="O51" s="10">
        <f t="shared" si="18"/>
        <v>0</v>
      </c>
    </row>
    <row r="52" spans="1:15" ht="15" customHeight="1" x14ac:dyDescent="0.25">
      <c r="A52" s="7" t="s">
        <v>110</v>
      </c>
      <c r="B52" s="21" t="s">
        <v>45</v>
      </c>
      <c r="C52" s="22" t="s">
        <v>57</v>
      </c>
      <c r="D52" s="226">
        <f t="shared" si="20"/>
        <v>6957</v>
      </c>
      <c r="E52" s="226">
        <v>6957</v>
      </c>
      <c r="F52" s="226"/>
      <c r="G52" s="226"/>
      <c r="H52" s="254">
        <f t="shared" si="14"/>
        <v>0</v>
      </c>
      <c r="I52" s="254"/>
      <c r="J52" s="254"/>
      <c r="K52" s="254"/>
      <c r="L52" s="10">
        <f t="shared" si="15"/>
        <v>6957</v>
      </c>
      <c r="M52" s="10">
        <f t="shared" si="16"/>
        <v>6957</v>
      </c>
      <c r="N52" s="10">
        <f t="shared" si="17"/>
        <v>0</v>
      </c>
      <c r="O52" s="10">
        <f t="shared" si="18"/>
        <v>0</v>
      </c>
    </row>
    <row r="53" spans="1:15" ht="15" customHeight="1" x14ac:dyDescent="0.25">
      <c r="A53" s="7" t="s">
        <v>111</v>
      </c>
      <c r="B53" s="21" t="s">
        <v>166</v>
      </c>
      <c r="C53" s="9" t="s">
        <v>57</v>
      </c>
      <c r="D53" s="226">
        <f t="shared" si="20"/>
        <v>33552</v>
      </c>
      <c r="E53" s="226">
        <v>33552</v>
      </c>
      <c r="F53" s="226">
        <v>16044</v>
      </c>
      <c r="G53" s="226"/>
      <c r="H53" s="254">
        <f t="shared" si="14"/>
        <v>0</v>
      </c>
      <c r="I53" s="254"/>
      <c r="J53" s="254"/>
      <c r="K53" s="254"/>
      <c r="L53" s="10">
        <f t="shared" si="15"/>
        <v>33552</v>
      </c>
      <c r="M53" s="10">
        <f t="shared" si="16"/>
        <v>33552</v>
      </c>
      <c r="N53" s="10">
        <f t="shared" si="17"/>
        <v>16044</v>
      </c>
      <c r="O53" s="10">
        <f t="shared" si="18"/>
        <v>0</v>
      </c>
    </row>
    <row r="54" spans="1:15" ht="15" customHeight="1" x14ac:dyDescent="0.25">
      <c r="A54" s="7" t="s">
        <v>112</v>
      </c>
      <c r="B54" s="21" t="s">
        <v>164</v>
      </c>
      <c r="C54" s="9" t="s">
        <v>57</v>
      </c>
      <c r="D54" s="226">
        <f t="shared" si="20"/>
        <v>1449</v>
      </c>
      <c r="E54" s="226">
        <v>1449</v>
      </c>
      <c r="F54" s="226"/>
      <c r="G54" s="226"/>
      <c r="H54" s="254">
        <f t="shared" si="14"/>
        <v>0</v>
      </c>
      <c r="I54" s="254"/>
      <c r="J54" s="254"/>
      <c r="K54" s="254"/>
      <c r="L54" s="10">
        <f t="shared" si="15"/>
        <v>1449</v>
      </c>
      <c r="M54" s="10">
        <f t="shared" si="16"/>
        <v>1449</v>
      </c>
      <c r="N54" s="10">
        <f t="shared" si="17"/>
        <v>0</v>
      </c>
      <c r="O54" s="10">
        <f t="shared" si="18"/>
        <v>0</v>
      </c>
    </row>
    <row r="55" spans="1:15" ht="15" customHeight="1" x14ac:dyDescent="0.25">
      <c r="A55" s="7" t="s">
        <v>113</v>
      </c>
      <c r="B55" s="21" t="s">
        <v>165</v>
      </c>
      <c r="C55" s="9" t="s">
        <v>57</v>
      </c>
      <c r="D55" s="226">
        <f t="shared" si="20"/>
        <v>1738</v>
      </c>
      <c r="E55" s="226">
        <v>1738</v>
      </c>
      <c r="F55" s="226"/>
      <c r="G55" s="226"/>
      <c r="H55" s="254">
        <f t="shared" si="14"/>
        <v>0</v>
      </c>
      <c r="I55" s="254"/>
      <c r="J55" s="254"/>
      <c r="K55" s="254"/>
      <c r="L55" s="10">
        <f t="shared" si="15"/>
        <v>1738</v>
      </c>
      <c r="M55" s="10">
        <f t="shared" si="16"/>
        <v>1738</v>
      </c>
      <c r="N55" s="10">
        <f t="shared" si="17"/>
        <v>0</v>
      </c>
      <c r="O55" s="10">
        <f t="shared" si="18"/>
        <v>0</v>
      </c>
    </row>
    <row r="56" spans="1:15" ht="15" customHeight="1" x14ac:dyDescent="0.25">
      <c r="A56" s="7" t="s">
        <v>114</v>
      </c>
      <c r="B56" s="24" t="s">
        <v>52</v>
      </c>
      <c r="C56" s="22" t="s">
        <v>57</v>
      </c>
      <c r="D56" s="226">
        <f t="shared" si="20"/>
        <v>5593</v>
      </c>
      <c r="E56" s="226">
        <v>5593</v>
      </c>
      <c r="F56" s="226"/>
      <c r="G56" s="226"/>
      <c r="H56" s="254">
        <f t="shared" si="14"/>
        <v>0</v>
      </c>
      <c r="I56" s="254"/>
      <c r="J56" s="254"/>
      <c r="K56" s="254"/>
      <c r="L56" s="10">
        <f t="shared" si="15"/>
        <v>5593</v>
      </c>
      <c r="M56" s="10">
        <f t="shared" si="16"/>
        <v>5593</v>
      </c>
      <c r="N56" s="10">
        <f t="shared" si="17"/>
        <v>0</v>
      </c>
      <c r="O56" s="10">
        <f t="shared" si="18"/>
        <v>0</v>
      </c>
    </row>
    <row r="57" spans="1:15" ht="15" customHeight="1" x14ac:dyDescent="0.25">
      <c r="A57" s="7" t="s">
        <v>115</v>
      </c>
      <c r="B57" s="21" t="s">
        <v>70</v>
      </c>
      <c r="C57" s="22" t="s">
        <v>57</v>
      </c>
      <c r="D57" s="226">
        <f t="shared" si="20"/>
        <v>5730</v>
      </c>
      <c r="E57" s="226">
        <v>5730</v>
      </c>
      <c r="F57" s="226"/>
      <c r="G57" s="226"/>
      <c r="H57" s="254">
        <f t="shared" si="14"/>
        <v>0</v>
      </c>
      <c r="I57" s="254"/>
      <c r="J57" s="254"/>
      <c r="K57" s="254"/>
      <c r="L57" s="10">
        <f t="shared" si="15"/>
        <v>5730</v>
      </c>
      <c r="M57" s="10">
        <f t="shared" si="16"/>
        <v>5730</v>
      </c>
      <c r="N57" s="10">
        <f t="shared" si="17"/>
        <v>0</v>
      </c>
      <c r="O57" s="10">
        <f t="shared" si="18"/>
        <v>0</v>
      </c>
    </row>
    <row r="58" spans="1:15" ht="15" customHeight="1" x14ac:dyDescent="0.25">
      <c r="A58" s="7" t="s">
        <v>116</v>
      </c>
      <c r="B58" s="21" t="s">
        <v>44</v>
      </c>
      <c r="C58" s="22" t="s">
        <v>57</v>
      </c>
      <c r="D58" s="226">
        <f t="shared" si="20"/>
        <v>24312</v>
      </c>
      <c r="E58" s="226">
        <v>24312</v>
      </c>
      <c r="F58" s="226"/>
      <c r="G58" s="226"/>
      <c r="H58" s="254">
        <f t="shared" si="14"/>
        <v>0</v>
      </c>
      <c r="I58" s="254"/>
      <c r="J58" s="254"/>
      <c r="K58" s="254"/>
      <c r="L58" s="10">
        <f t="shared" si="15"/>
        <v>24312</v>
      </c>
      <c r="M58" s="10">
        <f t="shared" si="16"/>
        <v>24312</v>
      </c>
      <c r="N58" s="10">
        <f t="shared" si="17"/>
        <v>0</v>
      </c>
      <c r="O58" s="10">
        <f t="shared" si="18"/>
        <v>0</v>
      </c>
    </row>
    <row r="59" spans="1:15" ht="15" customHeight="1" x14ac:dyDescent="0.25">
      <c r="A59" s="7" t="s">
        <v>169</v>
      </c>
      <c r="B59" s="24" t="s">
        <v>43</v>
      </c>
      <c r="C59" s="22" t="s">
        <v>57</v>
      </c>
      <c r="D59" s="226">
        <f t="shared" si="20"/>
        <v>21904</v>
      </c>
      <c r="E59" s="226">
        <v>21904</v>
      </c>
      <c r="F59" s="226"/>
      <c r="G59" s="226"/>
      <c r="H59" s="254">
        <f t="shared" si="14"/>
        <v>0</v>
      </c>
      <c r="I59" s="254"/>
      <c r="J59" s="254"/>
      <c r="K59" s="254"/>
      <c r="L59" s="10">
        <f t="shared" si="15"/>
        <v>21904</v>
      </c>
      <c r="M59" s="10">
        <f t="shared" si="16"/>
        <v>21904</v>
      </c>
      <c r="N59" s="10">
        <f t="shared" si="17"/>
        <v>0</v>
      </c>
      <c r="O59" s="10">
        <f t="shared" si="18"/>
        <v>0</v>
      </c>
    </row>
    <row r="60" spans="1:15" ht="15" customHeight="1" x14ac:dyDescent="0.25">
      <c r="A60" s="7" t="s">
        <v>170</v>
      </c>
      <c r="B60" s="21" t="s">
        <v>175</v>
      </c>
      <c r="C60" s="22" t="s">
        <v>57</v>
      </c>
      <c r="D60" s="226">
        <f t="shared" si="20"/>
        <v>10015</v>
      </c>
      <c r="E60" s="226">
        <v>10015</v>
      </c>
      <c r="F60" s="226"/>
      <c r="G60" s="226"/>
      <c r="H60" s="254">
        <f t="shared" si="14"/>
        <v>0</v>
      </c>
      <c r="I60" s="254"/>
      <c r="J60" s="254"/>
      <c r="K60" s="254"/>
      <c r="L60" s="10">
        <f t="shared" si="15"/>
        <v>10015</v>
      </c>
      <c r="M60" s="10">
        <f t="shared" si="16"/>
        <v>10015</v>
      </c>
      <c r="N60" s="10">
        <f t="shared" si="17"/>
        <v>0</v>
      </c>
      <c r="O60" s="10">
        <f t="shared" si="18"/>
        <v>0</v>
      </c>
    </row>
    <row r="61" spans="1:15" ht="15" customHeight="1" x14ac:dyDescent="0.25">
      <c r="A61" s="7" t="s">
        <v>117</v>
      </c>
      <c r="B61" s="21" t="s">
        <v>167</v>
      </c>
      <c r="C61" s="22" t="s">
        <v>57</v>
      </c>
      <c r="D61" s="226">
        <f t="shared" si="20"/>
        <v>57941</v>
      </c>
      <c r="E61" s="226">
        <v>57941</v>
      </c>
      <c r="F61" s="226"/>
      <c r="G61" s="226"/>
      <c r="H61" s="254">
        <f t="shared" si="14"/>
        <v>0</v>
      </c>
      <c r="I61" s="254"/>
      <c r="J61" s="254"/>
      <c r="K61" s="254"/>
      <c r="L61" s="10">
        <f t="shared" si="15"/>
        <v>57941</v>
      </c>
      <c r="M61" s="10">
        <f t="shared" si="16"/>
        <v>57941</v>
      </c>
      <c r="N61" s="10">
        <f t="shared" si="17"/>
        <v>0</v>
      </c>
      <c r="O61" s="10">
        <f t="shared" si="18"/>
        <v>0</v>
      </c>
    </row>
    <row r="62" spans="1:15" ht="15" customHeight="1" x14ac:dyDescent="0.25">
      <c r="A62" s="7" t="s">
        <v>171</v>
      </c>
      <c r="B62" s="21" t="s">
        <v>36</v>
      </c>
      <c r="C62" s="22" t="s">
        <v>57</v>
      </c>
      <c r="D62" s="226">
        <f t="shared" si="20"/>
        <v>33475</v>
      </c>
      <c r="E62" s="226">
        <v>33475</v>
      </c>
      <c r="F62" s="226"/>
      <c r="G62" s="226"/>
      <c r="H62" s="254">
        <f t="shared" si="14"/>
        <v>0</v>
      </c>
      <c r="I62" s="254"/>
      <c r="J62" s="254"/>
      <c r="K62" s="254"/>
      <c r="L62" s="10">
        <f t="shared" si="15"/>
        <v>33475</v>
      </c>
      <c r="M62" s="10">
        <f t="shared" si="16"/>
        <v>33475</v>
      </c>
      <c r="N62" s="10">
        <f t="shared" si="17"/>
        <v>0</v>
      </c>
      <c r="O62" s="10">
        <f t="shared" si="18"/>
        <v>0</v>
      </c>
    </row>
    <row r="63" spans="1:15" ht="15" customHeight="1" x14ac:dyDescent="0.25">
      <c r="A63" s="7" t="s">
        <v>172</v>
      </c>
      <c r="B63" s="21" t="s">
        <v>38</v>
      </c>
      <c r="C63" s="22" t="s">
        <v>57</v>
      </c>
      <c r="D63" s="226">
        <f t="shared" si="20"/>
        <v>32467</v>
      </c>
      <c r="E63" s="226">
        <v>32467</v>
      </c>
      <c r="F63" s="226"/>
      <c r="G63" s="226"/>
      <c r="H63" s="254">
        <f t="shared" si="14"/>
        <v>0</v>
      </c>
      <c r="I63" s="254"/>
      <c r="J63" s="254"/>
      <c r="K63" s="254"/>
      <c r="L63" s="10">
        <f t="shared" si="15"/>
        <v>32467</v>
      </c>
      <c r="M63" s="10">
        <f t="shared" si="16"/>
        <v>32467</v>
      </c>
      <c r="N63" s="10">
        <f t="shared" si="17"/>
        <v>0</v>
      </c>
      <c r="O63" s="10">
        <f t="shared" si="18"/>
        <v>0</v>
      </c>
    </row>
    <row r="64" spans="1:15" ht="15" customHeight="1" x14ac:dyDescent="0.25">
      <c r="A64" s="7" t="s">
        <v>118</v>
      </c>
      <c r="B64" s="21" t="s">
        <v>40</v>
      </c>
      <c r="C64" s="22" t="s">
        <v>57</v>
      </c>
      <c r="D64" s="226">
        <f t="shared" si="20"/>
        <v>72516</v>
      </c>
      <c r="E64" s="226">
        <v>72516</v>
      </c>
      <c r="F64" s="226"/>
      <c r="G64" s="226"/>
      <c r="H64" s="254">
        <f t="shared" si="14"/>
        <v>0</v>
      </c>
      <c r="I64" s="254"/>
      <c r="J64" s="254"/>
      <c r="K64" s="254"/>
      <c r="L64" s="10">
        <f t="shared" si="15"/>
        <v>72516</v>
      </c>
      <c r="M64" s="10">
        <f t="shared" si="16"/>
        <v>72516</v>
      </c>
      <c r="N64" s="10">
        <f t="shared" si="17"/>
        <v>0</v>
      </c>
      <c r="O64" s="10">
        <f t="shared" si="18"/>
        <v>0</v>
      </c>
    </row>
    <row r="65" spans="1:15" ht="16.5" customHeight="1" x14ac:dyDescent="0.25">
      <c r="A65" s="7" t="s">
        <v>119</v>
      </c>
      <c r="B65" s="10" t="s">
        <v>39</v>
      </c>
      <c r="C65" s="22" t="s">
        <v>57</v>
      </c>
      <c r="D65" s="226">
        <f t="shared" si="20"/>
        <v>34183</v>
      </c>
      <c r="E65" s="226">
        <v>33033</v>
      </c>
      <c r="F65" s="226"/>
      <c r="G65" s="226">
        <v>1150</v>
      </c>
      <c r="H65" s="254">
        <f t="shared" si="14"/>
        <v>0</v>
      </c>
      <c r="I65" s="254"/>
      <c r="J65" s="254"/>
      <c r="K65" s="254"/>
      <c r="L65" s="10">
        <f t="shared" si="15"/>
        <v>34183</v>
      </c>
      <c r="M65" s="10">
        <f t="shared" si="16"/>
        <v>33033</v>
      </c>
      <c r="N65" s="10">
        <f t="shared" si="17"/>
        <v>0</v>
      </c>
      <c r="O65" s="10">
        <f t="shared" si="18"/>
        <v>1150</v>
      </c>
    </row>
    <row r="66" spans="1:15" x14ac:dyDescent="0.25">
      <c r="A66" s="7" t="s">
        <v>120</v>
      </c>
      <c r="B66" s="18" t="s">
        <v>37</v>
      </c>
      <c r="C66" s="9" t="s">
        <v>57</v>
      </c>
      <c r="D66" s="226">
        <f t="shared" si="20"/>
        <v>55947</v>
      </c>
      <c r="E66" s="226">
        <v>55947</v>
      </c>
      <c r="F66" s="226"/>
      <c r="G66" s="226"/>
      <c r="H66" s="254">
        <f t="shared" si="14"/>
        <v>0</v>
      </c>
      <c r="I66" s="254"/>
      <c r="J66" s="254"/>
      <c r="K66" s="254"/>
      <c r="L66" s="10">
        <f t="shared" si="15"/>
        <v>55947</v>
      </c>
      <c r="M66" s="10">
        <f t="shared" si="16"/>
        <v>55947</v>
      </c>
      <c r="N66" s="10">
        <f t="shared" si="17"/>
        <v>0</v>
      </c>
      <c r="O66" s="10">
        <f t="shared" si="18"/>
        <v>0</v>
      </c>
    </row>
    <row r="67" spans="1:15" ht="15" customHeight="1" x14ac:dyDescent="0.25">
      <c r="A67" s="7" t="s">
        <v>121</v>
      </c>
      <c r="B67" s="25" t="s">
        <v>41</v>
      </c>
      <c r="C67" s="9" t="s">
        <v>57</v>
      </c>
      <c r="D67" s="226">
        <f t="shared" si="20"/>
        <v>9185</v>
      </c>
      <c r="E67" s="226">
        <v>9185</v>
      </c>
      <c r="F67" s="226"/>
      <c r="G67" s="226"/>
      <c r="H67" s="254">
        <f t="shared" si="14"/>
        <v>0</v>
      </c>
      <c r="I67" s="254"/>
      <c r="J67" s="254"/>
      <c r="K67" s="254"/>
      <c r="L67" s="10">
        <f t="shared" si="15"/>
        <v>9185</v>
      </c>
      <c r="M67" s="10">
        <f t="shared" si="16"/>
        <v>9185</v>
      </c>
      <c r="N67" s="10">
        <f t="shared" si="17"/>
        <v>0</v>
      </c>
      <c r="O67" s="10">
        <f t="shared" si="18"/>
        <v>0</v>
      </c>
    </row>
    <row r="68" spans="1:15" ht="15" customHeight="1" x14ac:dyDescent="0.25">
      <c r="A68" s="7" t="s">
        <v>122</v>
      </c>
      <c r="B68" s="25" t="s">
        <v>42</v>
      </c>
      <c r="C68" s="9" t="s">
        <v>57</v>
      </c>
      <c r="D68" s="226">
        <f t="shared" si="20"/>
        <v>15391</v>
      </c>
      <c r="E68" s="226">
        <v>15391</v>
      </c>
      <c r="F68" s="226"/>
      <c r="G68" s="226"/>
      <c r="H68" s="254">
        <f t="shared" si="14"/>
        <v>0</v>
      </c>
      <c r="I68" s="254"/>
      <c r="J68" s="254"/>
      <c r="K68" s="254"/>
      <c r="L68" s="10">
        <f t="shared" si="15"/>
        <v>15391</v>
      </c>
      <c r="M68" s="10">
        <f t="shared" si="16"/>
        <v>15391</v>
      </c>
      <c r="N68" s="10">
        <f t="shared" si="17"/>
        <v>0</v>
      </c>
      <c r="O68" s="10">
        <f t="shared" si="18"/>
        <v>0</v>
      </c>
    </row>
    <row r="69" spans="1:15" ht="15" customHeight="1" x14ac:dyDescent="0.25">
      <c r="A69" s="7" t="s">
        <v>181</v>
      </c>
      <c r="B69" s="18" t="s">
        <v>55</v>
      </c>
      <c r="C69" s="9" t="s">
        <v>57</v>
      </c>
      <c r="D69" s="226">
        <f t="shared" si="20"/>
        <v>2984</v>
      </c>
      <c r="E69" s="226">
        <v>2984</v>
      </c>
      <c r="F69" s="226">
        <v>1738</v>
      </c>
      <c r="G69" s="226"/>
      <c r="H69" s="254">
        <f t="shared" si="14"/>
        <v>0</v>
      </c>
      <c r="I69" s="254"/>
      <c r="J69" s="254"/>
      <c r="K69" s="254"/>
      <c r="L69" s="10">
        <f t="shared" si="15"/>
        <v>2984</v>
      </c>
      <c r="M69" s="10">
        <f t="shared" si="16"/>
        <v>2984</v>
      </c>
      <c r="N69" s="10">
        <f t="shared" si="17"/>
        <v>1738</v>
      </c>
      <c r="O69" s="10">
        <f t="shared" si="18"/>
        <v>0</v>
      </c>
    </row>
    <row r="70" spans="1:15" ht="15" customHeight="1" x14ac:dyDescent="0.25">
      <c r="A70" s="7" t="s">
        <v>123</v>
      </c>
      <c r="B70" s="18" t="s">
        <v>54</v>
      </c>
      <c r="C70" s="9" t="s">
        <v>57</v>
      </c>
      <c r="D70" s="226">
        <f t="shared" si="20"/>
        <v>47310</v>
      </c>
      <c r="E70" s="226">
        <v>47310</v>
      </c>
      <c r="F70" s="226">
        <v>30394</v>
      </c>
      <c r="G70" s="226"/>
      <c r="H70" s="254">
        <f t="shared" si="14"/>
        <v>0</v>
      </c>
      <c r="I70" s="254"/>
      <c r="J70" s="254"/>
      <c r="K70" s="254"/>
      <c r="L70" s="10">
        <f t="shared" si="15"/>
        <v>47310</v>
      </c>
      <c r="M70" s="10">
        <f t="shared" si="16"/>
        <v>47310</v>
      </c>
      <c r="N70" s="10">
        <f t="shared" si="17"/>
        <v>30394</v>
      </c>
      <c r="O70" s="10">
        <f t="shared" si="18"/>
        <v>0</v>
      </c>
    </row>
    <row r="71" spans="1:15" ht="15" customHeight="1" x14ac:dyDescent="0.25">
      <c r="A71" s="7" t="s">
        <v>124</v>
      </c>
      <c r="B71" s="18" t="s">
        <v>72</v>
      </c>
      <c r="C71" s="9" t="s">
        <v>57</v>
      </c>
      <c r="D71" s="226">
        <f t="shared" si="20"/>
        <v>7937</v>
      </c>
      <c r="E71" s="226">
        <v>7937</v>
      </c>
      <c r="F71" s="226">
        <v>3620</v>
      </c>
      <c r="G71" s="226"/>
      <c r="H71" s="254">
        <f t="shared" si="14"/>
        <v>0</v>
      </c>
      <c r="I71" s="254"/>
      <c r="J71" s="254"/>
      <c r="K71" s="254"/>
      <c r="L71" s="10">
        <f t="shared" si="15"/>
        <v>7937</v>
      </c>
      <c r="M71" s="10">
        <f t="shared" si="16"/>
        <v>7937</v>
      </c>
      <c r="N71" s="10">
        <f t="shared" si="17"/>
        <v>3620</v>
      </c>
      <c r="O71" s="10">
        <f t="shared" si="18"/>
        <v>0</v>
      </c>
    </row>
    <row r="72" spans="1:15" ht="15" customHeight="1" x14ac:dyDescent="0.25">
      <c r="A72" s="7" t="s">
        <v>125</v>
      </c>
      <c r="B72" s="18" t="s">
        <v>56</v>
      </c>
      <c r="C72" s="9" t="s">
        <v>57</v>
      </c>
      <c r="D72" s="226">
        <f t="shared" si="20"/>
        <v>26065</v>
      </c>
      <c r="E72" s="226">
        <v>26065</v>
      </c>
      <c r="F72" s="226"/>
      <c r="G72" s="226"/>
      <c r="H72" s="254">
        <f t="shared" si="14"/>
        <v>0</v>
      </c>
      <c r="I72" s="254"/>
      <c r="J72" s="254"/>
      <c r="K72" s="254"/>
      <c r="L72" s="10">
        <f t="shared" si="15"/>
        <v>26065</v>
      </c>
      <c r="M72" s="10">
        <f t="shared" si="16"/>
        <v>26065</v>
      </c>
      <c r="N72" s="10">
        <f t="shared" si="17"/>
        <v>0</v>
      </c>
      <c r="O72" s="10">
        <f t="shared" si="18"/>
        <v>0</v>
      </c>
    </row>
    <row r="73" spans="1:15" ht="15" customHeight="1" x14ac:dyDescent="0.25">
      <c r="A73" s="7" t="s">
        <v>126</v>
      </c>
      <c r="B73" s="18" t="s">
        <v>183</v>
      </c>
      <c r="C73" s="9" t="s">
        <v>57</v>
      </c>
      <c r="D73" s="226">
        <f t="shared" si="20"/>
        <v>12354</v>
      </c>
      <c r="E73" s="226">
        <v>12354</v>
      </c>
      <c r="F73" s="226"/>
      <c r="G73" s="226"/>
      <c r="H73" s="254">
        <f t="shared" si="14"/>
        <v>0</v>
      </c>
      <c r="I73" s="254"/>
      <c r="J73" s="254"/>
      <c r="K73" s="254"/>
      <c r="L73" s="10">
        <f t="shared" si="15"/>
        <v>12354</v>
      </c>
      <c r="M73" s="10">
        <f t="shared" si="16"/>
        <v>12354</v>
      </c>
      <c r="N73" s="10">
        <f t="shared" si="17"/>
        <v>0</v>
      </c>
      <c r="O73" s="10">
        <f t="shared" si="18"/>
        <v>0</v>
      </c>
    </row>
    <row r="74" spans="1:15" s="26" customFormat="1" ht="15" customHeight="1" x14ac:dyDescent="0.25">
      <c r="A74" s="7" t="s">
        <v>127</v>
      </c>
      <c r="B74" s="18" t="s">
        <v>184</v>
      </c>
      <c r="C74" s="9" t="s">
        <v>57</v>
      </c>
      <c r="D74" s="226">
        <f t="shared" si="20"/>
        <v>1738</v>
      </c>
      <c r="E74" s="226">
        <v>1738</v>
      </c>
      <c r="F74" s="226"/>
      <c r="G74" s="226"/>
      <c r="H74" s="254">
        <f t="shared" si="14"/>
        <v>0</v>
      </c>
      <c r="I74" s="254"/>
      <c r="J74" s="254"/>
      <c r="K74" s="254"/>
      <c r="L74" s="10">
        <f t="shared" si="15"/>
        <v>1738</v>
      </c>
      <c r="M74" s="10">
        <f t="shared" si="16"/>
        <v>1738</v>
      </c>
      <c r="N74" s="10">
        <f t="shared" si="17"/>
        <v>0</v>
      </c>
      <c r="O74" s="10">
        <f t="shared" si="18"/>
        <v>0</v>
      </c>
    </row>
    <row r="75" spans="1:15" ht="15.95" customHeight="1" x14ac:dyDescent="0.25">
      <c r="A75" s="15" t="s">
        <v>177</v>
      </c>
      <c r="B75" s="1" t="s">
        <v>194</v>
      </c>
      <c r="C75" s="17"/>
      <c r="D75" s="227">
        <f>SUM(D48:D74)</f>
        <v>542255</v>
      </c>
      <c r="E75" s="227">
        <f>SUM(E48:E74)</f>
        <v>541105</v>
      </c>
      <c r="F75" s="227">
        <f>SUM(F48:F74)</f>
        <v>51796</v>
      </c>
      <c r="G75" s="227">
        <f>SUM(G48:G74)</f>
        <v>1150</v>
      </c>
      <c r="H75" s="255">
        <f t="shared" ref="H75:O75" si="21">SUM(H48:H74)</f>
        <v>0</v>
      </c>
      <c r="I75" s="255">
        <f t="shared" si="21"/>
        <v>0</v>
      </c>
      <c r="J75" s="255">
        <f t="shared" si="21"/>
        <v>0</v>
      </c>
      <c r="K75" s="255">
        <f t="shared" si="21"/>
        <v>0</v>
      </c>
      <c r="L75" s="1">
        <f t="shared" si="21"/>
        <v>542255</v>
      </c>
      <c r="M75" s="1">
        <f t="shared" si="21"/>
        <v>541105</v>
      </c>
      <c r="N75" s="1">
        <f t="shared" si="21"/>
        <v>51796</v>
      </c>
      <c r="O75" s="1">
        <f t="shared" si="21"/>
        <v>1150</v>
      </c>
    </row>
    <row r="76" spans="1:15" ht="15.95" customHeight="1" x14ac:dyDescent="0.25">
      <c r="A76" s="13" t="s">
        <v>128</v>
      </c>
      <c r="B76" s="480" t="s">
        <v>73</v>
      </c>
      <c r="C76" s="481"/>
      <c r="D76" s="481"/>
      <c r="E76" s="481"/>
      <c r="F76" s="481"/>
      <c r="G76" s="481"/>
      <c r="H76" s="481"/>
      <c r="I76" s="481"/>
      <c r="J76" s="481"/>
      <c r="K76" s="481"/>
      <c r="L76" s="481"/>
      <c r="M76" s="481"/>
      <c r="N76" s="481"/>
      <c r="O76" s="481"/>
    </row>
    <row r="77" spans="1:15" ht="15" customHeight="1" x14ac:dyDescent="0.25">
      <c r="A77" s="27" t="s">
        <v>129</v>
      </c>
      <c r="B77" s="21" t="s">
        <v>7</v>
      </c>
      <c r="C77" s="28" t="s">
        <v>32</v>
      </c>
      <c r="D77" s="226">
        <f t="shared" ref="D77:D90" si="22">E77+G77</f>
        <v>754</v>
      </c>
      <c r="E77" s="226">
        <v>754</v>
      </c>
      <c r="F77" s="226"/>
      <c r="G77" s="226"/>
      <c r="H77" s="254">
        <f t="shared" si="14"/>
        <v>0</v>
      </c>
      <c r="I77" s="254"/>
      <c r="J77" s="254"/>
      <c r="K77" s="254"/>
      <c r="L77" s="10">
        <f t="shared" si="15"/>
        <v>754</v>
      </c>
      <c r="M77" s="10">
        <f t="shared" si="16"/>
        <v>754</v>
      </c>
      <c r="N77" s="10">
        <f t="shared" si="17"/>
        <v>0</v>
      </c>
      <c r="O77" s="10">
        <f t="shared" si="18"/>
        <v>0</v>
      </c>
    </row>
    <row r="78" spans="1:15" ht="15" customHeight="1" x14ac:dyDescent="0.25">
      <c r="A78" s="27" t="s">
        <v>130</v>
      </c>
      <c r="B78" s="21" t="s">
        <v>10</v>
      </c>
      <c r="C78" s="28" t="s">
        <v>32</v>
      </c>
      <c r="D78" s="226">
        <f t="shared" si="22"/>
        <v>812</v>
      </c>
      <c r="E78" s="226">
        <v>812</v>
      </c>
      <c r="F78" s="226"/>
      <c r="G78" s="226"/>
      <c r="H78" s="254">
        <f t="shared" si="14"/>
        <v>0</v>
      </c>
      <c r="I78" s="254"/>
      <c r="J78" s="254"/>
      <c r="K78" s="254"/>
      <c r="L78" s="10">
        <f t="shared" si="15"/>
        <v>812</v>
      </c>
      <c r="M78" s="10">
        <f t="shared" si="16"/>
        <v>812</v>
      </c>
      <c r="N78" s="10">
        <f t="shared" si="17"/>
        <v>0</v>
      </c>
      <c r="O78" s="10">
        <f t="shared" si="18"/>
        <v>0</v>
      </c>
    </row>
    <row r="79" spans="1:15" ht="15" customHeight="1" x14ac:dyDescent="0.25">
      <c r="A79" s="27" t="s">
        <v>131</v>
      </c>
      <c r="B79" s="21" t="s">
        <v>11</v>
      </c>
      <c r="C79" s="28" t="s">
        <v>32</v>
      </c>
      <c r="D79" s="226">
        <f t="shared" si="22"/>
        <v>1246</v>
      </c>
      <c r="E79" s="226">
        <v>1246</v>
      </c>
      <c r="F79" s="226"/>
      <c r="G79" s="226"/>
      <c r="H79" s="254">
        <f t="shared" si="14"/>
        <v>0</v>
      </c>
      <c r="I79" s="254"/>
      <c r="J79" s="254"/>
      <c r="K79" s="254"/>
      <c r="L79" s="10">
        <f t="shared" si="15"/>
        <v>1246</v>
      </c>
      <c r="M79" s="10">
        <f t="shared" si="16"/>
        <v>1246</v>
      </c>
      <c r="N79" s="10">
        <f t="shared" si="17"/>
        <v>0</v>
      </c>
      <c r="O79" s="10">
        <f t="shared" si="18"/>
        <v>0</v>
      </c>
    </row>
    <row r="80" spans="1:15" ht="15" customHeight="1" x14ac:dyDescent="0.25">
      <c r="A80" s="30" t="s">
        <v>132</v>
      </c>
      <c r="B80" s="21" t="s">
        <v>15</v>
      </c>
      <c r="C80" s="28" t="s">
        <v>32</v>
      </c>
      <c r="D80" s="226">
        <f t="shared" si="22"/>
        <v>957</v>
      </c>
      <c r="E80" s="226">
        <v>957</v>
      </c>
      <c r="F80" s="226"/>
      <c r="G80" s="226"/>
      <c r="H80" s="254">
        <f t="shared" si="14"/>
        <v>0</v>
      </c>
      <c r="I80" s="254"/>
      <c r="J80" s="254"/>
      <c r="K80" s="254"/>
      <c r="L80" s="10">
        <f t="shared" si="15"/>
        <v>957</v>
      </c>
      <c r="M80" s="10">
        <f t="shared" si="16"/>
        <v>957</v>
      </c>
      <c r="N80" s="10">
        <f t="shared" si="17"/>
        <v>0</v>
      </c>
      <c r="O80" s="10">
        <f t="shared" si="18"/>
        <v>0</v>
      </c>
    </row>
    <row r="81" spans="1:15" ht="15" customHeight="1" x14ac:dyDescent="0.25">
      <c r="A81" s="31" t="s">
        <v>133</v>
      </c>
      <c r="B81" s="21" t="s">
        <v>27</v>
      </c>
      <c r="C81" s="28" t="s">
        <v>32</v>
      </c>
      <c r="D81" s="226">
        <f t="shared" si="22"/>
        <v>10426</v>
      </c>
      <c r="E81" s="226">
        <v>9702</v>
      </c>
      <c r="F81" s="226"/>
      <c r="G81" s="226">
        <v>724</v>
      </c>
      <c r="H81" s="254">
        <f t="shared" si="14"/>
        <v>0</v>
      </c>
      <c r="I81" s="254"/>
      <c r="J81" s="254"/>
      <c r="K81" s="254"/>
      <c r="L81" s="10">
        <f t="shared" si="15"/>
        <v>10426</v>
      </c>
      <c r="M81" s="10">
        <f t="shared" si="16"/>
        <v>9702</v>
      </c>
      <c r="N81" s="10">
        <f t="shared" si="17"/>
        <v>0</v>
      </c>
      <c r="O81" s="10">
        <f t="shared" si="18"/>
        <v>724</v>
      </c>
    </row>
    <row r="82" spans="1:15" ht="15" customHeight="1" x14ac:dyDescent="0.25">
      <c r="A82" s="27" t="s">
        <v>134</v>
      </c>
      <c r="B82" s="21" t="s">
        <v>63</v>
      </c>
      <c r="C82" s="28" t="s">
        <v>32</v>
      </c>
      <c r="D82" s="226">
        <f t="shared" si="22"/>
        <v>2688</v>
      </c>
      <c r="E82" s="226">
        <v>2688</v>
      </c>
      <c r="F82" s="226"/>
      <c r="G82" s="226"/>
      <c r="H82" s="254">
        <f t="shared" si="14"/>
        <v>0</v>
      </c>
      <c r="I82" s="254"/>
      <c r="J82" s="254"/>
      <c r="K82" s="254"/>
      <c r="L82" s="10">
        <f t="shared" si="15"/>
        <v>2688</v>
      </c>
      <c r="M82" s="10">
        <f t="shared" si="16"/>
        <v>2688</v>
      </c>
      <c r="N82" s="10">
        <f t="shared" si="17"/>
        <v>0</v>
      </c>
      <c r="O82" s="10">
        <f t="shared" si="18"/>
        <v>0</v>
      </c>
    </row>
    <row r="83" spans="1:15" ht="15" customHeight="1" x14ac:dyDescent="0.25">
      <c r="A83" s="27" t="s">
        <v>135</v>
      </c>
      <c r="B83" s="21" t="s">
        <v>64</v>
      </c>
      <c r="C83" s="28" t="s">
        <v>32</v>
      </c>
      <c r="D83" s="226">
        <f t="shared" si="22"/>
        <v>1580</v>
      </c>
      <c r="E83" s="226">
        <v>1580</v>
      </c>
      <c r="F83" s="226"/>
      <c r="G83" s="226"/>
      <c r="H83" s="254">
        <f t="shared" si="14"/>
        <v>0</v>
      </c>
      <c r="I83" s="254"/>
      <c r="J83" s="254"/>
      <c r="K83" s="254"/>
      <c r="L83" s="10">
        <f t="shared" si="15"/>
        <v>1580</v>
      </c>
      <c r="M83" s="10">
        <f t="shared" si="16"/>
        <v>1580</v>
      </c>
      <c r="N83" s="10">
        <f t="shared" si="17"/>
        <v>0</v>
      </c>
      <c r="O83" s="10">
        <f t="shared" si="18"/>
        <v>0</v>
      </c>
    </row>
    <row r="84" spans="1:15" ht="15" customHeight="1" x14ac:dyDescent="0.25">
      <c r="A84" s="27" t="s">
        <v>136</v>
      </c>
      <c r="B84" s="21" t="s">
        <v>28</v>
      </c>
      <c r="C84" s="28" t="s">
        <v>32</v>
      </c>
      <c r="D84" s="226">
        <f t="shared" si="22"/>
        <v>1159</v>
      </c>
      <c r="E84" s="226">
        <v>1159</v>
      </c>
      <c r="F84" s="226"/>
      <c r="G84" s="226"/>
      <c r="H84" s="254">
        <f t="shared" si="14"/>
        <v>0</v>
      </c>
      <c r="I84" s="254"/>
      <c r="J84" s="254"/>
      <c r="K84" s="254"/>
      <c r="L84" s="10">
        <f t="shared" si="15"/>
        <v>1159</v>
      </c>
      <c r="M84" s="10">
        <f t="shared" si="16"/>
        <v>1159</v>
      </c>
      <c r="N84" s="10">
        <f t="shared" si="17"/>
        <v>0</v>
      </c>
      <c r="O84" s="10">
        <f t="shared" si="18"/>
        <v>0</v>
      </c>
    </row>
    <row r="85" spans="1:15" ht="15" customHeight="1" x14ac:dyDescent="0.25">
      <c r="A85" s="27" t="s">
        <v>137</v>
      </c>
      <c r="B85" s="21" t="s">
        <v>29</v>
      </c>
      <c r="C85" s="28" t="s">
        <v>32</v>
      </c>
      <c r="D85" s="226">
        <f t="shared" si="22"/>
        <v>1525</v>
      </c>
      <c r="E85" s="226">
        <v>1525</v>
      </c>
      <c r="F85" s="226"/>
      <c r="G85" s="226"/>
      <c r="H85" s="254">
        <f t="shared" si="14"/>
        <v>0</v>
      </c>
      <c r="I85" s="254"/>
      <c r="J85" s="254"/>
      <c r="K85" s="254"/>
      <c r="L85" s="10">
        <f t="shared" si="15"/>
        <v>1525</v>
      </c>
      <c r="M85" s="10">
        <f t="shared" si="16"/>
        <v>1525</v>
      </c>
      <c r="N85" s="10">
        <f t="shared" si="17"/>
        <v>0</v>
      </c>
      <c r="O85" s="10">
        <f t="shared" si="18"/>
        <v>0</v>
      </c>
    </row>
    <row r="86" spans="1:15" ht="15" customHeight="1" x14ac:dyDescent="0.25">
      <c r="A86" s="27" t="s">
        <v>138</v>
      </c>
      <c r="B86" s="21" t="s">
        <v>74</v>
      </c>
      <c r="C86" s="28" t="s">
        <v>32</v>
      </c>
      <c r="D86" s="226">
        <f t="shared" si="22"/>
        <v>1015</v>
      </c>
      <c r="E86" s="226">
        <v>1015</v>
      </c>
      <c r="F86" s="226"/>
      <c r="G86" s="226"/>
      <c r="H86" s="254">
        <f t="shared" si="14"/>
        <v>500</v>
      </c>
      <c r="I86" s="254">
        <v>500</v>
      </c>
      <c r="J86" s="254"/>
      <c r="K86" s="254"/>
      <c r="L86" s="10">
        <f t="shared" si="15"/>
        <v>1515</v>
      </c>
      <c r="M86" s="10">
        <f t="shared" si="16"/>
        <v>1515</v>
      </c>
      <c r="N86" s="10">
        <f t="shared" si="17"/>
        <v>0</v>
      </c>
      <c r="O86" s="10">
        <f t="shared" si="18"/>
        <v>0</v>
      </c>
    </row>
    <row r="87" spans="1:15" ht="15" customHeight="1" x14ac:dyDescent="0.25">
      <c r="A87" s="27" t="s">
        <v>139</v>
      </c>
      <c r="B87" s="21" t="s">
        <v>168</v>
      </c>
      <c r="C87" s="28" t="s">
        <v>32</v>
      </c>
      <c r="D87" s="226">
        <f t="shared" si="22"/>
        <v>1015</v>
      </c>
      <c r="E87" s="226">
        <v>1015</v>
      </c>
      <c r="F87" s="226"/>
      <c r="G87" s="226"/>
      <c r="H87" s="254">
        <f t="shared" si="14"/>
        <v>0</v>
      </c>
      <c r="I87" s="254"/>
      <c r="J87" s="254"/>
      <c r="K87" s="254"/>
      <c r="L87" s="10">
        <f t="shared" si="15"/>
        <v>1015</v>
      </c>
      <c r="M87" s="10">
        <f t="shared" si="16"/>
        <v>1015</v>
      </c>
      <c r="N87" s="10">
        <f t="shared" si="17"/>
        <v>0</v>
      </c>
      <c r="O87" s="10">
        <f t="shared" si="18"/>
        <v>0</v>
      </c>
    </row>
    <row r="88" spans="1:15" ht="15" customHeight="1" x14ac:dyDescent="0.25">
      <c r="A88" s="27" t="s">
        <v>178</v>
      </c>
      <c r="B88" s="21" t="s">
        <v>30</v>
      </c>
      <c r="C88" s="28" t="s">
        <v>32</v>
      </c>
      <c r="D88" s="226">
        <f t="shared" si="22"/>
        <v>725</v>
      </c>
      <c r="E88" s="226">
        <v>725</v>
      </c>
      <c r="F88" s="226"/>
      <c r="G88" s="226"/>
      <c r="H88" s="254">
        <f t="shared" si="14"/>
        <v>600</v>
      </c>
      <c r="I88" s="254">
        <v>600</v>
      </c>
      <c r="J88" s="254"/>
      <c r="K88" s="254"/>
      <c r="L88" s="10">
        <f t="shared" si="15"/>
        <v>1325</v>
      </c>
      <c r="M88" s="10">
        <f t="shared" si="16"/>
        <v>1325</v>
      </c>
      <c r="N88" s="10">
        <f t="shared" si="17"/>
        <v>0</v>
      </c>
      <c r="O88" s="10">
        <f t="shared" si="18"/>
        <v>0</v>
      </c>
    </row>
    <row r="89" spans="1:15" ht="15" customHeight="1" x14ac:dyDescent="0.25">
      <c r="A89" s="27" t="s">
        <v>140</v>
      </c>
      <c r="B89" s="10" t="s">
        <v>31</v>
      </c>
      <c r="C89" s="28" t="s">
        <v>32</v>
      </c>
      <c r="D89" s="226">
        <f t="shared" si="22"/>
        <v>11006</v>
      </c>
      <c r="E89" s="226">
        <v>11006</v>
      </c>
      <c r="F89" s="226"/>
      <c r="G89" s="226"/>
      <c r="H89" s="254">
        <f t="shared" si="14"/>
        <v>0</v>
      </c>
      <c r="I89" s="254"/>
      <c r="J89" s="254"/>
      <c r="K89" s="254"/>
      <c r="L89" s="10">
        <f t="shared" si="15"/>
        <v>11006</v>
      </c>
      <c r="M89" s="10">
        <f t="shared" si="16"/>
        <v>11006</v>
      </c>
      <c r="N89" s="10">
        <f t="shared" si="17"/>
        <v>0</v>
      </c>
      <c r="O89" s="10">
        <f t="shared" si="18"/>
        <v>0</v>
      </c>
    </row>
    <row r="90" spans="1:15" ht="15" customHeight="1" x14ac:dyDescent="0.25">
      <c r="A90" s="27" t="s">
        <v>141</v>
      </c>
      <c r="B90" s="32" t="s">
        <v>71</v>
      </c>
      <c r="C90" s="28" t="s">
        <v>32</v>
      </c>
      <c r="D90" s="226">
        <f t="shared" si="22"/>
        <v>8688</v>
      </c>
      <c r="E90" s="226">
        <v>8688</v>
      </c>
      <c r="F90" s="226"/>
      <c r="G90" s="226"/>
      <c r="H90" s="254">
        <f t="shared" si="14"/>
        <v>0</v>
      </c>
      <c r="I90" s="254"/>
      <c r="J90" s="254"/>
      <c r="K90" s="254"/>
      <c r="L90" s="10">
        <f t="shared" si="15"/>
        <v>8688</v>
      </c>
      <c r="M90" s="10">
        <f t="shared" si="16"/>
        <v>8688</v>
      </c>
      <c r="N90" s="10">
        <f t="shared" si="17"/>
        <v>0</v>
      </c>
      <c r="O90" s="10">
        <f t="shared" si="18"/>
        <v>0</v>
      </c>
    </row>
    <row r="91" spans="1:15" ht="15.95" customHeight="1" x14ac:dyDescent="0.25">
      <c r="A91" s="15" t="s">
        <v>142</v>
      </c>
      <c r="B91" s="35" t="s">
        <v>196</v>
      </c>
      <c r="C91" s="188"/>
      <c r="D91" s="240">
        <f>SUM(D77:D90)</f>
        <v>43596</v>
      </c>
      <c r="E91" s="240">
        <f>SUM(E77:E90)</f>
        <v>42872</v>
      </c>
      <c r="F91" s="240">
        <f>SUM(F77:F90)</f>
        <v>0</v>
      </c>
      <c r="G91" s="240">
        <f>SUM(G77:G90)</f>
        <v>724</v>
      </c>
      <c r="H91" s="277">
        <f t="shared" ref="H91:O91" si="23">SUM(H77:H90)</f>
        <v>1100</v>
      </c>
      <c r="I91" s="277">
        <f t="shared" si="23"/>
        <v>1100</v>
      </c>
      <c r="J91" s="277">
        <f t="shared" si="23"/>
        <v>0</v>
      </c>
      <c r="K91" s="277">
        <f t="shared" si="23"/>
        <v>0</v>
      </c>
      <c r="L91" s="35">
        <f t="shared" si="23"/>
        <v>44696</v>
      </c>
      <c r="M91" s="35">
        <f t="shared" si="23"/>
        <v>43972</v>
      </c>
      <c r="N91" s="35">
        <f t="shared" si="23"/>
        <v>0</v>
      </c>
      <c r="O91" s="35">
        <f t="shared" si="23"/>
        <v>724</v>
      </c>
    </row>
    <row r="92" spans="1:15" ht="15.95" customHeight="1" x14ac:dyDescent="0.25">
      <c r="A92" s="11" t="s">
        <v>143</v>
      </c>
      <c r="B92" s="412" t="s">
        <v>75</v>
      </c>
      <c r="C92" s="412"/>
      <c r="D92" s="412"/>
      <c r="E92" s="412"/>
      <c r="F92" s="412"/>
      <c r="G92" s="412"/>
      <c r="H92" s="412"/>
      <c r="I92" s="412"/>
      <c r="J92" s="412"/>
      <c r="K92" s="412"/>
      <c r="L92" s="412"/>
      <c r="M92" s="412"/>
      <c r="N92" s="412"/>
      <c r="O92" s="412"/>
    </row>
    <row r="93" spans="1:15" ht="15" customHeight="1" x14ac:dyDescent="0.25">
      <c r="A93" s="11" t="s">
        <v>144</v>
      </c>
      <c r="B93" s="85" t="s">
        <v>58</v>
      </c>
      <c r="C93" s="84" t="s">
        <v>24</v>
      </c>
      <c r="D93" s="225">
        <f>E93+G93</f>
        <v>173772</v>
      </c>
      <c r="E93" s="228">
        <v>173772</v>
      </c>
      <c r="F93" s="228">
        <v>78497</v>
      </c>
      <c r="G93" s="228"/>
      <c r="H93" s="253">
        <f t="shared" si="14"/>
        <v>0</v>
      </c>
      <c r="I93" s="253"/>
      <c r="J93" s="253"/>
      <c r="K93" s="253"/>
      <c r="L93" s="85">
        <f t="shared" si="15"/>
        <v>173772</v>
      </c>
      <c r="M93" s="85">
        <f t="shared" si="16"/>
        <v>173772</v>
      </c>
      <c r="N93" s="85">
        <f t="shared" si="17"/>
        <v>78497</v>
      </c>
      <c r="O93" s="85">
        <f t="shared" si="18"/>
        <v>0</v>
      </c>
    </row>
    <row r="94" spans="1:15" ht="15" customHeight="1" x14ac:dyDescent="0.25">
      <c r="A94" s="11" t="s">
        <v>145</v>
      </c>
      <c r="B94" s="10" t="s">
        <v>59</v>
      </c>
      <c r="C94" s="9" t="s">
        <v>24</v>
      </c>
      <c r="D94" s="226">
        <f>E94+G94</f>
        <v>11586</v>
      </c>
      <c r="E94" s="226">
        <v>11586</v>
      </c>
      <c r="F94" s="226"/>
      <c r="G94" s="226"/>
      <c r="H94" s="254">
        <f t="shared" si="14"/>
        <v>0</v>
      </c>
      <c r="I94" s="254"/>
      <c r="J94" s="254"/>
      <c r="K94" s="254"/>
      <c r="L94" s="10">
        <f t="shared" si="15"/>
        <v>11586</v>
      </c>
      <c r="M94" s="10">
        <f t="shared" si="16"/>
        <v>11586</v>
      </c>
      <c r="N94" s="10">
        <f t="shared" si="17"/>
        <v>0</v>
      </c>
      <c r="O94" s="10">
        <f t="shared" si="18"/>
        <v>0</v>
      </c>
    </row>
    <row r="95" spans="1:15" ht="15" customHeight="1" x14ac:dyDescent="0.25">
      <c r="A95" s="11" t="s">
        <v>146</v>
      </c>
      <c r="B95" s="10" t="s">
        <v>183</v>
      </c>
      <c r="C95" s="9" t="s">
        <v>24</v>
      </c>
      <c r="D95" s="226">
        <f>E95+G95</f>
        <v>5210</v>
      </c>
      <c r="E95" s="229">
        <v>5210</v>
      </c>
      <c r="F95" s="229"/>
      <c r="G95" s="229"/>
      <c r="H95" s="254">
        <f t="shared" si="14"/>
        <v>0</v>
      </c>
      <c r="I95" s="254"/>
      <c r="J95" s="254"/>
      <c r="K95" s="254"/>
      <c r="L95" s="10">
        <f t="shared" si="15"/>
        <v>5210</v>
      </c>
      <c r="M95" s="10">
        <f t="shared" si="16"/>
        <v>5210</v>
      </c>
      <c r="N95" s="10">
        <f t="shared" si="17"/>
        <v>0</v>
      </c>
      <c r="O95" s="10">
        <f t="shared" si="18"/>
        <v>0</v>
      </c>
    </row>
    <row r="96" spans="1:15" s="26" customFormat="1" ht="16.5" customHeight="1" x14ac:dyDescent="0.25">
      <c r="A96" s="11" t="s">
        <v>179</v>
      </c>
      <c r="B96" s="10" t="s">
        <v>76</v>
      </c>
      <c r="C96" s="22" t="s">
        <v>24</v>
      </c>
      <c r="D96" s="226">
        <f>E96+G96</f>
        <v>1500</v>
      </c>
      <c r="E96" s="226">
        <v>1500</v>
      </c>
      <c r="F96" s="226"/>
      <c r="G96" s="226"/>
      <c r="H96" s="254">
        <f t="shared" si="14"/>
        <v>0</v>
      </c>
      <c r="I96" s="254"/>
      <c r="J96" s="254"/>
      <c r="K96" s="254"/>
      <c r="L96" s="10">
        <f t="shared" si="15"/>
        <v>1500</v>
      </c>
      <c r="M96" s="10">
        <f t="shared" si="16"/>
        <v>1500</v>
      </c>
      <c r="N96" s="10">
        <f t="shared" si="17"/>
        <v>0</v>
      </c>
      <c r="O96" s="10">
        <f t="shared" si="18"/>
        <v>0</v>
      </c>
    </row>
    <row r="97" spans="1:15" ht="15.95" customHeight="1" x14ac:dyDescent="0.25">
      <c r="A97" s="34" t="s">
        <v>147</v>
      </c>
      <c r="B97" s="218" t="s">
        <v>197</v>
      </c>
      <c r="C97" s="219"/>
      <c r="D97" s="290">
        <f>SUM(D93:D96)</f>
        <v>192068</v>
      </c>
      <c r="E97" s="290">
        <f>SUM(E93:E96)</f>
        <v>192068</v>
      </c>
      <c r="F97" s="290">
        <f>SUM(F93:F96)</f>
        <v>78497</v>
      </c>
      <c r="G97" s="290">
        <f>SUM(G93:G96)</f>
        <v>0</v>
      </c>
      <c r="H97" s="253">
        <f t="shared" ref="H97:O97" si="24">SUM(H93:H96)</f>
        <v>0</v>
      </c>
      <c r="I97" s="253">
        <f t="shared" si="24"/>
        <v>0</v>
      </c>
      <c r="J97" s="253">
        <f t="shared" si="24"/>
        <v>0</v>
      </c>
      <c r="K97" s="253">
        <f t="shared" si="24"/>
        <v>0</v>
      </c>
      <c r="L97" s="93">
        <f t="shared" si="24"/>
        <v>192068</v>
      </c>
      <c r="M97" s="93">
        <f t="shared" si="24"/>
        <v>192068</v>
      </c>
      <c r="N97" s="93">
        <f t="shared" si="24"/>
        <v>78497</v>
      </c>
      <c r="O97" s="93">
        <f t="shared" si="24"/>
        <v>0</v>
      </c>
    </row>
    <row r="98" spans="1:15" ht="15.95" customHeight="1" x14ac:dyDescent="0.25">
      <c r="A98" s="36" t="s">
        <v>200</v>
      </c>
      <c r="B98" s="37" t="s">
        <v>189</v>
      </c>
      <c r="C98" s="38"/>
      <c r="D98" s="230">
        <f t="shared" ref="D98:O98" si="25">D30+D43+D46+D75+D91+D97</f>
        <v>938165</v>
      </c>
      <c r="E98" s="230">
        <f t="shared" si="25"/>
        <v>868143</v>
      </c>
      <c r="F98" s="230">
        <f t="shared" si="25"/>
        <v>130293</v>
      </c>
      <c r="G98" s="230">
        <f t="shared" si="25"/>
        <v>70022</v>
      </c>
      <c r="H98" s="256">
        <f t="shared" si="25"/>
        <v>1100</v>
      </c>
      <c r="I98" s="256">
        <f t="shared" si="25"/>
        <v>17200</v>
      </c>
      <c r="J98" s="256">
        <f t="shared" si="25"/>
        <v>0</v>
      </c>
      <c r="K98" s="256">
        <f t="shared" si="25"/>
        <v>-16100</v>
      </c>
      <c r="L98" s="39">
        <f t="shared" si="25"/>
        <v>939265</v>
      </c>
      <c r="M98" s="39">
        <f t="shared" si="25"/>
        <v>885343</v>
      </c>
      <c r="N98" s="39">
        <f t="shared" si="25"/>
        <v>130293</v>
      </c>
      <c r="O98" s="39">
        <f t="shared" si="25"/>
        <v>53922</v>
      </c>
    </row>
    <row r="99" spans="1:15" x14ac:dyDescent="0.25">
      <c r="A99" s="14"/>
      <c r="B99" s="161"/>
      <c r="C99" s="237"/>
      <c r="D99" s="161"/>
      <c r="E99" s="161"/>
      <c r="F99" s="161"/>
      <c r="G99" s="161"/>
      <c r="H99" s="161"/>
      <c r="I99" s="161"/>
      <c r="J99" s="161"/>
      <c r="K99" s="161"/>
      <c r="L99" s="161"/>
      <c r="M99" s="161"/>
      <c r="N99" s="161"/>
    </row>
    <row r="100" spans="1:15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5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5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5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5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5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5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5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5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5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5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5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5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1:14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1:14" x14ac:dyDescent="0.25">
      <c r="C198" s="47"/>
    </row>
    <row r="199" spans="1:14" x14ac:dyDescent="0.25">
      <c r="C199" s="47"/>
    </row>
    <row r="200" spans="1:14" x14ac:dyDescent="0.25">
      <c r="C200" s="47"/>
    </row>
    <row r="201" spans="1:14" x14ac:dyDescent="0.25">
      <c r="C201" s="47"/>
    </row>
    <row r="202" spans="1:14" x14ac:dyDescent="0.25">
      <c r="C202" s="47"/>
    </row>
    <row r="203" spans="1:14" x14ac:dyDescent="0.25">
      <c r="C203" s="47"/>
    </row>
    <row r="204" spans="1:14" x14ac:dyDescent="0.25">
      <c r="C204" s="47"/>
    </row>
    <row r="205" spans="1:14" x14ac:dyDescent="0.25">
      <c r="C205" s="47"/>
    </row>
    <row r="206" spans="1:14" x14ac:dyDescent="0.25">
      <c r="C206" s="47"/>
    </row>
    <row r="207" spans="1:14" x14ac:dyDescent="0.25">
      <c r="C207" s="47"/>
    </row>
    <row r="208" spans="1:14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</sheetData>
  <mergeCells count="35">
    <mergeCell ref="P21:Q21"/>
    <mergeCell ref="B19:O19"/>
    <mergeCell ref="B31:O31"/>
    <mergeCell ref="E17:F17"/>
    <mergeCell ref="O17:O18"/>
    <mergeCell ref="H16:H18"/>
    <mergeCell ref="D16:D18"/>
    <mergeCell ref="G17:G18"/>
    <mergeCell ref="I17:J17"/>
    <mergeCell ref="C16:C18"/>
    <mergeCell ref="A14:O14"/>
    <mergeCell ref="B9:O9"/>
    <mergeCell ref="B10:O10"/>
    <mergeCell ref="I16:K16"/>
    <mergeCell ref="L16:L18"/>
    <mergeCell ref="M16:O16"/>
    <mergeCell ref="A16:A18"/>
    <mergeCell ref="B16:B18"/>
    <mergeCell ref="B11:O11"/>
    <mergeCell ref="B12:O12"/>
    <mergeCell ref="B92:O92"/>
    <mergeCell ref="B44:O44"/>
    <mergeCell ref="B47:O47"/>
    <mergeCell ref="B76:O76"/>
    <mergeCell ref="E16:G16"/>
    <mergeCell ref="K17:K18"/>
    <mergeCell ref="M17:N17"/>
    <mergeCell ref="B7:O7"/>
    <mergeCell ref="B8:O8"/>
    <mergeCell ref="B1:O1"/>
    <mergeCell ref="B2:O2"/>
    <mergeCell ref="B3:O3"/>
    <mergeCell ref="B4:O4"/>
    <mergeCell ref="B5:O5"/>
    <mergeCell ref="B6:O6"/>
  </mergeCells>
  <pageMargins left="1.1811023622047245" right="0.39370078740157483" top="0.78740157480314965" bottom="0.70866141732283472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2015-08-13T13:43:49Z</cp:lastPrinted>
  <dcterms:created xsi:type="dcterms:W3CDTF">2007-01-10T08:42:24Z</dcterms:created>
  <dcterms:modified xsi:type="dcterms:W3CDTF">2015-08-28T10:39:54Z</dcterms:modified>
</cp:coreProperties>
</file>