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5195" windowHeight="11760" tabRatio="976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9" state="hidden" r:id="rId11"/>
    <sheet name="12 pr._suvestinė pagal progr." sheetId="10" r:id="rId12"/>
  </sheets>
  <definedNames>
    <definedName name="_xlnm.Print_Titles" localSheetId="0">'1 pr._pajamos'!$26:$26</definedName>
    <definedName name="_xlnm.Print_Titles" localSheetId="1">'2 pr._pajamos pagal rūšis'!$24:$26</definedName>
    <definedName name="_xlnm.Print_Titles" localSheetId="2">'3 pr._asignavimų suvestinė'!$26:$28</definedName>
    <definedName name="_xlnm.Print_Titles" localSheetId="3">'4 pr._savarankiškos f-jos'!$26:$28</definedName>
    <definedName name="_xlnm.Print_Titles" localSheetId="6">'7 pr._kita dotacija'!$26:$28</definedName>
    <definedName name="_xlnm.Print_Titles" localSheetId="8">'9 pr._įstaigų pajamos'!$24:$26</definedName>
  </definedNames>
  <calcPr calcId="145621"/>
</workbook>
</file>

<file path=xl/calcChain.xml><?xml version="1.0" encoding="utf-8"?>
<calcChain xmlns="http://schemas.openxmlformats.org/spreadsheetml/2006/main">
  <c r="D50" i="7" l="1"/>
  <c r="D51" i="7"/>
  <c r="L89" i="4" l="1"/>
  <c r="P159" i="2"/>
  <c r="Q159" i="2"/>
  <c r="R159" i="2"/>
  <c r="J44" i="14" l="1"/>
  <c r="I44" i="14"/>
  <c r="H44" i="14"/>
  <c r="E44" i="14"/>
  <c r="F44" i="14"/>
  <c r="D44" i="14"/>
  <c r="O71" i="2" l="1"/>
  <c r="N71" i="2"/>
  <c r="M71" i="2"/>
  <c r="D162" i="1"/>
  <c r="D161" i="1"/>
  <c r="H162" i="1"/>
  <c r="H161" i="1"/>
  <c r="O234" i="1"/>
  <c r="N234" i="1"/>
  <c r="K234" i="1"/>
  <c r="J234" i="1"/>
  <c r="I234" i="1"/>
  <c r="F234" i="1"/>
  <c r="G234" i="1"/>
  <c r="E234" i="1"/>
  <c r="K160" i="1"/>
  <c r="I160" i="1"/>
  <c r="F160" i="1"/>
  <c r="G160" i="1"/>
  <c r="E160" i="1"/>
  <c r="M161" i="1"/>
  <c r="N161" i="1"/>
  <c r="O161" i="1"/>
  <c r="M162" i="1"/>
  <c r="L162" i="1" s="1"/>
  <c r="N162" i="1"/>
  <c r="O162" i="1"/>
  <c r="K33" i="1"/>
  <c r="J33" i="1"/>
  <c r="I33" i="1"/>
  <c r="F33" i="1"/>
  <c r="G33" i="1"/>
  <c r="E33" i="1"/>
  <c r="H35" i="1"/>
  <c r="M34" i="1"/>
  <c r="N34" i="1"/>
  <c r="O34" i="1"/>
  <c r="M35" i="1"/>
  <c r="M234" i="1" s="1"/>
  <c r="N35" i="1"/>
  <c r="O35" i="1"/>
  <c r="H34" i="1"/>
  <c r="D34" i="1"/>
  <c r="E286" i="4"/>
  <c r="F286" i="4"/>
  <c r="G286" i="4"/>
  <c r="H286" i="4"/>
  <c r="I286" i="4"/>
  <c r="J286" i="4"/>
  <c r="K286" i="4"/>
  <c r="L286" i="4"/>
  <c r="M286" i="4"/>
  <c r="N286" i="4"/>
  <c r="O286" i="4"/>
  <c r="P286" i="4"/>
  <c r="Q286" i="4"/>
  <c r="R286" i="4"/>
  <c r="S286" i="4"/>
  <c r="D286" i="4"/>
  <c r="D276" i="4" s="1"/>
  <c r="E276" i="4"/>
  <c r="F276" i="4"/>
  <c r="G276" i="4"/>
  <c r="E287" i="4"/>
  <c r="F287" i="4"/>
  <c r="G287" i="4"/>
  <c r="I287" i="4"/>
  <c r="J287" i="4"/>
  <c r="K287" i="4"/>
  <c r="D287" i="4"/>
  <c r="I260" i="4"/>
  <c r="F260" i="4"/>
  <c r="G260" i="4"/>
  <c r="E260" i="4"/>
  <c r="H102" i="4"/>
  <c r="E288" i="4"/>
  <c r="F288" i="4"/>
  <c r="G288" i="4"/>
  <c r="I288" i="4"/>
  <c r="J288" i="4"/>
  <c r="K288" i="4"/>
  <c r="P288" i="4"/>
  <c r="Q288" i="4"/>
  <c r="R288" i="4"/>
  <c r="S288" i="4"/>
  <c r="D288" i="4"/>
  <c r="E278" i="4"/>
  <c r="F278" i="4"/>
  <c r="G278" i="4"/>
  <c r="I284" i="4"/>
  <c r="J284" i="4"/>
  <c r="K284" i="4"/>
  <c r="E284" i="4"/>
  <c r="F284" i="4"/>
  <c r="G284" i="4"/>
  <c r="J266" i="4"/>
  <c r="K266" i="4"/>
  <c r="I266" i="4"/>
  <c r="F266" i="4"/>
  <c r="G266" i="4"/>
  <c r="E266" i="4"/>
  <c r="H269" i="4"/>
  <c r="H268" i="4"/>
  <c r="D269" i="4"/>
  <c r="D268" i="4"/>
  <c r="O269" i="4"/>
  <c r="N269" i="4"/>
  <c r="M269" i="4"/>
  <c r="L269" i="4" s="1"/>
  <c r="O268" i="4"/>
  <c r="N268" i="4"/>
  <c r="M268" i="4"/>
  <c r="L268" i="4" s="1"/>
  <c r="M96" i="4"/>
  <c r="N96" i="4"/>
  <c r="I96" i="4"/>
  <c r="J96" i="4"/>
  <c r="E96" i="4"/>
  <c r="F96" i="4"/>
  <c r="G96" i="4"/>
  <c r="D96" i="4"/>
  <c r="O92" i="4"/>
  <c r="N92" i="4"/>
  <c r="M92" i="4"/>
  <c r="K92" i="4"/>
  <c r="J92" i="4"/>
  <c r="I92" i="4"/>
  <c r="G92" i="4"/>
  <c r="F92" i="4"/>
  <c r="E92" i="4"/>
  <c r="O95" i="4"/>
  <c r="N95" i="4"/>
  <c r="M95" i="4"/>
  <c r="L95" i="4" s="1"/>
  <c r="H95" i="4"/>
  <c r="O94" i="4"/>
  <c r="N94" i="4"/>
  <c r="M94" i="4"/>
  <c r="H94" i="4"/>
  <c r="D94" i="4"/>
  <c r="O197" i="4"/>
  <c r="N197" i="4"/>
  <c r="N288" i="4" s="1"/>
  <c r="M197" i="4"/>
  <c r="L197" i="4" s="1"/>
  <c r="O196" i="4"/>
  <c r="N196" i="4"/>
  <c r="N287" i="4" s="1"/>
  <c r="M196" i="4"/>
  <c r="H197" i="4"/>
  <c r="H196" i="4"/>
  <c r="J194" i="4"/>
  <c r="K194" i="4"/>
  <c r="I194" i="4"/>
  <c r="F194" i="4"/>
  <c r="G194" i="4"/>
  <c r="E194" i="4"/>
  <c r="P87" i="4"/>
  <c r="S87" i="4"/>
  <c r="J87" i="4"/>
  <c r="K87" i="4"/>
  <c r="K96" i="4" s="1"/>
  <c r="I87" i="4"/>
  <c r="F87" i="4"/>
  <c r="G87" i="4"/>
  <c r="E87" i="4"/>
  <c r="H91" i="4"/>
  <c r="M91" i="4"/>
  <c r="N91" i="4"/>
  <c r="O91" i="4"/>
  <c r="L91" i="4" s="1"/>
  <c r="K98" i="4"/>
  <c r="J98" i="4"/>
  <c r="I98" i="4"/>
  <c r="G98" i="4"/>
  <c r="F98" i="4"/>
  <c r="E98" i="4"/>
  <c r="M102" i="4"/>
  <c r="N102" i="4"/>
  <c r="O102" i="4"/>
  <c r="O90" i="4"/>
  <c r="O287" i="4" s="1"/>
  <c r="N90" i="4"/>
  <c r="M90" i="4"/>
  <c r="O89" i="4"/>
  <c r="N89" i="4"/>
  <c r="M89" i="4"/>
  <c r="H90" i="4"/>
  <c r="H287" i="4" s="1"/>
  <c r="H89" i="4"/>
  <c r="D90" i="4"/>
  <c r="D89" i="4"/>
  <c r="N276" i="4" l="1"/>
  <c r="J276" i="4"/>
  <c r="L196" i="4"/>
  <c r="R87" i="4" s="1"/>
  <c r="M287" i="4"/>
  <c r="O288" i="4"/>
  <c r="O276" i="4" s="1"/>
  <c r="K276" i="4"/>
  <c r="H288" i="4"/>
  <c r="L288" i="4"/>
  <c r="L161" i="1"/>
  <c r="L34" i="1"/>
  <c r="L35" i="1"/>
  <c r="M288" i="4"/>
  <c r="L102" i="4"/>
  <c r="M87" i="4"/>
  <c r="N87" i="4"/>
  <c r="O87" i="4"/>
  <c r="O96" i="4" s="1"/>
  <c r="L92" i="4"/>
  <c r="L94" i="4"/>
  <c r="H92" i="4"/>
  <c r="D92" i="4"/>
  <c r="L90" i="4"/>
  <c r="E114" i="11"/>
  <c r="E115" i="11"/>
  <c r="D112" i="11"/>
  <c r="C112" i="11"/>
  <c r="E113" i="11"/>
  <c r="R97" i="4" l="1"/>
  <c r="L287" i="4"/>
  <c r="O63" i="2"/>
  <c r="L63" i="2" s="1"/>
  <c r="N63" i="2"/>
  <c r="M63" i="2"/>
  <c r="H29" i="12" l="1"/>
  <c r="H30" i="12"/>
  <c r="H31" i="12"/>
  <c r="H22" i="6" l="1"/>
  <c r="E127" i="1" l="1"/>
  <c r="J38" i="1" l="1"/>
  <c r="I107" i="1"/>
  <c r="J107" i="1"/>
  <c r="I76" i="2" l="1"/>
  <c r="J76" i="2"/>
  <c r="D60" i="14" l="1"/>
  <c r="H62" i="1" l="1"/>
  <c r="H63" i="1"/>
  <c r="H64" i="1"/>
  <c r="H61" i="1"/>
  <c r="I102" i="1" l="1"/>
  <c r="I60" i="14"/>
  <c r="J60" i="14"/>
  <c r="H60" i="14"/>
  <c r="E60" i="14"/>
  <c r="F60" i="14"/>
  <c r="C60" i="14" s="1"/>
  <c r="M72" i="7"/>
  <c r="L72" i="7" s="1"/>
  <c r="N72" i="7"/>
  <c r="O72" i="7"/>
  <c r="H72" i="7"/>
  <c r="D72" i="7"/>
  <c r="M72" i="12"/>
  <c r="L72" i="12" s="1"/>
  <c r="N72" i="12"/>
  <c r="O72" i="12"/>
  <c r="H71" i="12"/>
  <c r="H72" i="12"/>
  <c r="H73" i="12"/>
  <c r="D72" i="12"/>
  <c r="D39" i="8" l="1"/>
  <c r="D69" i="7"/>
  <c r="D68" i="7"/>
  <c r="D59" i="7"/>
  <c r="D69" i="12" l="1"/>
  <c r="D68" i="12"/>
  <c r="D59" i="12"/>
  <c r="E53" i="14" l="1"/>
  <c r="D53" i="14"/>
  <c r="E45" i="14"/>
  <c r="D45" i="14"/>
  <c r="I55" i="1"/>
  <c r="E56" i="14" l="1"/>
  <c r="H56" i="14"/>
  <c r="I56" i="14"/>
  <c r="D56" i="14"/>
  <c r="E55" i="14"/>
  <c r="F55" i="14"/>
  <c r="H55" i="14"/>
  <c r="I55" i="14"/>
  <c r="J55" i="14"/>
  <c r="D55" i="14"/>
  <c r="E46" i="14"/>
  <c r="F46" i="14"/>
  <c r="H46" i="14"/>
  <c r="I46" i="14"/>
  <c r="J46" i="14"/>
  <c r="D46" i="14"/>
  <c r="H39" i="8"/>
  <c r="I40" i="8"/>
  <c r="J40" i="8"/>
  <c r="K40" i="8"/>
  <c r="E40" i="8"/>
  <c r="F40" i="8"/>
  <c r="G40" i="8"/>
  <c r="D40" i="8"/>
  <c r="L39" i="8"/>
  <c r="M39" i="8"/>
  <c r="M40" i="8" s="1"/>
  <c r="N39" i="8"/>
  <c r="N40" i="8" s="1"/>
  <c r="O39" i="8"/>
  <c r="M68" i="7"/>
  <c r="N68" i="7"/>
  <c r="O68" i="7"/>
  <c r="M69" i="7"/>
  <c r="N69" i="7"/>
  <c r="O69" i="7"/>
  <c r="H68" i="7"/>
  <c r="H69" i="7"/>
  <c r="H59" i="7"/>
  <c r="M59" i="7"/>
  <c r="N59" i="7"/>
  <c r="O59" i="7"/>
  <c r="M68" i="12"/>
  <c r="N68" i="12"/>
  <c r="O68" i="12"/>
  <c r="H68" i="12"/>
  <c r="O69" i="12"/>
  <c r="N69" i="12"/>
  <c r="M69" i="12"/>
  <c r="H69" i="12"/>
  <c r="H59" i="12"/>
  <c r="O59" i="12"/>
  <c r="N59" i="12"/>
  <c r="M59" i="12"/>
  <c r="J117" i="4"/>
  <c r="K117" i="4"/>
  <c r="I117" i="4"/>
  <c r="F117" i="4"/>
  <c r="E117" i="4"/>
  <c r="J123" i="4"/>
  <c r="K123" i="4"/>
  <c r="I123" i="4"/>
  <c r="F123" i="4"/>
  <c r="E123" i="4"/>
  <c r="D62" i="11"/>
  <c r="C62" i="11"/>
  <c r="L68" i="7" l="1"/>
  <c r="L69" i="7"/>
  <c r="L59" i="7"/>
  <c r="L68" i="12"/>
  <c r="L59" i="12"/>
  <c r="L69" i="12"/>
  <c r="E102" i="1" l="1"/>
  <c r="J102" i="1" l="1"/>
  <c r="K102" i="1"/>
  <c r="J92" i="14" l="1"/>
  <c r="I92" i="14"/>
  <c r="H92" i="14"/>
  <c r="E92" i="14"/>
  <c r="D92" i="14"/>
  <c r="N266" i="4"/>
  <c r="M266" i="4"/>
  <c r="H266" i="4"/>
  <c r="O266" i="4"/>
  <c r="F92" i="14" l="1"/>
  <c r="D266" i="4"/>
  <c r="L266" i="4"/>
  <c r="D272" i="4"/>
  <c r="D254" i="4"/>
  <c r="D250" i="4"/>
  <c r="D246" i="4"/>
  <c r="D242" i="4"/>
  <c r="D238" i="4"/>
  <c r="D234" i="4"/>
  <c r="D230" i="4"/>
  <c r="D226" i="4"/>
  <c r="D222" i="4"/>
  <c r="D214" i="4"/>
  <c r="D210" i="4"/>
  <c r="D186" i="4"/>
  <c r="D182" i="4"/>
  <c r="D180" i="4"/>
  <c r="D176" i="4"/>
  <c r="D172" i="4"/>
  <c r="D170" i="4"/>
  <c r="D166" i="4"/>
  <c r="D164" i="4"/>
  <c r="D162" i="4"/>
  <c r="D160" i="4"/>
  <c r="D158" i="4"/>
  <c r="D156" i="4"/>
  <c r="D154" i="4"/>
  <c r="D152" i="4"/>
  <c r="D150" i="4"/>
  <c r="D146" i="4"/>
  <c r="D144" i="4"/>
  <c r="D142" i="4"/>
  <c r="D140" i="4"/>
  <c r="D138" i="4"/>
  <c r="D133" i="4"/>
  <c r="D121" i="4"/>
  <c r="D115" i="4"/>
  <c r="D110" i="4"/>
  <c r="D106" i="4"/>
  <c r="D100" i="4"/>
  <c r="D33" i="4"/>
  <c r="D32" i="4"/>
  <c r="E285" i="4"/>
  <c r="F285" i="4"/>
  <c r="H33" i="4"/>
  <c r="H32" i="4"/>
  <c r="P284" i="4"/>
  <c r="Q284" i="4"/>
  <c r="E283" i="4"/>
  <c r="F283" i="4"/>
  <c r="G283" i="4"/>
  <c r="I283" i="4"/>
  <c r="J283" i="4"/>
  <c r="K283" i="4"/>
  <c r="P283" i="4"/>
  <c r="Q283" i="4"/>
  <c r="R283" i="4"/>
  <c r="E281" i="4"/>
  <c r="F281" i="4"/>
  <c r="I281" i="4"/>
  <c r="J281" i="4"/>
  <c r="P281" i="4"/>
  <c r="Q281" i="4"/>
  <c r="R281" i="4"/>
  <c r="P278" i="4"/>
  <c r="Q278" i="4"/>
  <c r="O101" i="4"/>
  <c r="N101" i="4"/>
  <c r="M101" i="4"/>
  <c r="O100" i="4"/>
  <c r="N100" i="4"/>
  <c r="M100" i="4"/>
  <c r="O33" i="4"/>
  <c r="N33" i="4"/>
  <c r="M33" i="4"/>
  <c r="O32" i="4"/>
  <c r="N32" i="4"/>
  <c r="M32" i="4"/>
  <c r="P30" i="4"/>
  <c r="Q30" i="4"/>
  <c r="R30" i="4"/>
  <c r="J30" i="4"/>
  <c r="K30" i="4"/>
  <c r="I30" i="4"/>
  <c r="F30" i="4"/>
  <c r="G30" i="4"/>
  <c r="E30" i="4"/>
  <c r="M30" i="4" l="1"/>
  <c r="O30" i="4"/>
  <c r="L33" i="4"/>
  <c r="L32" i="4"/>
  <c r="N30" i="4"/>
  <c r="J260" i="4"/>
  <c r="I75" i="1" l="1"/>
  <c r="J75" i="1"/>
  <c r="K75" i="1"/>
  <c r="O79" i="1"/>
  <c r="N79" i="1"/>
  <c r="M79" i="1"/>
  <c r="L79" i="1" s="1"/>
  <c r="H79" i="1"/>
  <c r="D79" i="1"/>
  <c r="H75" i="1" l="1"/>
  <c r="E105" i="11"/>
  <c r="H102" i="1" l="1"/>
  <c r="D190" i="4" l="1"/>
  <c r="D55" i="7" l="1"/>
  <c r="D55" i="12"/>
  <c r="D107" i="11" l="1"/>
  <c r="C107" i="11"/>
  <c r="P285" i="4" l="1"/>
  <c r="Q285" i="4"/>
  <c r="R285" i="4"/>
  <c r="K203" i="4" l="1"/>
  <c r="O203" i="4" s="1"/>
  <c r="J203" i="4"/>
  <c r="J200" i="4" s="1"/>
  <c r="J278" i="4" s="1"/>
  <c r="I203" i="4"/>
  <c r="I200" i="4" s="1"/>
  <c r="I278" i="4" s="1"/>
  <c r="F203" i="4"/>
  <c r="E203" i="4"/>
  <c r="E200" i="4" s="1"/>
  <c r="J184" i="4"/>
  <c r="I184" i="4"/>
  <c r="F184" i="4"/>
  <c r="E184" i="4"/>
  <c r="K187" i="4"/>
  <c r="K281" i="4" s="1"/>
  <c r="N187" i="4"/>
  <c r="M187" i="4"/>
  <c r="H55" i="12"/>
  <c r="K184" i="4" l="1"/>
  <c r="H184" i="4" s="1"/>
  <c r="M200" i="4"/>
  <c r="M278" i="4" s="1"/>
  <c r="N203" i="4"/>
  <c r="N184" i="4"/>
  <c r="D203" i="4"/>
  <c r="H203" i="4"/>
  <c r="F200" i="4"/>
  <c r="K200" i="4"/>
  <c r="K278" i="4" s="1"/>
  <c r="D200" i="4"/>
  <c r="M203" i="4"/>
  <c r="L203" i="4" s="1"/>
  <c r="M184" i="4"/>
  <c r="H187" i="4"/>
  <c r="M55" i="7"/>
  <c r="N55" i="7"/>
  <c r="M44" i="14" s="1"/>
  <c r="O55" i="7"/>
  <c r="N44" i="14" s="1"/>
  <c r="H55" i="7"/>
  <c r="E56" i="7"/>
  <c r="D31" i="10" s="1"/>
  <c r="F56" i="7"/>
  <c r="E31" i="10" s="1"/>
  <c r="G56" i="7"/>
  <c r="F31" i="10" s="1"/>
  <c r="I56" i="7"/>
  <c r="H31" i="10" s="1"/>
  <c r="J56" i="7"/>
  <c r="I31" i="10" s="1"/>
  <c r="K56" i="7"/>
  <c r="J31" i="10" s="1"/>
  <c r="M55" i="12"/>
  <c r="N55" i="12"/>
  <c r="O55" i="12"/>
  <c r="E56" i="12"/>
  <c r="F56" i="12"/>
  <c r="G56" i="12"/>
  <c r="I56" i="12"/>
  <c r="J56" i="12"/>
  <c r="K56" i="12"/>
  <c r="L55" i="7" l="1"/>
  <c r="L44" i="14"/>
  <c r="N200" i="4"/>
  <c r="N278" i="4" s="1"/>
  <c r="H200" i="4"/>
  <c r="O200" i="4"/>
  <c r="O278" i="4" s="1"/>
  <c r="L55" i="12"/>
  <c r="G270" i="4"/>
  <c r="F270" i="4"/>
  <c r="E270" i="4"/>
  <c r="E275" i="4" s="1"/>
  <c r="D274" i="4"/>
  <c r="D283" i="4" s="1"/>
  <c r="E282" i="4"/>
  <c r="F282" i="4"/>
  <c r="G282" i="4"/>
  <c r="I282" i="4"/>
  <c r="J282" i="4"/>
  <c r="K282" i="4"/>
  <c r="N190" i="4"/>
  <c r="M190" i="4"/>
  <c r="L190" i="4" s="1"/>
  <c r="H190" i="4"/>
  <c r="L200" i="4" l="1"/>
  <c r="D270" i="4"/>
  <c r="J188" i="4"/>
  <c r="K188" i="4"/>
  <c r="I188" i="4"/>
  <c r="H188" i="4" s="1"/>
  <c r="F188" i="4"/>
  <c r="E188" i="4"/>
  <c r="N191" i="4"/>
  <c r="M191" i="4"/>
  <c r="H191" i="4"/>
  <c r="H281" i="4" s="1"/>
  <c r="G191" i="4"/>
  <c r="G187" i="4" s="1"/>
  <c r="D191" i="4" l="1"/>
  <c r="D187" i="4"/>
  <c r="G281" i="4"/>
  <c r="G184" i="4"/>
  <c r="O187" i="4"/>
  <c r="G188" i="4"/>
  <c r="D281" i="4"/>
  <c r="N188" i="4"/>
  <c r="N281" i="4"/>
  <c r="M188" i="4"/>
  <c r="M281" i="4"/>
  <c r="O191" i="4"/>
  <c r="O188" i="4" s="1"/>
  <c r="E106" i="11"/>
  <c r="L191" i="4" l="1"/>
  <c r="L187" i="4"/>
  <c r="O281" i="4"/>
  <c r="O184" i="4"/>
  <c r="L184" i="4" s="1"/>
  <c r="D184" i="4"/>
  <c r="E201" i="1"/>
  <c r="G201" i="1"/>
  <c r="L281" i="4" l="1"/>
  <c r="I93" i="7"/>
  <c r="J93" i="7"/>
  <c r="K93" i="7"/>
  <c r="E93" i="7"/>
  <c r="F93" i="7"/>
  <c r="G93" i="7"/>
  <c r="D66" i="7"/>
  <c r="H66" i="7"/>
  <c r="M66" i="7"/>
  <c r="N66" i="7"/>
  <c r="O66" i="7"/>
  <c r="O58" i="7"/>
  <c r="N58" i="7"/>
  <c r="M58" i="7"/>
  <c r="L58" i="7" s="1"/>
  <c r="H58" i="7"/>
  <c r="D58" i="7"/>
  <c r="O33" i="7"/>
  <c r="N33" i="7"/>
  <c r="M33" i="7"/>
  <c r="H33" i="7"/>
  <c r="D33" i="7"/>
  <c r="I93" i="12"/>
  <c r="J93" i="12"/>
  <c r="K93" i="12"/>
  <c r="E93" i="12"/>
  <c r="F93" i="12"/>
  <c r="G93" i="12"/>
  <c r="O66" i="12"/>
  <c r="N66" i="12"/>
  <c r="M66" i="12"/>
  <c r="L66" i="12" s="1"/>
  <c r="H66" i="12"/>
  <c r="D66" i="12"/>
  <c r="O58" i="12"/>
  <c r="N58" i="12"/>
  <c r="M58" i="12"/>
  <c r="H58" i="12"/>
  <c r="D58" i="12"/>
  <c r="H33" i="12"/>
  <c r="D33" i="12"/>
  <c r="M33" i="12"/>
  <c r="L33" i="12" s="1"/>
  <c r="L66" i="7" l="1"/>
  <c r="L33" i="7"/>
  <c r="L58" i="12"/>
  <c r="E96" i="11"/>
  <c r="E97" i="11"/>
  <c r="E98" i="11"/>
  <c r="E99" i="11"/>
  <c r="E100" i="11"/>
  <c r="D87" i="11"/>
  <c r="D86" i="11" s="1"/>
  <c r="C87" i="11"/>
  <c r="C86" i="11" s="1"/>
  <c r="N79" i="2" l="1"/>
  <c r="G80" i="4" l="1"/>
  <c r="K80" i="4"/>
  <c r="E80" i="4"/>
  <c r="J28" i="9" l="1"/>
  <c r="I28" i="9"/>
  <c r="F69" i="9"/>
  <c r="F67" i="9" s="1"/>
  <c r="G69" i="9"/>
  <c r="I69" i="9"/>
  <c r="I67" i="9" s="1"/>
  <c r="J69" i="9"/>
  <c r="J67" i="9" s="1"/>
  <c r="K69" i="9"/>
  <c r="K67" i="9" s="1"/>
  <c r="M69" i="9"/>
  <c r="M67" i="9" s="1"/>
  <c r="E69" i="9"/>
  <c r="E67" i="9" s="1"/>
  <c r="G67" i="9"/>
  <c r="O66" i="9"/>
  <c r="O65" i="9" s="1"/>
  <c r="N66" i="9"/>
  <c r="N69" i="9" s="1"/>
  <c r="N67" i="9" s="1"/>
  <c r="M66" i="9"/>
  <c r="H66" i="9"/>
  <c r="H65" i="9" s="1"/>
  <c r="D66" i="9"/>
  <c r="M65" i="9"/>
  <c r="K65" i="9"/>
  <c r="J65" i="9"/>
  <c r="I65" i="9"/>
  <c r="G65" i="9"/>
  <c r="F65" i="9"/>
  <c r="E65" i="9"/>
  <c r="H69" i="9" l="1"/>
  <c r="D65" i="9"/>
  <c r="N65" i="9"/>
  <c r="O69" i="9"/>
  <c r="O67" i="9" s="1"/>
  <c r="D67" i="9"/>
  <c r="H67" i="9"/>
  <c r="D69" i="9"/>
  <c r="L66" i="9"/>
  <c r="L65" i="9" l="1"/>
  <c r="Q23" i="9" s="1"/>
  <c r="L69" i="9"/>
  <c r="L67" i="9" s="1"/>
  <c r="N116" i="2"/>
  <c r="I147" i="1"/>
  <c r="E101" i="11"/>
  <c r="E57" i="11" l="1"/>
  <c r="E56" i="11"/>
  <c r="M116" i="2"/>
  <c r="N90" i="2"/>
  <c r="M90" i="2"/>
  <c r="N106" i="2"/>
  <c r="M106" i="2"/>
  <c r="J221" i="1" l="1"/>
  <c r="K221" i="1"/>
  <c r="I221" i="1"/>
  <c r="F221" i="1"/>
  <c r="G221" i="1"/>
  <c r="E221" i="1"/>
  <c r="D118" i="1"/>
  <c r="D117" i="1"/>
  <c r="D116" i="1"/>
  <c r="M207" i="1"/>
  <c r="N207" i="1"/>
  <c r="O207" i="1"/>
  <c r="M208" i="1"/>
  <c r="N208" i="1"/>
  <c r="O208" i="1"/>
  <c r="M209" i="1"/>
  <c r="N209" i="1"/>
  <c r="O209" i="1"/>
  <c r="M210" i="1"/>
  <c r="N210" i="1"/>
  <c r="O210" i="1"/>
  <c r="M211" i="1"/>
  <c r="N211" i="1"/>
  <c r="O211" i="1"/>
  <c r="M212" i="1"/>
  <c r="N212" i="1"/>
  <c r="O212" i="1"/>
  <c r="M213" i="1"/>
  <c r="N213" i="1"/>
  <c r="O213" i="1"/>
  <c r="M214" i="1"/>
  <c r="N214" i="1"/>
  <c r="O214" i="1"/>
  <c r="M215" i="1"/>
  <c r="N215" i="1"/>
  <c r="O215" i="1"/>
  <c r="M216" i="1"/>
  <c r="N216" i="1"/>
  <c r="O216" i="1"/>
  <c r="M217" i="1"/>
  <c r="N217" i="1"/>
  <c r="O217" i="1"/>
  <c r="M218" i="1"/>
  <c r="N218" i="1"/>
  <c r="O218" i="1"/>
  <c r="M219" i="1"/>
  <c r="N219" i="1"/>
  <c r="O219" i="1"/>
  <c r="M220" i="1"/>
  <c r="N220" i="1"/>
  <c r="O220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M160" i="1"/>
  <c r="N160" i="1"/>
  <c r="O160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M183" i="1"/>
  <c r="N183" i="1"/>
  <c r="O183" i="1"/>
  <c r="M184" i="1"/>
  <c r="N184" i="1"/>
  <c r="O184" i="1"/>
  <c r="M185" i="1"/>
  <c r="N185" i="1"/>
  <c r="O185" i="1"/>
  <c r="M186" i="1"/>
  <c r="N186" i="1"/>
  <c r="O186" i="1"/>
  <c r="M187" i="1"/>
  <c r="N187" i="1"/>
  <c r="O187" i="1"/>
  <c r="M188" i="1"/>
  <c r="N188" i="1"/>
  <c r="O188" i="1"/>
  <c r="M189" i="1"/>
  <c r="N189" i="1"/>
  <c r="O189" i="1"/>
  <c r="M190" i="1"/>
  <c r="N190" i="1"/>
  <c r="O190" i="1"/>
  <c r="M191" i="1"/>
  <c r="N191" i="1"/>
  <c r="O191" i="1"/>
  <c r="M192" i="1"/>
  <c r="N192" i="1"/>
  <c r="O192" i="1"/>
  <c r="M193" i="1"/>
  <c r="N193" i="1"/>
  <c r="O193" i="1"/>
  <c r="M194" i="1"/>
  <c r="N194" i="1"/>
  <c r="O194" i="1"/>
  <c r="M195" i="1"/>
  <c r="N195" i="1"/>
  <c r="O195" i="1"/>
  <c r="M196" i="1"/>
  <c r="N196" i="1"/>
  <c r="O196" i="1"/>
  <c r="M197" i="1"/>
  <c r="N197" i="1"/>
  <c r="O197" i="1"/>
  <c r="M198" i="1"/>
  <c r="N198" i="1"/>
  <c r="O198" i="1"/>
  <c r="H160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60" i="1"/>
  <c r="D154" i="1"/>
  <c r="O154" i="1"/>
  <c r="N154" i="1"/>
  <c r="M154" i="1"/>
  <c r="O90" i="1"/>
  <c r="N90" i="1"/>
  <c r="M90" i="1"/>
  <c r="O85" i="1"/>
  <c r="N85" i="1"/>
  <c r="M85" i="1"/>
  <c r="O80" i="1"/>
  <c r="N80" i="1"/>
  <c r="M80" i="1"/>
  <c r="O74" i="1"/>
  <c r="N74" i="1"/>
  <c r="M74" i="1"/>
  <c r="O69" i="1"/>
  <c r="N69" i="1"/>
  <c r="M69" i="1"/>
  <c r="O64" i="1"/>
  <c r="N64" i="1"/>
  <c r="M64" i="1"/>
  <c r="O59" i="1"/>
  <c r="N59" i="1"/>
  <c r="M59" i="1"/>
  <c r="O48" i="1"/>
  <c r="N48" i="1"/>
  <c r="M48" i="1"/>
  <c r="O43" i="1"/>
  <c r="N43" i="1"/>
  <c r="M43" i="1"/>
  <c r="O33" i="1"/>
  <c r="N33" i="1"/>
  <c r="M33" i="1"/>
  <c r="O32" i="1"/>
  <c r="N32" i="1"/>
  <c r="M32" i="1"/>
  <c r="H32" i="1"/>
  <c r="H33" i="1"/>
  <c r="H36" i="1"/>
  <c r="H37" i="1"/>
  <c r="H39" i="1"/>
  <c r="H40" i="1"/>
  <c r="H41" i="1"/>
  <c r="H42" i="1"/>
  <c r="H43" i="1"/>
  <c r="H45" i="1"/>
  <c r="H46" i="1"/>
  <c r="H47" i="1"/>
  <c r="H48" i="1"/>
  <c r="H50" i="1"/>
  <c r="H51" i="1"/>
  <c r="H52" i="1"/>
  <c r="H53" i="1"/>
  <c r="H54" i="1"/>
  <c r="H56" i="1"/>
  <c r="H57" i="1"/>
  <c r="H58" i="1"/>
  <c r="H59" i="1"/>
  <c r="H66" i="1"/>
  <c r="H67" i="1"/>
  <c r="H68" i="1"/>
  <c r="H69" i="1"/>
  <c r="H71" i="1"/>
  <c r="H72" i="1"/>
  <c r="H73" i="1"/>
  <c r="H74" i="1"/>
  <c r="H76" i="1"/>
  <c r="H77" i="1"/>
  <c r="H78" i="1"/>
  <c r="H80" i="1"/>
  <c r="H82" i="1"/>
  <c r="H83" i="1"/>
  <c r="H84" i="1"/>
  <c r="H85" i="1"/>
  <c r="H87" i="1"/>
  <c r="H88" i="1"/>
  <c r="H89" i="1"/>
  <c r="H90" i="1"/>
  <c r="H92" i="1"/>
  <c r="H93" i="1"/>
  <c r="H94" i="1"/>
  <c r="H95" i="1"/>
  <c r="H96" i="1"/>
  <c r="D32" i="1"/>
  <c r="D33" i="1"/>
  <c r="D36" i="1"/>
  <c r="D37" i="1"/>
  <c r="D39" i="1"/>
  <c r="D40" i="1"/>
  <c r="D41" i="1"/>
  <c r="D42" i="1"/>
  <c r="D43" i="1"/>
  <c r="D45" i="1"/>
  <c r="D46" i="1"/>
  <c r="D47" i="1"/>
  <c r="D48" i="1"/>
  <c r="D50" i="1"/>
  <c r="D51" i="1"/>
  <c r="D52" i="1"/>
  <c r="D53" i="1"/>
  <c r="D54" i="1"/>
  <c r="D56" i="1"/>
  <c r="D57" i="1"/>
  <c r="D58" i="1"/>
  <c r="D59" i="1"/>
  <c r="D61" i="1"/>
  <c r="D62" i="1"/>
  <c r="D63" i="1"/>
  <c r="D64" i="1"/>
  <c r="D66" i="1"/>
  <c r="D67" i="1"/>
  <c r="D68" i="1"/>
  <c r="D69" i="1"/>
  <c r="D71" i="1"/>
  <c r="D72" i="1"/>
  <c r="D73" i="1"/>
  <c r="D74" i="1"/>
  <c r="D76" i="1"/>
  <c r="D77" i="1"/>
  <c r="D78" i="1"/>
  <c r="D80" i="1"/>
  <c r="D82" i="1"/>
  <c r="D83" i="1"/>
  <c r="D84" i="1"/>
  <c r="D85" i="1"/>
  <c r="D87" i="1"/>
  <c r="D88" i="1"/>
  <c r="D89" i="1"/>
  <c r="D90" i="1"/>
  <c r="D92" i="1"/>
  <c r="D93" i="1"/>
  <c r="D94" i="1"/>
  <c r="D95" i="1"/>
  <c r="D96" i="1"/>
  <c r="L182" i="1" l="1"/>
  <c r="L194" i="1"/>
  <c r="L190" i="1"/>
  <c r="L186" i="1"/>
  <c r="L178" i="1"/>
  <c r="L175" i="1"/>
  <c r="L198" i="1"/>
  <c r="L219" i="1"/>
  <c r="L211" i="1"/>
  <c r="L207" i="1"/>
  <c r="L165" i="1"/>
  <c r="D115" i="1"/>
  <c r="L218" i="1"/>
  <c r="L208" i="1"/>
  <c r="L215" i="1"/>
  <c r="L214" i="1"/>
  <c r="L172" i="1"/>
  <c r="L217" i="1"/>
  <c r="L213" i="1"/>
  <c r="L210" i="1"/>
  <c r="L220" i="1"/>
  <c r="L216" i="1"/>
  <c r="L212" i="1"/>
  <c r="L209" i="1"/>
  <c r="L195" i="1"/>
  <c r="L191" i="1"/>
  <c r="L187" i="1"/>
  <c r="L183" i="1"/>
  <c r="L179" i="1"/>
  <c r="L176" i="1"/>
  <c r="L169" i="1"/>
  <c r="L166" i="1"/>
  <c r="L160" i="1"/>
  <c r="L196" i="1"/>
  <c r="L192" i="1"/>
  <c r="L188" i="1"/>
  <c r="L184" i="1"/>
  <c r="L180" i="1"/>
  <c r="L173" i="1"/>
  <c r="L170" i="1"/>
  <c r="L167" i="1"/>
  <c r="L163" i="1"/>
  <c r="L197" i="1"/>
  <c r="L193" i="1"/>
  <c r="L189" i="1"/>
  <c r="L185" i="1"/>
  <c r="L181" i="1"/>
  <c r="L177" i="1"/>
  <c r="L174" i="1"/>
  <c r="L171" i="1"/>
  <c r="L168" i="1"/>
  <c r="L164" i="1"/>
  <c r="L43" i="1"/>
  <c r="L154" i="1"/>
  <c r="L69" i="1"/>
  <c r="L80" i="1"/>
  <c r="L90" i="1"/>
  <c r="L33" i="1"/>
  <c r="L48" i="1"/>
  <c r="L74" i="1"/>
  <c r="L32" i="1"/>
  <c r="L59" i="1"/>
  <c r="L85" i="1"/>
  <c r="L64" i="1"/>
  <c r="E22" i="3"/>
  <c r="F22" i="3"/>
  <c r="G22" i="3"/>
  <c r="I22" i="3"/>
  <c r="J22" i="3"/>
  <c r="K22" i="3"/>
  <c r="J91" i="14" l="1"/>
  <c r="I91" i="14"/>
  <c r="H91" i="14"/>
  <c r="J90" i="14"/>
  <c r="I90" i="14"/>
  <c r="H90" i="14"/>
  <c r="J67" i="14"/>
  <c r="I67" i="14"/>
  <c r="H67" i="14"/>
  <c r="J62" i="14"/>
  <c r="I62" i="14"/>
  <c r="H62" i="14"/>
  <c r="J61" i="14"/>
  <c r="I61" i="14"/>
  <c r="H61" i="14"/>
  <c r="I43" i="14"/>
  <c r="H43" i="14"/>
  <c r="J29" i="14"/>
  <c r="I29" i="14"/>
  <c r="H29" i="14"/>
  <c r="E91" i="14"/>
  <c r="D91" i="14"/>
  <c r="E90" i="14"/>
  <c r="F90" i="14"/>
  <c r="D90" i="14"/>
  <c r="E67" i="14"/>
  <c r="F67" i="14"/>
  <c r="D67" i="14"/>
  <c r="E62" i="14"/>
  <c r="F62" i="14"/>
  <c r="D62" i="14"/>
  <c r="K63" i="9"/>
  <c r="K61" i="9" s="1"/>
  <c r="J63" i="9"/>
  <c r="J61" i="9" s="1"/>
  <c r="I63" i="9"/>
  <c r="H63" i="9" s="1"/>
  <c r="F63" i="9"/>
  <c r="F61" i="9" s="1"/>
  <c r="G63" i="9"/>
  <c r="G61" i="9" s="1"/>
  <c r="E63" i="9"/>
  <c r="E61" i="9" s="1"/>
  <c r="D61" i="9" s="1"/>
  <c r="K32" i="9"/>
  <c r="J32" i="9"/>
  <c r="I32" i="9"/>
  <c r="F32" i="9"/>
  <c r="G32" i="9"/>
  <c r="E32" i="9"/>
  <c r="G26" i="9"/>
  <c r="F26" i="9"/>
  <c r="E26" i="9"/>
  <c r="J22" i="9"/>
  <c r="J72" i="9" s="1"/>
  <c r="K22" i="9"/>
  <c r="J23" i="9"/>
  <c r="K23" i="9"/>
  <c r="I23" i="9"/>
  <c r="I22" i="9"/>
  <c r="I72" i="9" s="1"/>
  <c r="F22" i="9"/>
  <c r="F72" i="9" s="1"/>
  <c r="G22" i="9"/>
  <c r="G72" i="9" s="1"/>
  <c r="F23" i="9"/>
  <c r="G23" i="9"/>
  <c r="E23" i="9"/>
  <c r="E22" i="9"/>
  <c r="F14" i="9"/>
  <c r="G14" i="9"/>
  <c r="I14" i="9"/>
  <c r="J14" i="9"/>
  <c r="K14" i="9"/>
  <c r="E14" i="9"/>
  <c r="Q29" i="8"/>
  <c r="E72" i="9" l="1"/>
  <c r="D72" i="9" s="1"/>
  <c r="K72" i="9"/>
  <c r="I20" i="9"/>
  <c r="G20" i="9"/>
  <c r="K20" i="9"/>
  <c r="F20" i="9"/>
  <c r="I61" i="9"/>
  <c r="H61" i="9" s="1"/>
  <c r="H32" i="9"/>
  <c r="E20" i="9"/>
  <c r="J20" i="9"/>
  <c r="G92" i="14"/>
  <c r="G90" i="14"/>
  <c r="G91" i="14"/>
  <c r="G67" i="14"/>
  <c r="G62" i="14"/>
  <c r="G61" i="14"/>
  <c r="G29" i="14"/>
  <c r="K43" i="8"/>
  <c r="J43" i="8"/>
  <c r="I43" i="8"/>
  <c r="G43" i="8"/>
  <c r="F43" i="8"/>
  <c r="E43" i="8"/>
  <c r="O42" i="8"/>
  <c r="N42" i="8"/>
  <c r="N43" i="8" s="1"/>
  <c r="M42" i="8"/>
  <c r="M43" i="8" s="1"/>
  <c r="H42" i="8"/>
  <c r="H43" i="8" s="1"/>
  <c r="D42" i="8"/>
  <c r="D43" i="8" s="1"/>
  <c r="I27" i="8"/>
  <c r="J27" i="8"/>
  <c r="I24" i="8"/>
  <c r="J24" i="8"/>
  <c r="K24" i="8"/>
  <c r="K27" i="8" s="1"/>
  <c r="F24" i="8"/>
  <c r="F27" i="8" s="1"/>
  <c r="G24" i="8"/>
  <c r="G27" i="8" s="1"/>
  <c r="E24" i="8"/>
  <c r="E27" i="8" s="1"/>
  <c r="M33" i="8"/>
  <c r="I33" i="8"/>
  <c r="J33" i="8"/>
  <c r="K33" i="8"/>
  <c r="E33" i="8"/>
  <c r="F33" i="8"/>
  <c r="G33" i="8"/>
  <c r="O32" i="8"/>
  <c r="O33" i="8" s="1"/>
  <c r="N32" i="8"/>
  <c r="N33" i="8" s="1"/>
  <c r="M32" i="8"/>
  <c r="H32" i="8"/>
  <c r="H33" i="8" s="1"/>
  <c r="D32" i="8"/>
  <c r="D33" i="8" s="1"/>
  <c r="L42" i="8" l="1"/>
  <c r="O43" i="8"/>
  <c r="L32" i="8"/>
  <c r="E16" i="9"/>
  <c r="L43" i="8" l="1"/>
  <c r="Q32" i="8"/>
  <c r="L33" i="8"/>
  <c r="Q31" i="8"/>
  <c r="M71" i="7"/>
  <c r="L71" i="7" s="1"/>
  <c r="N71" i="7"/>
  <c r="O71" i="7"/>
  <c r="H71" i="7"/>
  <c r="D71" i="7"/>
  <c r="M71" i="12"/>
  <c r="N71" i="12"/>
  <c r="O71" i="12"/>
  <c r="D71" i="12"/>
  <c r="L71" i="12" l="1"/>
  <c r="H118" i="1"/>
  <c r="I174" i="4"/>
  <c r="J174" i="4"/>
  <c r="D30" i="4"/>
  <c r="H30" i="4"/>
  <c r="E34" i="4"/>
  <c r="F34" i="4"/>
  <c r="G34" i="4"/>
  <c r="I34" i="4"/>
  <c r="J34" i="4"/>
  <c r="K34" i="4"/>
  <c r="D35" i="4"/>
  <c r="H35" i="4"/>
  <c r="D36" i="4"/>
  <c r="H36" i="4"/>
  <c r="D37" i="4"/>
  <c r="H37" i="4"/>
  <c r="E38" i="4"/>
  <c r="D38" i="4" s="1"/>
  <c r="F38" i="4"/>
  <c r="G38" i="4"/>
  <c r="I38" i="4"/>
  <c r="J38" i="4"/>
  <c r="K38" i="4"/>
  <c r="D39" i="4"/>
  <c r="H39" i="4"/>
  <c r="D40" i="4"/>
  <c r="H40" i="4"/>
  <c r="D41" i="4"/>
  <c r="H41" i="4"/>
  <c r="E42" i="4"/>
  <c r="F42" i="4"/>
  <c r="G42" i="4"/>
  <c r="I42" i="4"/>
  <c r="J42" i="4"/>
  <c r="K42" i="4"/>
  <c r="D43" i="4"/>
  <c r="H43" i="4"/>
  <c r="D44" i="4"/>
  <c r="H44" i="4"/>
  <c r="D45" i="4"/>
  <c r="H45" i="4"/>
  <c r="E46" i="4"/>
  <c r="D46" i="4" s="1"/>
  <c r="F46" i="4"/>
  <c r="G46" i="4"/>
  <c r="I46" i="4"/>
  <c r="J46" i="4"/>
  <c r="K46" i="4"/>
  <c r="D47" i="4"/>
  <c r="H47" i="4"/>
  <c r="D48" i="4"/>
  <c r="H48" i="4"/>
  <c r="D49" i="4"/>
  <c r="H49" i="4"/>
  <c r="E50" i="4"/>
  <c r="F50" i="4"/>
  <c r="G50" i="4"/>
  <c r="F35" i="14" s="1"/>
  <c r="I50" i="4"/>
  <c r="J50" i="4"/>
  <c r="K50" i="4"/>
  <c r="J35" i="14" s="1"/>
  <c r="D51" i="4"/>
  <c r="H51" i="4"/>
  <c r="D52" i="4"/>
  <c r="H52" i="4"/>
  <c r="D53" i="4"/>
  <c r="H53" i="4"/>
  <c r="E54" i="4"/>
  <c r="F54" i="4"/>
  <c r="G54" i="4"/>
  <c r="I54" i="4"/>
  <c r="J54" i="4"/>
  <c r="K54" i="4"/>
  <c r="D55" i="4"/>
  <c r="H55" i="4"/>
  <c r="D56" i="4"/>
  <c r="H56" i="4"/>
  <c r="D57" i="4"/>
  <c r="H57" i="4"/>
  <c r="E58" i="4"/>
  <c r="F58" i="4"/>
  <c r="G58" i="4"/>
  <c r="I58" i="4"/>
  <c r="J58" i="4"/>
  <c r="K58" i="4"/>
  <c r="D59" i="4"/>
  <c r="H59" i="4"/>
  <c r="D60" i="4"/>
  <c r="H60" i="4"/>
  <c r="D61" i="4"/>
  <c r="H61" i="4"/>
  <c r="E62" i="4"/>
  <c r="F62" i="4"/>
  <c r="G62" i="4"/>
  <c r="I62" i="4"/>
  <c r="J62" i="4"/>
  <c r="K62" i="4"/>
  <c r="D63" i="4"/>
  <c r="H63" i="4"/>
  <c r="D64" i="4"/>
  <c r="H64" i="4"/>
  <c r="D65" i="4"/>
  <c r="H65" i="4"/>
  <c r="E66" i="4"/>
  <c r="F66" i="4"/>
  <c r="G66" i="4"/>
  <c r="I66" i="4"/>
  <c r="J66" i="4"/>
  <c r="K66" i="4"/>
  <c r="D67" i="4"/>
  <c r="H67" i="4"/>
  <c r="D68" i="4"/>
  <c r="H68" i="4"/>
  <c r="D69" i="4"/>
  <c r="H69" i="4"/>
  <c r="E70" i="4"/>
  <c r="F70" i="4"/>
  <c r="G70" i="4"/>
  <c r="I70" i="4"/>
  <c r="J70" i="4"/>
  <c r="K70" i="4"/>
  <c r="D71" i="4"/>
  <c r="H71" i="4"/>
  <c r="D72" i="4"/>
  <c r="H72" i="4"/>
  <c r="D73" i="4"/>
  <c r="H73" i="4"/>
  <c r="E74" i="4"/>
  <c r="F74" i="4"/>
  <c r="G74" i="4"/>
  <c r="I74" i="4"/>
  <c r="J74" i="4"/>
  <c r="K74" i="4"/>
  <c r="D75" i="4"/>
  <c r="H75" i="4"/>
  <c r="D76" i="4"/>
  <c r="H76" i="4"/>
  <c r="D77" i="4"/>
  <c r="H77" i="4"/>
  <c r="F80" i="4"/>
  <c r="F85" i="4" s="1"/>
  <c r="G85" i="4"/>
  <c r="I80" i="4"/>
  <c r="I85" i="4" s="1"/>
  <c r="J80" i="4"/>
  <c r="J85" i="4" s="1"/>
  <c r="K85" i="4"/>
  <c r="D82" i="4"/>
  <c r="H82" i="4"/>
  <c r="D83" i="4"/>
  <c r="H83" i="4"/>
  <c r="D84" i="4"/>
  <c r="D280" i="4" s="1"/>
  <c r="H84" i="4"/>
  <c r="H280" i="4" s="1"/>
  <c r="D87" i="4"/>
  <c r="H87" i="4"/>
  <c r="H96" i="4" s="1"/>
  <c r="H100" i="4"/>
  <c r="D101" i="4"/>
  <c r="D278" i="4" s="1"/>
  <c r="H101" i="4"/>
  <c r="H278" i="4" s="1"/>
  <c r="G103" i="4"/>
  <c r="F45" i="14" s="1"/>
  <c r="H45" i="14"/>
  <c r="I45" i="14"/>
  <c r="K103" i="4"/>
  <c r="J45" i="14" s="1"/>
  <c r="D104" i="4"/>
  <c r="D105" i="4"/>
  <c r="H105" i="4"/>
  <c r="H106" i="4"/>
  <c r="H107" i="4"/>
  <c r="G108" i="4"/>
  <c r="K108" i="4"/>
  <c r="H110" i="4"/>
  <c r="D111" i="4"/>
  <c r="H111" i="4"/>
  <c r="E48" i="14"/>
  <c r="G112" i="4"/>
  <c r="H48" i="14"/>
  <c r="I48" i="14"/>
  <c r="K112" i="4"/>
  <c r="J48" i="14" s="1"/>
  <c r="D113" i="4"/>
  <c r="H113" i="4"/>
  <c r="D114" i="4"/>
  <c r="H114" i="4"/>
  <c r="H115" i="4"/>
  <c r="H116" i="4"/>
  <c r="E50" i="14"/>
  <c r="G117" i="4"/>
  <c r="H50" i="14"/>
  <c r="I50" i="14"/>
  <c r="J50" i="14"/>
  <c r="D119" i="4"/>
  <c r="H119" i="4"/>
  <c r="D120" i="4"/>
  <c r="H120" i="4"/>
  <c r="H121" i="4"/>
  <c r="H122" i="4"/>
  <c r="G123" i="4"/>
  <c r="D125" i="4"/>
  <c r="H125" i="4"/>
  <c r="D126" i="4"/>
  <c r="H126" i="4"/>
  <c r="G127" i="4"/>
  <c r="H53" i="14"/>
  <c r="I53" i="14"/>
  <c r="K127" i="4"/>
  <c r="J53" i="14" s="1"/>
  <c r="D128" i="4"/>
  <c r="H128" i="4"/>
  <c r="D129" i="4"/>
  <c r="H129" i="4"/>
  <c r="G130" i="4"/>
  <c r="D130" i="4" s="1"/>
  <c r="I54" i="14"/>
  <c r="K130" i="4"/>
  <c r="J54" i="14" s="1"/>
  <c r="D131" i="4"/>
  <c r="H131" i="4"/>
  <c r="D132" i="4"/>
  <c r="H132" i="4"/>
  <c r="H133" i="4"/>
  <c r="H134" i="4"/>
  <c r="G135" i="4"/>
  <c r="K135" i="4"/>
  <c r="J56" i="14" s="1"/>
  <c r="D136" i="4"/>
  <c r="H136" i="4"/>
  <c r="D137" i="4"/>
  <c r="H137" i="4"/>
  <c r="H138" i="4"/>
  <c r="H139" i="4"/>
  <c r="H140" i="4"/>
  <c r="H141" i="4"/>
  <c r="H142" i="4"/>
  <c r="H143" i="4"/>
  <c r="H144" i="4"/>
  <c r="H145" i="4"/>
  <c r="H146" i="4"/>
  <c r="H147" i="4"/>
  <c r="D148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D168" i="4"/>
  <c r="H168" i="4"/>
  <c r="H169" i="4"/>
  <c r="H170" i="4"/>
  <c r="H171" i="4"/>
  <c r="H172" i="4"/>
  <c r="H173" i="4"/>
  <c r="E174" i="4"/>
  <c r="F174" i="4"/>
  <c r="G174" i="4"/>
  <c r="K174" i="4"/>
  <c r="H176" i="4"/>
  <c r="D177" i="4"/>
  <c r="H177" i="4"/>
  <c r="E178" i="4"/>
  <c r="F178" i="4"/>
  <c r="G178" i="4"/>
  <c r="I178" i="4"/>
  <c r="J178" i="4"/>
  <c r="K178" i="4"/>
  <c r="H180" i="4"/>
  <c r="D181" i="4"/>
  <c r="H181" i="4"/>
  <c r="H182" i="4"/>
  <c r="H183" i="4"/>
  <c r="H186" i="4"/>
  <c r="D194" i="4"/>
  <c r="H194" i="4"/>
  <c r="H198" i="4" s="1"/>
  <c r="E198" i="4"/>
  <c r="F198" i="4"/>
  <c r="G198" i="4"/>
  <c r="I198" i="4"/>
  <c r="J198" i="4"/>
  <c r="K198" i="4"/>
  <c r="D202" i="4"/>
  <c r="H202" i="4"/>
  <c r="G204" i="4"/>
  <c r="I204" i="4"/>
  <c r="J204" i="4"/>
  <c r="K204" i="4"/>
  <c r="D206" i="4"/>
  <c r="H206" i="4"/>
  <c r="D207" i="4"/>
  <c r="H207" i="4"/>
  <c r="E208" i="4"/>
  <c r="F208" i="4"/>
  <c r="G208" i="4"/>
  <c r="I208" i="4"/>
  <c r="J208" i="4"/>
  <c r="K208" i="4"/>
  <c r="H210" i="4"/>
  <c r="D211" i="4"/>
  <c r="H211" i="4"/>
  <c r="E212" i="4"/>
  <c r="F212" i="4"/>
  <c r="G212" i="4"/>
  <c r="I212" i="4"/>
  <c r="J212" i="4"/>
  <c r="K212" i="4"/>
  <c r="H214" i="4"/>
  <c r="D215" i="4"/>
  <c r="H215" i="4"/>
  <c r="G216" i="4"/>
  <c r="D216" i="4" s="1"/>
  <c r="I216" i="4"/>
  <c r="J216" i="4"/>
  <c r="K216" i="4"/>
  <c r="D218" i="4"/>
  <c r="H218" i="4"/>
  <c r="D219" i="4"/>
  <c r="H219" i="4"/>
  <c r="E220" i="4"/>
  <c r="F220" i="4"/>
  <c r="G220" i="4"/>
  <c r="I220" i="4"/>
  <c r="J220" i="4"/>
  <c r="K220" i="4"/>
  <c r="H222" i="4"/>
  <c r="D223" i="4"/>
  <c r="H223" i="4"/>
  <c r="E224" i="4"/>
  <c r="D82" i="14" s="1"/>
  <c r="F224" i="4"/>
  <c r="E82" i="14" s="1"/>
  <c r="G224" i="4"/>
  <c r="F82" i="14" s="1"/>
  <c r="I224" i="4"/>
  <c r="H82" i="14" s="1"/>
  <c r="J224" i="4"/>
  <c r="I82" i="14" s="1"/>
  <c r="K224" i="4"/>
  <c r="H226" i="4"/>
  <c r="D227" i="4"/>
  <c r="H227" i="4"/>
  <c r="E228" i="4"/>
  <c r="D83" i="14" s="1"/>
  <c r="F228" i="4"/>
  <c r="E83" i="14" s="1"/>
  <c r="G228" i="4"/>
  <c r="F83" i="14" s="1"/>
  <c r="I228" i="4"/>
  <c r="H83" i="14" s="1"/>
  <c r="J228" i="4"/>
  <c r="I83" i="14" s="1"/>
  <c r="K228" i="4"/>
  <c r="J83" i="14" s="1"/>
  <c r="H230" i="4"/>
  <c r="D231" i="4"/>
  <c r="H231" i="4"/>
  <c r="E232" i="4"/>
  <c r="D84" i="14" s="1"/>
  <c r="F232" i="4"/>
  <c r="E84" i="14" s="1"/>
  <c r="G232" i="4"/>
  <c r="F84" i="14" s="1"/>
  <c r="I232" i="4"/>
  <c r="H84" i="14" s="1"/>
  <c r="J232" i="4"/>
  <c r="I84" i="14" s="1"/>
  <c r="K232" i="4"/>
  <c r="J84" i="14" s="1"/>
  <c r="H234" i="4"/>
  <c r="D235" i="4"/>
  <c r="H235" i="4"/>
  <c r="E236" i="4"/>
  <c r="D85" i="14" s="1"/>
  <c r="F236" i="4"/>
  <c r="E85" i="14" s="1"/>
  <c r="G236" i="4"/>
  <c r="F85" i="14" s="1"/>
  <c r="I236" i="4"/>
  <c r="H85" i="14" s="1"/>
  <c r="J236" i="4"/>
  <c r="I85" i="14" s="1"/>
  <c r="K236" i="4"/>
  <c r="J85" i="14" s="1"/>
  <c r="H238" i="4"/>
  <c r="D239" i="4"/>
  <c r="H239" i="4"/>
  <c r="E240" i="4"/>
  <c r="D86" i="14" s="1"/>
  <c r="F240" i="4"/>
  <c r="E86" i="14" s="1"/>
  <c r="G240" i="4"/>
  <c r="F86" i="14" s="1"/>
  <c r="I240" i="4"/>
  <c r="H86" i="14" s="1"/>
  <c r="J240" i="4"/>
  <c r="I86" i="14" s="1"/>
  <c r="K240" i="4"/>
  <c r="J86" i="14" s="1"/>
  <c r="H242" i="4"/>
  <c r="D243" i="4"/>
  <c r="H243" i="4"/>
  <c r="E244" i="4"/>
  <c r="F244" i="4"/>
  <c r="E87" i="14" s="1"/>
  <c r="G244" i="4"/>
  <c r="F87" i="14" s="1"/>
  <c r="I244" i="4"/>
  <c r="J244" i="4"/>
  <c r="I87" i="14" s="1"/>
  <c r="K244" i="4"/>
  <c r="J87" i="14" s="1"/>
  <c r="H246" i="4"/>
  <c r="D247" i="4"/>
  <c r="H247" i="4"/>
  <c r="E248" i="4"/>
  <c r="D88" i="14" s="1"/>
  <c r="F248" i="4"/>
  <c r="E88" i="14" s="1"/>
  <c r="G248" i="4"/>
  <c r="F88" i="14" s="1"/>
  <c r="I248" i="4"/>
  <c r="H88" i="14" s="1"/>
  <c r="J248" i="4"/>
  <c r="I88" i="14" s="1"/>
  <c r="K248" i="4"/>
  <c r="J88" i="14" s="1"/>
  <c r="H250" i="4"/>
  <c r="D251" i="4"/>
  <c r="H251" i="4"/>
  <c r="E252" i="4"/>
  <c r="D89" i="14" s="1"/>
  <c r="F252" i="4"/>
  <c r="E89" i="14" s="1"/>
  <c r="G252" i="4"/>
  <c r="F89" i="14" s="1"/>
  <c r="I252" i="4"/>
  <c r="J252" i="4"/>
  <c r="I89" i="14" s="1"/>
  <c r="K252" i="4"/>
  <c r="J89" i="14" s="1"/>
  <c r="H254" i="4"/>
  <c r="D255" i="4"/>
  <c r="H255" i="4"/>
  <c r="D256" i="4"/>
  <c r="H256" i="4"/>
  <c r="H257" i="4"/>
  <c r="K260" i="4"/>
  <c r="D262" i="4"/>
  <c r="H262" i="4"/>
  <c r="D263" i="4"/>
  <c r="H263" i="4"/>
  <c r="G264" i="4"/>
  <c r="H264" i="4"/>
  <c r="I270" i="4"/>
  <c r="I275" i="4" s="1"/>
  <c r="J270" i="4"/>
  <c r="J275" i="4" s="1"/>
  <c r="K270" i="4"/>
  <c r="H272" i="4"/>
  <c r="D273" i="4"/>
  <c r="H273" i="4"/>
  <c r="H274" i="4"/>
  <c r="H283" i="4" s="1"/>
  <c r="E279" i="4"/>
  <c r="F279" i="4"/>
  <c r="G279" i="4"/>
  <c r="I279" i="4"/>
  <c r="I276" i="4" s="1"/>
  <c r="J279" i="4"/>
  <c r="K279" i="4"/>
  <c r="E280" i="4"/>
  <c r="F280" i="4"/>
  <c r="G280" i="4"/>
  <c r="I280" i="4"/>
  <c r="J280" i="4"/>
  <c r="K280" i="4"/>
  <c r="D74" i="4" l="1"/>
  <c r="D66" i="4"/>
  <c r="D70" i="4"/>
  <c r="D62" i="4"/>
  <c r="D42" i="4"/>
  <c r="D54" i="4"/>
  <c r="K285" i="4"/>
  <c r="D198" i="4"/>
  <c r="K275" i="4"/>
  <c r="G275" i="4"/>
  <c r="G285" i="4"/>
  <c r="F48" i="14"/>
  <c r="D112" i="4"/>
  <c r="F275" i="4"/>
  <c r="F56" i="14"/>
  <c r="D135" i="4"/>
  <c r="D50" i="4"/>
  <c r="F91" i="14"/>
  <c r="D264" i="4"/>
  <c r="J285" i="4"/>
  <c r="F53" i="14"/>
  <c r="D127" i="4"/>
  <c r="I285" i="4"/>
  <c r="F50" i="14"/>
  <c r="D117" i="4"/>
  <c r="D123" i="4"/>
  <c r="D34" i="4"/>
  <c r="D282" i="4"/>
  <c r="H282" i="4"/>
  <c r="D208" i="4"/>
  <c r="H93" i="14"/>
  <c r="H216" i="4"/>
  <c r="H208" i="4"/>
  <c r="J93" i="14"/>
  <c r="I93" i="14"/>
  <c r="D260" i="4"/>
  <c r="H98" i="4"/>
  <c r="H135" i="4"/>
  <c r="H46" i="4"/>
  <c r="G78" i="4"/>
  <c r="H279" i="4"/>
  <c r="H276" i="4" s="1"/>
  <c r="H38" i="4"/>
  <c r="D178" i="4"/>
  <c r="D98" i="4"/>
  <c r="D58" i="4"/>
  <c r="D80" i="4"/>
  <c r="D85" i="4" s="1"/>
  <c r="G84" i="14"/>
  <c r="G50" i="14"/>
  <c r="G83" i="14"/>
  <c r="H270" i="4"/>
  <c r="H252" i="4"/>
  <c r="H89" i="14"/>
  <c r="G89" i="14" s="1"/>
  <c r="H244" i="4"/>
  <c r="H87" i="14"/>
  <c r="G87" i="14" s="1"/>
  <c r="H248" i="4"/>
  <c r="G86" i="14"/>
  <c r="G85" i="14"/>
  <c r="H224" i="4"/>
  <c r="J82" i="14"/>
  <c r="G82" i="14" s="1"/>
  <c r="D244" i="4"/>
  <c r="D87" i="14"/>
  <c r="H240" i="4"/>
  <c r="D240" i="4"/>
  <c r="D248" i="4"/>
  <c r="H232" i="4"/>
  <c r="D232" i="4"/>
  <c r="H228" i="4"/>
  <c r="D228" i="4"/>
  <c r="D220" i="4"/>
  <c r="G258" i="4"/>
  <c r="G48" i="14"/>
  <c r="H130" i="4"/>
  <c r="H54" i="14"/>
  <c r="G54" i="14" s="1"/>
  <c r="D108" i="4"/>
  <c r="G45" i="14"/>
  <c r="D174" i="4"/>
  <c r="D50" i="14"/>
  <c r="H108" i="4"/>
  <c r="H178" i="4"/>
  <c r="H127" i="4"/>
  <c r="G53" i="14"/>
  <c r="H117" i="4"/>
  <c r="D48" i="14"/>
  <c r="H74" i="4"/>
  <c r="H58" i="4"/>
  <c r="H54" i="4"/>
  <c r="H50" i="4"/>
  <c r="H42" i="4"/>
  <c r="H34" i="4"/>
  <c r="K78" i="4"/>
  <c r="H70" i="4"/>
  <c r="H66" i="4"/>
  <c r="H62" i="4"/>
  <c r="H260" i="4"/>
  <c r="J258" i="4"/>
  <c r="D224" i="4"/>
  <c r="K258" i="4"/>
  <c r="F258" i="4"/>
  <c r="D279" i="4"/>
  <c r="J78" i="4"/>
  <c r="I78" i="4"/>
  <c r="F78" i="4"/>
  <c r="E78" i="4"/>
  <c r="H204" i="4"/>
  <c r="H285" i="4" s="1"/>
  <c r="I258" i="4"/>
  <c r="D236" i="4"/>
  <c r="H220" i="4"/>
  <c r="D212" i="4"/>
  <c r="H174" i="4"/>
  <c r="H123" i="4"/>
  <c r="H112" i="4"/>
  <c r="D103" i="4"/>
  <c r="E85" i="4"/>
  <c r="D252" i="4"/>
  <c r="H236" i="4"/>
  <c r="H212" i="4"/>
  <c r="D204" i="4"/>
  <c r="E258" i="4"/>
  <c r="H103" i="4"/>
  <c r="H80" i="4"/>
  <c r="H85" i="4" s="1"/>
  <c r="M100" i="2"/>
  <c r="H284" i="4" l="1"/>
  <c r="D284" i="4"/>
  <c r="D285" i="4"/>
  <c r="H275" i="4"/>
  <c r="D275" i="4"/>
  <c r="H78" i="4"/>
  <c r="G93" i="14"/>
  <c r="D78" i="4"/>
  <c r="D258" i="4"/>
  <c r="H258" i="4"/>
  <c r="M28" i="12"/>
  <c r="N28" i="12"/>
  <c r="M29" i="12"/>
  <c r="N29" i="12"/>
  <c r="M30" i="12"/>
  <c r="N30" i="12"/>
  <c r="M31" i="12"/>
  <c r="N31" i="12"/>
  <c r="M32" i="12"/>
  <c r="N32" i="12"/>
  <c r="M34" i="12"/>
  <c r="N34" i="12"/>
  <c r="M35" i="12"/>
  <c r="N35" i="12"/>
  <c r="M36" i="12"/>
  <c r="N36" i="12"/>
  <c r="M37" i="12"/>
  <c r="N37" i="12"/>
  <c r="M38" i="12"/>
  <c r="N38" i="12"/>
  <c r="M41" i="12"/>
  <c r="N41" i="12"/>
  <c r="M42" i="12"/>
  <c r="N42" i="12"/>
  <c r="M43" i="12"/>
  <c r="N43" i="12"/>
  <c r="M44" i="12"/>
  <c r="N44" i="12"/>
  <c r="M45" i="12"/>
  <c r="N45" i="12"/>
  <c r="M46" i="12"/>
  <c r="N46" i="12"/>
  <c r="M47" i="12"/>
  <c r="N47" i="12"/>
  <c r="M48" i="12"/>
  <c r="N48" i="12"/>
  <c r="M49" i="12"/>
  <c r="N49" i="12"/>
  <c r="M50" i="12"/>
  <c r="N50" i="12"/>
  <c r="M51" i="12"/>
  <c r="N51" i="12"/>
  <c r="M54" i="12"/>
  <c r="M56" i="12" s="1"/>
  <c r="M60" i="12"/>
  <c r="N60" i="12"/>
  <c r="O60" i="12"/>
  <c r="M61" i="12"/>
  <c r="N61" i="12"/>
  <c r="O61" i="12"/>
  <c r="M62" i="12"/>
  <c r="N62" i="12"/>
  <c r="O62" i="12"/>
  <c r="M63" i="12"/>
  <c r="N63" i="12"/>
  <c r="O63" i="12"/>
  <c r="M64" i="12"/>
  <c r="N64" i="12"/>
  <c r="O64" i="12"/>
  <c r="M65" i="12"/>
  <c r="N65" i="12"/>
  <c r="O65" i="12"/>
  <c r="M67" i="12"/>
  <c r="N67" i="12"/>
  <c r="O67" i="12"/>
  <c r="M70" i="12"/>
  <c r="N70" i="12"/>
  <c r="O70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5" i="12"/>
  <c r="N85" i="12"/>
  <c r="O85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M95" i="12"/>
  <c r="N95" i="12"/>
  <c r="O95" i="12"/>
  <c r="M96" i="12"/>
  <c r="N96" i="12"/>
  <c r="O96" i="12"/>
  <c r="M97" i="12"/>
  <c r="N97" i="12"/>
  <c r="O97" i="12"/>
  <c r="M98" i="12"/>
  <c r="N98" i="12"/>
  <c r="O98" i="12"/>
  <c r="M99" i="12"/>
  <c r="N99" i="12"/>
  <c r="O99" i="12"/>
  <c r="M100" i="12"/>
  <c r="N100" i="12"/>
  <c r="O100" i="12"/>
  <c r="M101" i="12"/>
  <c r="N101" i="12"/>
  <c r="O101" i="12"/>
  <c r="M102" i="12"/>
  <c r="N102" i="12"/>
  <c r="O102" i="12"/>
  <c r="M103" i="12"/>
  <c r="N103" i="12"/>
  <c r="O103" i="12"/>
  <c r="M104" i="12"/>
  <c r="N104" i="12"/>
  <c r="O104" i="12"/>
  <c r="M105" i="12"/>
  <c r="N105" i="12"/>
  <c r="O105" i="12"/>
  <c r="M106" i="12"/>
  <c r="N106" i="12"/>
  <c r="O106" i="12"/>
  <c r="M107" i="12"/>
  <c r="N107" i="12"/>
  <c r="O107" i="12"/>
  <c r="M108" i="12"/>
  <c r="N108" i="12"/>
  <c r="O108" i="12"/>
  <c r="O111" i="12"/>
  <c r="O112" i="12"/>
  <c r="O113" i="12"/>
  <c r="O114" i="12"/>
  <c r="N93" i="12" l="1"/>
  <c r="O93" i="12"/>
  <c r="M93" i="12"/>
  <c r="D29" i="11"/>
  <c r="E59" i="11" l="1"/>
  <c r="E58" i="11"/>
  <c r="D55" i="11"/>
  <c r="D54" i="11" s="1"/>
  <c r="C55" i="11"/>
  <c r="C54" i="11" s="1"/>
  <c r="I48" i="2" l="1"/>
  <c r="J48" i="2"/>
  <c r="J51" i="14" l="1"/>
  <c r="I51" i="14"/>
  <c r="H51" i="14"/>
  <c r="F51" i="14"/>
  <c r="E51" i="14"/>
  <c r="D51" i="14"/>
  <c r="J79" i="14"/>
  <c r="I79" i="14"/>
  <c r="H79" i="14"/>
  <c r="F79" i="14"/>
  <c r="E79" i="14"/>
  <c r="D79" i="14"/>
  <c r="G51" i="14" l="1"/>
  <c r="G79" i="14"/>
  <c r="E51" i="11"/>
  <c r="D49" i="14" l="1"/>
  <c r="E49" i="14"/>
  <c r="F49" i="14"/>
  <c r="N97" i="2" l="1"/>
  <c r="M97" i="2"/>
  <c r="O97" i="2"/>
  <c r="N96" i="2"/>
  <c r="M96" i="2"/>
  <c r="K201" i="1"/>
  <c r="K204" i="1" s="1"/>
  <c r="J201" i="1"/>
  <c r="J204" i="1" s="1"/>
  <c r="I201" i="1"/>
  <c r="K84" i="2" l="1"/>
  <c r="I84" i="2"/>
  <c r="J84" i="2"/>
  <c r="I72" i="2"/>
  <c r="J72" i="2"/>
  <c r="K72" i="2"/>
  <c r="I68" i="2"/>
  <c r="J68" i="2"/>
  <c r="K68" i="2"/>
  <c r="I64" i="2"/>
  <c r="J64" i="2"/>
  <c r="K64" i="2"/>
  <c r="I60" i="2"/>
  <c r="J60" i="2"/>
  <c r="K60" i="2"/>
  <c r="I52" i="2"/>
  <c r="J52" i="2"/>
  <c r="K52" i="2"/>
  <c r="I80" i="2"/>
  <c r="J80" i="2"/>
  <c r="I56" i="2"/>
  <c r="J56" i="2"/>
  <c r="I115" i="1" l="1"/>
  <c r="H39" i="3" l="1"/>
  <c r="D110" i="1"/>
  <c r="H110" i="1"/>
  <c r="M110" i="1"/>
  <c r="N110" i="1"/>
  <c r="O110" i="1"/>
  <c r="F235" i="1"/>
  <c r="G235" i="1"/>
  <c r="I235" i="1"/>
  <c r="J235" i="1"/>
  <c r="K235" i="1"/>
  <c r="J81" i="14"/>
  <c r="I81" i="14"/>
  <c r="H81" i="14"/>
  <c r="F81" i="14"/>
  <c r="E81" i="14"/>
  <c r="D81" i="14"/>
  <c r="J64" i="14"/>
  <c r="I64" i="14"/>
  <c r="H64" i="14"/>
  <c r="J58" i="14"/>
  <c r="I58" i="14"/>
  <c r="H58" i="14"/>
  <c r="J77" i="14"/>
  <c r="I77" i="14"/>
  <c r="H77" i="14"/>
  <c r="F77" i="14"/>
  <c r="E77" i="14"/>
  <c r="D77" i="14"/>
  <c r="J75" i="14"/>
  <c r="I75" i="14"/>
  <c r="H75" i="14"/>
  <c r="F75" i="14"/>
  <c r="E75" i="14"/>
  <c r="D75" i="14"/>
  <c r="J72" i="14"/>
  <c r="I72" i="14"/>
  <c r="H72" i="14"/>
  <c r="F72" i="14"/>
  <c r="E72" i="14"/>
  <c r="D72" i="14"/>
  <c r="J71" i="14"/>
  <c r="I71" i="14"/>
  <c r="H71" i="14"/>
  <c r="F71" i="14"/>
  <c r="E71" i="14"/>
  <c r="D71" i="14"/>
  <c r="J68" i="14"/>
  <c r="I68" i="14"/>
  <c r="H68" i="14"/>
  <c r="F68" i="14"/>
  <c r="E68" i="14"/>
  <c r="D68" i="14"/>
  <c r="J59" i="14"/>
  <c r="I59" i="14"/>
  <c r="H59" i="14"/>
  <c r="F59" i="14"/>
  <c r="E59" i="14"/>
  <c r="D59" i="14"/>
  <c r="J57" i="14"/>
  <c r="I57" i="14"/>
  <c r="H57" i="14"/>
  <c r="J52" i="14"/>
  <c r="I52" i="14"/>
  <c r="H52" i="14"/>
  <c r="F52" i="14"/>
  <c r="E52" i="14"/>
  <c r="D52" i="14"/>
  <c r="J49" i="14"/>
  <c r="I49" i="14"/>
  <c r="H49" i="14"/>
  <c r="J47" i="14"/>
  <c r="I47" i="14"/>
  <c r="H47" i="14"/>
  <c r="F47" i="14"/>
  <c r="E47" i="14"/>
  <c r="D47" i="14"/>
  <c r="K70" i="1"/>
  <c r="J70" i="1"/>
  <c r="I70" i="1"/>
  <c r="J55" i="1"/>
  <c r="I34" i="14" s="1"/>
  <c r="G55" i="1"/>
  <c r="F55" i="1"/>
  <c r="E55" i="1"/>
  <c r="D55" i="1" l="1"/>
  <c r="H70" i="1"/>
  <c r="G47" i="14"/>
  <c r="G57" i="14"/>
  <c r="G59" i="14"/>
  <c r="G60" i="14"/>
  <c r="G81" i="14"/>
  <c r="G49" i="14"/>
  <c r="G52" i="14"/>
  <c r="G68" i="14"/>
  <c r="G71" i="14"/>
  <c r="G72" i="14"/>
  <c r="G75" i="14"/>
  <c r="G77" i="14"/>
  <c r="G58" i="14"/>
  <c r="G64" i="14"/>
  <c r="H235" i="1"/>
  <c r="H154" i="1"/>
  <c r="L110" i="1"/>
  <c r="K55" i="1"/>
  <c r="H55" i="1" s="1"/>
  <c r="N54" i="1"/>
  <c r="E31" i="1"/>
  <c r="F31" i="1"/>
  <c r="G31" i="1"/>
  <c r="I31" i="1"/>
  <c r="J31" i="1"/>
  <c r="K31" i="1"/>
  <c r="H31" i="1" l="1"/>
  <c r="D31" i="1"/>
  <c r="O54" i="1"/>
  <c r="M54" i="1"/>
  <c r="L54" i="1" l="1"/>
  <c r="D28" i="11"/>
  <c r="R121" i="4"/>
  <c r="N84" i="4"/>
  <c r="N280" i="4" s="1"/>
  <c r="O84" i="4"/>
  <c r="O280" i="4" s="1"/>
  <c r="M84" i="4"/>
  <c r="E102" i="11"/>
  <c r="J223" i="1"/>
  <c r="J230" i="1" s="1"/>
  <c r="K223" i="1"/>
  <c r="K230" i="1" s="1"/>
  <c r="I223" i="1"/>
  <c r="I230" i="1" s="1"/>
  <c r="O132" i="2"/>
  <c r="N132" i="2"/>
  <c r="M132" i="2"/>
  <c r="O131" i="2"/>
  <c r="N131" i="2"/>
  <c r="M131" i="2"/>
  <c r="O130" i="2"/>
  <c r="N130" i="2"/>
  <c r="M130" i="2"/>
  <c r="O129" i="2"/>
  <c r="N129" i="2"/>
  <c r="M129" i="2"/>
  <c r="O128" i="2"/>
  <c r="N128" i="2"/>
  <c r="M128" i="2"/>
  <c r="H38" i="8"/>
  <c r="H40" i="8" s="1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E53" i="11"/>
  <c r="E112" i="11"/>
  <c r="E111" i="11"/>
  <c r="E110" i="11"/>
  <c r="E109" i="11"/>
  <c r="E108" i="11"/>
  <c r="E104" i="11"/>
  <c r="E103" i="11"/>
  <c r="E95" i="11"/>
  <c r="E94" i="11"/>
  <c r="E93" i="11"/>
  <c r="E92" i="11"/>
  <c r="E91" i="11"/>
  <c r="E90" i="11"/>
  <c r="E89" i="11"/>
  <c r="E88" i="11"/>
  <c r="E84" i="11"/>
  <c r="E83" i="11"/>
  <c r="E82" i="11"/>
  <c r="E81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55" i="11"/>
  <c r="E54" i="11" s="1"/>
  <c r="E52" i="11"/>
  <c r="E50" i="11"/>
  <c r="E49" i="11"/>
  <c r="E48" i="11"/>
  <c r="E47" i="11"/>
  <c r="D46" i="11"/>
  <c r="C46" i="11"/>
  <c r="E45" i="11"/>
  <c r="E44" i="11"/>
  <c r="E43" i="11"/>
  <c r="D42" i="11"/>
  <c r="C42" i="11"/>
  <c r="E40" i="11"/>
  <c r="E39" i="11"/>
  <c r="E38" i="11"/>
  <c r="D37" i="11"/>
  <c r="C37" i="11"/>
  <c r="E36" i="11"/>
  <c r="E35" i="11"/>
  <c r="E34" i="11"/>
  <c r="D33" i="11"/>
  <c r="C33" i="11"/>
  <c r="E32" i="11"/>
  <c r="E31" i="11"/>
  <c r="E30" i="11"/>
  <c r="C29" i="11"/>
  <c r="C28" i="11" s="1"/>
  <c r="M262" i="4"/>
  <c r="N262" i="4"/>
  <c r="M263" i="4"/>
  <c r="N263" i="4"/>
  <c r="O262" i="4"/>
  <c r="O263" i="4"/>
  <c r="E115" i="7"/>
  <c r="E223" i="1"/>
  <c r="E230" i="1" s="1"/>
  <c r="G223" i="1"/>
  <c r="G230" i="1" s="1"/>
  <c r="E115" i="1"/>
  <c r="G115" i="1"/>
  <c r="K115" i="1"/>
  <c r="D70" i="12"/>
  <c r="Q31" i="1"/>
  <c r="Q28" i="10" s="1"/>
  <c r="I44" i="1"/>
  <c r="K44" i="1"/>
  <c r="O37" i="1"/>
  <c r="N37" i="1"/>
  <c r="M37" i="1"/>
  <c r="E147" i="1"/>
  <c r="F147" i="1"/>
  <c r="G147" i="1"/>
  <c r="K147" i="1"/>
  <c r="O148" i="1"/>
  <c r="N148" i="1"/>
  <c r="M148" i="1"/>
  <c r="H148" i="1"/>
  <c r="D148" i="1"/>
  <c r="E64" i="14"/>
  <c r="F64" i="14"/>
  <c r="D64" i="14"/>
  <c r="E61" i="14"/>
  <c r="F61" i="14"/>
  <c r="D61" i="14"/>
  <c r="E58" i="14"/>
  <c r="F58" i="14"/>
  <c r="D58" i="14"/>
  <c r="I62" i="3"/>
  <c r="J62" i="3"/>
  <c r="H70" i="12"/>
  <c r="H74" i="12"/>
  <c r="H75" i="12"/>
  <c r="H76" i="12"/>
  <c r="H77" i="12"/>
  <c r="H78" i="12"/>
  <c r="H79" i="12"/>
  <c r="M41" i="3"/>
  <c r="N41" i="3"/>
  <c r="O70" i="7"/>
  <c r="N70" i="7"/>
  <c r="M70" i="7"/>
  <c r="H70" i="7"/>
  <c r="D70" i="7"/>
  <c r="O76" i="7"/>
  <c r="N76" i="7"/>
  <c r="M76" i="7"/>
  <c r="H76" i="7"/>
  <c r="D76" i="7"/>
  <c r="O73" i="7"/>
  <c r="N73" i="7"/>
  <c r="M73" i="7"/>
  <c r="H73" i="7"/>
  <c r="D73" i="7"/>
  <c r="R152" i="4"/>
  <c r="O152" i="4"/>
  <c r="N152" i="4"/>
  <c r="M152" i="4"/>
  <c r="R146" i="4"/>
  <c r="O146" i="4"/>
  <c r="N146" i="4"/>
  <c r="M146" i="4"/>
  <c r="O44" i="3"/>
  <c r="N44" i="3"/>
  <c r="M44" i="3"/>
  <c r="H44" i="3"/>
  <c r="D44" i="3"/>
  <c r="H41" i="3"/>
  <c r="D41" i="3"/>
  <c r="D76" i="12"/>
  <c r="D73" i="12"/>
  <c r="M236" i="4"/>
  <c r="E99" i="1"/>
  <c r="M103" i="1"/>
  <c r="J99" i="1"/>
  <c r="I99" i="1"/>
  <c r="K99" i="1"/>
  <c r="H103" i="1"/>
  <c r="E57" i="14"/>
  <c r="F57" i="14"/>
  <c r="D57" i="14"/>
  <c r="O273" i="4"/>
  <c r="N273" i="4"/>
  <c r="M273" i="4"/>
  <c r="O272" i="4"/>
  <c r="N272" i="4"/>
  <c r="M272" i="4"/>
  <c r="E93" i="14"/>
  <c r="N274" i="4"/>
  <c r="N283" i="4" s="1"/>
  <c r="M274" i="4"/>
  <c r="M283" i="4" s="1"/>
  <c r="N264" i="4"/>
  <c r="M264" i="4"/>
  <c r="O256" i="4"/>
  <c r="N256" i="4"/>
  <c r="M256" i="4"/>
  <c r="R256" i="4"/>
  <c r="O255" i="4"/>
  <c r="N255" i="4"/>
  <c r="M255" i="4"/>
  <c r="O254" i="4"/>
  <c r="N254" i="4"/>
  <c r="M254" i="4"/>
  <c r="R252" i="4"/>
  <c r="N252" i="4"/>
  <c r="O252" i="4"/>
  <c r="O251" i="4"/>
  <c r="N251" i="4"/>
  <c r="M251" i="4"/>
  <c r="O250" i="4"/>
  <c r="N250" i="4"/>
  <c r="M250" i="4"/>
  <c r="R248" i="4"/>
  <c r="O247" i="4"/>
  <c r="N247" i="4"/>
  <c r="M247" i="4"/>
  <c r="O246" i="4"/>
  <c r="N246" i="4"/>
  <c r="M246" i="4"/>
  <c r="R244" i="4"/>
  <c r="O243" i="4"/>
  <c r="N243" i="4"/>
  <c r="M243" i="4"/>
  <c r="O242" i="4"/>
  <c r="N242" i="4"/>
  <c r="M242" i="4"/>
  <c r="R240" i="4"/>
  <c r="O240" i="4"/>
  <c r="O239" i="4"/>
  <c r="N239" i="4"/>
  <c r="M239" i="4"/>
  <c r="O238" i="4"/>
  <c r="N238" i="4"/>
  <c r="M238" i="4"/>
  <c r="R236" i="4"/>
  <c r="N236" i="4"/>
  <c r="O236" i="4"/>
  <c r="O235" i="4"/>
  <c r="N235" i="4"/>
  <c r="M235" i="4"/>
  <c r="O234" i="4"/>
  <c r="N234" i="4"/>
  <c r="M234" i="4"/>
  <c r="R232" i="4"/>
  <c r="O231" i="4"/>
  <c r="N231" i="4"/>
  <c r="M231" i="4"/>
  <c r="O230" i="4"/>
  <c r="N230" i="4"/>
  <c r="M230" i="4"/>
  <c r="R228" i="4"/>
  <c r="N228" i="4"/>
  <c r="O228" i="4"/>
  <c r="O227" i="4"/>
  <c r="N227" i="4"/>
  <c r="M227" i="4"/>
  <c r="O226" i="4"/>
  <c r="N226" i="4"/>
  <c r="M226" i="4"/>
  <c r="R224" i="4"/>
  <c r="O223" i="4"/>
  <c r="N223" i="4"/>
  <c r="M223" i="4"/>
  <c r="O222" i="4"/>
  <c r="N222" i="4"/>
  <c r="M222" i="4"/>
  <c r="R220" i="4"/>
  <c r="N220" i="4"/>
  <c r="O219" i="4"/>
  <c r="N219" i="4"/>
  <c r="M219" i="4"/>
  <c r="O218" i="4"/>
  <c r="N218" i="4"/>
  <c r="M218" i="4"/>
  <c r="R216" i="4"/>
  <c r="O216" i="4"/>
  <c r="O215" i="4"/>
  <c r="N215" i="4"/>
  <c r="M215" i="4"/>
  <c r="O214" i="4"/>
  <c r="N214" i="4"/>
  <c r="M214" i="4"/>
  <c r="R212" i="4"/>
  <c r="N212" i="4"/>
  <c r="O212" i="4"/>
  <c r="O211" i="4"/>
  <c r="N211" i="4"/>
  <c r="M211" i="4"/>
  <c r="O210" i="4"/>
  <c r="N210" i="4"/>
  <c r="M210" i="4"/>
  <c r="R208" i="4"/>
  <c r="M206" i="4"/>
  <c r="N206" i="4"/>
  <c r="O206" i="4"/>
  <c r="M207" i="4"/>
  <c r="N207" i="4"/>
  <c r="O207" i="4"/>
  <c r="M176" i="4"/>
  <c r="N176" i="4"/>
  <c r="O176" i="4"/>
  <c r="M177" i="4"/>
  <c r="N177" i="4"/>
  <c r="O177" i="4"/>
  <c r="O178" i="4"/>
  <c r="M178" i="4"/>
  <c r="O181" i="4"/>
  <c r="N181" i="4"/>
  <c r="M181" i="4"/>
  <c r="O180" i="4"/>
  <c r="N180" i="4"/>
  <c r="M180" i="4"/>
  <c r="R204" i="4"/>
  <c r="O202" i="4"/>
  <c r="N202" i="4"/>
  <c r="M202" i="4"/>
  <c r="O194" i="4"/>
  <c r="O198" i="4" s="1"/>
  <c r="N194" i="4"/>
  <c r="N198" i="4" s="1"/>
  <c r="M194" i="4"/>
  <c r="O186" i="4"/>
  <c r="N186" i="4"/>
  <c r="M186" i="4"/>
  <c r="R182" i="4"/>
  <c r="O182" i="4"/>
  <c r="N182" i="4"/>
  <c r="M182" i="4"/>
  <c r="R178" i="4"/>
  <c r="R174" i="4"/>
  <c r="R172" i="4"/>
  <c r="O172" i="4"/>
  <c r="N172" i="4"/>
  <c r="M172" i="4"/>
  <c r="R170" i="4"/>
  <c r="O170" i="4"/>
  <c r="N170" i="4"/>
  <c r="M170" i="4"/>
  <c r="R168" i="4"/>
  <c r="O168" i="4"/>
  <c r="N168" i="4"/>
  <c r="M168" i="4"/>
  <c r="R166" i="4"/>
  <c r="O166" i="4"/>
  <c r="N166" i="4"/>
  <c r="M166" i="4"/>
  <c r="R164" i="4"/>
  <c r="O164" i="4"/>
  <c r="N164" i="4"/>
  <c r="M164" i="4"/>
  <c r="R162" i="4"/>
  <c r="O162" i="4"/>
  <c r="N162" i="4"/>
  <c r="M162" i="4"/>
  <c r="R160" i="4"/>
  <c r="O160" i="4"/>
  <c r="N160" i="4"/>
  <c r="M160" i="4"/>
  <c r="R158" i="4"/>
  <c r="O158" i="4"/>
  <c r="N158" i="4"/>
  <c r="M158" i="4"/>
  <c r="R156" i="4"/>
  <c r="O156" i="4"/>
  <c r="N156" i="4"/>
  <c r="M156" i="4"/>
  <c r="R154" i="4"/>
  <c r="O154" i="4"/>
  <c r="N154" i="4"/>
  <c r="M154" i="4"/>
  <c r="R150" i="4"/>
  <c r="O150" i="4"/>
  <c r="N150" i="4"/>
  <c r="M150" i="4"/>
  <c r="R148" i="4"/>
  <c r="O148" i="4"/>
  <c r="N148" i="4"/>
  <c r="M148" i="4"/>
  <c r="R144" i="4"/>
  <c r="O144" i="4"/>
  <c r="N144" i="4"/>
  <c r="M144" i="4"/>
  <c r="R142" i="4"/>
  <c r="O142" i="4"/>
  <c r="N142" i="4"/>
  <c r="M142" i="4"/>
  <c r="R140" i="4"/>
  <c r="O140" i="4"/>
  <c r="N140" i="4"/>
  <c r="M140" i="4"/>
  <c r="R138" i="4"/>
  <c r="O138" i="4"/>
  <c r="N138" i="4"/>
  <c r="M138" i="4"/>
  <c r="O136" i="4"/>
  <c r="N136" i="4"/>
  <c r="M136" i="4"/>
  <c r="M135" i="4"/>
  <c r="O137" i="4"/>
  <c r="N137" i="4"/>
  <c r="M137" i="4"/>
  <c r="O133" i="4"/>
  <c r="N133" i="4"/>
  <c r="M133" i="4"/>
  <c r="O131" i="4"/>
  <c r="N131" i="4"/>
  <c r="M131" i="4"/>
  <c r="E54" i="14"/>
  <c r="D54" i="14"/>
  <c r="O132" i="4"/>
  <c r="N132" i="4"/>
  <c r="M132" i="4"/>
  <c r="O128" i="4"/>
  <c r="N128" i="4"/>
  <c r="M128" i="4"/>
  <c r="N127" i="4"/>
  <c r="O129" i="4"/>
  <c r="N129" i="4"/>
  <c r="M129" i="4"/>
  <c r="O125" i="4"/>
  <c r="N125" i="4"/>
  <c r="M125" i="4"/>
  <c r="O123" i="4"/>
  <c r="O126" i="4"/>
  <c r="N126" i="4"/>
  <c r="M126" i="4"/>
  <c r="O121" i="4"/>
  <c r="N121" i="4"/>
  <c r="M121" i="4"/>
  <c r="O119" i="4"/>
  <c r="N119" i="4"/>
  <c r="M119" i="4"/>
  <c r="M120" i="4"/>
  <c r="N120" i="4"/>
  <c r="O120" i="4"/>
  <c r="O115" i="4"/>
  <c r="N115" i="4"/>
  <c r="M115" i="4"/>
  <c r="O113" i="4"/>
  <c r="N113" i="4"/>
  <c r="M113" i="4"/>
  <c r="O114" i="4"/>
  <c r="N114" i="4"/>
  <c r="M114" i="4"/>
  <c r="O110" i="4"/>
  <c r="N110" i="4"/>
  <c r="M110" i="4"/>
  <c r="O111" i="4"/>
  <c r="N111" i="4"/>
  <c r="M111" i="4"/>
  <c r="O106" i="4"/>
  <c r="N106" i="4"/>
  <c r="M106" i="4"/>
  <c r="O105" i="4"/>
  <c r="N105" i="4"/>
  <c r="M105" i="4"/>
  <c r="O35" i="4"/>
  <c r="N35" i="4"/>
  <c r="M35" i="4"/>
  <c r="O77" i="4"/>
  <c r="N77" i="4"/>
  <c r="M77" i="4"/>
  <c r="O76" i="4"/>
  <c r="N76" i="4"/>
  <c r="M76" i="4"/>
  <c r="O75" i="4"/>
  <c r="N75" i="4"/>
  <c r="M75" i="4"/>
  <c r="O73" i="4"/>
  <c r="N73" i="4"/>
  <c r="M73" i="4"/>
  <c r="O72" i="4"/>
  <c r="N72" i="4"/>
  <c r="M72" i="4"/>
  <c r="O71" i="4"/>
  <c r="N71" i="4"/>
  <c r="M71" i="4"/>
  <c r="O69" i="4"/>
  <c r="N69" i="4"/>
  <c r="M69" i="4"/>
  <c r="O68" i="4"/>
  <c r="N68" i="4"/>
  <c r="M68" i="4"/>
  <c r="O67" i="4"/>
  <c r="N67" i="4"/>
  <c r="M67" i="4"/>
  <c r="O65" i="4"/>
  <c r="N65" i="4"/>
  <c r="M65" i="4"/>
  <c r="O64" i="4"/>
  <c r="N64" i="4"/>
  <c r="M64" i="4"/>
  <c r="O63" i="4"/>
  <c r="N63" i="4"/>
  <c r="M63" i="4"/>
  <c r="O61" i="4"/>
  <c r="N61" i="4"/>
  <c r="M61" i="4"/>
  <c r="O60" i="4"/>
  <c r="N60" i="4"/>
  <c r="M60" i="4"/>
  <c r="O59" i="4"/>
  <c r="N59" i="4"/>
  <c r="M59" i="4"/>
  <c r="O57" i="4"/>
  <c r="N57" i="4"/>
  <c r="M57" i="4"/>
  <c r="O56" i="4"/>
  <c r="N56" i="4"/>
  <c r="M56" i="4"/>
  <c r="O55" i="4"/>
  <c r="N55" i="4"/>
  <c r="M55" i="4"/>
  <c r="O53" i="4"/>
  <c r="N53" i="4"/>
  <c r="M53" i="4"/>
  <c r="O52" i="4"/>
  <c r="N52" i="4"/>
  <c r="M52" i="4"/>
  <c r="O51" i="4"/>
  <c r="N51" i="4"/>
  <c r="M51" i="4"/>
  <c r="O49" i="4"/>
  <c r="N49" i="4"/>
  <c r="M49" i="4"/>
  <c r="O48" i="4"/>
  <c r="N48" i="4"/>
  <c r="M48" i="4"/>
  <c r="O47" i="4"/>
  <c r="N47" i="4"/>
  <c r="M47" i="4"/>
  <c r="M82" i="4"/>
  <c r="N82" i="4"/>
  <c r="O82" i="4"/>
  <c r="M83" i="4"/>
  <c r="N83" i="4"/>
  <c r="O83" i="4"/>
  <c r="O45" i="4"/>
  <c r="N45" i="4"/>
  <c r="M45" i="4"/>
  <c r="O44" i="4"/>
  <c r="N44" i="4"/>
  <c r="M44" i="4"/>
  <c r="O43" i="4"/>
  <c r="N43" i="4"/>
  <c r="M43" i="4"/>
  <c r="O41" i="4"/>
  <c r="N41" i="4"/>
  <c r="M41" i="4"/>
  <c r="O40" i="4"/>
  <c r="N40" i="4"/>
  <c r="M40" i="4"/>
  <c r="O39" i="4"/>
  <c r="N39" i="4"/>
  <c r="M39" i="4"/>
  <c r="M36" i="4"/>
  <c r="N36" i="4"/>
  <c r="O36" i="4"/>
  <c r="M37" i="4"/>
  <c r="N37" i="4"/>
  <c r="O37" i="4"/>
  <c r="H120" i="1"/>
  <c r="H116" i="1"/>
  <c r="H108" i="1"/>
  <c r="H106" i="1"/>
  <c r="H105" i="1"/>
  <c r="H104" i="1"/>
  <c r="H101" i="1"/>
  <c r="H100" i="1"/>
  <c r="H224" i="1"/>
  <c r="H225" i="1"/>
  <c r="H226" i="1"/>
  <c r="H227" i="1"/>
  <c r="H228" i="1"/>
  <c r="H229" i="1"/>
  <c r="D101" i="1"/>
  <c r="F44" i="8"/>
  <c r="J44" i="8"/>
  <c r="M101" i="1"/>
  <c r="N101" i="1"/>
  <c r="O101" i="1"/>
  <c r="M36" i="1"/>
  <c r="M224" i="1"/>
  <c r="N224" i="1"/>
  <c r="O224" i="1"/>
  <c r="F223" i="1"/>
  <c r="F230" i="1" s="1"/>
  <c r="Q29" i="6"/>
  <c r="Q28" i="6"/>
  <c r="Q27" i="6"/>
  <c r="Q25" i="6"/>
  <c r="D23" i="9"/>
  <c r="G70" i="1"/>
  <c r="K158" i="1"/>
  <c r="K199" i="1" s="1"/>
  <c r="I158" i="1"/>
  <c r="I199" i="1" s="1"/>
  <c r="G91" i="1"/>
  <c r="I91" i="1"/>
  <c r="J91" i="1"/>
  <c r="K91" i="1"/>
  <c r="G86" i="1"/>
  <c r="I86" i="1"/>
  <c r="J86" i="1"/>
  <c r="K86" i="1"/>
  <c r="G81" i="1"/>
  <c r="I81" i="1"/>
  <c r="J81" i="1"/>
  <c r="K81" i="1"/>
  <c r="G75" i="1"/>
  <c r="G65" i="1"/>
  <c r="I65" i="1"/>
  <c r="J65" i="1"/>
  <c r="K65" i="1"/>
  <c r="I60" i="1"/>
  <c r="J60" i="1"/>
  <c r="I35" i="14" s="1"/>
  <c r="K60" i="1"/>
  <c r="G49" i="1"/>
  <c r="I49" i="1"/>
  <c r="J49" i="1"/>
  <c r="K49" i="1"/>
  <c r="G44" i="1"/>
  <c r="J44" i="1"/>
  <c r="G38" i="1"/>
  <c r="I38" i="1"/>
  <c r="K38" i="1"/>
  <c r="H146" i="1"/>
  <c r="M146" i="1"/>
  <c r="N146" i="1"/>
  <c r="O146" i="1"/>
  <c r="I143" i="1"/>
  <c r="J143" i="1"/>
  <c r="K143" i="1"/>
  <c r="I139" i="1"/>
  <c r="J139" i="1"/>
  <c r="K139" i="1"/>
  <c r="I135" i="1"/>
  <c r="H38" i="14" s="1"/>
  <c r="J135" i="1"/>
  <c r="K135" i="1"/>
  <c r="F127" i="1"/>
  <c r="G127" i="1"/>
  <c r="I127" i="1"/>
  <c r="J127" i="1"/>
  <c r="K127" i="1"/>
  <c r="F123" i="1"/>
  <c r="G123" i="1"/>
  <c r="I123" i="1"/>
  <c r="J123" i="1"/>
  <c r="K123" i="1"/>
  <c r="F119" i="1"/>
  <c r="G119" i="1"/>
  <c r="F34" i="14" s="1"/>
  <c r="I119" i="1"/>
  <c r="H34" i="14" s="1"/>
  <c r="J119" i="1"/>
  <c r="K119" i="1"/>
  <c r="J34" i="14" s="1"/>
  <c r="F115" i="1"/>
  <c r="J115" i="1"/>
  <c r="F111" i="1"/>
  <c r="G111" i="1"/>
  <c r="I111" i="1"/>
  <c r="J111" i="1"/>
  <c r="K111" i="1"/>
  <c r="G107" i="1"/>
  <c r="K107" i="1"/>
  <c r="K131" i="1"/>
  <c r="J37" i="14" s="1"/>
  <c r="F131" i="1"/>
  <c r="G131" i="1"/>
  <c r="J131" i="1"/>
  <c r="I37" i="14" s="1"/>
  <c r="I59" i="9"/>
  <c r="H78" i="14" s="1"/>
  <c r="J59" i="9"/>
  <c r="I78" i="14" s="1"/>
  <c r="K59" i="9"/>
  <c r="J78" i="14" s="1"/>
  <c r="I57" i="9"/>
  <c r="H76" i="14" s="1"/>
  <c r="J57" i="9"/>
  <c r="I76" i="14" s="1"/>
  <c r="K57" i="9"/>
  <c r="J76" i="14" s="1"/>
  <c r="I55" i="9"/>
  <c r="H74" i="14" s="1"/>
  <c r="J55" i="9"/>
  <c r="I74" i="14" s="1"/>
  <c r="K55" i="9"/>
  <c r="J74" i="14" s="1"/>
  <c r="I53" i="9"/>
  <c r="H73" i="14" s="1"/>
  <c r="J53" i="9"/>
  <c r="I73" i="14" s="1"/>
  <c r="K53" i="9"/>
  <c r="J73" i="14" s="1"/>
  <c r="I51" i="9"/>
  <c r="H70" i="14" s="1"/>
  <c r="J51" i="9"/>
  <c r="I70" i="14" s="1"/>
  <c r="K51" i="9"/>
  <c r="J70" i="14" s="1"/>
  <c r="I49" i="9"/>
  <c r="H69" i="14" s="1"/>
  <c r="J49" i="9"/>
  <c r="I69" i="14" s="1"/>
  <c r="K49" i="9"/>
  <c r="J69" i="14" s="1"/>
  <c r="I47" i="9"/>
  <c r="H66" i="14" s="1"/>
  <c r="J47" i="9"/>
  <c r="I66" i="14" s="1"/>
  <c r="K47" i="9"/>
  <c r="J66" i="14" s="1"/>
  <c r="I45" i="9"/>
  <c r="H65" i="14" s="1"/>
  <c r="J45" i="9"/>
  <c r="I65" i="14" s="1"/>
  <c r="K45" i="9"/>
  <c r="J65" i="14" s="1"/>
  <c r="I43" i="9"/>
  <c r="H63" i="14" s="1"/>
  <c r="J43" i="9"/>
  <c r="I63" i="14" s="1"/>
  <c r="K43" i="9"/>
  <c r="J63" i="14" s="1"/>
  <c r="I40" i="9"/>
  <c r="I74" i="9" s="1"/>
  <c r="J40" i="9"/>
  <c r="J74" i="9" s="1"/>
  <c r="K40" i="9"/>
  <c r="K74" i="9" s="1"/>
  <c r="I41" i="9"/>
  <c r="I73" i="9" s="1"/>
  <c r="J41" i="9"/>
  <c r="J73" i="9" s="1"/>
  <c r="K41" i="9"/>
  <c r="K73" i="9" s="1"/>
  <c r="I35" i="9"/>
  <c r="J35" i="9"/>
  <c r="K35" i="9"/>
  <c r="O60" i="9"/>
  <c r="O59" i="9" s="1"/>
  <c r="N60" i="9"/>
  <c r="N59" i="9" s="1"/>
  <c r="M60" i="9"/>
  <c r="M59" i="9" s="1"/>
  <c r="H60" i="9"/>
  <c r="H59" i="9" s="1"/>
  <c r="O58" i="9"/>
  <c r="O57" i="9" s="1"/>
  <c r="N58" i="9"/>
  <c r="N57" i="9" s="1"/>
  <c r="M58" i="9"/>
  <c r="M57" i="9" s="1"/>
  <c r="H58" i="9"/>
  <c r="H57" i="9" s="1"/>
  <c r="O56" i="9"/>
  <c r="O55" i="9" s="1"/>
  <c r="N56" i="9"/>
  <c r="N55" i="9" s="1"/>
  <c r="M56" i="9"/>
  <c r="M55" i="9" s="1"/>
  <c r="H56" i="9"/>
  <c r="H55" i="9" s="1"/>
  <c r="O54" i="9"/>
  <c r="O53" i="9" s="1"/>
  <c r="N54" i="9"/>
  <c r="N53" i="9" s="1"/>
  <c r="M54" i="9"/>
  <c r="H54" i="9"/>
  <c r="H53" i="9" s="1"/>
  <c r="O52" i="9"/>
  <c r="N52" i="9"/>
  <c r="N51" i="9" s="1"/>
  <c r="M52" i="9"/>
  <c r="M51" i="9" s="1"/>
  <c r="H52" i="9"/>
  <c r="H51" i="9" s="1"/>
  <c r="O50" i="9"/>
  <c r="O49" i="9" s="1"/>
  <c r="N50" i="9"/>
  <c r="N49" i="9" s="1"/>
  <c r="M50" i="9"/>
  <c r="M49" i="9" s="1"/>
  <c r="H50" i="9"/>
  <c r="O48" i="9"/>
  <c r="O47" i="9" s="1"/>
  <c r="N48" i="9"/>
  <c r="N47" i="9" s="1"/>
  <c r="M48" i="9"/>
  <c r="M47" i="9" s="1"/>
  <c r="H48" i="9"/>
  <c r="H47" i="9" s="1"/>
  <c r="O46" i="9"/>
  <c r="O45" i="9" s="1"/>
  <c r="N46" i="9"/>
  <c r="N45" i="9" s="1"/>
  <c r="M46" i="9"/>
  <c r="M45" i="9" s="1"/>
  <c r="H46" i="9"/>
  <c r="H45" i="9" s="1"/>
  <c r="O44" i="9"/>
  <c r="O63" i="9" s="1"/>
  <c r="O61" i="9" s="1"/>
  <c r="N44" i="9"/>
  <c r="M44" i="9"/>
  <c r="H44" i="9"/>
  <c r="H43" i="9" s="1"/>
  <c r="O37" i="9"/>
  <c r="O41" i="9" s="1"/>
  <c r="N37" i="9"/>
  <c r="N41" i="9" s="1"/>
  <c r="M37" i="9"/>
  <c r="H37" i="9"/>
  <c r="H41" i="9" s="1"/>
  <c r="O36" i="9"/>
  <c r="O40" i="9" s="1"/>
  <c r="O74" i="9" s="1"/>
  <c r="N36" i="9"/>
  <c r="N40" i="9" s="1"/>
  <c r="N74" i="9" s="1"/>
  <c r="M36" i="9"/>
  <c r="M40" i="9" s="1"/>
  <c r="M74" i="9" s="1"/>
  <c r="H36" i="9"/>
  <c r="H40" i="9" s="1"/>
  <c r="I33" i="9"/>
  <c r="I75" i="9" s="1"/>
  <c r="H75" i="9" s="1"/>
  <c r="J33" i="9"/>
  <c r="J75" i="9" s="1"/>
  <c r="K33" i="9"/>
  <c r="K75" i="9" s="1"/>
  <c r="O29" i="9"/>
  <c r="O32" i="9" s="1"/>
  <c r="N29" i="9"/>
  <c r="M29" i="9"/>
  <c r="M32" i="9" s="1"/>
  <c r="H29" i="9"/>
  <c r="H28" i="9" s="1"/>
  <c r="O27" i="9"/>
  <c r="N27" i="9"/>
  <c r="M27" i="9"/>
  <c r="M26" i="9" s="1"/>
  <c r="H27" i="9"/>
  <c r="H33" i="9" s="1"/>
  <c r="H26" i="9"/>
  <c r="O19" i="9"/>
  <c r="O18" i="9" s="1"/>
  <c r="N19" i="9"/>
  <c r="N18" i="9" s="1"/>
  <c r="M19" i="9"/>
  <c r="M18" i="9" s="1"/>
  <c r="H19" i="9"/>
  <c r="H18" i="9" s="1"/>
  <c r="O17" i="9"/>
  <c r="N17" i="9"/>
  <c r="M17" i="9"/>
  <c r="H17" i="9"/>
  <c r="I18" i="9"/>
  <c r="H42" i="14" s="1"/>
  <c r="J18" i="9"/>
  <c r="I42" i="14" s="1"/>
  <c r="K18" i="9"/>
  <c r="J42" i="14" s="1"/>
  <c r="I16" i="9"/>
  <c r="J16" i="9"/>
  <c r="K16" i="9"/>
  <c r="H15" i="9"/>
  <c r="M15" i="9"/>
  <c r="N15" i="9"/>
  <c r="O15" i="9"/>
  <c r="I30" i="8"/>
  <c r="J30" i="8"/>
  <c r="K30" i="8"/>
  <c r="I36" i="8"/>
  <c r="I44" i="8" s="1"/>
  <c r="J36" i="8"/>
  <c r="K36" i="8"/>
  <c r="O38" i="8"/>
  <c r="O40" i="8" s="1"/>
  <c r="N38" i="8"/>
  <c r="M38" i="8"/>
  <c r="O35" i="8"/>
  <c r="O36" i="8" s="1"/>
  <c r="N35" i="8"/>
  <c r="N36" i="8" s="1"/>
  <c r="M35" i="8"/>
  <c r="H35" i="8"/>
  <c r="H36" i="8" s="1"/>
  <c r="O29" i="8"/>
  <c r="O30" i="8" s="1"/>
  <c r="N29" i="8"/>
  <c r="N30" i="8" s="1"/>
  <c r="M29" i="8"/>
  <c r="H29" i="8"/>
  <c r="H30" i="8" s="1"/>
  <c r="H26" i="8"/>
  <c r="H24" i="8" s="1"/>
  <c r="M26" i="8"/>
  <c r="N26" i="8"/>
  <c r="O26" i="8"/>
  <c r="O25" i="8"/>
  <c r="N25" i="8"/>
  <c r="N24" i="8" s="1"/>
  <c r="M25" i="8"/>
  <c r="H25" i="8"/>
  <c r="G52" i="7"/>
  <c r="I52" i="7"/>
  <c r="J52" i="7"/>
  <c r="K52" i="7"/>
  <c r="I109" i="7"/>
  <c r="H34" i="10" s="1"/>
  <c r="J109" i="7"/>
  <c r="K109" i="7"/>
  <c r="I115" i="7"/>
  <c r="J115" i="7"/>
  <c r="K115" i="7"/>
  <c r="O54" i="7"/>
  <c r="O56" i="7" s="1"/>
  <c r="N31" i="10" s="1"/>
  <c r="H60" i="7"/>
  <c r="M60" i="7"/>
  <c r="N60" i="7"/>
  <c r="O60" i="7"/>
  <c r="H61" i="7"/>
  <c r="M61" i="7"/>
  <c r="N61" i="7"/>
  <c r="O61" i="7"/>
  <c r="H62" i="7"/>
  <c r="M62" i="7"/>
  <c r="N62" i="7"/>
  <c r="O62" i="7"/>
  <c r="H63" i="7"/>
  <c r="M63" i="7"/>
  <c r="N63" i="7"/>
  <c r="O63" i="7"/>
  <c r="H64" i="7"/>
  <c r="M64" i="7"/>
  <c r="N64" i="7"/>
  <c r="O64" i="7"/>
  <c r="H65" i="7"/>
  <c r="M65" i="7"/>
  <c r="N65" i="7"/>
  <c r="O65" i="7"/>
  <c r="H67" i="7"/>
  <c r="M67" i="7"/>
  <c r="N67" i="7"/>
  <c r="O67" i="7"/>
  <c r="H74" i="7"/>
  <c r="M74" i="7"/>
  <c r="N74" i="7"/>
  <c r="O74" i="7"/>
  <c r="H75" i="7"/>
  <c r="M75" i="7"/>
  <c r="N75" i="7"/>
  <c r="O75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2" i="7"/>
  <c r="M82" i="7"/>
  <c r="N82" i="7"/>
  <c r="O82" i="7"/>
  <c r="H83" i="7"/>
  <c r="M83" i="7"/>
  <c r="N83" i="7"/>
  <c r="O83" i="7"/>
  <c r="H84" i="7"/>
  <c r="M84" i="7"/>
  <c r="N84" i="7"/>
  <c r="O84" i="7"/>
  <c r="H85" i="7"/>
  <c r="M85" i="7"/>
  <c r="N85" i="7"/>
  <c r="O85" i="7"/>
  <c r="H86" i="7"/>
  <c r="M86" i="7"/>
  <c r="N86" i="7"/>
  <c r="O86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0" i="7"/>
  <c r="M100" i="7"/>
  <c r="N100" i="7"/>
  <c r="O100" i="7"/>
  <c r="H101" i="7"/>
  <c r="M101" i="7"/>
  <c r="N101" i="7"/>
  <c r="O101" i="7"/>
  <c r="H102" i="7"/>
  <c r="M102" i="7"/>
  <c r="N102" i="7"/>
  <c r="O102" i="7"/>
  <c r="H103" i="7"/>
  <c r="M103" i="7"/>
  <c r="N103" i="7"/>
  <c r="O103" i="7"/>
  <c r="H104" i="7"/>
  <c r="M104" i="7"/>
  <c r="N104" i="7"/>
  <c r="O104" i="7"/>
  <c r="H105" i="7"/>
  <c r="M105" i="7"/>
  <c r="N105" i="7"/>
  <c r="O105" i="7"/>
  <c r="H106" i="7"/>
  <c r="G88" i="14" s="1"/>
  <c r="M106" i="7"/>
  <c r="N106" i="7"/>
  <c r="O106" i="7"/>
  <c r="H107" i="7"/>
  <c r="M107" i="7"/>
  <c r="N107" i="7"/>
  <c r="O107" i="7"/>
  <c r="H108" i="7"/>
  <c r="M108" i="7"/>
  <c r="N108" i="7"/>
  <c r="O108" i="7"/>
  <c r="H111" i="7"/>
  <c r="M111" i="7"/>
  <c r="N111" i="7"/>
  <c r="O111" i="7"/>
  <c r="H112" i="7"/>
  <c r="M112" i="7"/>
  <c r="N112" i="7"/>
  <c r="O112" i="7"/>
  <c r="H113" i="7"/>
  <c r="M113" i="7"/>
  <c r="N113" i="7"/>
  <c r="O113" i="7"/>
  <c r="H114" i="7"/>
  <c r="M114" i="7"/>
  <c r="N114" i="7"/>
  <c r="O114" i="7"/>
  <c r="O51" i="7"/>
  <c r="N51" i="7"/>
  <c r="M51" i="7"/>
  <c r="H51" i="7"/>
  <c r="O50" i="7"/>
  <c r="N50" i="7"/>
  <c r="M50" i="7"/>
  <c r="H50" i="7"/>
  <c r="O49" i="7"/>
  <c r="N49" i="7"/>
  <c r="M49" i="7"/>
  <c r="H49" i="7"/>
  <c r="O48" i="7"/>
  <c r="N48" i="7"/>
  <c r="M48" i="7"/>
  <c r="H48" i="7"/>
  <c r="O47" i="7"/>
  <c r="N47" i="7"/>
  <c r="M47" i="7"/>
  <c r="H47" i="7"/>
  <c r="O46" i="7"/>
  <c r="N46" i="7"/>
  <c r="M46" i="7"/>
  <c r="H46" i="7"/>
  <c r="O45" i="7"/>
  <c r="N45" i="7"/>
  <c r="M45" i="7"/>
  <c r="H45" i="7"/>
  <c r="O44" i="7"/>
  <c r="N44" i="7"/>
  <c r="M44" i="7"/>
  <c r="H44" i="7"/>
  <c r="O43" i="7"/>
  <c r="N43" i="7"/>
  <c r="M43" i="7"/>
  <c r="H43" i="7"/>
  <c r="O42" i="7"/>
  <c r="N42" i="7"/>
  <c r="M42" i="7"/>
  <c r="H42" i="7"/>
  <c r="O41" i="7"/>
  <c r="N41" i="7"/>
  <c r="N52" i="7" s="1"/>
  <c r="M41" i="7"/>
  <c r="H41" i="7"/>
  <c r="I39" i="7"/>
  <c r="J39" i="7"/>
  <c r="K39" i="7"/>
  <c r="H29" i="7"/>
  <c r="M29" i="7"/>
  <c r="N29" i="7"/>
  <c r="O29" i="7"/>
  <c r="H30" i="7"/>
  <c r="M30" i="7"/>
  <c r="N30" i="7"/>
  <c r="O30" i="7"/>
  <c r="H31" i="7"/>
  <c r="M31" i="7"/>
  <c r="N31" i="7"/>
  <c r="O31" i="7"/>
  <c r="H32" i="7"/>
  <c r="M32" i="7"/>
  <c r="N32" i="7"/>
  <c r="O32" i="7"/>
  <c r="H34" i="7"/>
  <c r="M34" i="7"/>
  <c r="N34" i="7"/>
  <c r="O34" i="7"/>
  <c r="H35" i="7"/>
  <c r="M35" i="7"/>
  <c r="N35" i="7"/>
  <c r="O35" i="7"/>
  <c r="H36" i="7"/>
  <c r="M36" i="7"/>
  <c r="N36" i="7"/>
  <c r="O36" i="7"/>
  <c r="H37" i="7"/>
  <c r="M37" i="7"/>
  <c r="N37" i="7"/>
  <c r="O37" i="7"/>
  <c r="H38" i="7"/>
  <c r="M38" i="7"/>
  <c r="N38" i="7"/>
  <c r="O38" i="7"/>
  <c r="O28" i="7"/>
  <c r="N28" i="7"/>
  <c r="M28" i="7"/>
  <c r="H28" i="7"/>
  <c r="I26" i="6"/>
  <c r="J26" i="6"/>
  <c r="K26" i="6"/>
  <c r="I23" i="6"/>
  <c r="J23" i="6"/>
  <c r="J27" i="6" s="1"/>
  <c r="K23" i="6"/>
  <c r="O25" i="6"/>
  <c r="O26" i="6" s="1"/>
  <c r="N25" i="6"/>
  <c r="N26" i="6" s="1"/>
  <c r="M25" i="6"/>
  <c r="M26" i="6" s="1"/>
  <c r="H25" i="6"/>
  <c r="H26" i="6" s="1"/>
  <c r="O22" i="6"/>
  <c r="O23" i="6" s="1"/>
  <c r="N22" i="6"/>
  <c r="N23" i="6" s="1"/>
  <c r="M22" i="6"/>
  <c r="H23" i="6"/>
  <c r="H32" i="3"/>
  <c r="M32" i="3"/>
  <c r="N32" i="3"/>
  <c r="O32" i="3"/>
  <c r="H33" i="3"/>
  <c r="M33" i="3"/>
  <c r="N33" i="3"/>
  <c r="O33" i="3"/>
  <c r="H34" i="3"/>
  <c r="M34" i="3"/>
  <c r="N34" i="3"/>
  <c r="O34" i="3"/>
  <c r="H35" i="3"/>
  <c r="G55" i="14" s="1"/>
  <c r="M35" i="3"/>
  <c r="N35" i="3"/>
  <c r="O35" i="3"/>
  <c r="H36" i="3"/>
  <c r="G56" i="14" s="1"/>
  <c r="M36" i="3"/>
  <c r="N36" i="3"/>
  <c r="O36" i="3"/>
  <c r="H37" i="3"/>
  <c r="M37" i="3"/>
  <c r="N37" i="3"/>
  <c r="O37" i="3"/>
  <c r="H38" i="3"/>
  <c r="M38" i="3"/>
  <c r="N38" i="3"/>
  <c r="O38" i="3"/>
  <c r="M39" i="3"/>
  <c r="N39" i="3"/>
  <c r="M59" i="14" s="1"/>
  <c r="O39" i="3"/>
  <c r="H40" i="3"/>
  <c r="M40" i="3"/>
  <c r="L60" i="14" s="1"/>
  <c r="N40" i="3"/>
  <c r="M60" i="14" s="1"/>
  <c r="O40" i="3"/>
  <c r="N60" i="14" s="1"/>
  <c r="H42" i="3"/>
  <c r="M42" i="3"/>
  <c r="N42" i="3"/>
  <c r="O42" i="3"/>
  <c r="H43" i="3"/>
  <c r="M43" i="3"/>
  <c r="N43" i="3"/>
  <c r="O43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M68" i="14" s="1"/>
  <c r="O48" i="3"/>
  <c r="H49" i="3"/>
  <c r="M49" i="3"/>
  <c r="N49" i="3"/>
  <c r="O49" i="3"/>
  <c r="H50" i="3"/>
  <c r="M50" i="3"/>
  <c r="N50" i="3"/>
  <c r="O50" i="3"/>
  <c r="H51" i="3"/>
  <c r="M51" i="3"/>
  <c r="N51" i="3"/>
  <c r="M71" i="14" s="1"/>
  <c r="O51" i="3"/>
  <c r="H52" i="3"/>
  <c r="M52" i="3"/>
  <c r="N52" i="3"/>
  <c r="M72" i="14" s="1"/>
  <c r="O52" i="3"/>
  <c r="H53" i="3"/>
  <c r="M53" i="3"/>
  <c r="N53" i="3"/>
  <c r="O53" i="3"/>
  <c r="H54" i="3"/>
  <c r="M54" i="3"/>
  <c r="N54" i="3"/>
  <c r="O54" i="3"/>
  <c r="H55" i="3"/>
  <c r="M55" i="3"/>
  <c r="N55" i="3"/>
  <c r="O55" i="3"/>
  <c r="H56" i="3"/>
  <c r="M56" i="3"/>
  <c r="N56" i="3"/>
  <c r="O56" i="3"/>
  <c r="H57" i="3"/>
  <c r="M57" i="3"/>
  <c r="N57" i="3"/>
  <c r="O57" i="3"/>
  <c r="H58" i="3"/>
  <c r="M58" i="3"/>
  <c r="N58" i="3"/>
  <c r="O58" i="3"/>
  <c r="H59" i="3"/>
  <c r="M59" i="3"/>
  <c r="N59" i="3"/>
  <c r="O59" i="3"/>
  <c r="H60" i="3"/>
  <c r="M60" i="3"/>
  <c r="N60" i="3"/>
  <c r="O60" i="3"/>
  <c r="H61" i="3"/>
  <c r="M61" i="3"/>
  <c r="N61" i="3"/>
  <c r="O61" i="3"/>
  <c r="G62" i="3"/>
  <c r="K62" i="3"/>
  <c r="H23" i="3"/>
  <c r="M23" i="3"/>
  <c r="N23" i="3"/>
  <c r="O23" i="3"/>
  <c r="H24" i="3"/>
  <c r="M24" i="3"/>
  <c r="M22" i="3" s="1"/>
  <c r="N24" i="3"/>
  <c r="O24" i="3"/>
  <c r="H25" i="3"/>
  <c r="M25" i="3"/>
  <c r="N25" i="3"/>
  <c r="O25" i="3"/>
  <c r="H26" i="3"/>
  <c r="G46" i="14" s="1"/>
  <c r="M26" i="3"/>
  <c r="N26" i="3"/>
  <c r="O26" i="3"/>
  <c r="H27" i="3"/>
  <c r="M27" i="3"/>
  <c r="N27" i="3"/>
  <c r="O27" i="3"/>
  <c r="H28" i="3"/>
  <c r="M28" i="3"/>
  <c r="N28" i="3"/>
  <c r="O28" i="3"/>
  <c r="H29" i="3"/>
  <c r="M29" i="3"/>
  <c r="N29" i="3"/>
  <c r="O29" i="3"/>
  <c r="N49" i="14" s="1"/>
  <c r="H30" i="3"/>
  <c r="M30" i="3"/>
  <c r="N30" i="3"/>
  <c r="O30" i="3"/>
  <c r="H31" i="3"/>
  <c r="M31" i="3"/>
  <c r="N31" i="3"/>
  <c r="M51" i="14" s="1"/>
  <c r="O31" i="3"/>
  <c r="I126" i="2"/>
  <c r="I134" i="2" s="1"/>
  <c r="H35" i="10" s="1"/>
  <c r="J126" i="2"/>
  <c r="J134" i="2" s="1"/>
  <c r="K126" i="2"/>
  <c r="K134" i="2" s="1"/>
  <c r="H128" i="2"/>
  <c r="H129" i="2"/>
  <c r="H130" i="2"/>
  <c r="H131" i="2"/>
  <c r="H132" i="2"/>
  <c r="I137" i="2"/>
  <c r="J137" i="2"/>
  <c r="K137" i="2"/>
  <c r="I138" i="2"/>
  <c r="J138" i="2"/>
  <c r="K138" i="2"/>
  <c r="H138" i="2" s="1"/>
  <c r="I139" i="2"/>
  <c r="H139" i="2" s="1"/>
  <c r="J139" i="2"/>
  <c r="K139" i="2"/>
  <c r="I140" i="2"/>
  <c r="H140" i="2" s="1"/>
  <c r="J140" i="2"/>
  <c r="K140" i="2"/>
  <c r="I141" i="2"/>
  <c r="J141" i="2"/>
  <c r="K141" i="2"/>
  <c r="I142" i="2"/>
  <c r="J142" i="2"/>
  <c r="K142" i="2"/>
  <c r="H142" i="2" s="1"/>
  <c r="I143" i="2"/>
  <c r="J143" i="2"/>
  <c r="K143" i="2"/>
  <c r="I144" i="2"/>
  <c r="J144" i="2"/>
  <c r="K144" i="2"/>
  <c r="I145" i="2"/>
  <c r="J145" i="2"/>
  <c r="K145" i="2"/>
  <c r="I146" i="2"/>
  <c r="J146" i="2"/>
  <c r="K146" i="2"/>
  <c r="I147" i="2"/>
  <c r="J147" i="2"/>
  <c r="K147" i="2"/>
  <c r="I148" i="2"/>
  <c r="J148" i="2"/>
  <c r="K148" i="2"/>
  <c r="I149" i="2"/>
  <c r="J149" i="2"/>
  <c r="M149" i="2"/>
  <c r="I150" i="2"/>
  <c r="J150" i="2"/>
  <c r="I151" i="2"/>
  <c r="J151" i="2"/>
  <c r="K151" i="2"/>
  <c r="I152" i="2"/>
  <c r="J152" i="2"/>
  <c r="K152" i="2"/>
  <c r="I153" i="2"/>
  <c r="J153" i="2"/>
  <c r="K153" i="2"/>
  <c r="I154" i="2"/>
  <c r="J154" i="2"/>
  <c r="K154" i="2"/>
  <c r="I155" i="2"/>
  <c r="H155" i="2" s="1"/>
  <c r="J155" i="2"/>
  <c r="K155" i="2"/>
  <c r="I156" i="2"/>
  <c r="J156" i="2"/>
  <c r="N122" i="2"/>
  <c r="M122" i="2"/>
  <c r="N120" i="2"/>
  <c r="M120" i="2"/>
  <c r="N118" i="2"/>
  <c r="M118" i="2"/>
  <c r="N114" i="2"/>
  <c r="M114" i="2"/>
  <c r="N112" i="2"/>
  <c r="M112" i="2"/>
  <c r="N110" i="2"/>
  <c r="M110" i="2"/>
  <c r="N108" i="2"/>
  <c r="M108" i="2"/>
  <c r="N104" i="2"/>
  <c r="M104" i="2"/>
  <c r="N102" i="2"/>
  <c r="M102" i="2"/>
  <c r="J124" i="2"/>
  <c r="I33" i="10" s="1"/>
  <c r="K100" i="2"/>
  <c r="N100" i="2"/>
  <c r="O100" i="2"/>
  <c r="K102" i="2"/>
  <c r="H102" i="2" s="1"/>
  <c r="K104" i="2"/>
  <c r="H104" i="2" s="1"/>
  <c r="K106" i="2"/>
  <c r="H106" i="2" s="1"/>
  <c r="K108" i="2"/>
  <c r="H108" i="2"/>
  <c r="K110" i="2"/>
  <c r="H110" i="2" s="1"/>
  <c r="K112" i="2"/>
  <c r="H112" i="2" s="1"/>
  <c r="K114" i="2"/>
  <c r="H114" i="2" s="1"/>
  <c r="K116" i="2"/>
  <c r="H116" i="2" s="1"/>
  <c r="K118" i="2"/>
  <c r="H118" i="2" s="1"/>
  <c r="K120" i="2"/>
  <c r="H120" i="2" s="1"/>
  <c r="K122" i="2"/>
  <c r="H122" i="2" s="1"/>
  <c r="I124" i="2"/>
  <c r="N94" i="2"/>
  <c r="I94" i="2"/>
  <c r="G44" i="14" s="1"/>
  <c r="J94" i="2"/>
  <c r="K94" i="2"/>
  <c r="H95" i="2"/>
  <c r="L95" i="2"/>
  <c r="H96" i="2"/>
  <c r="H97" i="2"/>
  <c r="O90" i="2"/>
  <c r="O150" i="2" s="1"/>
  <c r="K90" i="2"/>
  <c r="N88" i="2"/>
  <c r="M88" i="2"/>
  <c r="K88" i="2"/>
  <c r="H88" i="2" s="1"/>
  <c r="O88" i="2"/>
  <c r="K80" i="2"/>
  <c r="H81" i="2"/>
  <c r="L81" i="2"/>
  <c r="H82" i="2"/>
  <c r="M82" i="2"/>
  <c r="L82" i="2" s="1"/>
  <c r="N82" i="2"/>
  <c r="O82" i="2"/>
  <c r="H83" i="2"/>
  <c r="N83" i="2"/>
  <c r="O83" i="2"/>
  <c r="H85" i="2"/>
  <c r="L85" i="2"/>
  <c r="H86" i="2"/>
  <c r="M86" i="2"/>
  <c r="N86" i="2"/>
  <c r="O86" i="2"/>
  <c r="H87" i="2"/>
  <c r="N87" i="2"/>
  <c r="O87" i="2"/>
  <c r="H65" i="2"/>
  <c r="L65" i="2"/>
  <c r="H66" i="2"/>
  <c r="M66" i="2"/>
  <c r="N66" i="2"/>
  <c r="O66" i="2"/>
  <c r="H67" i="2"/>
  <c r="M67" i="2" s="1"/>
  <c r="L67" i="2" s="1"/>
  <c r="N67" i="2"/>
  <c r="O67" i="2"/>
  <c r="H69" i="2"/>
  <c r="L69" i="2"/>
  <c r="H70" i="2"/>
  <c r="M70" i="2"/>
  <c r="N70" i="2"/>
  <c r="O70" i="2"/>
  <c r="H71" i="2"/>
  <c r="H73" i="2"/>
  <c r="L73" i="2"/>
  <c r="H74" i="2"/>
  <c r="M74" i="2"/>
  <c r="N74" i="2"/>
  <c r="O74" i="2"/>
  <c r="H75" i="2"/>
  <c r="N75" i="2"/>
  <c r="O75" i="2"/>
  <c r="K76" i="2"/>
  <c r="H77" i="2"/>
  <c r="L77" i="2"/>
  <c r="H78" i="2"/>
  <c r="H76" i="2" s="1"/>
  <c r="M78" i="2"/>
  <c r="N78" i="2"/>
  <c r="O78" i="2"/>
  <c r="H79" i="2"/>
  <c r="M79" i="2" s="1"/>
  <c r="O79" i="2"/>
  <c r="H61" i="2"/>
  <c r="L61" i="2"/>
  <c r="H62" i="2"/>
  <c r="M62" i="2"/>
  <c r="N62" i="2"/>
  <c r="O62" i="2"/>
  <c r="H63" i="2"/>
  <c r="K56" i="2"/>
  <c r="H57" i="2"/>
  <c r="L57" i="2"/>
  <c r="H58" i="2"/>
  <c r="M58" i="2"/>
  <c r="N58" i="2"/>
  <c r="O58" i="2"/>
  <c r="H59" i="2"/>
  <c r="M59" i="2" s="1"/>
  <c r="N59" i="2"/>
  <c r="O59" i="2"/>
  <c r="H53" i="2"/>
  <c r="L53" i="2"/>
  <c r="H54" i="2"/>
  <c r="M54" i="2"/>
  <c r="L54" i="2" s="1"/>
  <c r="N54" i="2"/>
  <c r="O54" i="2"/>
  <c r="H55" i="2"/>
  <c r="M55" i="2" s="1"/>
  <c r="N55" i="2"/>
  <c r="O55" i="2"/>
  <c r="N50" i="2"/>
  <c r="O50" i="2"/>
  <c r="N51" i="2"/>
  <c r="O51" i="2"/>
  <c r="M50" i="2"/>
  <c r="K48" i="2"/>
  <c r="H49" i="2"/>
  <c r="L49" i="2"/>
  <c r="H50" i="2"/>
  <c r="H51" i="2"/>
  <c r="M51" i="2" s="1"/>
  <c r="O32" i="2"/>
  <c r="O137" i="2" s="1"/>
  <c r="N32" i="2"/>
  <c r="N137" i="2" s="1"/>
  <c r="M32" i="2"/>
  <c r="M137" i="2" s="1"/>
  <c r="H32" i="2"/>
  <c r="F30" i="2"/>
  <c r="G30" i="2"/>
  <c r="I30" i="2"/>
  <c r="I92" i="2" s="1"/>
  <c r="J30" i="2"/>
  <c r="J92" i="2" s="1"/>
  <c r="K30" i="2"/>
  <c r="M39" i="2"/>
  <c r="M144" i="2" s="1"/>
  <c r="N39" i="2"/>
  <c r="N144" i="2" s="1"/>
  <c r="O39" i="2"/>
  <c r="O144" i="2" s="1"/>
  <c r="M40" i="2"/>
  <c r="M145" i="2" s="1"/>
  <c r="N40" i="2"/>
  <c r="N145" i="2" s="1"/>
  <c r="O40" i="2"/>
  <c r="O145" i="2" s="1"/>
  <c r="M41" i="2"/>
  <c r="N41" i="2"/>
  <c r="N146" i="2" s="1"/>
  <c r="O41" i="2"/>
  <c r="O146" i="2" s="1"/>
  <c r="M42" i="2"/>
  <c r="M147" i="2" s="1"/>
  <c r="N42" i="2"/>
  <c r="N147" i="2" s="1"/>
  <c r="O42" i="2"/>
  <c r="O147" i="2" s="1"/>
  <c r="M43" i="2"/>
  <c r="N43" i="2"/>
  <c r="O43" i="2"/>
  <c r="M44" i="2"/>
  <c r="N44" i="2"/>
  <c r="N152" i="2" s="1"/>
  <c r="O44" i="2"/>
  <c r="M45" i="2"/>
  <c r="N45" i="2"/>
  <c r="N153" i="2" s="1"/>
  <c r="O45" i="2"/>
  <c r="O153" i="2" s="1"/>
  <c r="M46" i="2"/>
  <c r="N46" i="2"/>
  <c r="O46" i="2"/>
  <c r="M47" i="2"/>
  <c r="N47" i="2"/>
  <c r="O47" i="2"/>
  <c r="M33" i="2"/>
  <c r="N33" i="2"/>
  <c r="N138" i="2" s="1"/>
  <c r="O33" i="2"/>
  <c r="O138" i="2" s="1"/>
  <c r="M34" i="2"/>
  <c r="N34" i="2"/>
  <c r="N139" i="2" s="1"/>
  <c r="O34" i="2"/>
  <c r="O139" i="2" s="1"/>
  <c r="M35" i="2"/>
  <c r="M140" i="2" s="1"/>
  <c r="N35" i="2"/>
  <c r="N140" i="2" s="1"/>
  <c r="O35" i="2"/>
  <c r="O140" i="2" s="1"/>
  <c r="M36" i="2"/>
  <c r="N36" i="2"/>
  <c r="N141" i="2" s="1"/>
  <c r="O36" i="2"/>
  <c r="O141" i="2" s="1"/>
  <c r="M37" i="2"/>
  <c r="N37" i="2"/>
  <c r="N142" i="2" s="1"/>
  <c r="O37" i="2"/>
  <c r="O142" i="2" s="1"/>
  <c r="M38" i="2"/>
  <c r="M143" i="2" s="1"/>
  <c r="N38" i="2"/>
  <c r="N143" i="2" s="1"/>
  <c r="O38" i="2"/>
  <c r="O143" i="2" s="1"/>
  <c r="I231" i="1"/>
  <c r="J231" i="1"/>
  <c r="K231" i="1"/>
  <c r="M225" i="1"/>
  <c r="N225" i="1"/>
  <c r="O225" i="1"/>
  <c r="M226" i="1"/>
  <c r="N226" i="1"/>
  <c r="O226" i="1"/>
  <c r="M227" i="1"/>
  <c r="N227" i="1"/>
  <c r="O227" i="1"/>
  <c r="M228" i="1"/>
  <c r="N228" i="1"/>
  <c r="O228" i="1"/>
  <c r="M229" i="1"/>
  <c r="N229" i="1"/>
  <c r="O229" i="1"/>
  <c r="N206" i="1"/>
  <c r="N221" i="1" s="1"/>
  <c r="M206" i="1"/>
  <c r="M221" i="1" s="1"/>
  <c r="I204" i="1"/>
  <c r="H33" i="10" s="1"/>
  <c r="H202" i="1"/>
  <c r="M202" i="1"/>
  <c r="N202" i="1"/>
  <c r="O202" i="1"/>
  <c r="H203" i="1"/>
  <c r="M203" i="1"/>
  <c r="N203" i="1"/>
  <c r="O203" i="1"/>
  <c r="H201" i="1"/>
  <c r="H204" i="1" s="1"/>
  <c r="H159" i="1"/>
  <c r="M159" i="1"/>
  <c r="N159" i="1"/>
  <c r="O159" i="1"/>
  <c r="I156" i="1"/>
  <c r="J156" i="1"/>
  <c r="K156" i="1"/>
  <c r="H155" i="1"/>
  <c r="M155" i="1"/>
  <c r="N155" i="1"/>
  <c r="O155" i="1"/>
  <c r="I152" i="1"/>
  <c r="J152" i="1"/>
  <c r="K152" i="1"/>
  <c r="M100" i="1"/>
  <c r="N100" i="1"/>
  <c r="O100" i="1"/>
  <c r="N103" i="1"/>
  <c r="O103" i="1"/>
  <c r="M104" i="1"/>
  <c r="M235" i="1" s="1"/>
  <c r="N104" i="1"/>
  <c r="N235" i="1" s="1"/>
  <c r="O104" i="1"/>
  <c r="O235" i="1" s="1"/>
  <c r="M105" i="1"/>
  <c r="N105" i="1"/>
  <c r="O105" i="1"/>
  <c r="M106" i="1"/>
  <c r="N106" i="1"/>
  <c r="O106" i="1"/>
  <c r="M108" i="1"/>
  <c r="N108" i="1"/>
  <c r="O108" i="1"/>
  <c r="H109" i="1"/>
  <c r="M109" i="1"/>
  <c r="N109" i="1"/>
  <c r="O109" i="1"/>
  <c r="H112" i="1"/>
  <c r="M112" i="1"/>
  <c r="N112" i="1"/>
  <c r="O112" i="1"/>
  <c r="H113" i="1"/>
  <c r="M113" i="1"/>
  <c r="N113" i="1"/>
  <c r="O113" i="1"/>
  <c r="H114" i="1"/>
  <c r="M114" i="1"/>
  <c r="N114" i="1"/>
  <c r="O114" i="1"/>
  <c r="M116" i="1"/>
  <c r="N116" i="1"/>
  <c r="O116" i="1"/>
  <c r="H117" i="1"/>
  <c r="M117" i="1"/>
  <c r="N117" i="1"/>
  <c r="O117" i="1"/>
  <c r="M118" i="1"/>
  <c r="N118" i="1"/>
  <c r="O118" i="1"/>
  <c r="M120" i="1"/>
  <c r="N120" i="1"/>
  <c r="O120" i="1"/>
  <c r="H121" i="1"/>
  <c r="M121" i="1"/>
  <c r="N121" i="1"/>
  <c r="O121" i="1"/>
  <c r="H122" i="1"/>
  <c r="M122" i="1"/>
  <c r="N122" i="1"/>
  <c r="O122" i="1"/>
  <c r="H124" i="1"/>
  <c r="M124" i="1"/>
  <c r="N124" i="1"/>
  <c r="O124" i="1"/>
  <c r="H125" i="1"/>
  <c r="M125" i="1"/>
  <c r="N125" i="1"/>
  <c r="O125" i="1"/>
  <c r="H126" i="1"/>
  <c r="M126" i="1"/>
  <c r="N126" i="1"/>
  <c r="O126" i="1"/>
  <c r="H128" i="1"/>
  <c r="M128" i="1"/>
  <c r="N128" i="1"/>
  <c r="O128" i="1"/>
  <c r="H129" i="1"/>
  <c r="M129" i="1"/>
  <c r="N129" i="1"/>
  <c r="O129" i="1"/>
  <c r="H130" i="1"/>
  <c r="M130" i="1"/>
  <c r="N130" i="1"/>
  <c r="O130" i="1"/>
  <c r="H132" i="1"/>
  <c r="M132" i="1"/>
  <c r="N132" i="1"/>
  <c r="O132" i="1"/>
  <c r="H133" i="1"/>
  <c r="M133" i="1"/>
  <c r="N133" i="1"/>
  <c r="O133" i="1"/>
  <c r="N134" i="1"/>
  <c r="O134" i="1"/>
  <c r="H136" i="1"/>
  <c r="M136" i="1"/>
  <c r="N136" i="1"/>
  <c r="O136" i="1"/>
  <c r="H137" i="1"/>
  <c r="M137" i="1"/>
  <c r="N137" i="1"/>
  <c r="O137" i="1"/>
  <c r="H138" i="1"/>
  <c r="M138" i="1"/>
  <c r="N138" i="1"/>
  <c r="N135" i="1" s="1"/>
  <c r="O138" i="1"/>
  <c r="H140" i="1"/>
  <c r="M140" i="1"/>
  <c r="N140" i="1"/>
  <c r="O140" i="1"/>
  <c r="H141" i="1"/>
  <c r="M141" i="1"/>
  <c r="N141" i="1"/>
  <c r="O141" i="1"/>
  <c r="H142" i="1"/>
  <c r="M142" i="1"/>
  <c r="N142" i="1"/>
  <c r="O142" i="1"/>
  <c r="H144" i="1"/>
  <c r="M144" i="1"/>
  <c r="N144" i="1"/>
  <c r="O144" i="1"/>
  <c r="H145" i="1"/>
  <c r="M145" i="1"/>
  <c r="N145" i="1"/>
  <c r="O145" i="1"/>
  <c r="H149" i="1"/>
  <c r="M149" i="1"/>
  <c r="N149" i="1"/>
  <c r="O149" i="1"/>
  <c r="H150" i="1"/>
  <c r="M150" i="1"/>
  <c r="N150" i="1"/>
  <c r="O150" i="1"/>
  <c r="M72" i="1"/>
  <c r="N72" i="1"/>
  <c r="O72" i="1"/>
  <c r="M73" i="1"/>
  <c r="N73" i="1"/>
  <c r="O73" i="1"/>
  <c r="M76" i="1"/>
  <c r="N76" i="1"/>
  <c r="O76" i="1"/>
  <c r="M77" i="1"/>
  <c r="N77" i="1"/>
  <c r="O77" i="1"/>
  <c r="M78" i="1"/>
  <c r="N78" i="1"/>
  <c r="O78" i="1"/>
  <c r="M82" i="1"/>
  <c r="N82" i="1"/>
  <c r="O82" i="1"/>
  <c r="M83" i="1"/>
  <c r="N83" i="1"/>
  <c r="O83" i="1"/>
  <c r="M84" i="1"/>
  <c r="N84" i="1"/>
  <c r="O84" i="1"/>
  <c r="M87" i="1"/>
  <c r="N87" i="1"/>
  <c r="O87" i="1"/>
  <c r="M88" i="1"/>
  <c r="N88" i="1"/>
  <c r="O88" i="1"/>
  <c r="M89" i="1"/>
  <c r="N89" i="1"/>
  <c r="O89" i="1"/>
  <c r="M92" i="1"/>
  <c r="N92" i="1"/>
  <c r="O92" i="1"/>
  <c r="M93" i="1"/>
  <c r="N93" i="1"/>
  <c r="O93" i="1"/>
  <c r="M94" i="1"/>
  <c r="N94" i="1"/>
  <c r="O94" i="1"/>
  <c r="M96" i="1"/>
  <c r="N96" i="1"/>
  <c r="O96" i="1"/>
  <c r="N43" i="14" s="1"/>
  <c r="M56" i="1"/>
  <c r="N56" i="1"/>
  <c r="O56" i="1"/>
  <c r="M57" i="1"/>
  <c r="N57" i="1"/>
  <c r="O57" i="1"/>
  <c r="M58" i="1"/>
  <c r="N58" i="1"/>
  <c r="O58" i="1"/>
  <c r="M61" i="1"/>
  <c r="N61" i="1"/>
  <c r="O61" i="1"/>
  <c r="M62" i="1"/>
  <c r="N62" i="1"/>
  <c r="O62" i="1"/>
  <c r="M63" i="1"/>
  <c r="N63" i="1"/>
  <c r="O63" i="1"/>
  <c r="M66" i="1"/>
  <c r="N66" i="1"/>
  <c r="O66" i="1"/>
  <c r="M67" i="1"/>
  <c r="N67" i="1"/>
  <c r="O67" i="1"/>
  <c r="M68" i="1"/>
  <c r="N68" i="1"/>
  <c r="O68" i="1"/>
  <c r="M71" i="1"/>
  <c r="N71" i="1"/>
  <c r="O71" i="1"/>
  <c r="M39" i="1"/>
  <c r="N39" i="1"/>
  <c r="O39" i="1"/>
  <c r="M40" i="1"/>
  <c r="N40" i="1"/>
  <c r="O40" i="1"/>
  <c r="M41" i="1"/>
  <c r="N41" i="1"/>
  <c r="O41" i="1"/>
  <c r="M42" i="1"/>
  <c r="N42" i="1"/>
  <c r="O42" i="1"/>
  <c r="M45" i="1"/>
  <c r="N45" i="1"/>
  <c r="O45" i="1"/>
  <c r="M46" i="1"/>
  <c r="N46" i="1"/>
  <c r="O46" i="1"/>
  <c r="M47" i="1"/>
  <c r="N47" i="1"/>
  <c r="O47" i="1"/>
  <c r="M50" i="1"/>
  <c r="N50" i="1"/>
  <c r="O50" i="1"/>
  <c r="M51" i="1"/>
  <c r="N51" i="1"/>
  <c r="O51" i="1"/>
  <c r="M52" i="1"/>
  <c r="N52" i="1"/>
  <c r="O52" i="1"/>
  <c r="M53" i="1"/>
  <c r="N53" i="1"/>
  <c r="O53" i="1"/>
  <c r="N36" i="1"/>
  <c r="O36" i="1"/>
  <c r="D30" i="1"/>
  <c r="O30" i="1"/>
  <c r="N29" i="14" s="1"/>
  <c r="N30" i="1"/>
  <c r="M29" i="14" s="1"/>
  <c r="M30" i="1"/>
  <c r="L29" i="14" s="1"/>
  <c r="H30" i="1"/>
  <c r="I115" i="12"/>
  <c r="J115" i="12"/>
  <c r="K115" i="12"/>
  <c r="H112" i="12"/>
  <c r="M112" i="12"/>
  <c r="N112" i="12"/>
  <c r="H113" i="12"/>
  <c r="M113" i="12"/>
  <c r="N113" i="12"/>
  <c r="H114" i="12"/>
  <c r="M114" i="12"/>
  <c r="N114" i="12"/>
  <c r="N111" i="12"/>
  <c r="M111" i="12"/>
  <c r="H111" i="12"/>
  <c r="I109" i="12"/>
  <c r="J109" i="12"/>
  <c r="K109" i="12"/>
  <c r="H96" i="12"/>
  <c r="H97" i="12"/>
  <c r="H98" i="12"/>
  <c r="H99" i="12"/>
  <c r="H100" i="12"/>
  <c r="H101" i="12"/>
  <c r="H102" i="12"/>
  <c r="H103" i="12"/>
  <c r="H104" i="12"/>
  <c r="H105" i="12"/>
  <c r="H106" i="12"/>
  <c r="L106" i="12"/>
  <c r="H107" i="12"/>
  <c r="L107" i="12"/>
  <c r="H108" i="12"/>
  <c r="H95" i="12"/>
  <c r="H61" i="12"/>
  <c r="L61" i="12"/>
  <c r="H62" i="12"/>
  <c r="H63" i="12"/>
  <c r="L63" i="12"/>
  <c r="H64" i="12"/>
  <c r="H65" i="12"/>
  <c r="H67" i="12"/>
  <c r="L77" i="12"/>
  <c r="H80" i="12"/>
  <c r="H81" i="12"/>
  <c r="H82" i="12"/>
  <c r="L82" i="12"/>
  <c r="H83" i="12"/>
  <c r="L83" i="12"/>
  <c r="H84" i="12"/>
  <c r="H85" i="12"/>
  <c r="H86" i="12"/>
  <c r="H87" i="12"/>
  <c r="H88" i="12"/>
  <c r="H89" i="12"/>
  <c r="H90" i="12"/>
  <c r="H91" i="12"/>
  <c r="H92" i="12"/>
  <c r="L92" i="12"/>
  <c r="H60" i="12"/>
  <c r="O54" i="12"/>
  <c r="O56" i="12" s="1"/>
  <c r="N54" i="12"/>
  <c r="N56" i="12" s="1"/>
  <c r="H54" i="12"/>
  <c r="H56" i="12" s="1"/>
  <c r="H51" i="12"/>
  <c r="O51" i="12"/>
  <c r="I52" i="12"/>
  <c r="J52" i="12"/>
  <c r="K52" i="12"/>
  <c r="O50" i="12"/>
  <c r="H50" i="12"/>
  <c r="O49" i="12"/>
  <c r="H49" i="12"/>
  <c r="O48" i="12"/>
  <c r="H48" i="12"/>
  <c r="O47" i="12"/>
  <c r="L47" i="12" s="1"/>
  <c r="H47" i="12"/>
  <c r="O46" i="12"/>
  <c r="H46" i="12"/>
  <c r="O45" i="12"/>
  <c r="H45" i="12"/>
  <c r="O44" i="12"/>
  <c r="H44" i="12"/>
  <c r="O43" i="12"/>
  <c r="H43" i="12"/>
  <c r="O42" i="12"/>
  <c r="H42" i="12"/>
  <c r="O41" i="12"/>
  <c r="H41" i="12"/>
  <c r="O29" i="12"/>
  <c r="O30" i="12"/>
  <c r="O31" i="12"/>
  <c r="O32" i="12"/>
  <c r="O34" i="12"/>
  <c r="O35" i="12"/>
  <c r="L35" i="12" s="1"/>
  <c r="O36" i="12"/>
  <c r="L36" i="12" s="1"/>
  <c r="O37" i="12"/>
  <c r="L37" i="12" s="1"/>
  <c r="O38" i="12"/>
  <c r="O28" i="12"/>
  <c r="H38" i="12"/>
  <c r="H37" i="12"/>
  <c r="H36" i="12"/>
  <c r="H35" i="12"/>
  <c r="H34" i="12"/>
  <c r="H32" i="12"/>
  <c r="H28" i="12"/>
  <c r="I39" i="12"/>
  <c r="J39" i="12"/>
  <c r="K39" i="12"/>
  <c r="E235" i="1"/>
  <c r="F62" i="3"/>
  <c r="D23" i="3"/>
  <c r="D24" i="3"/>
  <c r="G102" i="1"/>
  <c r="G99" i="1" s="1"/>
  <c r="E43" i="14"/>
  <c r="F43" i="14"/>
  <c r="D43" i="14"/>
  <c r="E29" i="14"/>
  <c r="F29" i="14"/>
  <c r="D29" i="14"/>
  <c r="F102" i="1"/>
  <c r="F99" i="1" s="1"/>
  <c r="D60" i="9"/>
  <c r="G59" i="9"/>
  <c r="F78" i="14" s="1"/>
  <c r="F59" i="9"/>
  <c r="E78" i="14" s="1"/>
  <c r="E59" i="9"/>
  <c r="D78" i="14" s="1"/>
  <c r="D58" i="9"/>
  <c r="G57" i="9"/>
  <c r="F76" i="14" s="1"/>
  <c r="F57" i="9"/>
  <c r="E76" i="14" s="1"/>
  <c r="E57" i="9"/>
  <c r="D56" i="9"/>
  <c r="G55" i="9"/>
  <c r="F74" i="14" s="1"/>
  <c r="F55" i="9"/>
  <c r="E74" i="14" s="1"/>
  <c r="E55" i="9"/>
  <c r="D74" i="14" s="1"/>
  <c r="D54" i="9"/>
  <c r="G53" i="9"/>
  <c r="F73" i="14" s="1"/>
  <c r="F53" i="9"/>
  <c r="E73" i="14" s="1"/>
  <c r="E53" i="9"/>
  <c r="D73" i="14" s="1"/>
  <c r="D52" i="9"/>
  <c r="G51" i="9"/>
  <c r="F70" i="14" s="1"/>
  <c r="F51" i="9"/>
  <c r="E70" i="14" s="1"/>
  <c r="E51" i="9"/>
  <c r="D50" i="9"/>
  <c r="G49" i="9"/>
  <c r="F49" i="9"/>
  <c r="E69" i="14" s="1"/>
  <c r="E49" i="9"/>
  <c r="D69" i="14" s="1"/>
  <c r="D48" i="9"/>
  <c r="G47" i="9"/>
  <c r="F66" i="14" s="1"/>
  <c r="F47" i="9"/>
  <c r="E66" i="14" s="1"/>
  <c r="E47" i="9"/>
  <c r="D46" i="9"/>
  <c r="G45" i="9"/>
  <c r="F45" i="9"/>
  <c r="E65" i="14" s="1"/>
  <c r="E45" i="9"/>
  <c r="D65" i="14" s="1"/>
  <c r="D44" i="9"/>
  <c r="G43" i="9"/>
  <c r="F43" i="9"/>
  <c r="E63" i="14" s="1"/>
  <c r="E43" i="9"/>
  <c r="D63" i="14" s="1"/>
  <c r="G41" i="9"/>
  <c r="G73" i="9" s="1"/>
  <c r="F41" i="9"/>
  <c r="F73" i="9" s="1"/>
  <c r="E41" i="9"/>
  <c r="E73" i="9" s="1"/>
  <c r="G40" i="9"/>
  <c r="G74" i="9" s="1"/>
  <c r="D74" i="9" s="1"/>
  <c r="F40" i="9"/>
  <c r="F74" i="9" s="1"/>
  <c r="E40" i="9"/>
  <c r="E74" i="9" s="1"/>
  <c r="D37" i="9"/>
  <c r="D36" i="9"/>
  <c r="G35" i="9"/>
  <c r="F35" i="9"/>
  <c r="E35" i="9"/>
  <c r="G33" i="9"/>
  <c r="G75" i="9" s="1"/>
  <c r="D75" i="9" s="1"/>
  <c r="F33" i="9"/>
  <c r="F75" i="9" s="1"/>
  <c r="E33" i="9"/>
  <c r="E75" i="9" s="1"/>
  <c r="D29" i="9"/>
  <c r="G28" i="9"/>
  <c r="G25" i="9" s="1"/>
  <c r="F28" i="9"/>
  <c r="E28" i="9"/>
  <c r="D27" i="9"/>
  <c r="D19" i="9"/>
  <c r="G18" i="9"/>
  <c r="F42" i="14" s="1"/>
  <c r="F18" i="9"/>
  <c r="E42" i="14" s="1"/>
  <c r="E18" i="9"/>
  <c r="D42" i="14" s="1"/>
  <c r="D17" i="9"/>
  <c r="G16" i="9"/>
  <c r="D16" i="9" s="1"/>
  <c r="F16" i="9"/>
  <c r="D15" i="9"/>
  <c r="D35" i="8"/>
  <c r="D36" i="8" s="1"/>
  <c r="D29" i="8"/>
  <c r="D30" i="8" s="1"/>
  <c r="E26" i="6"/>
  <c r="F26" i="6"/>
  <c r="G26" i="6"/>
  <c r="E23" i="6"/>
  <c r="F23" i="6"/>
  <c r="G23" i="6"/>
  <c r="D25" i="6"/>
  <c r="D26" i="6" s="1"/>
  <c r="D22" i="6"/>
  <c r="D23" i="6" s="1"/>
  <c r="D54" i="2"/>
  <c r="F150" i="2"/>
  <c r="G150" i="2"/>
  <c r="E150" i="2"/>
  <c r="G151" i="2"/>
  <c r="F151" i="2"/>
  <c r="E151" i="2"/>
  <c r="F156" i="2"/>
  <c r="E156" i="2"/>
  <c r="E137" i="2"/>
  <c r="F155" i="2"/>
  <c r="G155" i="2"/>
  <c r="E155" i="2"/>
  <c r="F154" i="2"/>
  <c r="G154" i="2"/>
  <c r="E154" i="2"/>
  <c r="F153" i="2"/>
  <c r="G153" i="2"/>
  <c r="E153" i="2"/>
  <c r="F152" i="2"/>
  <c r="G152" i="2"/>
  <c r="E152" i="2"/>
  <c r="E149" i="2"/>
  <c r="F148" i="2"/>
  <c r="G148" i="2"/>
  <c r="E148" i="2"/>
  <c r="F147" i="2"/>
  <c r="G147" i="2"/>
  <c r="E147" i="2"/>
  <c r="F146" i="2"/>
  <c r="G146" i="2"/>
  <c r="E146" i="2"/>
  <c r="F145" i="2"/>
  <c r="G145" i="2"/>
  <c r="E145" i="2"/>
  <c r="F144" i="2"/>
  <c r="G144" i="2"/>
  <c r="E144" i="2"/>
  <c r="F143" i="2"/>
  <c r="G143" i="2"/>
  <c r="E143" i="2"/>
  <c r="F142" i="2"/>
  <c r="G142" i="2"/>
  <c r="E142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30" i="2"/>
  <c r="E126" i="2"/>
  <c r="E134" i="2" s="1"/>
  <c r="D35" i="10" s="1"/>
  <c r="F126" i="2"/>
  <c r="F134" i="2" s="1"/>
  <c r="G126" i="2"/>
  <c r="G134" i="2" s="1"/>
  <c r="E124" i="2"/>
  <c r="E94" i="2"/>
  <c r="F94" i="2"/>
  <c r="G94" i="2"/>
  <c r="G98" i="2" s="1"/>
  <c r="E84" i="2"/>
  <c r="F84" i="2"/>
  <c r="G84" i="2"/>
  <c r="E80" i="2"/>
  <c r="F80" i="2"/>
  <c r="G80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E52" i="2"/>
  <c r="F52" i="2"/>
  <c r="G52" i="2"/>
  <c r="E48" i="2"/>
  <c r="F48" i="2"/>
  <c r="G48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G100" i="2"/>
  <c r="D100" i="2" s="1"/>
  <c r="F100" i="2"/>
  <c r="G122" i="2"/>
  <c r="G120" i="2"/>
  <c r="G116" i="2"/>
  <c r="G118" i="2"/>
  <c r="D118" i="2" s="1"/>
  <c r="G114" i="2"/>
  <c r="G110" i="2"/>
  <c r="D110" i="2" s="1"/>
  <c r="G112" i="2"/>
  <c r="D112" i="2" s="1"/>
  <c r="G108" i="2"/>
  <c r="G106" i="2"/>
  <c r="D106" i="2" s="1"/>
  <c r="G104" i="2"/>
  <c r="G102" i="2"/>
  <c r="D55" i="2"/>
  <c r="D53" i="2"/>
  <c r="D87" i="2"/>
  <c r="D86" i="2"/>
  <c r="D85" i="2"/>
  <c r="D83" i="2"/>
  <c r="D82" i="2"/>
  <c r="D81" i="2"/>
  <c r="D79" i="2"/>
  <c r="D78" i="2"/>
  <c r="D77" i="2"/>
  <c r="D75" i="2"/>
  <c r="D74" i="2"/>
  <c r="D72" i="2" s="1"/>
  <c r="D73" i="2"/>
  <c r="D71" i="2"/>
  <c r="D70" i="2"/>
  <c r="D69" i="2"/>
  <c r="D67" i="2"/>
  <c r="D66" i="2"/>
  <c r="D65" i="2"/>
  <c r="D63" i="2"/>
  <c r="D62" i="2"/>
  <c r="D61" i="2"/>
  <c r="D59" i="2"/>
  <c r="D58" i="2"/>
  <c r="D57" i="2"/>
  <c r="D132" i="2"/>
  <c r="D131" i="2"/>
  <c r="D130" i="2"/>
  <c r="D129" i="2"/>
  <c r="D128" i="2"/>
  <c r="D97" i="2"/>
  <c r="D96" i="2"/>
  <c r="D95" i="2"/>
  <c r="D90" i="2"/>
  <c r="G88" i="2"/>
  <c r="D51" i="2"/>
  <c r="D50" i="2"/>
  <c r="D49" i="2"/>
  <c r="D33" i="2"/>
  <c r="D38" i="8"/>
  <c r="G36" i="8"/>
  <c r="G44" i="8" s="1"/>
  <c r="F36" i="8"/>
  <c r="E36" i="8"/>
  <c r="E44" i="8" s="1"/>
  <c r="G30" i="8"/>
  <c r="E30" i="8"/>
  <c r="F30" i="8"/>
  <c r="D26" i="8"/>
  <c r="D24" i="8" s="1"/>
  <c r="D25" i="8"/>
  <c r="D42" i="12"/>
  <c r="D43" i="12"/>
  <c r="D44" i="12"/>
  <c r="D45" i="12"/>
  <c r="D46" i="12"/>
  <c r="D47" i="12"/>
  <c r="D48" i="12"/>
  <c r="D49" i="12"/>
  <c r="D50" i="12"/>
  <c r="D51" i="12"/>
  <c r="D61" i="12"/>
  <c r="D62" i="12"/>
  <c r="D63" i="12"/>
  <c r="D64" i="12"/>
  <c r="D65" i="12"/>
  <c r="D67" i="12"/>
  <c r="D74" i="12"/>
  <c r="D75" i="12"/>
  <c r="D77" i="12"/>
  <c r="D78" i="12"/>
  <c r="D79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92" i="12"/>
  <c r="D96" i="12"/>
  <c r="D97" i="12"/>
  <c r="D98" i="12"/>
  <c r="D99" i="12"/>
  <c r="D100" i="12"/>
  <c r="D101" i="12"/>
  <c r="D102" i="12"/>
  <c r="D103" i="12"/>
  <c r="D104" i="12"/>
  <c r="D105" i="12"/>
  <c r="D106" i="12"/>
  <c r="D107" i="12"/>
  <c r="D108" i="12"/>
  <c r="D114" i="12"/>
  <c r="D113" i="12"/>
  <c r="D112" i="12"/>
  <c r="D111" i="12"/>
  <c r="D95" i="12"/>
  <c r="D60" i="12"/>
  <c r="D54" i="12"/>
  <c r="D56" i="12" s="1"/>
  <c r="D41" i="12"/>
  <c r="D29" i="12"/>
  <c r="D30" i="12"/>
  <c r="D31" i="12"/>
  <c r="D32" i="12"/>
  <c r="D34" i="12"/>
  <c r="D35" i="12"/>
  <c r="D36" i="12"/>
  <c r="D37" i="12"/>
  <c r="D38" i="12"/>
  <c r="D28" i="12"/>
  <c r="G115" i="12"/>
  <c r="F115" i="12"/>
  <c r="E115" i="12"/>
  <c r="G109" i="12"/>
  <c r="F109" i="12"/>
  <c r="E109" i="12"/>
  <c r="G52" i="12"/>
  <c r="F52" i="12"/>
  <c r="E52" i="12"/>
  <c r="G39" i="12"/>
  <c r="F39" i="12"/>
  <c r="E39" i="12"/>
  <c r="F115" i="7"/>
  <c r="G115" i="7"/>
  <c r="D54" i="7"/>
  <c r="D56" i="7" s="1"/>
  <c r="E52" i="7"/>
  <c r="F52" i="7"/>
  <c r="E39" i="7"/>
  <c r="F39" i="7"/>
  <c r="G39" i="7"/>
  <c r="D45" i="7"/>
  <c r="D42" i="7"/>
  <c r="D43" i="7"/>
  <c r="D44" i="7"/>
  <c r="D46" i="7"/>
  <c r="D47" i="7"/>
  <c r="D48" i="7"/>
  <c r="D49" i="7"/>
  <c r="D41" i="7"/>
  <c r="D29" i="7"/>
  <c r="D30" i="7"/>
  <c r="D31" i="7"/>
  <c r="D32" i="7"/>
  <c r="D34" i="7"/>
  <c r="D35" i="7"/>
  <c r="D36" i="7"/>
  <c r="D37" i="7"/>
  <c r="D38" i="7"/>
  <c r="D28" i="7"/>
  <c r="D114" i="7"/>
  <c r="D113" i="7"/>
  <c r="D112" i="7"/>
  <c r="D111" i="7"/>
  <c r="G109" i="7"/>
  <c r="F34" i="10" s="1"/>
  <c r="F109" i="7"/>
  <c r="E34" i="10" s="1"/>
  <c r="E109" i="7"/>
  <c r="D34" i="10" s="1"/>
  <c r="D108" i="7"/>
  <c r="D107" i="7"/>
  <c r="D106" i="7"/>
  <c r="D105" i="7"/>
  <c r="D104" i="7"/>
  <c r="D103" i="7"/>
  <c r="D102" i="7"/>
  <c r="D101" i="7"/>
  <c r="D100" i="7"/>
  <c r="D99" i="7"/>
  <c r="D98" i="7"/>
  <c r="D97" i="7"/>
  <c r="D96" i="7"/>
  <c r="D95" i="7"/>
  <c r="D92" i="7"/>
  <c r="D91" i="7"/>
  <c r="D90" i="7"/>
  <c r="D89" i="7"/>
  <c r="D88" i="7"/>
  <c r="D87" i="7"/>
  <c r="D86" i="7"/>
  <c r="D85" i="7"/>
  <c r="D84" i="7"/>
  <c r="D83" i="7"/>
  <c r="D82" i="7"/>
  <c r="D81" i="7"/>
  <c r="D80" i="7"/>
  <c r="D79" i="7"/>
  <c r="D78" i="7"/>
  <c r="D77" i="7"/>
  <c r="D75" i="7"/>
  <c r="D74" i="7"/>
  <c r="D67" i="7"/>
  <c r="D65" i="7"/>
  <c r="D64" i="7"/>
  <c r="D63" i="7"/>
  <c r="D62" i="7"/>
  <c r="D61" i="7"/>
  <c r="D60" i="7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2" i="3"/>
  <c r="D43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E231" i="1"/>
  <c r="F231" i="1"/>
  <c r="G231" i="1"/>
  <c r="E152" i="1"/>
  <c r="F152" i="1"/>
  <c r="G152" i="1"/>
  <c r="D234" i="1" s="1"/>
  <c r="D229" i="1"/>
  <c r="D228" i="1"/>
  <c r="D227" i="1"/>
  <c r="D226" i="1"/>
  <c r="D225" i="1"/>
  <c r="D231" i="1" s="1"/>
  <c r="D224" i="1"/>
  <c r="D206" i="1"/>
  <c r="D221" i="1" s="1"/>
  <c r="D203" i="1"/>
  <c r="D202" i="1"/>
  <c r="D159" i="1"/>
  <c r="D155" i="1"/>
  <c r="D150" i="1"/>
  <c r="D149" i="1"/>
  <c r="D146" i="1"/>
  <c r="D145" i="1"/>
  <c r="D144" i="1"/>
  <c r="D142" i="1"/>
  <c r="D141" i="1"/>
  <c r="D140" i="1"/>
  <c r="D138" i="1"/>
  <c r="D137" i="1"/>
  <c r="D136" i="1"/>
  <c r="D134" i="1"/>
  <c r="D133" i="1"/>
  <c r="D132" i="1"/>
  <c r="D130" i="1"/>
  <c r="D129" i="1"/>
  <c r="D128" i="1"/>
  <c r="D126" i="1"/>
  <c r="D125" i="1"/>
  <c r="D124" i="1"/>
  <c r="D122" i="1"/>
  <c r="D121" i="1"/>
  <c r="D120" i="1"/>
  <c r="D114" i="1"/>
  <c r="D113" i="1"/>
  <c r="D112" i="1"/>
  <c r="D109" i="1"/>
  <c r="D108" i="1"/>
  <c r="D106" i="1"/>
  <c r="D105" i="1"/>
  <c r="D104" i="1"/>
  <c r="D152" i="1" s="1"/>
  <c r="D103" i="1"/>
  <c r="D100" i="1"/>
  <c r="F201" i="1"/>
  <c r="F204" i="1" s="1"/>
  <c r="E158" i="1"/>
  <c r="E199" i="1" s="1"/>
  <c r="F158" i="1"/>
  <c r="F199" i="1" s="1"/>
  <c r="G158" i="1"/>
  <c r="G199" i="1" s="1"/>
  <c r="E156" i="1"/>
  <c r="F156" i="1"/>
  <c r="G156" i="1"/>
  <c r="E143" i="1"/>
  <c r="F143" i="1"/>
  <c r="G143" i="1"/>
  <c r="E139" i="1"/>
  <c r="F139" i="1"/>
  <c r="G139" i="1"/>
  <c r="E135" i="1"/>
  <c r="F135" i="1"/>
  <c r="G135" i="1"/>
  <c r="E131" i="1"/>
  <c r="E123" i="1"/>
  <c r="E119" i="1"/>
  <c r="E111" i="1"/>
  <c r="F107" i="1"/>
  <c r="E91" i="1"/>
  <c r="F91" i="1"/>
  <c r="E86" i="1"/>
  <c r="F86" i="1"/>
  <c r="E81" i="1"/>
  <c r="F81" i="1"/>
  <c r="E75" i="1"/>
  <c r="F75" i="1"/>
  <c r="E70" i="1"/>
  <c r="F70" i="1"/>
  <c r="E65" i="1"/>
  <c r="F65" i="1"/>
  <c r="E60" i="1"/>
  <c r="D35" i="14" s="1"/>
  <c r="F60" i="1"/>
  <c r="E35" i="14" s="1"/>
  <c r="G60" i="1"/>
  <c r="E49" i="1"/>
  <c r="F49" i="1"/>
  <c r="E44" i="1"/>
  <c r="F44" i="1"/>
  <c r="E38" i="1"/>
  <c r="F38" i="1"/>
  <c r="D32" i="2"/>
  <c r="D116" i="2"/>
  <c r="K150" i="2"/>
  <c r="H150" i="2" s="1"/>
  <c r="M151" i="2"/>
  <c r="N54" i="7"/>
  <c r="N56" i="7" s="1"/>
  <c r="M31" i="10" s="1"/>
  <c r="N95" i="1"/>
  <c r="M42" i="14" s="1"/>
  <c r="O206" i="1"/>
  <c r="O221" i="1" s="1"/>
  <c r="H206" i="1"/>
  <c r="H221" i="1" s="1"/>
  <c r="O95" i="1"/>
  <c r="M95" i="1"/>
  <c r="M134" i="1"/>
  <c r="H134" i="1"/>
  <c r="I131" i="1"/>
  <c r="H37" i="14" s="1"/>
  <c r="M54" i="7"/>
  <c r="M56" i="7" s="1"/>
  <c r="L31" i="10" s="1"/>
  <c r="H54" i="7"/>
  <c r="H56" i="7" s="1"/>
  <c r="G31" i="10" s="1"/>
  <c r="J34" i="10"/>
  <c r="I34" i="10"/>
  <c r="O84" i="2"/>
  <c r="H151" i="2"/>
  <c r="N149" i="2"/>
  <c r="J158" i="1"/>
  <c r="J199" i="1" s="1"/>
  <c r="L25" i="6"/>
  <c r="O149" i="2"/>
  <c r="L100" i="2"/>
  <c r="D88" i="2"/>
  <c r="M94" i="2"/>
  <c r="O106" i="2"/>
  <c r="L106" i="2" s="1"/>
  <c r="M75" i="2"/>
  <c r="H72" i="2"/>
  <c r="N248" i="4"/>
  <c r="M88" i="14" s="1"/>
  <c r="M39" i="12"/>
  <c r="O103" i="4"/>
  <c r="N45" i="14" s="1"/>
  <c r="F54" i="14"/>
  <c r="N178" i="4"/>
  <c r="N174" i="4"/>
  <c r="O130" i="4"/>
  <c r="O248" i="4"/>
  <c r="N88" i="14" s="1"/>
  <c r="M112" i="4"/>
  <c r="M117" i="4"/>
  <c r="M270" i="4"/>
  <c r="D93" i="14"/>
  <c r="N108" i="4"/>
  <c r="N46" i="14" l="1"/>
  <c r="O60" i="2"/>
  <c r="I35" i="10"/>
  <c r="H35" i="14"/>
  <c r="G35" i="14" s="1"/>
  <c r="K44" i="14"/>
  <c r="L92" i="14"/>
  <c r="N92" i="14"/>
  <c r="M92" i="14"/>
  <c r="M53" i="14"/>
  <c r="N55" i="14"/>
  <c r="L56" i="14"/>
  <c r="M55" i="14"/>
  <c r="L55" i="14"/>
  <c r="M46" i="14"/>
  <c r="L46" i="14"/>
  <c r="F98" i="2"/>
  <c r="E98" i="2"/>
  <c r="J98" i="2"/>
  <c r="D93" i="7"/>
  <c r="M77" i="14"/>
  <c r="E87" i="11"/>
  <c r="E35" i="10"/>
  <c r="H90" i="2"/>
  <c r="J43" i="14"/>
  <c r="G43" i="14" s="1"/>
  <c r="E107" i="11"/>
  <c r="N282" i="4"/>
  <c r="O282" i="4"/>
  <c r="M282" i="4"/>
  <c r="J35" i="10"/>
  <c r="G35" i="10" s="1"/>
  <c r="O93" i="7"/>
  <c r="N93" i="7"/>
  <c r="E42" i="11"/>
  <c r="H93" i="7"/>
  <c r="M93" i="7"/>
  <c r="H93" i="12"/>
  <c r="D93" i="12"/>
  <c r="L251" i="4"/>
  <c r="L214" i="4"/>
  <c r="L218" i="4"/>
  <c r="L222" i="4"/>
  <c r="L230" i="4"/>
  <c r="M81" i="14"/>
  <c r="L31" i="7"/>
  <c r="E70" i="9"/>
  <c r="F30" i="14"/>
  <c r="F70" i="9"/>
  <c r="H73" i="9"/>
  <c r="K70" i="9"/>
  <c r="J70" i="9"/>
  <c r="L42" i="14"/>
  <c r="I70" i="9"/>
  <c r="D73" i="9"/>
  <c r="G70" i="9"/>
  <c r="H74" i="9"/>
  <c r="K44" i="8"/>
  <c r="J33" i="10"/>
  <c r="G33" i="10" s="1"/>
  <c r="L83" i="4"/>
  <c r="L43" i="4"/>
  <c r="O42" i="4"/>
  <c r="L51" i="4"/>
  <c r="L56" i="4"/>
  <c r="L61" i="4"/>
  <c r="L67" i="4"/>
  <c r="O66" i="4"/>
  <c r="L72" i="4"/>
  <c r="L77" i="4"/>
  <c r="G42" i="14"/>
  <c r="G78" i="14"/>
  <c r="M75" i="14"/>
  <c r="L58" i="14"/>
  <c r="L57" i="14"/>
  <c r="N64" i="14"/>
  <c r="L105" i="4"/>
  <c r="L113" i="4"/>
  <c r="L120" i="4"/>
  <c r="L182" i="4"/>
  <c r="L146" i="4"/>
  <c r="L152" i="4"/>
  <c r="N52" i="14"/>
  <c r="G63" i="14"/>
  <c r="G70" i="14"/>
  <c r="L37" i="4"/>
  <c r="L44" i="4"/>
  <c r="L52" i="4"/>
  <c r="L57" i="4"/>
  <c r="L68" i="4"/>
  <c r="L73" i="4"/>
  <c r="L35" i="4"/>
  <c r="G65" i="14"/>
  <c r="G73" i="14"/>
  <c r="E30" i="9"/>
  <c r="J30" i="9"/>
  <c r="F30" i="9"/>
  <c r="H16" i="9"/>
  <c r="H23" i="9"/>
  <c r="I30" i="9"/>
  <c r="G30" i="9"/>
  <c r="H22" i="9"/>
  <c r="H72" i="9" s="1"/>
  <c r="H14" i="9"/>
  <c r="G69" i="14"/>
  <c r="G76" i="14"/>
  <c r="E25" i="9"/>
  <c r="D30" i="14" s="1"/>
  <c r="N42" i="14"/>
  <c r="F25" i="9"/>
  <c r="E30" i="14" s="1"/>
  <c r="N32" i="9"/>
  <c r="Q21" i="9"/>
  <c r="M69" i="14"/>
  <c r="M66" i="14"/>
  <c r="K30" i="9"/>
  <c r="G66" i="14"/>
  <c r="G74" i="14"/>
  <c r="M47" i="14"/>
  <c r="M49" i="14"/>
  <c r="N58" i="14"/>
  <c r="N57" i="14"/>
  <c r="L114" i="4"/>
  <c r="L119" i="4"/>
  <c r="L137" i="4"/>
  <c r="L64" i="14"/>
  <c r="L49" i="14"/>
  <c r="N76" i="14"/>
  <c r="M58" i="14"/>
  <c r="M57" i="14"/>
  <c r="L186" i="4"/>
  <c r="F33" i="14"/>
  <c r="D38" i="1"/>
  <c r="D49" i="1"/>
  <c r="H60" i="1"/>
  <c r="L93" i="14"/>
  <c r="D70" i="1"/>
  <c r="H33" i="14"/>
  <c r="H49" i="1"/>
  <c r="D75" i="1"/>
  <c r="D86" i="1"/>
  <c r="D44" i="1"/>
  <c r="H38" i="1"/>
  <c r="H44" i="1"/>
  <c r="D65" i="1"/>
  <c r="D60" i="1"/>
  <c r="D81" i="1"/>
  <c r="D91" i="1"/>
  <c r="H65" i="1"/>
  <c r="H81" i="1"/>
  <c r="H86" i="1"/>
  <c r="H91" i="1"/>
  <c r="F31" i="14"/>
  <c r="H36" i="14"/>
  <c r="H39" i="14"/>
  <c r="J33" i="14"/>
  <c r="I41" i="14"/>
  <c r="D33" i="14"/>
  <c r="E36" i="14"/>
  <c r="D37" i="14"/>
  <c r="E40" i="14"/>
  <c r="L90" i="14"/>
  <c r="L79" i="14"/>
  <c r="I33" i="14"/>
  <c r="H41" i="14"/>
  <c r="N83" i="14"/>
  <c r="J32" i="14"/>
  <c r="G34" i="10"/>
  <c r="E31" i="14"/>
  <c r="J31" i="14"/>
  <c r="I32" i="14"/>
  <c r="F36" i="14"/>
  <c r="F38" i="14"/>
  <c r="M83" i="14"/>
  <c r="M91" i="14"/>
  <c r="E32" i="14"/>
  <c r="D32" i="14"/>
  <c r="D36" i="14"/>
  <c r="D40" i="14"/>
  <c r="M85" i="14"/>
  <c r="G37" i="14"/>
  <c r="E33" i="14"/>
  <c r="D34" i="14"/>
  <c r="E37" i="14"/>
  <c r="D38" i="14"/>
  <c r="M90" i="14"/>
  <c r="M78" i="14"/>
  <c r="M74" i="14"/>
  <c r="M73" i="14"/>
  <c r="M70" i="14"/>
  <c r="M67" i="14"/>
  <c r="M65" i="14"/>
  <c r="M63" i="14"/>
  <c r="M62" i="14"/>
  <c r="G34" i="14"/>
  <c r="H31" i="14"/>
  <c r="I36" i="14"/>
  <c r="I38" i="14"/>
  <c r="I39" i="14"/>
  <c r="I40" i="14"/>
  <c r="F37" i="14"/>
  <c r="N89" i="14"/>
  <c r="M61" i="14"/>
  <c r="L78" i="14"/>
  <c r="H40" i="14"/>
  <c r="N85" i="14"/>
  <c r="M89" i="14"/>
  <c r="L91" i="14"/>
  <c r="E39" i="14"/>
  <c r="F39" i="14"/>
  <c r="F40" i="14"/>
  <c r="N86" i="14"/>
  <c r="H32" i="14"/>
  <c r="D31" i="14"/>
  <c r="E34" i="14"/>
  <c r="E38" i="14"/>
  <c r="D39" i="14"/>
  <c r="K29" i="14"/>
  <c r="N78" i="14"/>
  <c r="I31" i="14"/>
  <c r="F32" i="14"/>
  <c r="J36" i="14"/>
  <c r="J38" i="14"/>
  <c r="J39" i="14"/>
  <c r="J40" i="14"/>
  <c r="J41" i="14"/>
  <c r="N61" i="14"/>
  <c r="L273" i="4"/>
  <c r="L202" i="4"/>
  <c r="L235" i="4"/>
  <c r="L236" i="4"/>
  <c r="L85" i="14"/>
  <c r="N90" i="14"/>
  <c r="L210" i="4"/>
  <c r="L215" i="4"/>
  <c r="L219" i="4"/>
  <c r="L223" i="4"/>
  <c r="L226" i="4"/>
  <c r="L231" i="4"/>
  <c r="L234" i="4"/>
  <c r="L239" i="4"/>
  <c r="L243" i="4"/>
  <c r="L194" i="4"/>
  <c r="M76" i="14"/>
  <c r="N51" i="14"/>
  <c r="L77" i="14"/>
  <c r="L76" i="14"/>
  <c r="L74" i="14"/>
  <c r="L72" i="14"/>
  <c r="L71" i="14"/>
  <c r="L70" i="14"/>
  <c r="L69" i="14"/>
  <c r="L68" i="14"/>
  <c r="L67" i="14"/>
  <c r="L66" i="14"/>
  <c r="L65" i="14"/>
  <c r="L62" i="14"/>
  <c r="L59" i="14"/>
  <c r="N54" i="14"/>
  <c r="L132" i="4"/>
  <c r="L133" i="4"/>
  <c r="L180" i="4"/>
  <c r="L51" i="14"/>
  <c r="L50" i="14"/>
  <c r="L48" i="14"/>
  <c r="N77" i="14"/>
  <c r="N74" i="14"/>
  <c r="N73" i="14"/>
  <c r="N72" i="14"/>
  <c r="N71" i="14"/>
  <c r="N69" i="14"/>
  <c r="N68" i="14"/>
  <c r="N67" i="14"/>
  <c r="N66" i="14"/>
  <c r="N65" i="14"/>
  <c r="N62" i="14"/>
  <c r="N59" i="14"/>
  <c r="L115" i="4"/>
  <c r="L128" i="4"/>
  <c r="L136" i="4"/>
  <c r="M64" i="14"/>
  <c r="O54" i="4"/>
  <c r="N58" i="4"/>
  <c r="O70" i="4"/>
  <c r="N98" i="2"/>
  <c r="M98" i="2"/>
  <c r="L88" i="2"/>
  <c r="N76" i="2"/>
  <c r="D76" i="2"/>
  <c r="D48" i="2"/>
  <c r="N150" i="2"/>
  <c r="M43" i="14"/>
  <c r="M150" i="2"/>
  <c r="L150" i="2" s="1"/>
  <c r="L43" i="14"/>
  <c r="O22" i="3"/>
  <c r="D22" i="3"/>
  <c r="D62" i="3" s="1"/>
  <c r="H22" i="3"/>
  <c r="H62" i="3" s="1"/>
  <c r="L23" i="3"/>
  <c r="L35" i="3"/>
  <c r="L38" i="3"/>
  <c r="L41" i="3"/>
  <c r="L61" i="14"/>
  <c r="N43" i="9"/>
  <c r="N63" i="9"/>
  <c r="N61" i="9" s="1"/>
  <c r="M43" i="9"/>
  <c r="L63" i="14" s="1"/>
  <c r="M63" i="9"/>
  <c r="M61" i="9" s="1"/>
  <c r="N33" i="9"/>
  <c r="N75" i="9" s="1"/>
  <c r="N26" i="9"/>
  <c r="O33" i="9"/>
  <c r="O75" i="9" s="1"/>
  <c r="O26" i="9"/>
  <c r="L26" i="9" s="1"/>
  <c r="O14" i="9"/>
  <c r="O22" i="9"/>
  <c r="N16" i="9"/>
  <c r="N23" i="9"/>
  <c r="M14" i="9"/>
  <c r="M22" i="9"/>
  <c r="M72" i="9" s="1"/>
  <c r="M16" i="9"/>
  <c r="M23" i="9"/>
  <c r="N14" i="9"/>
  <c r="N22" i="9"/>
  <c r="N72" i="9" s="1"/>
  <c r="O16" i="9"/>
  <c r="O23" i="9"/>
  <c r="O73" i="9" s="1"/>
  <c r="L29" i="9"/>
  <c r="L32" i="9" s="1"/>
  <c r="L50" i="9"/>
  <c r="L49" i="9" s="1"/>
  <c r="I38" i="9"/>
  <c r="K38" i="9"/>
  <c r="D57" i="9"/>
  <c r="O24" i="8"/>
  <c r="O27" i="8" s="1"/>
  <c r="M24" i="8"/>
  <c r="M27" i="8" s="1"/>
  <c r="G38" i="9"/>
  <c r="L58" i="9"/>
  <c r="L57" i="9" s="1"/>
  <c r="L19" i="9"/>
  <c r="L18" i="9" s="1"/>
  <c r="O38" i="9"/>
  <c r="N35" i="9"/>
  <c r="E38" i="9"/>
  <c r="M35" i="9"/>
  <c r="D40" i="9"/>
  <c r="L112" i="7"/>
  <c r="O52" i="7"/>
  <c r="L44" i="7"/>
  <c r="L45" i="7"/>
  <c r="L47" i="7"/>
  <c r="L50" i="7"/>
  <c r="L51" i="7"/>
  <c r="L101" i="7"/>
  <c r="L96" i="7"/>
  <c r="L74" i="7"/>
  <c r="L43" i="7"/>
  <c r="L38" i="7"/>
  <c r="L35" i="7"/>
  <c r="L114" i="12"/>
  <c r="L113" i="12"/>
  <c r="D53" i="9"/>
  <c r="L52" i="9"/>
  <c r="L51" i="9" s="1"/>
  <c r="L36" i="9"/>
  <c r="O35" i="9"/>
  <c r="D18" i="9"/>
  <c r="L60" i="9"/>
  <c r="L59" i="9" s="1"/>
  <c r="O51" i="9"/>
  <c r="N70" i="14" s="1"/>
  <c r="L17" i="9"/>
  <c r="L56" i="9"/>
  <c r="L55" i="9" s="1"/>
  <c r="D55" i="9"/>
  <c r="L46" i="9"/>
  <c r="L45" i="9" s="1"/>
  <c r="L48" i="9"/>
  <c r="L47" i="9" s="1"/>
  <c r="F38" i="9"/>
  <c r="N102" i="1"/>
  <c r="N99" i="1" s="1"/>
  <c r="O102" i="1"/>
  <c r="O99" i="1" s="1"/>
  <c r="L38" i="8"/>
  <c r="N44" i="8"/>
  <c r="L26" i="8"/>
  <c r="Q27" i="8" s="1"/>
  <c r="O115" i="7"/>
  <c r="L106" i="7"/>
  <c r="L104" i="7"/>
  <c r="L103" i="7"/>
  <c r="L102" i="7"/>
  <c r="L100" i="7"/>
  <c r="L97" i="7"/>
  <c r="O109" i="7"/>
  <c r="L89" i="7"/>
  <c r="L88" i="7"/>
  <c r="L84" i="7"/>
  <c r="L67" i="7"/>
  <c r="L70" i="7"/>
  <c r="L28" i="7"/>
  <c r="L114" i="7"/>
  <c r="L113" i="7"/>
  <c r="L108" i="7"/>
  <c r="L105" i="7"/>
  <c r="L80" i="7"/>
  <c r="L79" i="7"/>
  <c r="L78" i="7"/>
  <c r="L77" i="7"/>
  <c r="L75" i="7"/>
  <c r="L65" i="7"/>
  <c r="L64" i="7"/>
  <c r="L63" i="7"/>
  <c r="L61" i="7"/>
  <c r="L60" i="7"/>
  <c r="L30" i="7"/>
  <c r="L22" i="6"/>
  <c r="L23" i="6" s="1"/>
  <c r="F27" i="6"/>
  <c r="M280" i="4"/>
  <c r="L84" i="4"/>
  <c r="L280" i="4" s="1"/>
  <c r="L87" i="4"/>
  <c r="L96" i="4" s="1"/>
  <c r="O58" i="4"/>
  <c r="L262" i="4"/>
  <c r="L41" i="4"/>
  <c r="L49" i="4"/>
  <c r="L55" i="4"/>
  <c r="L60" i="4"/>
  <c r="L65" i="4"/>
  <c r="L71" i="4"/>
  <c r="L76" i="4"/>
  <c r="L100" i="4"/>
  <c r="L111" i="4"/>
  <c r="L110" i="4"/>
  <c r="L126" i="4"/>
  <c r="L129" i="4"/>
  <c r="L131" i="4"/>
  <c r="L178" i="4"/>
  <c r="L176" i="4"/>
  <c r="L206" i="4"/>
  <c r="L238" i="4"/>
  <c r="L242" i="4"/>
  <c r="L247" i="4"/>
  <c r="L250" i="4"/>
  <c r="L255" i="4"/>
  <c r="L256" i="4"/>
  <c r="L272" i="4"/>
  <c r="M38" i="4"/>
  <c r="L39" i="4"/>
  <c r="M46" i="4"/>
  <c r="L47" i="4"/>
  <c r="M62" i="4"/>
  <c r="L63" i="4"/>
  <c r="N46" i="4"/>
  <c r="M58" i="4"/>
  <c r="L30" i="4"/>
  <c r="L36" i="4"/>
  <c r="L40" i="4"/>
  <c r="L45" i="4"/>
  <c r="L82" i="4"/>
  <c r="L48" i="4"/>
  <c r="L53" i="4"/>
  <c r="L59" i="4"/>
  <c r="L64" i="4"/>
  <c r="L69" i="4"/>
  <c r="L75" i="4"/>
  <c r="L101" i="4"/>
  <c r="L278" i="4" s="1"/>
  <c r="L106" i="4"/>
  <c r="L121" i="4"/>
  <c r="L125" i="4"/>
  <c r="L138" i="4"/>
  <c r="L140" i="4"/>
  <c r="L142" i="4"/>
  <c r="L144" i="4"/>
  <c r="L148" i="4"/>
  <c r="L150" i="4"/>
  <c r="L154" i="4"/>
  <c r="L156" i="4"/>
  <c r="L158" i="4"/>
  <c r="L160" i="4"/>
  <c r="L162" i="4"/>
  <c r="L164" i="4"/>
  <c r="L166" i="4"/>
  <c r="L168" i="4"/>
  <c r="L170" i="4"/>
  <c r="L172" i="4"/>
  <c r="L181" i="4"/>
  <c r="L177" i="4"/>
  <c r="L207" i="4"/>
  <c r="L211" i="4"/>
  <c r="L227" i="4"/>
  <c r="L246" i="4"/>
  <c r="L254" i="4"/>
  <c r="L263" i="4"/>
  <c r="M42" i="4"/>
  <c r="L42" i="4" s="1"/>
  <c r="O38" i="4"/>
  <c r="N42" i="4"/>
  <c r="O46" i="4"/>
  <c r="N50" i="4"/>
  <c r="M54" i="4"/>
  <c r="O62" i="4"/>
  <c r="M70" i="4"/>
  <c r="N38" i="4"/>
  <c r="O50" i="4"/>
  <c r="N54" i="4"/>
  <c r="N70" i="4"/>
  <c r="M220" i="4"/>
  <c r="L81" i="14" s="1"/>
  <c r="N130" i="4"/>
  <c r="M54" i="14" s="1"/>
  <c r="O127" i="4"/>
  <c r="N53" i="14" s="1"/>
  <c r="M224" i="4"/>
  <c r="L82" i="14" s="1"/>
  <c r="M240" i="4"/>
  <c r="M103" i="4"/>
  <c r="C81" i="14"/>
  <c r="M108" i="4"/>
  <c r="N123" i="4"/>
  <c r="M52" i="14" s="1"/>
  <c r="N208" i="4"/>
  <c r="N224" i="4"/>
  <c r="M82" i="14" s="1"/>
  <c r="L61" i="3"/>
  <c r="L60" i="3"/>
  <c r="L57" i="3"/>
  <c r="L56" i="3"/>
  <c r="L55" i="3"/>
  <c r="L42" i="3"/>
  <c r="L40" i="3"/>
  <c r="L39" i="3"/>
  <c r="L28" i="3"/>
  <c r="L27" i="3"/>
  <c r="L26" i="3"/>
  <c r="L33" i="3"/>
  <c r="M152" i="2"/>
  <c r="M76" i="2"/>
  <c r="M72" i="2"/>
  <c r="D68" i="2"/>
  <c r="N56" i="2"/>
  <c r="O52" i="2"/>
  <c r="N48" i="2"/>
  <c r="L33" i="2"/>
  <c r="L43" i="2"/>
  <c r="M138" i="2"/>
  <c r="L138" i="2" s="1"/>
  <c r="D147" i="2"/>
  <c r="D137" i="2"/>
  <c r="D153" i="2"/>
  <c r="L147" i="2"/>
  <c r="L137" i="2"/>
  <c r="L90" i="2"/>
  <c r="R32" i="2" s="1"/>
  <c r="M48" i="2"/>
  <c r="L42" i="2"/>
  <c r="L34" i="2"/>
  <c r="L44" i="2"/>
  <c r="L40" i="2"/>
  <c r="L144" i="2"/>
  <c r="L51" i="2"/>
  <c r="O56" i="2"/>
  <c r="L70" i="2"/>
  <c r="H147" i="2"/>
  <c r="H143" i="2"/>
  <c r="L145" i="2"/>
  <c r="O68" i="2"/>
  <c r="K124" i="2"/>
  <c r="L75" i="2"/>
  <c r="O112" i="2"/>
  <c r="L112" i="2" s="1"/>
  <c r="L149" i="2"/>
  <c r="L143" i="2"/>
  <c r="D80" i="2"/>
  <c r="G124" i="2"/>
  <c r="D142" i="2"/>
  <c r="L38" i="2"/>
  <c r="K156" i="2"/>
  <c r="L39" i="2"/>
  <c r="M139" i="2"/>
  <c r="L139" i="2" s="1"/>
  <c r="L35" i="2"/>
  <c r="O110" i="2"/>
  <c r="L110" i="2" s="1"/>
  <c r="L45" i="2"/>
  <c r="H137" i="2"/>
  <c r="L131" i="2"/>
  <c r="K98" i="2"/>
  <c r="O48" i="2"/>
  <c r="D84" i="2"/>
  <c r="O102" i="2"/>
  <c r="L102" i="2" s="1"/>
  <c r="O116" i="2"/>
  <c r="L116" i="2" s="1"/>
  <c r="D139" i="2"/>
  <c r="D143" i="2"/>
  <c r="D155" i="2"/>
  <c r="H52" i="2"/>
  <c r="N84" i="2"/>
  <c r="H94" i="2"/>
  <c r="H98" i="2" s="1"/>
  <c r="H145" i="2"/>
  <c r="O126" i="2"/>
  <c r="O134" i="2" s="1"/>
  <c r="L130" i="2"/>
  <c r="M102" i="1"/>
  <c r="M99" i="1" s="1"/>
  <c r="L101" i="12"/>
  <c r="N52" i="12"/>
  <c r="L105" i="12"/>
  <c r="L34" i="12"/>
  <c r="L90" i="12"/>
  <c r="L88" i="12"/>
  <c r="L108" i="12"/>
  <c r="L100" i="12"/>
  <c r="C27" i="11"/>
  <c r="O108" i="4"/>
  <c r="N47" i="14" s="1"/>
  <c r="O112" i="4"/>
  <c r="L112" i="4" s="1"/>
  <c r="C48" i="14"/>
  <c r="O135" i="4"/>
  <c r="O244" i="4"/>
  <c r="N87" i="14" s="1"/>
  <c r="M232" i="4"/>
  <c r="M248" i="4"/>
  <c r="L88" i="14" s="1"/>
  <c r="O98" i="4"/>
  <c r="M198" i="4"/>
  <c r="D76" i="14"/>
  <c r="N103" i="4"/>
  <c r="M45" i="14" s="1"/>
  <c r="N117" i="4"/>
  <c r="M50" i="14" s="1"/>
  <c r="N135" i="4"/>
  <c r="M56" i="14" s="1"/>
  <c r="O264" i="4"/>
  <c r="O117" i="4"/>
  <c r="N50" i="14" s="1"/>
  <c r="M204" i="4"/>
  <c r="N232" i="4"/>
  <c r="M84" i="14" s="1"/>
  <c r="O260" i="4"/>
  <c r="C52" i="14"/>
  <c r="N98" i="4"/>
  <c r="N112" i="4"/>
  <c r="M48" i="14" s="1"/>
  <c r="N34" i="4"/>
  <c r="O224" i="4"/>
  <c r="N82" i="14" s="1"/>
  <c r="M244" i="4"/>
  <c r="L87" i="14" s="1"/>
  <c r="M279" i="4"/>
  <c r="M276" i="4" s="1"/>
  <c r="O208" i="4"/>
  <c r="N240" i="4"/>
  <c r="M86" i="14" s="1"/>
  <c r="H27" i="8"/>
  <c r="L50" i="2"/>
  <c r="L48" i="2" s="1"/>
  <c r="H148" i="2"/>
  <c r="N244" i="4"/>
  <c r="M87" i="14" s="1"/>
  <c r="M174" i="4"/>
  <c r="L75" i="14" s="1"/>
  <c r="M130" i="4"/>
  <c r="L130" i="4" s="1"/>
  <c r="N66" i="4"/>
  <c r="M66" i="4"/>
  <c r="L66" i="4" s="1"/>
  <c r="N62" i="4"/>
  <c r="R96" i="4"/>
  <c r="L36" i="7"/>
  <c r="M52" i="7"/>
  <c r="L111" i="7"/>
  <c r="H109" i="7"/>
  <c r="L98" i="7"/>
  <c r="L107" i="7"/>
  <c r="L99" i="7"/>
  <c r="L82" i="7"/>
  <c r="L44" i="3"/>
  <c r="N223" i="1"/>
  <c r="N230" i="1" s="1"/>
  <c r="O231" i="1"/>
  <c r="M68" i="2"/>
  <c r="N64" i="2"/>
  <c r="N52" i="2"/>
  <c r="H30" i="2"/>
  <c r="N270" i="4"/>
  <c r="C90" i="14"/>
  <c r="O204" i="4"/>
  <c r="O285" i="4" s="1"/>
  <c r="O174" i="4"/>
  <c r="N75" i="14" s="1"/>
  <c r="M141" i="2"/>
  <c r="L141" i="2" s="1"/>
  <c r="L36" i="2"/>
  <c r="O220" i="4"/>
  <c r="N81" i="14" s="1"/>
  <c r="M74" i="4"/>
  <c r="O120" i="2"/>
  <c r="D120" i="2"/>
  <c r="M154" i="2"/>
  <c r="C84" i="14"/>
  <c r="L128" i="2"/>
  <c r="H35" i="9"/>
  <c r="N151" i="2"/>
  <c r="L55" i="2"/>
  <c r="L52" i="2" s="1"/>
  <c r="M64" i="2"/>
  <c r="L46" i="7"/>
  <c r="M33" i="9"/>
  <c r="M75" i="9" s="1"/>
  <c r="L27" i="9"/>
  <c r="D64" i="2"/>
  <c r="E27" i="6"/>
  <c r="L48" i="12"/>
  <c r="L97" i="12"/>
  <c r="N68" i="2"/>
  <c r="H64" i="2"/>
  <c r="H152" i="2"/>
  <c r="L59" i="3"/>
  <c r="L58" i="3"/>
  <c r="N27" i="6"/>
  <c r="K27" i="6"/>
  <c r="L41" i="7"/>
  <c r="L86" i="7"/>
  <c r="L83" i="7"/>
  <c r="L81" i="7"/>
  <c r="L15" i="9"/>
  <c r="M228" i="4"/>
  <c r="D138" i="2"/>
  <c r="D146" i="2"/>
  <c r="D151" i="2"/>
  <c r="D41" i="9"/>
  <c r="L96" i="12"/>
  <c r="L111" i="12"/>
  <c r="L235" i="1"/>
  <c r="H234" i="1"/>
  <c r="N155" i="2"/>
  <c r="L79" i="2"/>
  <c r="L71" i="2"/>
  <c r="L86" i="2"/>
  <c r="M124" i="2"/>
  <c r="H146" i="2"/>
  <c r="H144" i="2"/>
  <c r="H141" i="2"/>
  <c r="L25" i="3"/>
  <c r="L34" i="3"/>
  <c r="L32" i="7"/>
  <c r="N39" i="7"/>
  <c r="L49" i="7"/>
  <c r="N109" i="7"/>
  <c r="O74" i="4"/>
  <c r="L76" i="7"/>
  <c r="M80" i="4"/>
  <c r="D102" i="2"/>
  <c r="O39" i="12"/>
  <c r="L38" i="12"/>
  <c r="L31" i="12"/>
  <c r="L29" i="12"/>
  <c r="L41" i="12"/>
  <c r="L42" i="12"/>
  <c r="L44" i="12"/>
  <c r="L45" i="12"/>
  <c r="L84" i="12"/>
  <c r="L79" i="12"/>
  <c r="L62" i="12"/>
  <c r="O152" i="2"/>
  <c r="H48" i="2"/>
  <c r="L74" i="2"/>
  <c r="L72" i="2" s="1"/>
  <c r="E33" i="11"/>
  <c r="E46" i="11"/>
  <c r="L29" i="3"/>
  <c r="L50" i="3"/>
  <c r="L24" i="3"/>
  <c r="L37" i="3"/>
  <c r="L31" i="3"/>
  <c r="H152" i="1"/>
  <c r="M127" i="1"/>
  <c r="M115" i="1"/>
  <c r="O131" i="1"/>
  <c r="O55" i="1"/>
  <c r="L138" i="1"/>
  <c r="L125" i="1"/>
  <c r="N55" i="1"/>
  <c r="M55" i="1"/>
  <c r="L103" i="1"/>
  <c r="N139" i="1"/>
  <c r="M135" i="1"/>
  <c r="H158" i="1"/>
  <c r="H199" i="1" s="1"/>
  <c r="D158" i="1"/>
  <c r="D199" i="1" s="1"/>
  <c r="F41" i="14"/>
  <c r="O86" i="1"/>
  <c r="L68" i="1"/>
  <c r="N201" i="1"/>
  <c r="N204" i="1" s="1"/>
  <c r="D235" i="1"/>
  <c r="L225" i="1"/>
  <c r="L231" i="1" s="1"/>
  <c r="M158" i="1"/>
  <c r="M199" i="1" s="1"/>
  <c r="O31" i="1"/>
  <c r="D111" i="1"/>
  <c r="L51" i="1"/>
  <c r="L46" i="1"/>
  <c r="M91" i="1"/>
  <c r="H139" i="1"/>
  <c r="N127" i="1"/>
  <c r="N123" i="1"/>
  <c r="H107" i="1"/>
  <c r="L226" i="1"/>
  <c r="G97" i="1"/>
  <c r="L224" i="1"/>
  <c r="L50" i="1"/>
  <c r="L92" i="1"/>
  <c r="L150" i="1"/>
  <c r="L141" i="1"/>
  <c r="O139" i="1"/>
  <c r="O135" i="1"/>
  <c r="L134" i="1"/>
  <c r="L124" i="1"/>
  <c r="L229" i="1"/>
  <c r="L146" i="1"/>
  <c r="H156" i="1"/>
  <c r="N158" i="1"/>
  <c r="N199" i="1" s="1"/>
  <c r="J97" i="1"/>
  <c r="I29" i="10" s="1"/>
  <c r="M31" i="1"/>
  <c r="M131" i="1"/>
  <c r="M44" i="1"/>
  <c r="N38" i="1"/>
  <c r="L41" i="1"/>
  <c r="L39" i="1"/>
  <c r="L67" i="1"/>
  <c r="N65" i="1"/>
  <c r="L93" i="1"/>
  <c r="N91" i="1"/>
  <c r="N81" i="1"/>
  <c r="M70" i="1"/>
  <c r="N143" i="1"/>
  <c r="L116" i="1"/>
  <c r="N107" i="1"/>
  <c r="M123" i="1"/>
  <c r="N31" i="1"/>
  <c r="L45" i="1"/>
  <c r="L42" i="1"/>
  <c r="L66" i="1"/>
  <c r="L61" i="1"/>
  <c r="L58" i="1"/>
  <c r="L89" i="1"/>
  <c r="L78" i="1"/>
  <c r="L142" i="1"/>
  <c r="L140" i="1"/>
  <c r="L137" i="1"/>
  <c r="L136" i="1"/>
  <c r="L133" i="1"/>
  <c r="L132" i="1"/>
  <c r="L130" i="1"/>
  <c r="L129" i="1"/>
  <c r="O127" i="1"/>
  <c r="L126" i="1"/>
  <c r="L120" i="1"/>
  <c r="O115" i="1"/>
  <c r="D143" i="1"/>
  <c r="M223" i="1"/>
  <c r="M230" i="1" s="1"/>
  <c r="E97" i="1"/>
  <c r="L52" i="1"/>
  <c r="N49" i="1"/>
  <c r="O60" i="1"/>
  <c r="N60" i="1"/>
  <c r="M60" i="1"/>
  <c r="L57" i="1"/>
  <c r="L96" i="1"/>
  <c r="L77" i="1"/>
  <c r="H143" i="1"/>
  <c r="L118" i="1"/>
  <c r="N156" i="1"/>
  <c r="L155" i="1"/>
  <c r="L37" i="1"/>
  <c r="K97" i="1"/>
  <c r="N111" i="1"/>
  <c r="O152" i="1"/>
  <c r="N152" i="1"/>
  <c r="L104" i="1"/>
  <c r="D119" i="1"/>
  <c r="D147" i="1"/>
  <c r="L40" i="1"/>
  <c r="L94" i="1"/>
  <c r="L87" i="1"/>
  <c r="L84" i="1"/>
  <c r="L144" i="1"/>
  <c r="L121" i="1"/>
  <c r="L113" i="1"/>
  <c r="L105" i="1"/>
  <c r="L100" i="1"/>
  <c r="L148" i="1"/>
  <c r="O27" i="6"/>
  <c r="M23" i="6"/>
  <c r="M27" i="6" s="1"/>
  <c r="F124" i="2"/>
  <c r="E33" i="10" s="1"/>
  <c r="F149" i="2"/>
  <c r="F135" i="2" s="1"/>
  <c r="D26" i="9"/>
  <c r="D28" i="9"/>
  <c r="F63" i="14"/>
  <c r="C63" i="14" s="1"/>
  <c r="D43" i="9"/>
  <c r="F65" i="14"/>
  <c r="C65" i="14" s="1"/>
  <c r="D45" i="9"/>
  <c r="C67" i="14"/>
  <c r="F69" i="14"/>
  <c r="D49" i="9"/>
  <c r="M36" i="8"/>
  <c r="L35" i="8"/>
  <c r="H49" i="9"/>
  <c r="H38" i="9"/>
  <c r="H123" i="1"/>
  <c r="L62" i="1"/>
  <c r="L32" i="2"/>
  <c r="D114" i="2"/>
  <c r="O114" i="2"/>
  <c r="L114" i="2" s="1"/>
  <c r="O108" i="2"/>
  <c r="L108" i="2" s="1"/>
  <c r="D108" i="2"/>
  <c r="H111" i="1"/>
  <c r="H156" i="2"/>
  <c r="D109" i="12"/>
  <c r="D60" i="2"/>
  <c r="F92" i="2"/>
  <c r="G92" i="2"/>
  <c r="D140" i="2"/>
  <c r="D148" i="2"/>
  <c r="C78" i="14"/>
  <c r="D59" i="9"/>
  <c r="O147" i="1"/>
  <c r="L66" i="2"/>
  <c r="L64" i="2" s="1"/>
  <c r="O64" i="2"/>
  <c r="M115" i="7"/>
  <c r="D52" i="12"/>
  <c r="D32" i="9"/>
  <c r="C62" i="14"/>
  <c r="D47" i="9"/>
  <c r="D66" i="14"/>
  <c r="C68" i="14"/>
  <c r="D156" i="1"/>
  <c r="H39" i="12"/>
  <c r="L95" i="12"/>
  <c r="N115" i="12"/>
  <c r="N70" i="1"/>
  <c r="N75" i="1"/>
  <c r="L72" i="1"/>
  <c r="L117" i="1"/>
  <c r="L95" i="1"/>
  <c r="D201" i="1"/>
  <c r="D204" i="1" s="1"/>
  <c r="D52" i="7"/>
  <c r="M107" i="1"/>
  <c r="L159" i="1"/>
  <c r="L203" i="1"/>
  <c r="L202" i="1"/>
  <c r="L228" i="1"/>
  <c r="L140" i="2"/>
  <c r="D123" i="1"/>
  <c r="D127" i="1"/>
  <c r="D131" i="1"/>
  <c r="D139" i="1"/>
  <c r="D94" i="2"/>
  <c r="D98" i="2" s="1"/>
  <c r="D56" i="2"/>
  <c r="D154" i="2"/>
  <c r="D150" i="2"/>
  <c r="D35" i="9"/>
  <c r="I116" i="12"/>
  <c r="L51" i="12"/>
  <c r="L67" i="12"/>
  <c r="L65" i="12"/>
  <c r="L64" i="12"/>
  <c r="L104" i="12"/>
  <c r="L103" i="12"/>
  <c r="L102" i="12"/>
  <c r="L63" i="1"/>
  <c r="L56" i="1"/>
  <c r="O81" i="1"/>
  <c r="L83" i="1"/>
  <c r="L73" i="1"/>
  <c r="N131" i="1"/>
  <c r="L106" i="1"/>
  <c r="L227" i="1"/>
  <c r="H56" i="2"/>
  <c r="N60" i="2"/>
  <c r="L78" i="2"/>
  <c r="N80" i="2"/>
  <c r="H154" i="2"/>
  <c r="L53" i="3"/>
  <c r="L52" i="3"/>
  <c r="L51" i="3"/>
  <c r="H27" i="6"/>
  <c r="K116" i="7"/>
  <c r="N115" i="7"/>
  <c r="L92" i="7"/>
  <c r="L91" i="7"/>
  <c r="L90" i="7"/>
  <c r="L87" i="7"/>
  <c r="O232" i="4"/>
  <c r="N84" i="14" s="1"/>
  <c r="D144" i="2"/>
  <c r="D145" i="2"/>
  <c r="D152" i="2"/>
  <c r="L46" i="12"/>
  <c r="L91" i="12"/>
  <c r="L89" i="12"/>
  <c r="L87" i="12"/>
  <c r="L86" i="12"/>
  <c r="L85" i="12"/>
  <c r="L81" i="12"/>
  <c r="L80" i="12"/>
  <c r="L78" i="12"/>
  <c r="L75" i="12"/>
  <c r="L74" i="12"/>
  <c r="H115" i="12"/>
  <c r="L112" i="12"/>
  <c r="M49" i="1"/>
  <c r="O49" i="1"/>
  <c r="O38" i="1"/>
  <c r="N86" i="1"/>
  <c r="O75" i="1"/>
  <c r="N119" i="1"/>
  <c r="O156" i="1"/>
  <c r="M52" i="2"/>
  <c r="I98" i="2"/>
  <c r="I27" i="6"/>
  <c r="H39" i="7"/>
  <c r="N279" i="4"/>
  <c r="N80" i="4"/>
  <c r="N85" i="4" s="1"/>
  <c r="N124" i="2"/>
  <c r="H153" i="2"/>
  <c r="H126" i="2"/>
  <c r="H134" i="2" s="1"/>
  <c r="L46" i="3"/>
  <c r="L45" i="3"/>
  <c r="L43" i="3"/>
  <c r="M216" i="4"/>
  <c r="L216" i="4" s="1"/>
  <c r="N27" i="8"/>
  <c r="M127" i="4"/>
  <c r="L53" i="14" s="1"/>
  <c r="N204" i="4"/>
  <c r="C87" i="14"/>
  <c r="M208" i="4"/>
  <c r="L70" i="12"/>
  <c r="E29" i="11"/>
  <c r="E28" i="11" s="1"/>
  <c r="D27" i="11"/>
  <c r="E37" i="11"/>
  <c r="L129" i="2"/>
  <c r="M34" i="4"/>
  <c r="N74" i="4"/>
  <c r="D41" i="14"/>
  <c r="N147" i="1"/>
  <c r="I97" i="1"/>
  <c r="H29" i="10" s="1"/>
  <c r="O279" i="4"/>
  <c r="D61" i="11"/>
  <c r="D60" i="11" s="1"/>
  <c r="O155" i="2"/>
  <c r="H115" i="7"/>
  <c r="E116" i="7"/>
  <c r="D27" i="6"/>
  <c r="M260" i="4"/>
  <c r="C72" i="14"/>
  <c r="L48" i="3"/>
  <c r="N22" i="3"/>
  <c r="M155" i="2"/>
  <c r="D126" i="2"/>
  <c r="D134" i="2" s="1"/>
  <c r="L47" i="2"/>
  <c r="D30" i="2"/>
  <c r="I135" i="2"/>
  <c r="E92" i="2"/>
  <c r="M153" i="2"/>
  <c r="L153" i="2" s="1"/>
  <c r="N231" i="1"/>
  <c r="M231" i="1"/>
  <c r="H231" i="1"/>
  <c r="O223" i="1"/>
  <c r="O230" i="1" s="1"/>
  <c r="L36" i="1"/>
  <c r="C77" i="14"/>
  <c r="C29" i="14"/>
  <c r="C43" i="14"/>
  <c r="C51" i="14"/>
  <c r="C64" i="14"/>
  <c r="C54" i="14"/>
  <c r="C49" i="14"/>
  <c r="C53" i="14"/>
  <c r="C92" i="14"/>
  <c r="C61" i="14"/>
  <c r="C42" i="14"/>
  <c r="O115" i="12"/>
  <c r="D115" i="12"/>
  <c r="H109" i="12"/>
  <c r="J116" i="12"/>
  <c r="L47" i="1"/>
  <c r="O44" i="1"/>
  <c r="O154" i="2"/>
  <c r="L46" i="2"/>
  <c r="M252" i="4"/>
  <c r="O201" i="1"/>
  <c r="O204" i="1" s="1"/>
  <c r="N33" i="10" s="1"/>
  <c r="G204" i="1"/>
  <c r="F33" i="10" s="1"/>
  <c r="L30" i="1"/>
  <c r="L122" i="1"/>
  <c r="M119" i="1"/>
  <c r="N72" i="2"/>
  <c r="N156" i="2"/>
  <c r="L62" i="7"/>
  <c r="N38" i="9"/>
  <c r="M41" i="9"/>
  <c r="L37" i="9"/>
  <c r="L41" i="9" s="1"/>
  <c r="I151" i="1"/>
  <c r="H99" i="1"/>
  <c r="Q26" i="6"/>
  <c r="L26" i="6"/>
  <c r="D141" i="2"/>
  <c r="E135" i="2"/>
  <c r="D33" i="9"/>
  <c r="N39" i="12"/>
  <c r="L30" i="12"/>
  <c r="L54" i="12"/>
  <c r="L56" i="12" s="1"/>
  <c r="L60" i="12"/>
  <c r="L71" i="1"/>
  <c r="O70" i="1"/>
  <c r="O65" i="1"/>
  <c r="L145" i="1"/>
  <c r="M143" i="1"/>
  <c r="M146" i="2"/>
  <c r="L146" i="2" s="1"/>
  <c r="L41" i="2"/>
  <c r="L58" i="2"/>
  <c r="O148" i="2"/>
  <c r="K149" i="2"/>
  <c r="H100" i="2"/>
  <c r="H124" i="2" s="1"/>
  <c r="L30" i="3"/>
  <c r="M62" i="3"/>
  <c r="L29" i="8"/>
  <c r="M30" i="8"/>
  <c r="D63" i="9"/>
  <c r="D22" i="9"/>
  <c r="M212" i="4"/>
  <c r="L212" i="4" s="1"/>
  <c r="D39" i="12"/>
  <c r="G149" i="2"/>
  <c r="E116" i="12"/>
  <c r="N109" i="12"/>
  <c r="M139" i="1"/>
  <c r="H131" i="1"/>
  <c r="E151" i="1"/>
  <c r="O158" i="1"/>
  <c r="O199" i="1" s="1"/>
  <c r="L76" i="1"/>
  <c r="M109" i="7"/>
  <c r="O118" i="2"/>
  <c r="L118" i="2" s="1"/>
  <c r="F151" i="1"/>
  <c r="D102" i="1"/>
  <c r="D99" i="1" s="1"/>
  <c r="D115" i="7"/>
  <c r="D39" i="7"/>
  <c r="G116" i="7"/>
  <c r="O52" i="12"/>
  <c r="L49" i="12"/>
  <c r="L50" i="12"/>
  <c r="K116" i="12"/>
  <c r="N148" i="2"/>
  <c r="J116" i="7"/>
  <c r="N216" i="4"/>
  <c r="L59" i="2"/>
  <c r="M56" i="2"/>
  <c r="G27" i="6"/>
  <c r="L114" i="1"/>
  <c r="M111" i="1"/>
  <c r="L108" i="1"/>
  <c r="O107" i="1"/>
  <c r="L101" i="1"/>
  <c r="M98" i="4"/>
  <c r="N154" i="2"/>
  <c r="N126" i="2"/>
  <c r="N134" i="2" s="1"/>
  <c r="L54" i="7"/>
  <c r="M86" i="1"/>
  <c r="H60" i="2"/>
  <c r="E204" i="1"/>
  <c r="D33" i="10" s="1"/>
  <c r="M201" i="1"/>
  <c r="O104" i="2"/>
  <c r="L104" i="2" s="1"/>
  <c r="D104" i="2"/>
  <c r="D70" i="14"/>
  <c r="D51" i="9"/>
  <c r="L99" i="12"/>
  <c r="M109" i="12"/>
  <c r="M87" i="2"/>
  <c r="H84" i="2"/>
  <c r="L34" i="7"/>
  <c r="M39" i="7"/>
  <c r="O39" i="7"/>
  <c r="L29" i="7"/>
  <c r="O43" i="9"/>
  <c r="N63" i="14" s="1"/>
  <c r="L44" i="9"/>
  <c r="M38" i="1"/>
  <c r="F116" i="7"/>
  <c r="N44" i="1"/>
  <c r="H127" i="1"/>
  <c r="C89" i="14"/>
  <c r="L53" i="1"/>
  <c r="M152" i="1"/>
  <c r="O62" i="3"/>
  <c r="L73" i="7"/>
  <c r="O30" i="2"/>
  <c r="L25" i="8"/>
  <c r="D223" i="1"/>
  <c r="D230" i="1" s="1"/>
  <c r="D109" i="7"/>
  <c r="F116" i="12"/>
  <c r="D52" i="2"/>
  <c r="G151" i="1"/>
  <c r="L43" i="12"/>
  <c r="M52" i="12"/>
  <c r="O109" i="12"/>
  <c r="M65" i="1"/>
  <c r="H135" i="1"/>
  <c r="O123" i="1"/>
  <c r="J135" i="2"/>
  <c r="J151" i="1"/>
  <c r="E62" i="3"/>
  <c r="M81" i="1"/>
  <c r="L82" i="1"/>
  <c r="L37" i="2"/>
  <c r="M142" i="2"/>
  <c r="D107" i="1"/>
  <c r="G116" i="12"/>
  <c r="D27" i="8"/>
  <c r="D44" i="8" s="1"/>
  <c r="L28" i="12"/>
  <c r="H52" i="12"/>
  <c r="L98" i="12"/>
  <c r="M115" i="12"/>
  <c r="L128" i="1"/>
  <c r="N30" i="2"/>
  <c r="H68" i="2"/>
  <c r="K92" i="2"/>
  <c r="L120" i="2"/>
  <c r="H52" i="7"/>
  <c r="M123" i="4"/>
  <c r="L123" i="4" s="1"/>
  <c r="K151" i="1"/>
  <c r="O122" i="2"/>
  <c r="L122" i="2" s="1"/>
  <c r="D122" i="2"/>
  <c r="L149" i="1"/>
  <c r="M147" i="1"/>
  <c r="O111" i="1"/>
  <c r="L112" i="1"/>
  <c r="L62" i="2"/>
  <c r="M83" i="2"/>
  <c r="H80" i="2"/>
  <c r="F97" i="1"/>
  <c r="G156" i="2"/>
  <c r="D156" i="2" s="1"/>
  <c r="D135" i="1"/>
  <c r="C74" i="14"/>
  <c r="L32" i="12"/>
  <c r="O91" i="1"/>
  <c r="M75" i="1"/>
  <c r="M148" i="2"/>
  <c r="O34" i="4"/>
  <c r="O284" i="4" s="1"/>
  <c r="C61" i="11"/>
  <c r="C60" i="11" s="1"/>
  <c r="M126" i="2"/>
  <c r="M134" i="2" s="1"/>
  <c r="M53" i="9"/>
  <c r="L73" i="14" s="1"/>
  <c r="L54" i="9"/>
  <c r="L53" i="9" s="1"/>
  <c r="E41" i="14"/>
  <c r="C91" i="14"/>
  <c r="L88" i="1"/>
  <c r="O143" i="1"/>
  <c r="O119" i="1"/>
  <c r="N115" i="1"/>
  <c r="M156" i="1"/>
  <c r="M30" i="2"/>
  <c r="O76" i="2"/>
  <c r="L54" i="3"/>
  <c r="L47" i="3"/>
  <c r="L36" i="3"/>
  <c r="L37" i="7"/>
  <c r="L48" i="7"/>
  <c r="L85" i="7"/>
  <c r="J38" i="9"/>
  <c r="H119" i="1"/>
  <c r="M50" i="4"/>
  <c r="C45" i="14"/>
  <c r="L76" i="12"/>
  <c r="H147" i="1"/>
  <c r="D41" i="11"/>
  <c r="E62" i="11"/>
  <c r="N260" i="4"/>
  <c r="L132" i="2"/>
  <c r="L109" i="1"/>
  <c r="L206" i="1"/>
  <c r="L221" i="1" s="1"/>
  <c r="O72" i="2"/>
  <c r="O80" i="2"/>
  <c r="L49" i="3"/>
  <c r="L32" i="3"/>
  <c r="L42" i="7"/>
  <c r="L95" i="7"/>
  <c r="I116" i="7"/>
  <c r="H115" i="1"/>
  <c r="C56" i="14"/>
  <c r="L73" i="12"/>
  <c r="C41" i="11"/>
  <c r="H223" i="1"/>
  <c r="H230" i="1" s="1"/>
  <c r="C55" i="14"/>
  <c r="O80" i="4"/>
  <c r="C57" i="14"/>
  <c r="C58" i="14"/>
  <c r="C75" i="14"/>
  <c r="C71" i="14"/>
  <c r="C46" i="14"/>
  <c r="C73" i="14"/>
  <c r="C59" i="14"/>
  <c r="L38" i="14" l="1"/>
  <c r="Q30" i="8"/>
  <c r="L40" i="8"/>
  <c r="N38" i="14"/>
  <c r="N284" i="4"/>
  <c r="M284" i="4"/>
  <c r="M38" i="14"/>
  <c r="E86" i="11"/>
  <c r="E61" i="11" s="1"/>
  <c r="E60" i="11" s="1"/>
  <c r="C66" i="14"/>
  <c r="K92" i="14"/>
  <c r="K43" i="14"/>
  <c r="K49" i="14"/>
  <c r="K46" i="14"/>
  <c r="L198" i="4"/>
  <c r="K55" i="14"/>
  <c r="L135" i="4"/>
  <c r="N56" i="14"/>
  <c r="N275" i="4"/>
  <c r="L154" i="2"/>
  <c r="L35" i="14"/>
  <c r="M44" i="8"/>
  <c r="L24" i="8"/>
  <c r="L56" i="7"/>
  <c r="K31" i="10" s="1"/>
  <c r="Q37" i="7"/>
  <c r="Q36" i="7"/>
  <c r="Q38" i="7"/>
  <c r="L27" i="6"/>
  <c r="M275" i="4"/>
  <c r="L35" i="10" s="1"/>
  <c r="N285" i="4"/>
  <c r="M285" i="4"/>
  <c r="M35" i="14"/>
  <c r="N35" i="14"/>
  <c r="L93" i="12"/>
  <c r="F29" i="10"/>
  <c r="Q39" i="7"/>
  <c r="Q24" i="6"/>
  <c r="Q30" i="6" s="1"/>
  <c r="L282" i="4"/>
  <c r="J29" i="10"/>
  <c r="E41" i="11"/>
  <c r="L93" i="7"/>
  <c r="M93" i="14"/>
  <c r="L103" i="4"/>
  <c r="L45" i="14"/>
  <c r="H44" i="8"/>
  <c r="O44" i="8"/>
  <c r="L22" i="3"/>
  <c r="Q30" i="3"/>
  <c r="Q29" i="3"/>
  <c r="L279" i="4"/>
  <c r="L276" i="4" s="1"/>
  <c r="C30" i="14"/>
  <c r="D70" i="9"/>
  <c r="O72" i="9"/>
  <c r="O70" i="9" s="1"/>
  <c r="K42" i="14"/>
  <c r="Q20" i="9"/>
  <c r="M73" i="9"/>
  <c r="M70" i="9" s="1"/>
  <c r="N73" i="9"/>
  <c r="N70" i="9" s="1"/>
  <c r="H70" i="9"/>
  <c r="L36" i="8"/>
  <c r="Q26" i="8"/>
  <c r="K64" i="14"/>
  <c r="K87" i="14"/>
  <c r="K57" i="14"/>
  <c r="L117" i="4"/>
  <c r="K58" i="14"/>
  <c r="Q22" i="9"/>
  <c r="Q19" i="9"/>
  <c r="Q17" i="9"/>
  <c r="H30" i="9"/>
  <c r="L33" i="9"/>
  <c r="L75" i="9" s="1"/>
  <c r="Q18" i="9"/>
  <c r="Q14" i="9"/>
  <c r="H20" i="9"/>
  <c r="K76" i="14"/>
  <c r="L52" i="14"/>
  <c r="L70" i="4"/>
  <c r="M79" i="14"/>
  <c r="L54" i="4"/>
  <c r="L74" i="4"/>
  <c r="K90" i="14"/>
  <c r="G33" i="14"/>
  <c r="K61" i="14"/>
  <c r="K74" i="14"/>
  <c r="G41" i="14"/>
  <c r="G36" i="14"/>
  <c r="E29" i="10"/>
  <c r="G39" i="14"/>
  <c r="K70" i="14"/>
  <c r="G32" i="14"/>
  <c r="G31" i="14"/>
  <c r="N37" i="14"/>
  <c r="K77" i="14"/>
  <c r="K51" i="14"/>
  <c r="G38" i="14"/>
  <c r="K78" i="14"/>
  <c r="N33" i="14"/>
  <c r="K62" i="14"/>
  <c r="K67" i="14"/>
  <c r="K71" i="14"/>
  <c r="K50" i="14"/>
  <c r="K60" i="14"/>
  <c r="K66" i="14"/>
  <c r="N39" i="14"/>
  <c r="M33" i="10"/>
  <c r="M34" i="14"/>
  <c r="N34" i="14"/>
  <c r="N40" i="14"/>
  <c r="L33" i="14"/>
  <c r="D29" i="10"/>
  <c r="M41" i="14"/>
  <c r="K75" i="14"/>
  <c r="M40" i="14"/>
  <c r="K85" i="14"/>
  <c r="N41" i="14"/>
  <c r="M36" i="14"/>
  <c r="L36" i="14"/>
  <c r="N36" i="14"/>
  <c r="K59" i="14"/>
  <c r="K65" i="14"/>
  <c r="K69" i="14"/>
  <c r="K73" i="14"/>
  <c r="K63" i="14"/>
  <c r="K68" i="14"/>
  <c r="K72" i="14"/>
  <c r="G40" i="14"/>
  <c r="L98" i="4"/>
  <c r="N79" i="14"/>
  <c r="K79" i="14" s="1"/>
  <c r="L264" i="4"/>
  <c r="N91" i="14"/>
  <c r="K91" i="14" s="1"/>
  <c r="L32" i="14"/>
  <c r="L228" i="4"/>
  <c r="L83" i="14"/>
  <c r="L248" i="4"/>
  <c r="L240" i="4"/>
  <c r="L86" i="14"/>
  <c r="N32" i="14"/>
  <c r="L252" i="4"/>
  <c r="L89" i="14"/>
  <c r="K81" i="14"/>
  <c r="N31" i="14"/>
  <c r="L232" i="4"/>
  <c r="L84" i="14"/>
  <c r="K82" i="14"/>
  <c r="K53" i="14"/>
  <c r="N48" i="14"/>
  <c r="K48" i="14" s="1"/>
  <c r="L108" i="4"/>
  <c r="L47" i="14"/>
  <c r="L54" i="14"/>
  <c r="M37" i="14"/>
  <c r="L58" i="4"/>
  <c r="L50" i="4"/>
  <c r="M32" i="14"/>
  <c r="M31" i="14"/>
  <c r="L37" i="14"/>
  <c r="L46" i="4"/>
  <c r="L34" i="4"/>
  <c r="M39" i="14"/>
  <c r="L31" i="14"/>
  <c r="M33" i="14"/>
  <c r="L41" i="14"/>
  <c r="L152" i="2"/>
  <c r="N62" i="3"/>
  <c r="L43" i="9"/>
  <c r="L63" i="9"/>
  <c r="L61" i="9" s="1"/>
  <c r="O30" i="9"/>
  <c r="N30" i="9"/>
  <c r="M30" i="9"/>
  <c r="N20" i="9"/>
  <c r="L14" i="9"/>
  <c r="L22" i="9"/>
  <c r="L72" i="9" s="1"/>
  <c r="L16" i="9"/>
  <c r="L23" i="9"/>
  <c r="D14" i="9"/>
  <c r="D38" i="9"/>
  <c r="L35" i="9"/>
  <c r="M20" i="9"/>
  <c r="L40" i="9"/>
  <c r="L74" i="9" s="1"/>
  <c r="Q40" i="7"/>
  <c r="D20" i="9"/>
  <c r="D25" i="9"/>
  <c r="L115" i="7"/>
  <c r="R89" i="4"/>
  <c r="M85" i="4"/>
  <c r="L80" i="4"/>
  <c r="L85" i="4" s="1"/>
  <c r="L174" i="4"/>
  <c r="L224" i="4"/>
  <c r="L260" i="4"/>
  <c r="L127" i="4"/>
  <c r="L220" i="4"/>
  <c r="L208" i="4"/>
  <c r="L244" i="4"/>
  <c r="L204" i="4"/>
  <c r="L62" i="4"/>
  <c r="L38" i="4"/>
  <c r="L68" i="2"/>
  <c r="R31" i="2"/>
  <c r="C44" i="14"/>
  <c r="L76" i="2"/>
  <c r="L126" i="2"/>
  <c r="L134" i="2" s="1"/>
  <c r="C47" i="14"/>
  <c r="L102" i="1"/>
  <c r="Q37" i="1" s="1"/>
  <c r="C85" i="14"/>
  <c r="C76" i="14"/>
  <c r="N78" i="4"/>
  <c r="R83" i="4"/>
  <c r="C82" i="14"/>
  <c r="L148" i="2"/>
  <c r="C36" i="14"/>
  <c r="C83" i="14"/>
  <c r="L115" i="12"/>
  <c r="O116" i="7"/>
  <c r="D116" i="11"/>
  <c r="M35" i="10"/>
  <c r="M116" i="12"/>
  <c r="O258" i="4"/>
  <c r="N34" i="10" s="1"/>
  <c r="L60" i="2"/>
  <c r="L234" i="1"/>
  <c r="L152" i="1"/>
  <c r="D97" i="1"/>
  <c r="L158" i="1"/>
  <c r="L199" i="1" s="1"/>
  <c r="L223" i="1"/>
  <c r="Q42" i="1" s="1"/>
  <c r="Q39" i="1"/>
  <c r="L127" i="1"/>
  <c r="L135" i="1"/>
  <c r="L123" i="1"/>
  <c r="L131" i="1"/>
  <c r="L139" i="1"/>
  <c r="L55" i="1"/>
  <c r="C41" i="14"/>
  <c r="L115" i="1"/>
  <c r="L147" i="1"/>
  <c r="C39" i="14"/>
  <c r="L156" i="1"/>
  <c r="L60" i="1"/>
  <c r="C35" i="14"/>
  <c r="L49" i="1"/>
  <c r="C31" i="14"/>
  <c r="L91" i="1"/>
  <c r="L38" i="1"/>
  <c r="H97" i="1"/>
  <c r="L31" i="1"/>
  <c r="L119" i="1"/>
  <c r="L65" i="1"/>
  <c r="N97" i="1"/>
  <c r="L75" i="1"/>
  <c r="L44" i="1"/>
  <c r="M151" i="1"/>
  <c r="L143" i="1"/>
  <c r="C86" i="14"/>
  <c r="Q32" i="1"/>
  <c r="Q29" i="10" s="1"/>
  <c r="C50" i="14"/>
  <c r="C37" i="14"/>
  <c r="C69" i="14"/>
  <c r="C31" i="10"/>
  <c r="M97" i="1"/>
  <c r="L81" i="1"/>
  <c r="L109" i="12"/>
  <c r="L124" i="2"/>
  <c r="N258" i="4"/>
  <c r="M34" i="10" s="1"/>
  <c r="O116" i="12"/>
  <c r="O97" i="1"/>
  <c r="L155" i="2"/>
  <c r="E27" i="11"/>
  <c r="Q41" i="1"/>
  <c r="L52" i="12"/>
  <c r="D30" i="9"/>
  <c r="C40" i="14"/>
  <c r="O151" i="1"/>
  <c r="L111" i="1"/>
  <c r="N92" i="2"/>
  <c r="D124" i="2"/>
  <c r="Q33" i="1"/>
  <c r="N116" i="7"/>
  <c r="L70" i="1"/>
  <c r="H116" i="7"/>
  <c r="M116" i="7"/>
  <c r="D92" i="2"/>
  <c r="L30" i="2"/>
  <c r="C33" i="10"/>
  <c r="C33" i="14"/>
  <c r="C88" i="14"/>
  <c r="D116" i="12"/>
  <c r="H116" i="12"/>
  <c r="M78" i="4"/>
  <c r="F232" i="1"/>
  <c r="J30" i="10"/>
  <c r="K232" i="1"/>
  <c r="L30" i="8"/>
  <c r="H149" i="2"/>
  <c r="H135" i="2" s="1"/>
  <c r="K135" i="2"/>
  <c r="M38" i="9"/>
  <c r="O78" i="4"/>
  <c r="L142" i="2"/>
  <c r="L87" i="2"/>
  <c r="L84" i="2" s="1"/>
  <c r="M84" i="2"/>
  <c r="L40" i="14" s="1"/>
  <c r="D149" i="2"/>
  <c r="D135" i="2" s="1"/>
  <c r="G135" i="2"/>
  <c r="Q30" i="1"/>
  <c r="D116" i="7"/>
  <c r="N116" i="12"/>
  <c r="C79" i="14"/>
  <c r="C38" i="14"/>
  <c r="C32" i="14"/>
  <c r="L52" i="7"/>
  <c r="M60" i="2"/>
  <c r="L34" i="14" s="1"/>
  <c r="O92" i="2"/>
  <c r="M156" i="2"/>
  <c r="N151" i="1"/>
  <c r="Q38" i="1"/>
  <c r="R39" i="2"/>
  <c r="O85" i="4"/>
  <c r="L109" i="7"/>
  <c r="C34" i="14"/>
  <c r="I30" i="10"/>
  <c r="J232" i="1"/>
  <c r="Q30" i="7"/>
  <c r="L39" i="7"/>
  <c r="L201" i="1"/>
  <c r="L204" i="1" s="1"/>
  <c r="M204" i="1"/>
  <c r="L33" i="10" s="1"/>
  <c r="K33" i="10" s="1"/>
  <c r="D30" i="10"/>
  <c r="E232" i="1"/>
  <c r="M258" i="4"/>
  <c r="L34" i="10" s="1"/>
  <c r="L56" i="2"/>
  <c r="I232" i="1"/>
  <c r="H30" i="10"/>
  <c r="O20" i="9"/>
  <c r="L83" i="2"/>
  <c r="L80" i="2" s="1"/>
  <c r="M80" i="2"/>
  <c r="L39" i="14" s="1"/>
  <c r="F30" i="10"/>
  <c r="G232" i="1"/>
  <c r="L27" i="8"/>
  <c r="O156" i="2"/>
  <c r="O124" i="2"/>
  <c r="L39" i="12"/>
  <c r="L62" i="3"/>
  <c r="L107" i="1"/>
  <c r="D151" i="1"/>
  <c r="R30" i="2"/>
  <c r="C116" i="11"/>
  <c r="L86" i="1"/>
  <c r="H92" i="2"/>
  <c r="N135" i="2"/>
  <c r="E30" i="10"/>
  <c r="Q40" i="1"/>
  <c r="C70" i="14"/>
  <c r="H151" i="1"/>
  <c r="K38" i="14" l="1"/>
  <c r="L284" i="4"/>
  <c r="Q32" i="6"/>
  <c r="K54" i="14"/>
  <c r="K83" i="14"/>
  <c r="K47" i="14"/>
  <c r="K86" i="14"/>
  <c r="K45" i="14"/>
  <c r="K84" i="14"/>
  <c r="K89" i="14"/>
  <c r="K52" i="14"/>
  <c r="L285" i="4"/>
  <c r="K88" i="14"/>
  <c r="K56" i="14"/>
  <c r="G29" i="10"/>
  <c r="Q32" i="3"/>
  <c r="Q36" i="3" s="1"/>
  <c r="Q33" i="8"/>
  <c r="L44" i="8"/>
  <c r="Q32" i="10"/>
  <c r="L73" i="9"/>
  <c r="L70" i="9" s="1"/>
  <c r="L30" i="9"/>
  <c r="Q27" i="10"/>
  <c r="Q24" i="9"/>
  <c r="Q31" i="10"/>
  <c r="Q34" i="6"/>
  <c r="N29" i="10"/>
  <c r="K40" i="14"/>
  <c r="K39" i="14"/>
  <c r="K37" i="14"/>
  <c r="K33" i="14"/>
  <c r="K35" i="14"/>
  <c r="K34" i="10"/>
  <c r="K36" i="14"/>
  <c r="K34" i="14"/>
  <c r="K41" i="14"/>
  <c r="K31" i="14"/>
  <c r="K32" i="14"/>
  <c r="M29" i="10"/>
  <c r="M30" i="10"/>
  <c r="L38" i="9"/>
  <c r="G30" i="10"/>
  <c r="L258" i="4"/>
  <c r="L30" i="10"/>
  <c r="L78" i="4"/>
  <c r="E116" i="11"/>
  <c r="C34" i="10"/>
  <c r="N30" i="10"/>
  <c r="H232" i="1"/>
  <c r="D232" i="1"/>
  <c r="L230" i="1"/>
  <c r="L99" i="1"/>
  <c r="L151" i="1" s="1"/>
  <c r="L97" i="1"/>
  <c r="M232" i="1"/>
  <c r="R33" i="2"/>
  <c r="Q30" i="10" s="1"/>
  <c r="M92" i="2"/>
  <c r="L29" i="10" s="1"/>
  <c r="O232" i="1"/>
  <c r="L116" i="12"/>
  <c r="Q41" i="7"/>
  <c r="L92" i="2"/>
  <c r="C30" i="10"/>
  <c r="C29" i="10"/>
  <c r="L20" i="9"/>
  <c r="R98" i="4"/>
  <c r="Q34" i="10" s="1"/>
  <c r="L116" i="7"/>
  <c r="L156" i="2"/>
  <c r="M135" i="2"/>
  <c r="Q43" i="1"/>
  <c r="N232" i="1"/>
  <c r="Q34" i="3" l="1"/>
  <c r="Q35" i="8"/>
  <c r="Q45" i="7"/>
  <c r="K29" i="10"/>
  <c r="K30" i="10"/>
  <c r="L232" i="1"/>
  <c r="Q43" i="7"/>
  <c r="L97" i="2"/>
  <c r="O96" i="2"/>
  <c r="O151" i="2" s="1"/>
  <c r="Q45" i="1" l="1"/>
  <c r="Q47" i="1"/>
  <c r="O135" i="2"/>
  <c r="L151" i="2"/>
  <c r="L135" i="2" s="1"/>
  <c r="L96" i="2"/>
  <c r="O94" i="2"/>
  <c r="O98" i="2" s="1"/>
  <c r="L94" i="2" l="1"/>
  <c r="L98" i="2" s="1"/>
  <c r="R36" i="2"/>
  <c r="Q33" i="10" s="1"/>
  <c r="R40" i="2" l="1"/>
  <c r="R42" i="2" l="1"/>
  <c r="R44" i="2"/>
  <c r="K25" i="9"/>
  <c r="I25" i="9"/>
  <c r="O28" i="9"/>
  <c r="O25" i="9" s="1"/>
  <c r="N30" i="14" s="1"/>
  <c r="J25" i="9"/>
  <c r="N28" i="9"/>
  <c r="N25" i="9" s="1"/>
  <c r="M28" i="9"/>
  <c r="M25" i="9"/>
  <c r="L30" i="14" s="1"/>
  <c r="M30" i="14" l="1"/>
  <c r="I30" i="14"/>
  <c r="H25" i="9"/>
  <c r="H30" i="14"/>
  <c r="J30" i="14"/>
  <c r="L28" i="9"/>
  <c r="L25" i="9" s="1"/>
  <c r="K30" i="14"/>
  <c r="G30" i="14" l="1"/>
  <c r="D80" i="14" l="1"/>
  <c r="E192" i="4"/>
  <c r="D32" i="10" s="1"/>
  <c r="D94" i="14" l="1"/>
  <c r="D36" i="10"/>
  <c r="E80" i="14"/>
  <c r="E94" i="14" s="1"/>
  <c r="F80" i="14"/>
  <c r="C80" i="14" s="1"/>
  <c r="G192" i="4"/>
  <c r="F32" i="10" s="1"/>
  <c r="D188" i="4"/>
  <c r="F192" i="4"/>
  <c r="E32" i="10" s="1"/>
  <c r="E36" i="10" s="1"/>
  <c r="D192" i="4" l="1"/>
  <c r="C32" i="10"/>
  <c r="H80" i="14"/>
  <c r="I192" i="4"/>
  <c r="H32" i="10" s="1"/>
  <c r="H36" i="10" s="1"/>
  <c r="I80" i="14"/>
  <c r="I94" i="14" s="1"/>
  <c r="J192" i="4"/>
  <c r="I32" i="10" s="1"/>
  <c r="I36" i="10" s="1"/>
  <c r="K192" i="4"/>
  <c r="J32" i="10" s="1"/>
  <c r="J36" i="10" s="1"/>
  <c r="J80" i="14"/>
  <c r="J94" i="14" s="1"/>
  <c r="L80" i="14"/>
  <c r="M192" i="4"/>
  <c r="L32" i="10" s="1"/>
  <c r="L36" i="10" s="1"/>
  <c r="N80" i="14"/>
  <c r="N192" i="4"/>
  <c r="M32" i="10" s="1"/>
  <c r="M36" i="10" s="1"/>
  <c r="M80" i="14"/>
  <c r="M94" i="14" s="1"/>
  <c r="O192" i="4"/>
  <c r="N32" i="10" s="1"/>
  <c r="L188" i="4"/>
  <c r="R101" i="4" s="1"/>
  <c r="R278" i="4" s="1"/>
  <c r="H94" i="14" l="1"/>
  <c r="L94" i="14"/>
  <c r="L192" i="4"/>
  <c r="K32" i="10" s="1"/>
  <c r="G80" i="14"/>
  <c r="G94" i="14" s="1"/>
  <c r="Q35" i="10"/>
  <c r="K80" i="14"/>
  <c r="H192" i="4"/>
  <c r="G32" i="10" s="1"/>
  <c r="G36" i="10" s="1"/>
  <c r="O274" i="4"/>
  <c r="O283" i="4" s="1"/>
  <c r="F35" i="10"/>
  <c r="F93" i="14"/>
  <c r="O270" i="4"/>
  <c r="O275" i="4" s="1"/>
  <c r="L274" i="4" l="1"/>
  <c r="L283" i="4" s="1"/>
  <c r="F36" i="10"/>
  <c r="C35" i="10"/>
  <c r="C36" i="10" s="1"/>
  <c r="F94" i="14"/>
  <c r="C93" i="14"/>
  <c r="C94" i="14" s="1"/>
  <c r="L270" i="4"/>
  <c r="N35" i="10"/>
  <c r="N93" i="14"/>
  <c r="R103" i="4" l="1"/>
  <c r="L275" i="4"/>
  <c r="K93" i="14"/>
  <c r="K94" i="14" s="1"/>
  <c r="N94" i="14"/>
  <c r="K35" i="10"/>
  <c r="K36" i="10" s="1"/>
  <c r="N36" i="10"/>
  <c r="R105" i="4" l="1"/>
  <c r="R106" i="4" s="1"/>
  <c r="R284" i="4" s="1"/>
  <c r="Q36" i="10"/>
  <c r="Q37" i="10" s="1"/>
  <c r="Q39" i="10" s="1"/>
</calcChain>
</file>

<file path=xl/sharedStrings.xml><?xml version="1.0" encoding="utf-8"?>
<sst xmlns="http://schemas.openxmlformats.org/spreadsheetml/2006/main" count="2788" uniqueCount="602">
  <si>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</si>
  <si>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</si>
  <si>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</si>
  <si>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</si>
  <si>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</si>
  <si>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</si>
  <si>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</si>
  <si>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</si>
  <si>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</si>
  <si>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</si>
  <si>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</si>
  <si>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</si>
  <si>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</si>
  <si>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</si>
  <si>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</si>
  <si>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</si>
  <si>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</si>
  <si>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</si>
  <si>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</si>
  <si>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</si>
  <si>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</si>
  <si>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</si>
  <si>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</si>
  <si>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</si>
  <si>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</si>
  <si>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</si>
  <si>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</si>
  <si>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</si>
  <si>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</si>
  <si>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</si>
  <si>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</si>
  <si>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</si>
  <si>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</si>
  <si>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</si>
  <si>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</si>
  <si>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</si>
  <si>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</si>
  <si>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</si>
  <si>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</si>
  <si>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</si>
  <si>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</si>
  <si>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</si>
  <si>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</si>
  <si>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</si>
  <si>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</si>
  <si>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</si>
  <si>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</si>
  <si>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</si>
  <si>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</si>
  <si>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</si>
  <si>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</si>
  <si>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</si>
  <si>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</si>
  <si>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</si>
  <si>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</si>
  <si>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</si>
  <si>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</si>
  <si>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</si>
  <si>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</si>
  <si>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</si>
  <si>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</si>
  <si>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</si>
  <si>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</si>
  <si>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</si>
  <si>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</si>
  <si>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</si>
  <si>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</si>
  <si>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</si>
  <si>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</si>
  <si>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</si>
  <si>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</si>
  <si>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</si>
  <si>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</si>
  <si>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</si>
  <si>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</si>
  <si>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</si>
  <si>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</si>
  <si>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</si>
  <si>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</si>
  <si>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</si>
  <si>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</si>
  <si>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</si>
  <si>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</si>
  <si>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</si>
  <si>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</si>
  <si>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</si>
  <si>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</si>
  <si>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</si>
  <si>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</si>
  <si>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</si>
  <si>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</si>
  <si>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</si>
  <si>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</si>
  <si>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</si>
  <si>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</si>
  <si>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</si>
  <si>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</si>
  <si>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</si>
  <si>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</si>
  <si>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</si>
  <si>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</si>
  <si>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</si>
  <si>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</si>
  <si>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</si>
  <si>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</si>
  <si>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</si>
  <si>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</si>
  <si>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</si>
  <si>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</si>
  <si>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</si>
  <si>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</si>
  <si>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</si>
  <si>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</si>
  <si>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</si>
  <si>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</si>
  <si>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</si>
  <si>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</si>
  <si>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</si>
  <si>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</si>
  <si>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</si>
  <si>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</si>
  <si>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</si>
  <si>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</si>
  <si>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</si>
  <si>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</si>
  <si>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</si>
  <si>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</si>
  <si>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</si>
  <si>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</si>
  <si>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</si>
  <si>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</si>
  <si>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</si>
  <si>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</si>
  <si>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</si>
  <si>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</si>
  <si>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</si>
  <si>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</si>
  <si>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</si>
  <si>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</si>
  <si>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</si>
  <si>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</si>
  <si>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</si>
  <si>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</si>
  <si>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</si>
  <si>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</si>
  <si>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</si>
  <si>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</si>
  <si>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</si>
  <si>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</si>
  <si>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</si>
  <si>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</si>
  <si>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</si>
  <si>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</si>
  <si>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</si>
  <si>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</si>
  <si>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</si>
  <si>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</si>
  <si>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</si>
  <si>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</si>
  <si>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</si>
  <si>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</si>
  <si>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</si>
  <si>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</si>
  <si>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</si>
  <si>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</si>
  <si>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</si>
  <si>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</si>
  <si>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</si>
  <si>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</si>
  <si>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</si>
  <si>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</si>
  <si>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</si>
  <si>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</si>
  <si>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</si>
  <si>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</si>
  <si>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</si>
  <si>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</si>
  <si>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</si>
  <si>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</si>
  <si>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</si>
  <si>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</si>
  <si>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</si>
  <si>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</si>
  <si>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</si>
  <si>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</si>
  <si>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</si>
  <si>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</si>
  <si>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</si>
  <si>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</si>
  <si>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</si>
  <si>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</si>
  <si>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</si>
  <si>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</si>
  <si>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</si>
  <si>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</si>
  <si>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</si>
  <si>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</si>
  <si>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</si>
  <si>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</si>
  <si>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</si>
  <si>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</si>
  <si>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</si>
  <si>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</si>
  <si>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</si>
  <si>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</si>
  <si>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</si>
  <si>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</si>
  <si>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</si>
  <si>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</si>
  <si>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</si>
  <si>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</si>
  <si>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</si>
  <si>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</si>
  <si>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</si>
  <si>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</si>
  <si>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</si>
  <si>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</si>
  <si>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</si>
  <si>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</si>
  <si>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</si>
  <si>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</si>
  <si>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</si>
  <si>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</si>
  <si>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</si>
  <si>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</si>
  <si>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</si>
  <si>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</si>
  <si>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</si>
  <si>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</si>
  <si>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 xml:space="preserve">ASIGNAVIMAI  </t>
  </si>
  <si>
    <t>iš jų – savarankiškos funkcijos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</si>
  <si>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</si>
  <si>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</si>
  <si>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</si>
  <si>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</si>
  <si>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</si>
  <si>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</si>
  <si>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</si>
  <si>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</si>
  <si>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</si>
  <si>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</si>
  <si>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</si>
  <si>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</si>
  <si>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</si>
  <si>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</si>
  <si>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</si>
  <si>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</si>
  <si>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</si>
  <si>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</si>
  <si>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</si>
  <si>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</si>
  <si>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</si>
  <si>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</si>
  <si>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</si>
  <si>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</si>
  <si>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</si>
  <si>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</si>
  <si>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</si>
  <si>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</si>
  <si>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</si>
  <si>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</si>
  <si>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</si>
  <si>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</si>
  <si>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</si>
  <si>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</si>
  <si>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</si>
  <si>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</si>
  <si>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</si>
  <si>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</si>
  <si>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</si>
  <si>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</si>
  <si>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</si>
  <si>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</si>
  <si>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</si>
  <si>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</si>
  <si>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</si>
  <si>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</si>
  <si>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</si>
  <si>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</si>
  <si>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</si>
  <si>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</si>
  <si>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</si>
  <si>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</si>
  <si>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</si>
  <si>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</si>
  <si>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</si>
  <si>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</si>
  <si>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</si>
  <si>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</si>
  <si>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</si>
  <si>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</si>
  <si>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</si>
  <si>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</si>
  <si>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</si>
  <si>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</si>
  <si>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</si>
  <si>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</si>
  <si>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</si>
  <si>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</si>
  <si>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</si>
  <si>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</si>
  <si>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</si>
  <si>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</si>
  <si>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</si>
  <si>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</si>
  <si>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</si>
  <si>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</si>
  <si>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</si>
  <si>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</si>
  <si>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</si>
  <si>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</si>
  <si>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</si>
  <si>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</si>
  <si>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</si>
  <si>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</si>
  <si>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</si>
  <si>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</si>
  <si>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</si>
  <si>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</si>
  <si>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</si>
  <si>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</si>
  <si>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</si>
  <si>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</si>
  <si>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</si>
  <si>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</si>
  <si>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</si>
  <si>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</si>
  <si>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</si>
  <si>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</si>
  <si>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</si>
  <si>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</si>
  <si>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</si>
  <si>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</si>
  <si>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</si>
  <si>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</si>
  <si>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</si>
  <si>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</si>
  <si>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</si>
  <si>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</si>
  <si>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</si>
  <si>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</si>
  <si>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</si>
  <si>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</si>
  <si>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</si>
  <si>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</si>
  <si>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</si>
  <si>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</si>
  <si>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</si>
  <si>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</si>
  <si>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</si>
  <si>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</si>
  <si>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</si>
  <si>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</si>
  <si>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</si>
  <si>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</si>
  <si>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</si>
  <si>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</si>
  <si>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</si>
  <si>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</si>
  <si>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</si>
  <si>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</si>
  <si>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</si>
  <si>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</si>
  <si>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</si>
  <si>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</si>
  <si>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</si>
  <si>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</si>
  <si>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</si>
  <si>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</si>
  <si>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</si>
  <si>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</si>
  <si>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</si>
  <si>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</si>
  <si>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</si>
  <si>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</si>
  <si>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</si>
  <si>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</si>
  <si>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</si>
  <si>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</si>
  <si>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</si>
  <si>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</si>
  <si>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</si>
  <si>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</si>
  <si>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</si>
  <si>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</si>
  <si>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</si>
  <si>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</si>
  <si>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</si>
  <si>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</si>
  <si>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</si>
  <si>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</si>
  <si>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</si>
  <si>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</si>
  <si>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</si>
  <si>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</si>
  <si>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</si>
  <si>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</si>
  <si>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</si>
  <si>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</si>
  <si>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</si>
  <si>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</si>
  <si>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</si>
  <si>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</si>
  <si>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</si>
  <si>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</si>
  <si>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</si>
  <si>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</si>
  <si>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</si>
  <si>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</si>
  <si>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</si>
  <si>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</si>
  <si>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</si>
  <si>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Pagal teisės aktus savivaldybėms perduotoms įstaigoms išlaikyti</t>
  </si>
  <si>
    <t>kultūros ir meno darbuotojų darbo užmokesčiui padidinti</t>
  </si>
  <si>
    <t>minimaliai mėnesinei algai padidinti</t>
  </si>
  <si>
    <t>Kitos dotacijos ir lėšos iš kitų valdymo lygių, iš jų: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</si>
  <si>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</si>
  <si>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</si>
  <si>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</si>
  <si>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</si>
  <si>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</si>
  <si>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</si>
  <si>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</si>
  <si>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</si>
  <si>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</si>
  <si>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</si>
  <si>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</si>
  <si>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4.1.3.6.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</si>
  <si>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</si>
  <si>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</si>
  <si>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</si>
  <si>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</si>
  <si>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</si>
  <si>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</si>
  <si>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</si>
  <si>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 xml:space="preserve">Telšių rajono savivaldybės tarybos 2016 m. sausio 28 d. </t>
  </si>
  <si>
    <t xml:space="preserve">  TELŠIŲ RAJONO SAVIVALDYBĖS 2016 METŲ BIUDŽETO PAJAMOS</t>
  </si>
  <si>
    <t>2016 METŲ BIUDŽETINIŲ ĮSTAIGŲ PAJAMŲ ĮMOKOS Į SAVIVALDYBĖS BIUDŽETĄ PAGAL ASIGNAVIMŲ VALDYTOJUS</t>
  </si>
  <si>
    <t>2016 METŲ SPECIALIOJI TIKSLINĖ DOTACIJA VALSTYBINĖMS (PERDUOTOMS SAVIVALDYBĖMS) FUNKCIJOMS ATLIKTI PAGAL ASIGNAVIMŲ VALDYTOJUS</t>
  </si>
  <si>
    <t>2016 METŲ KITA TIKSLINĖ DOTACIJA PAGAL ASIGNAVIMŲ VALDYTOJUS</t>
  </si>
  <si>
    <t>2016 METŲ APLINKOS APSAUGOS SPECIALIOJI PROGRAMA PAGAL ASIGNAVIMŲ VALDYTOJAMS</t>
  </si>
  <si>
    <t>2016 METŲ ASIGNAVIMAI IŠ BIUDŽETINIŲ ĮSTAIGŲ PAJAMŲ PAGAL ASIGNAVIMŲ VALDYTOJUS</t>
  </si>
  <si>
    <t>2016 METŲ SKOLINTOS LĖŠOS INVESTICINIAMS PROJEKTAMS FINANSUOTI PAGAL ASIGNAVIMŲ VALDYTOJUS</t>
  </si>
  <si>
    <t>2016 METŲ ASIGNAVIMAI  PAGAL PROGRAMAS</t>
  </si>
  <si>
    <t>APYVARTINĖS LĖŠOS 2016 M. SAUSIO 1D. ESANČIAM ĮSISKOLINIMUI UŽ SUTEIKTAS PASLAUGAS, ATLIKTUS DARBUS IR ĮSIGYTAS PREKES PADENGTI, TIKSLINĖMS PROGRAMOMS FINANSUOTI</t>
  </si>
  <si>
    <t>Tūkst. Eur</t>
  </si>
  <si>
    <t>skolintos lėšos</t>
  </si>
  <si>
    <t>iš jų – skolintos lėšos</t>
  </si>
  <si>
    <t xml:space="preserve">      įstaigos pajamos</t>
  </si>
  <si>
    <t>iš jų – aplinkos apsaugos rėmimo specialioji programa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</si>
  <si>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</si>
  <si>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</si>
  <si>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</si>
  <si>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>iš jų: neformaliojo vaikų švietimui</t>
  </si>
  <si>
    <t>sprendimo Nr. T1-21</t>
  </si>
  <si>
    <t xml:space="preserve"> (Telšių rajono savivaldybės tarybos 2016 m. kovo 31 d.</t>
  </si>
  <si>
    <t xml:space="preserve">        (Telšių rajono savivaldybės tarybos 2016 m. kovo 31 d.</t>
  </si>
  <si>
    <t xml:space="preserve">            (Telšių rajono savivaldybės tarybos 2016 m. kovo 31 d.</t>
  </si>
  <si>
    <t xml:space="preserve">               (Telšių rajono savivaldybės tarybos 2016 m. kovo 31 d.</t>
  </si>
  <si>
    <t>Iš viso 07 programai</t>
  </si>
  <si>
    <t xml:space="preserve">           (Telšių rajono savivaldybės tarybos 2016 m. balandžio 28 d.</t>
  </si>
  <si>
    <t xml:space="preserve"> (Telšių rajono savivaldybės tarybos 2016 m. balandžio 28 d.</t>
  </si>
  <si>
    <t xml:space="preserve">        (Telšių rajono savivaldybės tarybos 2016 m. balandžio 28 d.</t>
  </si>
  <si>
    <t xml:space="preserve">       sprendimo Nr. T1-103  redakcija)</t>
  </si>
  <si>
    <t xml:space="preserve">            (Telšių rajono savivaldybės tarybos 2016 m. balandžio 28  d.</t>
  </si>
  <si>
    <t xml:space="preserve">               sprendimo Nr. T1- 103  redakcija)</t>
  </si>
  <si>
    <t xml:space="preserve">  (Telšių rajono savivaldybės tarybos 2016 m. balandžio 28 d.</t>
  </si>
  <si>
    <t xml:space="preserve"> (Telšių rajono savivaldybės tarybos 2016 m. gegužės 26 d.</t>
  </si>
  <si>
    <t>4.1.3.1.9.</t>
  </si>
  <si>
    <t>4.1.3.1.10.</t>
  </si>
  <si>
    <t>4.1.3.1.11.</t>
  </si>
  <si>
    <t>4.1.3.1.12.</t>
  </si>
  <si>
    <t>4.1.3.1.13.</t>
  </si>
  <si>
    <t>Telšių „Džiugo“ gimnazijai, Sedos g. 29, Telšiai</t>
  </si>
  <si>
    <t>Telšių „Kranto“ progimnazijai, Masčio g. 14, Telšiai</t>
  </si>
  <si>
    <t>Telšių r. Žarėnų „Minijos“ pagrindinei mokyklai, Mokyklos g. 7, Žarėnų mstl., Telšių r. sav.</t>
  </si>
  <si>
    <t>Telšių menų mokyklai, Respublikos g. 28, Telšiai</t>
  </si>
  <si>
    <t>Telšių r. Luokės gimnazijai, Mokyklos g. 5, Luokės mstl., Telšių . sav.</t>
  </si>
  <si>
    <t xml:space="preserve">  (Telšių rajono savivaldybės tarybos 2016 m. gegužės 26 d.</t>
  </si>
  <si>
    <t xml:space="preserve">        (Telšių rajono savivaldybės tarybos 2016 m. gegužės 26 d.</t>
  </si>
  <si>
    <t>(Telšių rajono savivaldybės tarybos 2016 m. gegužės 26 d.</t>
  </si>
  <si>
    <t xml:space="preserve">            (Telšių rajono savivaldybės tarybos 2016 m. gegužės 26 d.</t>
  </si>
  <si>
    <t>sprendimo Nr. T1-201 redakcija)</t>
  </si>
  <si>
    <t xml:space="preserve"> sprendimo Nr. T1-201  redakcija)</t>
  </si>
  <si>
    <t xml:space="preserve">       sprendimo Nr. T1-201 redakcija)</t>
  </si>
  <si>
    <t xml:space="preserve">       sprendimo Nr. T1-201  redakcija)</t>
  </si>
  <si>
    <t xml:space="preserve">    sprendimo Nr. T1-201 redakcija)</t>
  </si>
  <si>
    <t xml:space="preserve">            sprendimo Nr. T1-201 redakcija)</t>
  </si>
  <si>
    <t xml:space="preserve"> (Telšių rajono savivaldybės tarybos 2016 m. birželio 30 d.</t>
  </si>
  <si>
    <t>Telšių civilinės metrikacijos pastato kapitaliniam remontui</t>
  </si>
  <si>
    <t xml:space="preserve">        (Telšių rajono savivaldybės tarybos 2016 m. birželio 30 d.</t>
  </si>
  <si>
    <t>4.1.3.4.</t>
  </si>
  <si>
    <t>4.1.3.5.</t>
  </si>
  <si>
    <t xml:space="preserve">  (Telšių rajono savivaldybės tarybos 2016 m. birželio 30 d.</t>
  </si>
  <si>
    <t>(Telšių rajono savivaldybės tarybos 2016 m. birželio 30 d.</t>
  </si>
  <si>
    <t xml:space="preserve">            (Telšių rajono savivaldybės tarybos 2016 m.birželio 30 d.</t>
  </si>
  <si>
    <t>Suteikta valstybės finansinė parama užsienyje mirusio (žuvusio) Lietuvos Respublikos piliečio palaikams parvežti į Lietuvos Respubliką</t>
  </si>
  <si>
    <t>sprendimo Nr. T1-242 redakcija)</t>
  </si>
  <si>
    <t xml:space="preserve">       sprendimo Nr. T1-242 redakcija)</t>
  </si>
  <si>
    <t xml:space="preserve">    sprendimo Nr. T1-242  redakcija)</t>
  </si>
  <si>
    <t xml:space="preserve">            sprendimo Nr. T1-242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</si>
  <si>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</si>
  <si>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</si>
  <si>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</si>
  <si>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</si>
  <si>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(Telšių rajono savivaldybės tarybos 2016 m. rugsėjo 29 d.</t>
  </si>
  <si>
    <t xml:space="preserve">  (Telšių rajono savivaldybės tarybos 2016 m. rugsėjo 29 d.</t>
  </si>
  <si>
    <t xml:space="preserve">        (Telšių rajono savivaldybės tarybos 2016 m. rugsėjo 29 d.</t>
  </si>
  <si>
    <t xml:space="preserve">            (Telšių rajono savivaldybės tarybos 2016 m. rugsėjo 29 d.</t>
  </si>
  <si>
    <t>4.1.3.7.</t>
  </si>
  <si>
    <t>4.1.3.7.1.</t>
  </si>
  <si>
    <t>4.1.3.7.2.</t>
  </si>
  <si>
    <t>4.1.3.7.3.</t>
  </si>
  <si>
    <t>LuokėsVytauto Kleivos gimnazija</t>
  </si>
  <si>
    <t xml:space="preserve">           (Telšių rajono savivaldybės tarybos 2016 m. rugsėjo 29 d.</t>
  </si>
  <si>
    <t xml:space="preserve"> sprendimo Nr. T1-315 redakcija)</t>
  </si>
  <si>
    <t>sprendimo Nr. T1-315  redakcija)</t>
  </si>
  <si>
    <t xml:space="preserve">       sprendimo Nr. T1-315 redakcija)</t>
  </si>
  <si>
    <t xml:space="preserve">       sprendimo Nr. T1-242  redakcija)</t>
  </si>
  <si>
    <t xml:space="preserve">       sprendimo Nr. T1-315  redakcija)</t>
  </si>
  <si>
    <t xml:space="preserve">       sprendimo Nr. T1-162 redakcija)</t>
  </si>
  <si>
    <t xml:space="preserve">    sprendimo Nr. T1-315  redakcija)</t>
  </si>
  <si>
    <t xml:space="preserve">    sprendimo Nr. T1-162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</si>
  <si>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</si>
  <si>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</si>
  <si>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</si>
  <si>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 sprendimo Nr. T1-103 redakcija)</t>
  </si>
  <si>
    <t xml:space="preserve">            sprendimo Nr. T1-162 redakcija)</t>
  </si>
  <si>
    <t xml:space="preserve">            sprendimo Nr. T1-315 redakcija)</t>
  </si>
  <si>
    <t>sprendimo Nr. T1-103  redakcija)</t>
  </si>
  <si>
    <t>sprendimo Nr. T1-162 redakcija)</t>
  </si>
  <si>
    <t xml:space="preserve"> sprendimo Nr. T1-162  redakcija)</t>
  </si>
  <si>
    <t xml:space="preserve"> sprendimo Nr. T1-242  redakcija)</t>
  </si>
  <si>
    <t xml:space="preserve">       sprendimo Nr. T1-103 redakcija)</t>
  </si>
  <si>
    <t xml:space="preserve"> (Telšių rajono savivaldybės tarybos 2016 m. spalio 27 d.</t>
  </si>
  <si>
    <t>sprendimo Nr. T1-315 redakcija)</t>
  </si>
  <si>
    <t xml:space="preserve">  (Telšių rajono savivaldybės tarybos 2016 m.spalio 27 d.</t>
  </si>
  <si>
    <t xml:space="preserve">        (Telšių rajono savivaldybės tarybos 2016 m. spalio 27 d.</t>
  </si>
  <si>
    <t>(Telšių rajono savivaldybės tarybos 2016 m. spalio 27 d.</t>
  </si>
  <si>
    <t xml:space="preserve">           (Telšių rajono savivaldybės tarybos 2016 m. spalio 27 d.</t>
  </si>
  <si>
    <t xml:space="preserve">            (Telšių rajono savivaldybės tarybos 2016 m. spalio 27 d.</t>
  </si>
  <si>
    <t xml:space="preserve">            sprendimo Nr. T1-357 redakcija)</t>
  </si>
  <si>
    <t xml:space="preserve">           sprendimo Nr. T1-357 redakcija)</t>
  </si>
  <si>
    <t xml:space="preserve">    sprendimo Nr. T1-357 redakcija)</t>
  </si>
  <si>
    <t>sprendimo Nr. T1-357 redakcija)</t>
  </si>
  <si>
    <t xml:space="preserve">       sprendimo Nr. T1-357 redakcija)</t>
  </si>
  <si>
    <t>sprendimo Nr. T1-357  redakcija)</t>
  </si>
  <si>
    <t xml:space="preserve"> sprendimo Nr. T1-357 redakcija)</t>
  </si>
  <si>
    <t xml:space="preserve"> (Telšių rajono savivaldybės tarybos 2016 m. lapkričio 24 d.</t>
  </si>
  <si>
    <t xml:space="preserve">        (Telšių rajono savivaldybės tarybos 2016 m. lapkričio 24 d.</t>
  </si>
  <si>
    <t xml:space="preserve">            (Telšių rajono savivaldybės tarybos 2016 m. lapkričio 24 d.</t>
  </si>
  <si>
    <t xml:space="preserve">  (Telšių rajono savivaldybės tarybos 2016 m.lapkričio 24 d.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</si>
  <si>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</si>
  <si>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</si>
  <si>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</si>
  <si>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>Mokinio (klasės, grupės) krepšeliui finansuoti</t>
  </si>
  <si>
    <t>2016 METŲ SPECIALIOJI TIKSLINĖ DOTACIJA MOKINIO (KLASĖS, GRUPĖS) KREPŠELIUI FINANSUOTI PAGAL ASIGNAVIMŲ VALDYTOJUS</t>
  </si>
  <si>
    <t>(Telšių rajono savivaldybės tarybos 2016 m. lapkričio 24 d.</t>
  </si>
  <si>
    <t xml:space="preserve">           (Telšių rajono savivaldybės tarybos 2016 m. lapkričio 24 d.</t>
  </si>
  <si>
    <t xml:space="preserve">                 </t>
  </si>
  <si>
    <t xml:space="preserve"> 2016 METŲ ASIGNAVIMAI SAVARANKIŠKOMS FUNKCIJOMS VYKDYTI PAGAL ASIGNAVIMŲ VALDYTOJUS</t>
  </si>
  <si>
    <t xml:space="preserve"> (Telšių rajono savivaldybės tarybos 2016 m. gruodžio 8 d.</t>
  </si>
  <si>
    <t xml:space="preserve">  (Telšių rajono savivaldybės tarybos 2016 m. gruodžio 8 d.</t>
  </si>
  <si>
    <t xml:space="preserve">        (Telšių rajono savivaldybės tarybos 2016 m. gruodžio 8  d.</t>
  </si>
  <si>
    <t xml:space="preserve">        (Telšių rajono savivaldybės tarybos 2016 m. gruodžio 8 d.</t>
  </si>
  <si>
    <t xml:space="preserve">            (Telšių rajono savivaldybės tarybos 2016 m. gruodžio 8 d.</t>
  </si>
  <si>
    <t>sprendimo Nr. T1- 383 redakcija)</t>
  </si>
  <si>
    <t xml:space="preserve"> sprendimo Nr. T1-383 redakcija)</t>
  </si>
  <si>
    <t xml:space="preserve">       sprendimo Nr. T1-383  redakcija)</t>
  </si>
  <si>
    <t xml:space="preserve">       sprendimo Nr. T1- 383 redakcija)</t>
  </si>
  <si>
    <t xml:space="preserve">       sprendimo Nr. T1-383 redakcija)</t>
  </si>
  <si>
    <t xml:space="preserve">    sprendimo Nr. T1-383 redakcija)</t>
  </si>
  <si>
    <t xml:space="preserve">           sprendimo Nr. T1- 383 redakcija)</t>
  </si>
  <si>
    <t xml:space="preserve">            sprendimo Nr. T1- 383  redakcija)</t>
  </si>
  <si>
    <t xml:space="preserve">            sprendimo Nr. T1-411 redakcija)</t>
  </si>
  <si>
    <t xml:space="preserve">    sprendimo Nr. T1-411 redakcija)</t>
  </si>
  <si>
    <t>sprendimo Nr. T1-411 redakcija)</t>
  </si>
  <si>
    <t xml:space="preserve">       sprendimo Nr. T1-411 redakcija)</t>
  </si>
  <si>
    <t xml:space="preserve"> sprendimo Nr. T1-411 redakcija)</t>
  </si>
  <si>
    <t xml:space="preserve"> (Telšių rajono savivaldybės tarybos 2016 m. gruodžio 28 d.</t>
  </si>
  <si>
    <t xml:space="preserve">  (Telšių rajono savivaldybės tarybos 2016 m. gruodžio 28 d.</t>
  </si>
  <si>
    <t xml:space="preserve">        (Telšių rajono savivaldybės tarybos 2016 m. gruodžio 28 d.</t>
  </si>
  <si>
    <t xml:space="preserve">        (Telšių rajono savivaldybės tarybos 2016 m. gruodžio 28  d.</t>
  </si>
  <si>
    <t xml:space="preserve">        (Telšių rajono savivaldybės tarybos 2016 m. gruodžio2 8 d.</t>
  </si>
  <si>
    <t xml:space="preserve">           (Telšių rajono savivaldybės tarybos 2016 m. gruodžio 28 d.</t>
  </si>
  <si>
    <t xml:space="preserve">            (Telšių rajono savivaldybės tarybos 2016 m. gruodžio 28 d.</t>
  </si>
  <si>
    <t>4.3.1.</t>
  </si>
  <si>
    <t>4.3.2.</t>
  </si>
  <si>
    <t>4.3.3.</t>
  </si>
  <si>
    <t>Kompensavimo būdu gautos Europos Sąjungos finansinės paramos lėšos</t>
  </si>
  <si>
    <t>Europos Sąjungos finansinės paramos lėšos, iš viso: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</si>
  <si>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</si>
  <si>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</si>
  <si>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>(Telšių rajono savivaldybės tarybos 2016 m. gruodžio  28 d.</t>
  </si>
  <si>
    <t xml:space="preserve">  (Telšių rajono savivaldybės tarybos 2016 m. gruodžio28 d.</t>
  </si>
  <si>
    <t>4 f-ja -</t>
  </si>
  <si>
    <t>sprendimo Nr. T1-435 redakcija)</t>
  </si>
  <si>
    <t xml:space="preserve"> sprendimo Nr. T1-435 redakcija)</t>
  </si>
  <si>
    <t xml:space="preserve">       sprendimo Nr. T1-435 redakcija)</t>
  </si>
  <si>
    <t xml:space="preserve">    sprendimo Nr. T1- 435 redakcija)</t>
  </si>
  <si>
    <t xml:space="preserve">           sprendimo Nr. T1-435 redakcija)</t>
  </si>
  <si>
    <t xml:space="preserve">            sprendimo Nr. T1-435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</si>
</sst>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613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15" fillId="0" borderId="0" xfId="0" applyNumberFormat="1" applyFont="1" applyAlignment="1">
      <alignment horizontal="left" indent="23"/>
    </xf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8" fillId="3" borderId="0" xfId="0" applyNumberFormat="1" applyFont="1" applyFill="1" applyBorder="1"/>
    <xf numFmtId="164" fontId="16" fillId="7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3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17" fillId="6" borderId="0" xfId="0" applyNumberFormat="1" applyFont="1" applyFill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8" fillId="3" borderId="0" xfId="0" applyNumberFormat="1" applyFont="1" applyFill="1" applyBorder="1" applyAlignment="1">
      <alignment horizontal="left" wrapText="1" indent="1"/>
    </xf>
    <xf numFmtId="164" fontId="7" fillId="3" borderId="11" xfId="0" applyNumberFormat="1" applyFont="1" applyFill="1" applyBorder="1" applyAlignment="1">
      <alignment horizontal="center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3" borderId="5" xfId="0" applyNumberFormat="1" applyFont="1" applyFill="1" applyBorder="1"/>
    <xf numFmtId="164" fontId="3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8" fillId="3" borderId="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indent="1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8" fillId="0" borderId="5" xfId="0" applyNumberFormat="1" applyFont="1" applyBorder="1" applyAlignment="1">
      <alignment horizontal="left" vertical="top" indent="1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7" fillId="0" borderId="9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indent="1"/>
    </xf>
    <xf numFmtId="164" fontId="8" fillId="0" borderId="0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10" xfId="0" applyNumberFormat="1" applyFont="1" applyBorder="1" applyAlignment="1">
      <alignment horizontal="left" vertical="top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7" fillId="0" borderId="1" xfId="0" applyNumberFormat="1" applyFont="1" applyFill="1" applyBorder="1" applyAlignment="1">
      <alignment horizontal="center" vertical="top"/>
    </xf>
    <xf numFmtId="164" fontId="7" fillId="0" borderId="7" xfId="0" applyNumberFormat="1" applyFont="1" applyFill="1" applyBorder="1" applyAlignment="1">
      <alignment horizontal="center" vertical="top"/>
    </xf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 vertical="top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8" fillId="3" borderId="5" xfId="0" applyNumberFormat="1" applyFont="1" applyFill="1" applyBorder="1" applyAlignment="1">
      <alignment horizontal="left" wrapText="1"/>
    </xf>
    <xf numFmtId="164" fontId="1" fillId="6" borderId="2" xfId="0" applyNumberFormat="1" applyFont="1" applyFill="1" applyBorder="1"/>
    <xf numFmtId="164" fontId="1" fillId="7" borderId="2" xfId="0" applyNumberFormat="1" applyFont="1" applyFill="1" applyBorder="1"/>
    <xf numFmtId="164" fontId="1" fillId="7" borderId="6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8" fillId="3" borderId="10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left" vertical="top" indent="1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3" fillId="0" borderId="1" xfId="1" applyNumberFormat="1" applyFont="1" applyBorder="1" applyAlignment="1" applyProtection="1">
      <alignment horizontal="left" vertical="center" wrapText="1"/>
      <protection hidden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9" fillId="0" borderId="0" xfId="0" applyNumberFormat="1" applyFont="1" applyFill="1"/>
    <xf numFmtId="164" fontId="13" fillId="3" borderId="1" xfId="0" applyNumberFormat="1" applyFont="1" applyFill="1" applyBorder="1" applyAlignment="1">
      <alignment horizontal="left"/>
    </xf>
    <xf numFmtId="164" fontId="14" fillId="3" borderId="1" xfId="0" applyNumberFormat="1" applyFont="1" applyFill="1" applyBorder="1" applyAlignment="1">
      <alignment vertical="center" wrapText="1"/>
    </xf>
    <xf numFmtId="164" fontId="14" fillId="0" borderId="1" xfId="0" applyNumberFormat="1" applyFont="1" applyBorder="1" applyAlignment="1">
      <alignment wrapText="1"/>
    </xf>
    <xf numFmtId="164" fontId="14" fillId="0" borderId="1" xfId="0" applyNumberFormat="1" applyFont="1" applyBorder="1" applyAlignment="1">
      <alignment horizontal="center" vertical="center"/>
    </xf>
    <xf numFmtId="164" fontId="14" fillId="0" borderId="1" xfId="0" applyNumberFormat="1" applyFont="1" applyBorder="1" applyAlignment="1">
      <alignment horizontal="center" wrapText="1"/>
    </xf>
    <xf numFmtId="164" fontId="13" fillId="5" borderId="1" xfId="0" applyNumberFormat="1" applyFont="1" applyFill="1" applyBorder="1" applyAlignment="1">
      <alignment horizontal="left"/>
    </xf>
    <xf numFmtId="164" fontId="4" fillId="5" borderId="1" xfId="0" applyNumberFormat="1" applyFont="1" applyFill="1" applyBorder="1" applyAlignment="1">
      <alignment wrapText="1"/>
    </xf>
    <xf numFmtId="164" fontId="4" fillId="5" borderId="1" xfId="0" applyNumberFormat="1" applyFont="1" applyFill="1" applyBorder="1" applyAlignment="1">
      <alignment vertical="center"/>
    </xf>
    <xf numFmtId="164" fontId="13" fillId="5" borderId="0" xfId="0" applyNumberFormat="1" applyFont="1" applyFill="1"/>
    <xf numFmtId="164" fontId="13" fillId="0" borderId="1" xfId="0" applyNumberFormat="1" applyFont="1" applyBorder="1" applyAlignment="1">
      <alignment wrapText="1"/>
    </xf>
    <xf numFmtId="164" fontId="13" fillId="5" borderId="1" xfId="0" applyNumberFormat="1" applyFont="1" applyFill="1" applyBorder="1" applyAlignment="1">
      <alignment horizontal="right" vertical="center"/>
    </xf>
    <xf numFmtId="164" fontId="13" fillId="0" borderId="7" xfId="0" applyNumberFormat="1" applyFont="1" applyBorder="1" applyAlignment="1">
      <alignment wrapText="1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inden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/>
    <xf numFmtId="164" fontId="3" fillId="7" borderId="3" xfId="0" applyNumberFormat="1" applyFont="1" applyFill="1" applyBorder="1"/>
    <xf numFmtId="164" fontId="1" fillId="6" borderId="8" xfId="0" applyNumberFormat="1" applyFont="1" applyFill="1" applyBorder="1"/>
    <xf numFmtId="164" fontId="3" fillId="7" borderId="8" xfId="0" applyNumberFormat="1" applyFont="1" applyFill="1" applyBorder="1"/>
    <xf numFmtId="164" fontId="1" fillId="0" borderId="11" xfId="0" applyNumberFormat="1" applyFont="1" applyFill="1" applyBorder="1" applyAlignment="1">
      <alignment horizontal="center"/>
    </xf>
    <xf numFmtId="164" fontId="8" fillId="0" borderId="11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8" fillId="0" borderId="12" xfId="0" applyNumberFormat="1" applyFont="1" applyFill="1" applyBorder="1"/>
    <xf numFmtId="164" fontId="8" fillId="3" borderId="0" xfId="0" applyNumberFormat="1" applyFont="1" applyFill="1" applyBorder="1" applyAlignment="1">
      <alignment horizontal="left" indent="1"/>
    </xf>
    <xf numFmtId="164" fontId="1" fillId="3" borderId="5" xfId="0" applyNumberFormat="1" applyFont="1" applyFill="1" applyBorder="1" applyAlignment="1">
      <alignment horizontal="center"/>
    </xf>
    <xf numFmtId="164" fontId="1" fillId="3" borderId="11" xfId="0" applyNumberFormat="1" applyFont="1" applyFill="1" applyBorder="1" applyAlignment="1">
      <alignment horizontal="center"/>
    </xf>
    <xf numFmtId="164" fontId="8" fillId="0" borderId="11" xfId="0" applyNumberFormat="1" applyFont="1" applyBorder="1" applyAlignment="1">
      <alignment horizontal="left" indent="1"/>
    </xf>
    <xf numFmtId="164" fontId="4" fillId="3" borderId="3" xfId="0" applyNumberFormat="1" applyFont="1" applyFill="1" applyBorder="1"/>
    <xf numFmtId="164" fontId="8" fillId="3" borderId="8" xfId="0" applyNumberFormat="1" applyFont="1" applyFill="1" applyBorder="1" applyAlignment="1">
      <alignment horizontal="left" indent="1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4" fillId="3" borderId="6" xfId="0" applyNumberFormat="1" applyFont="1" applyFill="1" applyBorder="1"/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indent="1"/>
    </xf>
    <xf numFmtId="164" fontId="8" fillId="3" borderId="14" xfId="0" applyNumberFormat="1" applyFont="1" applyFill="1" applyBorder="1" applyAlignment="1">
      <alignment horizontal="left" indent="1"/>
    </xf>
    <xf numFmtId="164" fontId="3" fillId="0" borderId="5" xfId="0" applyNumberFormat="1" applyFont="1" applyBorder="1" applyAlignment="1">
      <alignment horizontal="left"/>
    </xf>
    <xf numFmtId="164" fontId="1" fillId="0" borderId="11" xfId="0" applyNumberFormat="1" applyFont="1" applyBorder="1" applyAlignment="1">
      <alignment horizontal="center"/>
    </xf>
    <xf numFmtId="164" fontId="4" fillId="3" borderId="13" xfId="0" applyNumberFormat="1" applyFont="1" applyFill="1" applyBorder="1"/>
    <xf numFmtId="164" fontId="4" fillId="6" borderId="4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7" fillId="3" borderId="5" xfId="0" applyNumberFormat="1" applyFont="1" applyFill="1" applyBorder="1" applyAlignment="1">
      <alignment horizontal="right"/>
    </xf>
    <xf numFmtId="164" fontId="7" fillId="3" borderId="11" xfId="0" applyNumberFormat="1" applyFont="1" applyFill="1" applyBorder="1" applyAlignment="1">
      <alignment horizontal="right"/>
    </xf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164" fontId="8" fillId="3" borderId="5" xfId="0" applyNumberFormat="1" applyFont="1" applyFill="1" applyBorder="1" applyAlignment="1">
      <alignment horizontal="left" indent="1"/>
    </xf>
    <xf numFmtId="164" fontId="8" fillId="3" borderId="11" xfId="0" applyNumberFormat="1" applyFont="1" applyFill="1" applyBorder="1" applyAlignment="1">
      <alignment horizontal="left" indent="1"/>
    </xf>
    <xf numFmtId="1" fontId="7" fillId="0" borderId="1" xfId="0" applyNumberFormat="1" applyFont="1" applyBorder="1" applyAlignment="1">
      <alignment horizontal="center"/>
    </xf>
    <xf numFmtId="164" fontId="13" fillId="0" borderId="0" xfId="0" applyNumberFormat="1" applyFont="1" applyFill="1"/>
    <xf numFmtId="0" fontId="8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left" wrapText="1" indent="23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0" fontId="3" fillId="0" borderId="1" xfId="0" applyFont="1" applyBorder="1" applyAlignment="1">
      <alignment vertical="center" wrapTex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/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3" fillId="6" borderId="11" xfId="0" applyNumberFormat="1" applyFont="1" applyFill="1" applyBorder="1" applyAlignment="1"/>
    <xf numFmtId="164" fontId="3" fillId="0" borderId="4" xfId="0" applyNumberFormat="1" applyFont="1" applyBorder="1" applyAlignment="1">
      <alignment vertical="top"/>
    </xf>
    <xf numFmtId="164" fontId="3" fillId="0" borderId="9" xfId="0" applyNumberFormat="1" applyFont="1" applyBorder="1" applyAlignment="1"/>
    <xf numFmtId="164" fontId="3" fillId="6" borderId="2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7" fillId="0" borderId="14" xfId="0" applyNumberFormat="1" applyFont="1" applyBorder="1" applyAlignment="1">
      <alignment horizontal="center" vertical="top"/>
    </xf>
    <xf numFmtId="164" fontId="3" fillId="0" borderId="6" xfId="0" applyNumberFormat="1" applyFont="1" applyBorder="1" applyAlignment="1">
      <alignment horizontal="left" wrapText="1"/>
    </xf>
    <xf numFmtId="164" fontId="7" fillId="0" borderId="14" xfId="0" applyNumberFormat="1" applyFont="1" applyFill="1" applyBorder="1" applyAlignment="1">
      <alignment horizontal="center" vertical="top"/>
    </xf>
    <xf numFmtId="164" fontId="8" fillId="0" borderId="14" xfId="0" applyNumberFormat="1" applyFont="1" applyBorder="1" applyAlignment="1">
      <alignment horizontal="left" vertical="top" wrapText="1" indent="1"/>
    </xf>
    <xf numFmtId="164" fontId="7" fillId="0" borderId="3" xfId="0" applyNumberFormat="1" applyFont="1" applyFill="1" applyBorder="1" applyAlignment="1">
      <alignment horizontal="center" vertical="top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164" fontId="3" fillId="7" borderId="4" xfId="0" applyNumberFormat="1" applyFont="1" applyFill="1" applyBorder="1" applyAlignment="1"/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4" fillId="8" borderId="1" xfId="0" applyNumberFormat="1" applyFont="1" applyFill="1" applyBorder="1" applyAlignment="1">
      <alignment vertical="distributed"/>
    </xf>
    <xf numFmtId="164" fontId="3" fillId="8" borderId="1" xfId="0" applyNumberFormat="1" applyFont="1" applyFill="1" applyBorder="1" applyAlignment="1">
      <alignment vertical="distributed"/>
    </xf>
    <xf numFmtId="164" fontId="3" fillId="8" borderId="4" xfId="0" applyNumberFormat="1" applyFont="1" applyFill="1" applyBorder="1" applyAlignment="1"/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7" fillId="0" borderId="5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7" fillId="0" borderId="5" xfId="0" applyNumberFormat="1" applyFont="1" applyBorder="1" applyAlignment="1">
      <alignment horizontal="center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0" xfId="0" applyNumberFormat="1" applyFont="1" applyFill="1" applyBorder="1" applyAlignment="1"/>
    <xf numFmtId="164" fontId="3" fillId="6" borderId="9" xfId="0" applyNumberFormat="1" applyFont="1" applyFill="1" applyBorder="1" applyAlignment="1"/>
    <xf numFmtId="164" fontId="3" fillId="6" borderId="10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/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5" borderId="1" xfId="0" applyNumberFormat="1" applyFont="1" applyFill="1" applyBorder="1"/>
    <xf numFmtId="164" fontId="7" fillId="0" borderId="1" xfId="0" applyNumberFormat="1" applyFont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2" xfId="0" applyNumberFormat="1" applyFont="1" applyBorder="1" applyAlignment="1">
      <alignment vertical="top"/>
    </xf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 applyAlignment="1"/>
    <xf numFmtId="164" fontId="3" fillId="7" borderId="3" xfId="0" applyNumberFormat="1" applyFont="1" applyFill="1" applyBorder="1" applyAlignment="1"/>
    <xf numFmtId="49" fontId="7" fillId="0" borderId="9" xfId="0" applyNumberFormat="1" applyFont="1" applyBorder="1" applyAlignment="1">
      <alignment horizontal="center"/>
    </xf>
    <xf numFmtId="164" fontId="7" fillId="0" borderId="9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49" fontId="7" fillId="0" borderId="4" xfId="0" applyNumberFormat="1" applyFont="1" applyBorder="1" applyAlignment="1">
      <alignment horizontal="center" vertical="top"/>
    </xf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8" fillId="5" borderId="11" xfId="0" applyNumberFormat="1" applyFont="1" applyFill="1" applyBorder="1" applyAlignment="1">
      <alignment horizontal="left" wrapText="1" indent="1"/>
    </xf>
    <xf numFmtId="164" fontId="7" fillId="0" borderId="3" xfId="0" applyNumberFormat="1" applyFont="1" applyBorder="1" applyAlignment="1">
      <alignment horizontal="center" vertical="center"/>
    </xf>
    <xf numFmtId="164" fontId="7" fillId="0" borderId="0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7" fillId="4" borderId="1" xfId="0" applyNumberFormat="1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vertical="distributed"/>
    </xf>
    <xf numFmtId="164" fontId="16" fillId="3" borderId="1" xfId="0" applyNumberFormat="1" applyFont="1" applyFill="1" applyBorder="1" applyAlignment="1">
      <alignment vertical="distributed"/>
    </xf>
    <xf numFmtId="164" fontId="8" fillId="0" borderId="10" xfId="0" applyNumberFormat="1" applyFont="1" applyBorder="1"/>
    <xf numFmtId="164" fontId="8" fillId="0" borderId="10" xfId="0" applyNumberFormat="1" applyFont="1" applyFill="1" applyBorder="1" applyAlignment="1">
      <alignment horizontal="left" wrapText="1" indent="1"/>
    </xf>
    <xf numFmtId="164" fontId="8" fillId="0" borderId="12" xfId="0" applyNumberFormat="1" applyFont="1" applyFill="1" applyBorder="1" applyAlignment="1">
      <alignment horizontal="left" wrapText="1" indent="1"/>
    </xf>
    <xf numFmtId="164" fontId="8" fillId="0" borderId="10" xfId="0" applyNumberFormat="1" applyFont="1" applyBorder="1" applyAlignment="1">
      <alignment horizontal="left" indent="1"/>
    </xf>
    <xf numFmtId="49" fontId="7" fillId="0" borderId="1" xfId="0" applyNumberFormat="1" applyFont="1" applyBorder="1" applyAlignment="1">
      <alignment horizontal="center" vertical="top"/>
    </xf>
    <xf numFmtId="164" fontId="8" fillId="3" borderId="10" xfId="0" applyNumberFormat="1" applyFont="1" applyFill="1" applyBorder="1" applyAlignment="1">
      <alignment horizontal="left" vertical="center"/>
    </xf>
    <xf numFmtId="164" fontId="8" fillId="3" borderId="10" xfId="0" applyNumberFormat="1" applyFont="1" applyFill="1" applyBorder="1" applyAlignment="1">
      <alignment horizontal="left" vertical="center" wrapText="1" indent="1"/>
    </xf>
    <xf numFmtId="164" fontId="8" fillId="3" borderId="10" xfId="0" applyNumberFormat="1" applyFont="1" applyFill="1" applyBorder="1" applyAlignment="1">
      <alignment horizontal="left" wrapText="1" indent="1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6" fillId="4" borderId="4" xfId="0" applyNumberFormat="1" applyFont="1" applyFill="1" applyBorder="1"/>
    <xf numFmtId="164" fontId="6" fillId="4" borderId="10" xfId="0" applyNumberFormat="1" applyFont="1" applyFill="1" applyBorder="1"/>
    <xf numFmtId="164" fontId="8" fillId="0" borderId="10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2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5" fillId="0" borderId="3" xfId="0" applyNumberFormat="1" applyFont="1" applyBorder="1" applyAlignment="1">
      <alignment horizontal="center"/>
    </xf>
    <xf numFmtId="164" fontId="5" fillId="0" borderId="1" xfId="0" applyNumberFormat="1" applyFont="1" applyFill="1" applyBorder="1" applyAlignment="1">
      <alignment horizont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Fill="1" applyBorder="1" applyAlignment="1">
      <alignment horizontal="center" vertical="center"/>
    </xf>
    <xf numFmtId="164" fontId="7" fillId="0" borderId="5" xfId="0" applyNumberFormat="1" applyFont="1" applyFill="1" applyBorder="1" applyAlignment="1">
      <alignment horizontal="center" vertical="center"/>
    </xf>
    <xf numFmtId="164" fontId="7" fillId="0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horizontal="center" vertical="top"/>
    </xf>
    <xf numFmtId="164" fontId="7" fillId="3" borderId="11" xfId="0" applyNumberFormat="1" applyFont="1" applyFill="1" applyBorder="1" applyAlignment="1">
      <alignment horizontal="center" vertical="top"/>
    </xf>
    <xf numFmtId="164" fontId="8" fillId="0" borderId="5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indent="1"/>
    </xf>
    <xf numFmtId="164" fontId="5" fillId="0" borderId="2" xfId="0" applyNumberFormat="1" applyFont="1" applyFill="1" applyBorder="1" applyAlignment="1">
      <alignment horizontal="center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5" fillId="0" borderId="2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164" fontId="5" fillId="0" borderId="6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5" fillId="0" borderId="13" xfId="0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4" fontId="17" fillId="0" borderId="0" xfId="0" applyNumberFormat="1" applyFont="1" applyAlignment="1">
      <alignment horizontal="right"/>
    </xf>
    <xf numFmtId="164" fontId="5" fillId="0" borderId="9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  <xf numFmtId="1" fontId="4" fillId="0" borderId="0" xfId="0" applyNumberFormat="1" applyFont="1" applyAlignment="1">
      <alignment horizontal="center" wrapText="1"/>
    </xf>
    <xf numFmtId="164" fontId="15" fillId="0" borderId="0" xfId="0" applyNumberFormat="1" applyFont="1" applyAlignment="1">
      <alignment horizontal="left" indent="27"/>
    </xf>
    <xf numFmtId="164" fontId="5" fillId="0" borderId="11" xfId="0" applyNumberFormat="1" applyFont="1" applyBorder="1" applyAlignment="1">
      <alignment horizontal="center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2"/>
  <sheetViews>
    <sheetView showZeros="0" workbookViewId="0">
      <selection activeCell="K16" sqref="K16"/>
    </sheetView>
  </sheetViews>
  <sheetFormatPr defaultColWidth="9.42578125" defaultRowHeight="15" x14ac:dyDescent="0.25"/>
  <cols>
    <col min="1" max="1" width="9.7109375" style="311" customWidth="1"/>
    <col min="2" max="2" width="70.28515625" style="313" customWidth="1"/>
    <col min="3" max="3" width="10.42578125" style="314" hidden="1" customWidth="1"/>
    <col min="4" max="4" width="11.7109375" style="311" hidden="1" customWidth="1"/>
    <col min="5" max="5" width="10.42578125" style="311" customWidth="1"/>
    <col min="6" max="16384" width="9.42578125" style="311"/>
  </cols>
  <sheetData>
    <row r="1" spans="2:5" x14ac:dyDescent="0.25">
      <c r="B1" s="517" t="s">
        <v>349</v>
      </c>
      <c r="C1" s="517"/>
      <c r="D1" s="517"/>
      <c r="E1" s="517"/>
    </row>
    <row r="2" spans="2:5" x14ac:dyDescent="0.25">
      <c r="B2" s="517" t="s">
        <v>435</v>
      </c>
      <c r="C2" s="517"/>
      <c r="D2" s="517"/>
      <c r="E2" s="517"/>
    </row>
    <row r="3" spans="2:5" x14ac:dyDescent="0.25">
      <c r="B3" s="517" t="s">
        <v>454</v>
      </c>
      <c r="C3" s="517"/>
      <c r="D3" s="517"/>
      <c r="E3" s="517"/>
    </row>
    <row r="4" spans="2:5" x14ac:dyDescent="0.25">
      <c r="B4" s="517" t="s">
        <v>350</v>
      </c>
      <c r="C4" s="517"/>
      <c r="D4" s="517"/>
      <c r="E4" s="517"/>
    </row>
    <row r="5" spans="2:5" s="392" customFormat="1" x14ac:dyDescent="0.25">
      <c r="B5" s="516" t="s">
        <v>455</v>
      </c>
      <c r="C5" s="516"/>
      <c r="D5" s="516"/>
      <c r="E5" s="516"/>
    </row>
    <row r="6" spans="2:5" s="392" customFormat="1" x14ac:dyDescent="0.25">
      <c r="B6" s="516" t="s">
        <v>529</v>
      </c>
      <c r="C6" s="516"/>
      <c r="D6" s="516"/>
      <c r="E6" s="516"/>
    </row>
    <row r="7" spans="2:5" s="392" customFormat="1" x14ac:dyDescent="0.25">
      <c r="B7" s="516" t="s">
        <v>461</v>
      </c>
      <c r="C7" s="516"/>
      <c r="D7" s="516"/>
      <c r="E7" s="516"/>
    </row>
    <row r="8" spans="2:5" s="392" customFormat="1" x14ac:dyDescent="0.25">
      <c r="B8" s="516" t="s">
        <v>530</v>
      </c>
      <c r="C8" s="516"/>
      <c r="D8" s="516"/>
      <c r="E8" s="516"/>
    </row>
    <row r="9" spans="2:5" s="392" customFormat="1" x14ac:dyDescent="0.25">
      <c r="B9" s="516" t="s">
        <v>467</v>
      </c>
      <c r="C9" s="516"/>
      <c r="D9" s="516"/>
      <c r="E9" s="516"/>
    </row>
    <row r="10" spans="2:5" s="392" customFormat="1" x14ac:dyDescent="0.25">
      <c r="B10" s="516" t="s">
        <v>482</v>
      </c>
      <c r="C10" s="516"/>
      <c r="D10" s="516"/>
      <c r="E10" s="516"/>
    </row>
    <row r="11" spans="2:5" s="392" customFormat="1" x14ac:dyDescent="0.25">
      <c r="B11" s="516" t="s">
        <v>488</v>
      </c>
      <c r="C11" s="516"/>
      <c r="D11" s="516"/>
      <c r="E11" s="516"/>
    </row>
    <row r="12" spans="2:5" s="392" customFormat="1" x14ac:dyDescent="0.25">
      <c r="B12" s="516" t="s">
        <v>497</v>
      </c>
      <c r="C12" s="516"/>
      <c r="D12" s="516"/>
      <c r="E12" s="516"/>
    </row>
    <row r="13" spans="2:5" s="392" customFormat="1" x14ac:dyDescent="0.25">
      <c r="B13" s="516" t="s">
        <v>505</v>
      </c>
      <c r="C13" s="516"/>
      <c r="D13" s="516"/>
      <c r="E13" s="516"/>
    </row>
    <row r="14" spans="2:5" s="392" customFormat="1" x14ac:dyDescent="0.25">
      <c r="B14" s="516" t="s">
        <v>535</v>
      </c>
      <c r="C14" s="516"/>
      <c r="D14" s="516"/>
      <c r="E14" s="516"/>
    </row>
    <row r="15" spans="2:5" s="392" customFormat="1" x14ac:dyDescent="0.25">
      <c r="B15" s="516" t="s">
        <v>534</v>
      </c>
      <c r="C15" s="516"/>
      <c r="D15" s="516"/>
      <c r="E15" s="516"/>
    </row>
    <row r="16" spans="2:5" s="392" customFormat="1" x14ac:dyDescent="0.25">
      <c r="B16" s="516" t="s">
        <v>544</v>
      </c>
      <c r="C16" s="516"/>
      <c r="D16" s="516"/>
      <c r="E16" s="516"/>
    </row>
    <row r="17" spans="1:5" s="392" customFormat="1" x14ac:dyDescent="0.25">
      <c r="B17" s="516" t="s">
        <v>548</v>
      </c>
      <c r="C17" s="516"/>
      <c r="D17" s="516"/>
      <c r="E17" s="516"/>
    </row>
    <row r="18" spans="1:5" s="392" customFormat="1" x14ac:dyDescent="0.25">
      <c r="B18" s="516" t="s">
        <v>566</v>
      </c>
      <c r="C18" s="516"/>
      <c r="D18" s="516"/>
      <c r="E18" s="516"/>
    </row>
    <row r="19" spans="1:5" s="392" customFormat="1" x14ac:dyDescent="0.25">
      <c r="B19" s="516" t="s">
        <v>561</v>
      </c>
      <c r="C19" s="516"/>
      <c r="D19" s="516"/>
      <c r="E19" s="516"/>
    </row>
    <row r="20" spans="1:5" s="392" customFormat="1" x14ac:dyDescent="0.25">
      <c r="B20" s="516" t="s">
        <v>576</v>
      </c>
      <c r="C20" s="516"/>
      <c r="D20" s="516"/>
      <c r="E20" s="516"/>
    </row>
    <row r="21" spans="1:5" s="392" customFormat="1" x14ac:dyDescent="0.25">
      <c r="B21" s="516" t="s">
        <v>579</v>
      </c>
      <c r="C21" s="516"/>
      <c r="D21" s="516"/>
      <c r="E21" s="516"/>
    </row>
    <row r="22" spans="1:5" s="392" customFormat="1" x14ac:dyDescent="0.25">
      <c r="B22" s="516" t="s">
        <v>596</v>
      </c>
      <c r="C22" s="516"/>
      <c r="D22" s="516"/>
      <c r="E22" s="516"/>
    </row>
    <row r="23" spans="1:5" ht="12" customHeight="1" x14ac:dyDescent="0.25">
      <c r="B23" s="312"/>
      <c r="C23" s="312"/>
      <c r="D23" s="312"/>
      <c r="E23" s="312"/>
    </row>
    <row r="24" spans="1:5" x14ac:dyDescent="0.25">
      <c r="A24" s="515" t="s">
        <v>436</v>
      </c>
      <c r="B24" s="515"/>
      <c r="C24" s="515"/>
    </row>
    <row r="25" spans="1:5" ht="21" customHeight="1" x14ac:dyDescent="0.25">
      <c r="E25" s="5" t="s">
        <v>445</v>
      </c>
    </row>
    <row r="26" spans="1:5" ht="30" x14ac:dyDescent="0.25">
      <c r="A26" s="315" t="s">
        <v>240</v>
      </c>
      <c r="B26" s="316" t="s">
        <v>241</v>
      </c>
      <c r="C26" s="317" t="s">
        <v>338</v>
      </c>
      <c r="D26" s="318" t="s">
        <v>335</v>
      </c>
      <c r="E26" s="316" t="s">
        <v>0</v>
      </c>
    </row>
    <row r="27" spans="1:5" x14ac:dyDescent="0.25">
      <c r="A27" s="319" t="s">
        <v>72</v>
      </c>
      <c r="B27" s="320" t="s">
        <v>242</v>
      </c>
      <c r="C27" s="446">
        <f>C28+C33+C37</f>
        <v>18144</v>
      </c>
      <c r="D27" s="447">
        <f>D28+D33+D37</f>
        <v>77</v>
      </c>
      <c r="E27" s="448">
        <f>E28+E33+E37</f>
        <v>18221</v>
      </c>
    </row>
    <row r="28" spans="1:5" x14ac:dyDescent="0.25">
      <c r="A28" s="319" t="s">
        <v>243</v>
      </c>
      <c r="B28" s="320" t="s">
        <v>244</v>
      </c>
      <c r="C28" s="446">
        <f>C29</f>
        <v>16418.900000000001</v>
      </c>
      <c r="D28" s="447">
        <f>D29</f>
        <v>-47.3</v>
      </c>
      <c r="E28" s="448">
        <f>E29</f>
        <v>16371.6</v>
      </c>
    </row>
    <row r="29" spans="1:5" ht="15" customHeight="1" x14ac:dyDescent="0.25">
      <c r="A29" s="319" t="s">
        <v>245</v>
      </c>
      <c r="B29" s="321" t="s">
        <v>309</v>
      </c>
      <c r="C29" s="44">
        <f>C30+C31+C32</f>
        <v>16418.900000000001</v>
      </c>
      <c r="D29" s="449">
        <f>D30+D31+D32</f>
        <v>-47.3</v>
      </c>
      <c r="E29" s="450">
        <f>E30+E31+E32</f>
        <v>16371.6</v>
      </c>
    </row>
    <row r="30" spans="1:5" ht="15" customHeight="1" x14ac:dyDescent="0.25">
      <c r="A30" s="319" t="s">
        <v>246</v>
      </c>
      <c r="B30" s="321" t="s">
        <v>310</v>
      </c>
      <c r="C30" s="451">
        <v>9299.9</v>
      </c>
      <c r="D30" s="449">
        <v>-47.3</v>
      </c>
      <c r="E30" s="452">
        <f>C30+D30</f>
        <v>9252.6</v>
      </c>
    </row>
    <row r="31" spans="1:5" x14ac:dyDescent="0.25">
      <c r="A31" s="319" t="s">
        <v>247</v>
      </c>
      <c r="B31" s="321" t="s">
        <v>311</v>
      </c>
      <c r="C31" s="451">
        <v>3234</v>
      </c>
      <c r="D31" s="449"/>
      <c r="E31" s="452">
        <f>C31+D31</f>
        <v>3234</v>
      </c>
    </row>
    <row r="32" spans="1:5" ht="30" x14ac:dyDescent="0.25">
      <c r="A32" s="319" t="s">
        <v>248</v>
      </c>
      <c r="B32" s="322" t="s">
        <v>324</v>
      </c>
      <c r="C32" s="451">
        <v>3885</v>
      </c>
      <c r="D32" s="449"/>
      <c r="E32" s="452">
        <f>C32+D32</f>
        <v>3885</v>
      </c>
    </row>
    <row r="33" spans="1:5" x14ac:dyDescent="0.25">
      <c r="A33" s="319" t="s">
        <v>249</v>
      </c>
      <c r="B33" s="320" t="s">
        <v>250</v>
      </c>
      <c r="C33" s="446">
        <f>C34+C35+C36</f>
        <v>547.6</v>
      </c>
      <c r="D33" s="447">
        <f>D34+D35+D36</f>
        <v>131.5</v>
      </c>
      <c r="E33" s="448">
        <f>E34+E35+E36</f>
        <v>679.1</v>
      </c>
    </row>
    <row r="34" spans="1:5" x14ac:dyDescent="0.25">
      <c r="A34" s="319" t="s">
        <v>251</v>
      </c>
      <c r="B34" s="321" t="s">
        <v>312</v>
      </c>
      <c r="C34" s="451">
        <v>250</v>
      </c>
      <c r="D34" s="449">
        <v>40.299999999999997</v>
      </c>
      <c r="E34" s="452">
        <f>C34+D34</f>
        <v>290.3</v>
      </c>
    </row>
    <row r="35" spans="1:5" x14ac:dyDescent="0.25">
      <c r="A35" s="319" t="s">
        <v>252</v>
      </c>
      <c r="B35" s="321" t="s">
        <v>313</v>
      </c>
      <c r="C35" s="451">
        <v>7.6</v>
      </c>
      <c r="D35" s="449">
        <v>1.7</v>
      </c>
      <c r="E35" s="452">
        <f>C35+D35</f>
        <v>9.2999999999999989</v>
      </c>
    </row>
    <row r="36" spans="1:5" x14ac:dyDescent="0.25">
      <c r="A36" s="319" t="s">
        <v>253</v>
      </c>
      <c r="B36" s="321" t="s">
        <v>314</v>
      </c>
      <c r="C36" s="451">
        <v>290</v>
      </c>
      <c r="D36" s="449">
        <v>89.5</v>
      </c>
      <c r="E36" s="452">
        <f>C36+D36</f>
        <v>379.5</v>
      </c>
    </row>
    <row r="37" spans="1:5" x14ac:dyDescent="0.25">
      <c r="A37" s="319" t="s">
        <v>254</v>
      </c>
      <c r="B37" s="323" t="s">
        <v>255</v>
      </c>
      <c r="C37" s="446">
        <f>C38+C39+C40</f>
        <v>1177.5</v>
      </c>
      <c r="D37" s="447">
        <f>D38+D39+D40</f>
        <v>-7.2000000000000011</v>
      </c>
      <c r="E37" s="448">
        <f>E38+E39+E40</f>
        <v>1170.3</v>
      </c>
    </row>
    <row r="38" spans="1:5" x14ac:dyDescent="0.25">
      <c r="A38" s="319" t="s">
        <v>256</v>
      </c>
      <c r="B38" s="321" t="s">
        <v>315</v>
      </c>
      <c r="C38" s="451">
        <v>74.8</v>
      </c>
      <c r="D38" s="449">
        <v>-9.8000000000000007</v>
      </c>
      <c r="E38" s="452">
        <f>C38+D38</f>
        <v>65</v>
      </c>
    </row>
    <row r="39" spans="1:5" x14ac:dyDescent="0.25">
      <c r="A39" s="319" t="s">
        <v>257</v>
      </c>
      <c r="B39" s="321" t="s">
        <v>316</v>
      </c>
      <c r="C39" s="451">
        <v>43</v>
      </c>
      <c r="D39" s="449">
        <v>2.6</v>
      </c>
      <c r="E39" s="452">
        <f>C39+D39</f>
        <v>45.6</v>
      </c>
    </row>
    <row r="40" spans="1:5" x14ac:dyDescent="0.25">
      <c r="A40" s="319" t="s">
        <v>258</v>
      </c>
      <c r="B40" s="321" t="s">
        <v>317</v>
      </c>
      <c r="C40" s="451">
        <v>1059.7</v>
      </c>
      <c r="D40" s="449"/>
      <c r="E40" s="452">
        <f>C40+D40</f>
        <v>1059.7</v>
      </c>
    </row>
    <row r="41" spans="1:5" x14ac:dyDescent="0.25">
      <c r="A41" s="319" t="s">
        <v>183</v>
      </c>
      <c r="B41" s="320" t="s">
        <v>259</v>
      </c>
      <c r="C41" s="446">
        <f>C42+C46+C50+C52</f>
        <v>1440.3</v>
      </c>
      <c r="D41" s="447">
        <f>D42+D46+D50+D52</f>
        <v>39.700000000000003</v>
      </c>
      <c r="E41" s="448">
        <f>E42+E46+E50+E52</f>
        <v>1479.9999999999998</v>
      </c>
    </row>
    <row r="42" spans="1:5" x14ac:dyDescent="0.25">
      <c r="A42" s="319" t="s">
        <v>260</v>
      </c>
      <c r="B42" s="320" t="s">
        <v>261</v>
      </c>
      <c r="C42" s="446">
        <f>C43+C44+C45</f>
        <v>282</v>
      </c>
      <c r="D42" s="447">
        <f>D43+D44+D45</f>
        <v>41.8</v>
      </c>
      <c r="E42" s="448">
        <f>E43+E44+E45</f>
        <v>323.8</v>
      </c>
    </row>
    <row r="43" spans="1:5" ht="30" x14ac:dyDescent="0.25">
      <c r="A43" s="319" t="s">
        <v>262</v>
      </c>
      <c r="B43" s="321" t="s">
        <v>318</v>
      </c>
      <c r="C43" s="451">
        <v>192</v>
      </c>
      <c r="D43" s="449">
        <v>32</v>
      </c>
      <c r="E43" s="452">
        <f>C43+D43</f>
        <v>224</v>
      </c>
    </row>
    <row r="44" spans="1:5" x14ac:dyDescent="0.25">
      <c r="A44" s="319" t="s">
        <v>263</v>
      </c>
      <c r="B44" s="321" t="s">
        <v>319</v>
      </c>
      <c r="C44" s="451">
        <v>24</v>
      </c>
      <c r="D44" s="449"/>
      <c r="E44" s="452">
        <f>C44+D44</f>
        <v>24</v>
      </c>
    </row>
    <row r="45" spans="1:5" x14ac:dyDescent="0.25">
      <c r="A45" s="319" t="s">
        <v>264</v>
      </c>
      <c r="B45" s="321" t="s">
        <v>320</v>
      </c>
      <c r="C45" s="451">
        <v>66</v>
      </c>
      <c r="D45" s="449">
        <v>9.8000000000000007</v>
      </c>
      <c r="E45" s="452">
        <f>C45+D45</f>
        <v>75.8</v>
      </c>
    </row>
    <row r="46" spans="1:5" x14ac:dyDescent="0.25">
      <c r="A46" s="319" t="s">
        <v>265</v>
      </c>
      <c r="B46" s="320" t="s">
        <v>266</v>
      </c>
      <c r="C46" s="446">
        <f>C47+C48+C49</f>
        <v>1109.5999999999999</v>
      </c>
      <c r="D46" s="447">
        <f>D47+D48+D49</f>
        <v>-35.299999999999997</v>
      </c>
      <c r="E46" s="448">
        <f>E47+E48+E49</f>
        <v>1074.3</v>
      </c>
    </row>
    <row r="47" spans="1:5" x14ac:dyDescent="0.25">
      <c r="A47" s="319" t="s">
        <v>267</v>
      </c>
      <c r="B47" s="321" t="s">
        <v>321</v>
      </c>
      <c r="C47" s="44">
        <v>175.9</v>
      </c>
      <c r="D47" s="106">
        <v>-2.2000000000000002</v>
      </c>
      <c r="E47" s="452">
        <f t="shared" ref="E47:E53" si="0">C47+D47</f>
        <v>173.70000000000002</v>
      </c>
    </row>
    <row r="48" spans="1:5" ht="15.75" customHeight="1" x14ac:dyDescent="0.25">
      <c r="A48" s="319" t="s">
        <v>268</v>
      </c>
      <c r="B48" s="321" t="s">
        <v>322</v>
      </c>
      <c r="C48" s="44">
        <v>113</v>
      </c>
      <c r="D48" s="106">
        <v>-2.9</v>
      </c>
      <c r="E48" s="452">
        <f t="shared" si="0"/>
        <v>110.1</v>
      </c>
    </row>
    <row r="49" spans="1:8" x14ac:dyDescent="0.25">
      <c r="A49" s="319" t="s">
        <v>269</v>
      </c>
      <c r="B49" s="321" t="s">
        <v>351</v>
      </c>
      <c r="C49" s="451">
        <v>820.7</v>
      </c>
      <c r="D49" s="449">
        <v>-30.2</v>
      </c>
      <c r="E49" s="452">
        <f t="shared" si="0"/>
        <v>790.5</v>
      </c>
    </row>
    <row r="50" spans="1:8" x14ac:dyDescent="0.25">
      <c r="A50" s="319" t="s">
        <v>270</v>
      </c>
      <c r="B50" s="320" t="s">
        <v>271</v>
      </c>
      <c r="C50" s="446">
        <v>3</v>
      </c>
      <c r="D50" s="447">
        <v>17.100000000000001</v>
      </c>
      <c r="E50" s="453">
        <f t="shared" si="0"/>
        <v>20.100000000000001</v>
      </c>
    </row>
    <row r="51" spans="1:8" hidden="1" x14ac:dyDescent="0.25">
      <c r="A51" s="319"/>
      <c r="B51" s="324" t="s">
        <v>429</v>
      </c>
      <c r="C51" s="454"/>
      <c r="D51" s="455"/>
      <c r="E51" s="456">
        <f t="shared" ref="E51" si="1">C51+D51</f>
        <v>0</v>
      </c>
    </row>
    <row r="52" spans="1:8" x14ac:dyDescent="0.25">
      <c r="A52" s="319" t="s">
        <v>272</v>
      </c>
      <c r="B52" s="320" t="s">
        <v>273</v>
      </c>
      <c r="C52" s="457">
        <v>45.7</v>
      </c>
      <c r="D52" s="458">
        <v>16.100000000000001</v>
      </c>
      <c r="E52" s="453">
        <f t="shared" si="0"/>
        <v>61.800000000000004</v>
      </c>
    </row>
    <row r="53" spans="1:8" s="326" customFormat="1" ht="13.5" hidden="1" x14ac:dyDescent="0.25">
      <c r="A53" s="325"/>
      <c r="B53" s="324" t="s">
        <v>425</v>
      </c>
      <c r="C53" s="454">
        <v>6.3</v>
      </c>
      <c r="D53" s="455"/>
      <c r="E53" s="456">
        <f t="shared" si="0"/>
        <v>6.3</v>
      </c>
    </row>
    <row r="54" spans="1:8" ht="28.5" x14ac:dyDescent="0.25">
      <c r="A54" s="319" t="s">
        <v>73</v>
      </c>
      <c r="B54" s="320" t="s">
        <v>274</v>
      </c>
      <c r="C54" s="457">
        <f>C55+C59</f>
        <v>246.9</v>
      </c>
      <c r="D54" s="458">
        <f t="shared" ref="D54:E54" si="2">D55+D59</f>
        <v>40.200000000000003</v>
      </c>
      <c r="E54" s="453">
        <f t="shared" si="2"/>
        <v>287.10000000000002</v>
      </c>
      <c r="G54" s="400"/>
      <c r="H54" s="400"/>
    </row>
    <row r="55" spans="1:8" x14ac:dyDescent="0.25">
      <c r="A55" s="319" t="s">
        <v>275</v>
      </c>
      <c r="B55" s="320" t="s">
        <v>276</v>
      </c>
      <c r="C55" s="457">
        <f>C56+C57+C58</f>
        <v>246.9</v>
      </c>
      <c r="D55" s="458">
        <f t="shared" ref="D55:E55" si="3">D56+D57+D58</f>
        <v>40.200000000000003</v>
      </c>
      <c r="E55" s="453">
        <f t="shared" si="3"/>
        <v>287.10000000000002</v>
      </c>
      <c r="G55" s="400"/>
      <c r="H55" s="400"/>
    </row>
    <row r="56" spans="1:8" x14ac:dyDescent="0.25">
      <c r="A56" s="212" t="s">
        <v>277</v>
      </c>
      <c r="B56" s="327" t="s">
        <v>323</v>
      </c>
      <c r="C56" s="44">
        <v>138.5</v>
      </c>
      <c r="D56" s="106">
        <v>10</v>
      </c>
      <c r="E56" s="452">
        <f t="shared" ref="E56:E57" si="4">C56+D56</f>
        <v>148.5</v>
      </c>
      <c r="G56" s="400"/>
      <c r="H56" s="400"/>
    </row>
    <row r="57" spans="1:8" x14ac:dyDescent="0.25">
      <c r="A57" s="319" t="s">
        <v>278</v>
      </c>
      <c r="B57" s="328" t="s">
        <v>431</v>
      </c>
      <c r="C57" s="44">
        <v>108.4</v>
      </c>
      <c r="D57" s="106">
        <v>30.2</v>
      </c>
      <c r="E57" s="452">
        <f t="shared" si="4"/>
        <v>138.6</v>
      </c>
      <c r="G57" s="400"/>
      <c r="H57" s="400"/>
    </row>
    <row r="58" spans="1:8" hidden="1" x14ac:dyDescent="0.25">
      <c r="A58" s="319" t="s">
        <v>430</v>
      </c>
      <c r="B58" s="328" t="s">
        <v>432</v>
      </c>
      <c r="C58" s="44"/>
      <c r="D58" s="106"/>
      <c r="E58" s="452">
        <f t="shared" ref="E58:E59" si="5">C58+D58</f>
        <v>0</v>
      </c>
      <c r="G58" s="400"/>
      <c r="H58" s="400"/>
    </row>
    <row r="59" spans="1:8" hidden="1" x14ac:dyDescent="0.25">
      <c r="A59" s="329" t="s">
        <v>433</v>
      </c>
      <c r="B59" s="330" t="s">
        <v>434</v>
      </c>
      <c r="C59" s="457"/>
      <c r="D59" s="458"/>
      <c r="E59" s="453">
        <f t="shared" si="5"/>
        <v>0</v>
      </c>
      <c r="G59" s="400"/>
      <c r="H59" s="400"/>
    </row>
    <row r="60" spans="1:8" x14ac:dyDescent="0.25">
      <c r="A60" s="319" t="s">
        <v>74</v>
      </c>
      <c r="B60" s="320" t="s">
        <v>279</v>
      </c>
      <c r="C60" s="446">
        <f>C61+C111+C112</f>
        <v>18622.399999999998</v>
      </c>
      <c r="D60" s="447">
        <f>D61+D111+D112</f>
        <v>1947.6000000000001</v>
      </c>
      <c r="E60" s="459">
        <f>E61+E111+E112</f>
        <v>20570</v>
      </c>
      <c r="G60" s="400"/>
      <c r="H60" s="400"/>
    </row>
    <row r="61" spans="1:8" x14ac:dyDescent="0.25">
      <c r="A61" s="319" t="s">
        <v>280</v>
      </c>
      <c r="B61" s="330" t="s">
        <v>281</v>
      </c>
      <c r="C61" s="446">
        <f>C62+C84+C86</f>
        <v>16814.099999999999</v>
      </c>
      <c r="D61" s="447">
        <f>D62+D84+D86</f>
        <v>194</v>
      </c>
      <c r="E61" s="459">
        <f>E62+E84+E86</f>
        <v>17008.099999999999</v>
      </c>
    </row>
    <row r="62" spans="1:8" s="2" customFormat="1" x14ac:dyDescent="0.25">
      <c r="A62" s="212" t="s">
        <v>282</v>
      </c>
      <c r="B62" s="328" t="s">
        <v>377</v>
      </c>
      <c r="C62" s="463">
        <f>C63+C64+C65+C66+C67+C68+C69+C71+C72+C74+C75+C76+C77+C78+C79+C80+C81+C82+C83+C70+C73</f>
        <v>2439.6999999999994</v>
      </c>
      <c r="D62" s="464">
        <f>D63+D64+D65+D66+D67+D68+D69+D71+D72+D74+D75+D76+D77+D78+D79+D80+D81+D82+D83+D70+D73</f>
        <v>0</v>
      </c>
      <c r="E62" s="105">
        <f>E63+E64+E65+E66+E67+E68+E69+E71+E72+E74+E75+E76+E77+E78+E79+E80+E81+E82+E83+E70+E73</f>
        <v>2439.6999999999994</v>
      </c>
    </row>
    <row r="63" spans="1:8" x14ac:dyDescent="0.25">
      <c r="A63" s="319" t="s">
        <v>283</v>
      </c>
      <c r="B63" s="321" t="s">
        <v>451</v>
      </c>
      <c r="C63" s="451">
        <v>0.6</v>
      </c>
      <c r="D63" s="449"/>
      <c r="E63" s="452">
        <f t="shared" ref="E63:E84" si="6">C63+D63</f>
        <v>0.6</v>
      </c>
    </row>
    <row r="64" spans="1:8" x14ac:dyDescent="0.25">
      <c r="A64" s="319" t="s">
        <v>284</v>
      </c>
      <c r="B64" s="321" t="s">
        <v>378</v>
      </c>
      <c r="C64" s="451">
        <v>7.6</v>
      </c>
      <c r="D64" s="449"/>
      <c r="E64" s="452">
        <f t="shared" si="6"/>
        <v>7.6</v>
      </c>
    </row>
    <row r="65" spans="1:5" x14ac:dyDescent="0.25">
      <c r="A65" s="319" t="s">
        <v>285</v>
      </c>
      <c r="B65" s="321" t="s">
        <v>379</v>
      </c>
      <c r="C65" s="451">
        <v>8</v>
      </c>
      <c r="D65" s="449"/>
      <c r="E65" s="452">
        <f t="shared" si="6"/>
        <v>8</v>
      </c>
    </row>
    <row r="66" spans="1:5" x14ac:dyDescent="0.25">
      <c r="A66" s="319" t="s">
        <v>286</v>
      </c>
      <c r="B66" s="321" t="s">
        <v>380</v>
      </c>
      <c r="C66" s="451">
        <v>210.9</v>
      </c>
      <c r="D66" s="449"/>
      <c r="E66" s="452">
        <f t="shared" si="6"/>
        <v>210.9</v>
      </c>
    </row>
    <row r="67" spans="1:5" x14ac:dyDescent="0.25">
      <c r="A67" s="319" t="s">
        <v>287</v>
      </c>
      <c r="B67" s="321" t="s">
        <v>381</v>
      </c>
      <c r="C67" s="451">
        <v>351.1</v>
      </c>
      <c r="D67" s="449"/>
      <c r="E67" s="452">
        <f t="shared" si="6"/>
        <v>351.1</v>
      </c>
    </row>
    <row r="68" spans="1:5" x14ac:dyDescent="0.25">
      <c r="A68" s="319" t="s">
        <v>288</v>
      </c>
      <c r="B68" s="321" t="s">
        <v>382</v>
      </c>
      <c r="C68" s="451">
        <v>542.70000000000005</v>
      </c>
      <c r="D68" s="449"/>
      <c r="E68" s="452">
        <f t="shared" si="6"/>
        <v>542.70000000000005</v>
      </c>
    </row>
    <row r="69" spans="1:5" x14ac:dyDescent="0.25">
      <c r="A69" s="319" t="s">
        <v>289</v>
      </c>
      <c r="B69" s="321" t="s">
        <v>383</v>
      </c>
      <c r="C69" s="451">
        <v>94.3</v>
      </c>
      <c r="D69" s="449"/>
      <c r="E69" s="452">
        <f t="shared" si="6"/>
        <v>94.3</v>
      </c>
    </row>
    <row r="70" spans="1:5" x14ac:dyDescent="0.25">
      <c r="A70" s="319" t="s">
        <v>290</v>
      </c>
      <c r="B70" s="321" t="s">
        <v>384</v>
      </c>
      <c r="C70" s="451">
        <v>13.7</v>
      </c>
      <c r="D70" s="449"/>
      <c r="E70" s="452">
        <f t="shared" si="6"/>
        <v>13.7</v>
      </c>
    </row>
    <row r="71" spans="1:5" ht="30" x14ac:dyDescent="0.25">
      <c r="A71" s="319" t="s">
        <v>291</v>
      </c>
      <c r="B71" s="321" t="s">
        <v>385</v>
      </c>
      <c r="C71" s="451">
        <v>195</v>
      </c>
      <c r="D71" s="449"/>
      <c r="E71" s="452">
        <f t="shared" si="6"/>
        <v>195</v>
      </c>
    </row>
    <row r="72" spans="1:5" x14ac:dyDescent="0.25">
      <c r="A72" s="319" t="s">
        <v>292</v>
      </c>
      <c r="B72" s="321" t="s">
        <v>386</v>
      </c>
      <c r="C72" s="451">
        <v>82.8</v>
      </c>
      <c r="D72" s="449"/>
      <c r="E72" s="452">
        <f t="shared" si="6"/>
        <v>82.8</v>
      </c>
    </row>
    <row r="73" spans="1:5" x14ac:dyDescent="0.25">
      <c r="A73" s="319" t="s">
        <v>293</v>
      </c>
      <c r="B73" s="321" t="s">
        <v>387</v>
      </c>
      <c r="C73" s="451">
        <v>68.7</v>
      </c>
      <c r="D73" s="449"/>
      <c r="E73" s="452">
        <f t="shared" si="6"/>
        <v>68.7</v>
      </c>
    </row>
    <row r="74" spans="1:5" x14ac:dyDescent="0.25">
      <c r="A74" s="319" t="s">
        <v>294</v>
      </c>
      <c r="B74" s="321" t="s">
        <v>388</v>
      </c>
      <c r="C74" s="451">
        <v>30.6</v>
      </c>
      <c r="D74" s="449"/>
      <c r="E74" s="452">
        <f t="shared" si="6"/>
        <v>30.6</v>
      </c>
    </row>
    <row r="75" spans="1:5" x14ac:dyDescent="0.25">
      <c r="A75" s="319" t="s">
        <v>295</v>
      </c>
      <c r="B75" s="321" t="s">
        <v>389</v>
      </c>
      <c r="C75" s="451">
        <v>9</v>
      </c>
      <c r="D75" s="449"/>
      <c r="E75" s="452">
        <f t="shared" si="6"/>
        <v>9</v>
      </c>
    </row>
    <row r="76" spans="1:5" x14ac:dyDescent="0.25">
      <c r="A76" s="319" t="s">
        <v>296</v>
      </c>
      <c r="B76" s="321" t="s">
        <v>390</v>
      </c>
      <c r="C76" s="451">
        <v>0.8</v>
      </c>
      <c r="D76" s="449"/>
      <c r="E76" s="452">
        <f t="shared" si="6"/>
        <v>0.8</v>
      </c>
    </row>
    <row r="77" spans="1:5" x14ac:dyDescent="0.25">
      <c r="A77" s="319" t="s">
        <v>297</v>
      </c>
      <c r="B77" s="321" t="s">
        <v>391</v>
      </c>
      <c r="C77" s="451">
        <v>16.3</v>
      </c>
      <c r="D77" s="449"/>
      <c r="E77" s="452">
        <f t="shared" si="6"/>
        <v>16.3</v>
      </c>
    </row>
    <row r="78" spans="1:5" x14ac:dyDescent="0.25">
      <c r="A78" s="319" t="s">
        <v>298</v>
      </c>
      <c r="B78" s="321" t="s">
        <v>392</v>
      </c>
      <c r="C78" s="451">
        <v>360.4</v>
      </c>
      <c r="D78" s="449"/>
      <c r="E78" s="452">
        <f t="shared" si="6"/>
        <v>360.4</v>
      </c>
    </row>
    <row r="79" spans="1:5" ht="30" x14ac:dyDescent="0.25">
      <c r="A79" s="319" t="s">
        <v>299</v>
      </c>
      <c r="B79" s="321" t="s">
        <v>393</v>
      </c>
      <c r="C79" s="451">
        <v>12.1</v>
      </c>
      <c r="D79" s="449"/>
      <c r="E79" s="452">
        <f t="shared" si="6"/>
        <v>12.1</v>
      </c>
    </row>
    <row r="80" spans="1:5" x14ac:dyDescent="0.25">
      <c r="A80" s="319" t="s">
        <v>300</v>
      </c>
      <c r="B80" s="321" t="s">
        <v>394</v>
      </c>
      <c r="C80" s="451">
        <v>205</v>
      </c>
      <c r="D80" s="449"/>
      <c r="E80" s="452">
        <f t="shared" si="6"/>
        <v>205</v>
      </c>
    </row>
    <row r="81" spans="1:12" x14ac:dyDescent="0.25">
      <c r="A81" s="319" t="s">
        <v>301</v>
      </c>
      <c r="B81" s="321" t="s">
        <v>395</v>
      </c>
      <c r="C81" s="451">
        <v>204</v>
      </c>
      <c r="D81" s="449"/>
      <c r="E81" s="452">
        <f t="shared" si="6"/>
        <v>204</v>
      </c>
    </row>
    <row r="82" spans="1:12" ht="15.75" customHeight="1" x14ac:dyDescent="0.25">
      <c r="A82" s="319" t="s">
        <v>302</v>
      </c>
      <c r="B82" s="321" t="s">
        <v>396</v>
      </c>
      <c r="C82" s="451">
        <v>26.1</v>
      </c>
      <c r="D82" s="449"/>
      <c r="E82" s="452">
        <f t="shared" si="6"/>
        <v>26.1</v>
      </c>
    </row>
    <row r="83" spans="1:12" x14ac:dyDescent="0.25">
      <c r="A83" s="319" t="s">
        <v>303</v>
      </c>
      <c r="B83" s="321" t="s">
        <v>397</v>
      </c>
      <c r="C83" s="451"/>
      <c r="D83" s="449"/>
      <c r="E83" s="452">
        <f t="shared" si="6"/>
        <v>0</v>
      </c>
    </row>
    <row r="84" spans="1:12" s="2" customFormat="1" ht="15" customHeight="1" x14ac:dyDescent="0.25">
      <c r="A84" s="212" t="s">
        <v>304</v>
      </c>
      <c r="B84" s="331" t="s">
        <v>555</v>
      </c>
      <c r="C84" s="44">
        <v>9132.6</v>
      </c>
      <c r="D84" s="106"/>
      <c r="E84" s="450">
        <f t="shared" si="6"/>
        <v>9132.6</v>
      </c>
    </row>
    <row r="85" spans="1:12" s="2" customFormat="1" ht="15" customHeight="1" x14ac:dyDescent="0.25">
      <c r="A85" s="212"/>
      <c r="B85" s="324" t="s">
        <v>453</v>
      </c>
      <c r="C85" s="44">
        <v>39</v>
      </c>
      <c r="D85" s="106"/>
      <c r="E85" s="450">
        <v>39</v>
      </c>
    </row>
    <row r="86" spans="1:12" s="2" customFormat="1" ht="15" customHeight="1" x14ac:dyDescent="0.25">
      <c r="A86" s="212" t="s">
        <v>305</v>
      </c>
      <c r="B86" s="331" t="s">
        <v>398</v>
      </c>
      <c r="C86" s="44">
        <f>C87+C101+C102+C103+C104+C105+C107+C106</f>
        <v>5241.8</v>
      </c>
      <c r="D86" s="106">
        <f>D87+D101+D102+D103+D105+D104+D107+D106</f>
        <v>194</v>
      </c>
      <c r="E86" s="450">
        <f>E87+E101+E102+E103+E104+E107+E106+E105</f>
        <v>5435.8</v>
      </c>
    </row>
    <row r="87" spans="1:12" s="2" customFormat="1" x14ac:dyDescent="0.25">
      <c r="A87" s="212" t="s">
        <v>376</v>
      </c>
      <c r="B87" s="331" t="s">
        <v>399</v>
      </c>
      <c r="C87" s="44">
        <f>SUM(C88:C100)</f>
        <v>1943</v>
      </c>
      <c r="D87" s="106">
        <f>SUM(D88:D100)</f>
        <v>50</v>
      </c>
      <c r="E87" s="450">
        <f>SUM(E88:E100)</f>
        <v>1993</v>
      </c>
    </row>
    <row r="88" spans="1:12" s="333" customFormat="1" x14ac:dyDescent="0.25">
      <c r="A88" s="325" t="s">
        <v>404</v>
      </c>
      <c r="B88" s="332" t="s">
        <v>489</v>
      </c>
      <c r="C88" s="460">
        <v>111</v>
      </c>
      <c r="D88" s="455"/>
      <c r="E88" s="456">
        <f t="shared" ref="E88:E110" si="7">C88+D88</f>
        <v>111</v>
      </c>
    </row>
    <row r="89" spans="1:12" s="333" customFormat="1" ht="25.5" x14ac:dyDescent="0.25">
      <c r="A89" s="325" t="s">
        <v>405</v>
      </c>
      <c r="B89" s="332" t="s">
        <v>342</v>
      </c>
      <c r="C89" s="460">
        <v>155</v>
      </c>
      <c r="D89" s="455">
        <v>50</v>
      </c>
      <c r="E89" s="456">
        <f t="shared" si="7"/>
        <v>205</v>
      </c>
    </row>
    <row r="90" spans="1:12" s="333" customFormat="1" ht="16.5" customHeight="1" x14ac:dyDescent="0.25">
      <c r="A90" s="325" t="s">
        <v>406</v>
      </c>
      <c r="B90" s="332" t="s">
        <v>343</v>
      </c>
      <c r="C90" s="460">
        <v>250</v>
      </c>
      <c r="D90" s="455"/>
      <c r="E90" s="456">
        <f t="shared" si="7"/>
        <v>250</v>
      </c>
      <c r="H90" s="334"/>
      <c r="I90" s="334"/>
      <c r="J90" s="334"/>
      <c r="K90" s="334"/>
      <c r="L90" s="334"/>
    </row>
    <row r="91" spans="1:12" s="333" customFormat="1" x14ac:dyDescent="0.25">
      <c r="A91" s="325" t="s">
        <v>407</v>
      </c>
      <c r="B91" s="332" t="s">
        <v>352</v>
      </c>
      <c r="C91" s="460">
        <v>202</v>
      </c>
      <c r="D91" s="455"/>
      <c r="E91" s="456">
        <f t="shared" si="7"/>
        <v>202</v>
      </c>
      <c r="H91" s="334"/>
      <c r="I91" s="334"/>
      <c r="J91" s="334"/>
      <c r="K91" s="334"/>
      <c r="L91" s="334"/>
    </row>
    <row r="92" spans="1:12" s="333" customFormat="1" ht="25.5" x14ac:dyDescent="0.25">
      <c r="A92" s="325" t="s">
        <v>408</v>
      </c>
      <c r="B92" s="332" t="s">
        <v>341</v>
      </c>
      <c r="C92" s="460">
        <v>116</v>
      </c>
      <c r="D92" s="455"/>
      <c r="E92" s="456">
        <f t="shared" si="7"/>
        <v>116</v>
      </c>
      <c r="H92" s="334"/>
      <c r="I92" s="334"/>
      <c r="J92" s="334"/>
      <c r="K92" s="334"/>
      <c r="L92" s="334"/>
    </row>
    <row r="93" spans="1:12" s="333" customFormat="1" ht="25.5" x14ac:dyDescent="0.25">
      <c r="A93" s="325" t="s">
        <v>409</v>
      </c>
      <c r="B93" s="332" t="s">
        <v>339</v>
      </c>
      <c r="C93" s="460">
        <v>116</v>
      </c>
      <c r="D93" s="455"/>
      <c r="E93" s="456">
        <f t="shared" si="7"/>
        <v>116</v>
      </c>
    </row>
    <row r="94" spans="1:12" s="333" customFormat="1" ht="38.25" x14ac:dyDescent="0.25">
      <c r="A94" s="325" t="s">
        <v>410</v>
      </c>
      <c r="B94" s="332" t="s">
        <v>340</v>
      </c>
      <c r="C94" s="460">
        <v>300</v>
      </c>
      <c r="D94" s="455"/>
      <c r="E94" s="456">
        <f t="shared" si="7"/>
        <v>300</v>
      </c>
    </row>
    <row r="95" spans="1:12" s="333" customFormat="1" x14ac:dyDescent="0.25">
      <c r="A95" s="325" t="s">
        <v>411</v>
      </c>
      <c r="B95" s="332" t="s">
        <v>452</v>
      </c>
      <c r="C95" s="460">
        <v>145</v>
      </c>
      <c r="D95" s="455"/>
      <c r="E95" s="456">
        <f t="shared" si="7"/>
        <v>145</v>
      </c>
    </row>
    <row r="96" spans="1:12" s="333" customFormat="1" x14ac:dyDescent="0.25">
      <c r="A96" s="325" t="s">
        <v>468</v>
      </c>
      <c r="B96" s="401" t="s">
        <v>473</v>
      </c>
      <c r="C96" s="460">
        <v>150</v>
      </c>
      <c r="D96" s="455"/>
      <c r="E96" s="456">
        <f t="shared" si="7"/>
        <v>150</v>
      </c>
    </row>
    <row r="97" spans="1:5" s="333" customFormat="1" x14ac:dyDescent="0.25">
      <c r="A97" s="325" t="s">
        <v>469</v>
      </c>
      <c r="B97" s="401" t="s">
        <v>474</v>
      </c>
      <c r="C97" s="460">
        <v>150</v>
      </c>
      <c r="D97" s="455"/>
      <c r="E97" s="456">
        <f t="shared" si="7"/>
        <v>150</v>
      </c>
    </row>
    <row r="98" spans="1:5" s="333" customFormat="1" ht="25.5" x14ac:dyDescent="0.25">
      <c r="A98" s="325" t="s">
        <v>470</v>
      </c>
      <c r="B98" s="401" t="s">
        <v>475</v>
      </c>
      <c r="C98" s="460">
        <v>25</v>
      </c>
      <c r="D98" s="455"/>
      <c r="E98" s="456">
        <f t="shared" si="7"/>
        <v>25</v>
      </c>
    </row>
    <row r="99" spans="1:5" s="333" customFormat="1" x14ac:dyDescent="0.25">
      <c r="A99" s="325" t="s">
        <v>471</v>
      </c>
      <c r="B99" s="401" t="s">
        <v>476</v>
      </c>
      <c r="C99" s="460">
        <v>103</v>
      </c>
      <c r="D99" s="455"/>
      <c r="E99" s="456">
        <f t="shared" si="7"/>
        <v>103</v>
      </c>
    </row>
    <row r="100" spans="1:5" s="333" customFormat="1" x14ac:dyDescent="0.25">
      <c r="A100" s="325" t="s">
        <v>472</v>
      </c>
      <c r="B100" s="401" t="s">
        <v>477</v>
      </c>
      <c r="C100" s="460">
        <v>120</v>
      </c>
      <c r="D100" s="455"/>
      <c r="E100" s="456">
        <f t="shared" si="7"/>
        <v>120</v>
      </c>
    </row>
    <row r="101" spans="1:5" s="2" customFormat="1" ht="30" x14ac:dyDescent="0.25">
      <c r="A101" s="212" t="s">
        <v>400</v>
      </c>
      <c r="B101" s="328" t="s">
        <v>401</v>
      </c>
      <c r="C101" s="44">
        <v>2467.1</v>
      </c>
      <c r="D101" s="106">
        <v>144</v>
      </c>
      <c r="E101" s="450">
        <f t="shared" si="7"/>
        <v>2611.1</v>
      </c>
    </row>
    <row r="102" spans="1:5" s="2" customFormat="1" hidden="1" x14ac:dyDescent="0.25">
      <c r="A102" s="212" t="s">
        <v>402</v>
      </c>
      <c r="B102" s="328" t="s">
        <v>426</v>
      </c>
      <c r="C102" s="44"/>
      <c r="D102" s="106"/>
      <c r="E102" s="450">
        <f t="shared" si="7"/>
        <v>0</v>
      </c>
    </row>
    <row r="103" spans="1:5" s="2" customFormat="1" ht="45" x14ac:dyDescent="0.25">
      <c r="A103" s="212" t="s">
        <v>402</v>
      </c>
      <c r="B103" s="328" t="s">
        <v>403</v>
      </c>
      <c r="C103" s="44">
        <v>334.7</v>
      </c>
      <c r="D103" s="106"/>
      <c r="E103" s="450">
        <f t="shared" si="7"/>
        <v>334.7</v>
      </c>
    </row>
    <row r="104" spans="1:5" s="2" customFormat="1" x14ac:dyDescent="0.25">
      <c r="A104" s="212" t="s">
        <v>491</v>
      </c>
      <c r="B104" s="328" t="s">
        <v>412</v>
      </c>
      <c r="C104" s="44">
        <v>146</v>
      </c>
      <c r="D104" s="106"/>
      <c r="E104" s="450">
        <f>C104+D104</f>
        <v>146</v>
      </c>
    </row>
    <row r="105" spans="1:5" s="2" customFormat="1" ht="30" x14ac:dyDescent="0.25">
      <c r="A105" s="212" t="s">
        <v>492</v>
      </c>
      <c r="B105" s="328" t="s">
        <v>496</v>
      </c>
      <c r="C105" s="44">
        <v>5.5</v>
      </c>
      <c r="D105" s="106"/>
      <c r="E105" s="450">
        <f>C105+D105</f>
        <v>5.5</v>
      </c>
    </row>
    <row r="106" spans="1:5" s="2" customFormat="1" x14ac:dyDescent="0.25">
      <c r="A106" s="212" t="s">
        <v>427</v>
      </c>
      <c r="B106" s="405" t="s">
        <v>426</v>
      </c>
      <c r="C106" s="44">
        <v>118.3</v>
      </c>
      <c r="D106" s="106"/>
      <c r="E106" s="450">
        <f>C106+D106</f>
        <v>118.3</v>
      </c>
    </row>
    <row r="107" spans="1:5" s="2" customFormat="1" x14ac:dyDescent="0.25">
      <c r="A107" s="212" t="s">
        <v>509</v>
      </c>
      <c r="B107" s="328" t="s">
        <v>415</v>
      </c>
      <c r="C107" s="44">
        <f>C108+C109+C110</f>
        <v>227.2</v>
      </c>
      <c r="D107" s="106">
        <f>D108+D109+D110</f>
        <v>0</v>
      </c>
      <c r="E107" s="450">
        <f>E108+E109+E110</f>
        <v>227.2</v>
      </c>
    </row>
    <row r="108" spans="1:5" s="2" customFormat="1" x14ac:dyDescent="0.25">
      <c r="A108" s="325" t="s">
        <v>510</v>
      </c>
      <c r="B108" s="324" t="s">
        <v>373</v>
      </c>
      <c r="C108" s="460">
        <v>14.8</v>
      </c>
      <c r="D108" s="455"/>
      <c r="E108" s="456">
        <f>C108+D108</f>
        <v>14.8</v>
      </c>
    </row>
    <row r="109" spans="1:5" s="2" customFormat="1" x14ac:dyDescent="0.25">
      <c r="A109" s="325" t="s">
        <v>511</v>
      </c>
      <c r="B109" s="324" t="s">
        <v>413</v>
      </c>
      <c r="C109" s="460">
        <v>57.9</v>
      </c>
      <c r="D109" s="455"/>
      <c r="E109" s="456">
        <f>C109+D109</f>
        <v>57.9</v>
      </c>
    </row>
    <row r="110" spans="1:5" s="2" customFormat="1" x14ac:dyDescent="0.25">
      <c r="A110" s="325" t="s">
        <v>512</v>
      </c>
      <c r="B110" s="324" t="s">
        <v>414</v>
      </c>
      <c r="C110" s="460">
        <v>154.5</v>
      </c>
      <c r="D110" s="455"/>
      <c r="E110" s="456">
        <f t="shared" si="7"/>
        <v>154.5</v>
      </c>
    </row>
    <row r="111" spans="1:5" x14ac:dyDescent="0.25">
      <c r="A111" s="319" t="s">
        <v>306</v>
      </c>
      <c r="B111" s="330" t="s">
        <v>450</v>
      </c>
      <c r="C111" s="446">
        <v>1489</v>
      </c>
      <c r="D111" s="447"/>
      <c r="E111" s="453">
        <f>C111+D111</f>
        <v>1489</v>
      </c>
    </row>
    <row r="112" spans="1:5" x14ac:dyDescent="0.25">
      <c r="A112" s="319" t="s">
        <v>307</v>
      </c>
      <c r="B112" s="330" t="s">
        <v>590</v>
      </c>
      <c r="C112" s="446">
        <f>C115+C114+C113</f>
        <v>319.3</v>
      </c>
      <c r="D112" s="447">
        <f>D113+D114+D115</f>
        <v>1753.6000000000001</v>
      </c>
      <c r="E112" s="453">
        <f>C112+D112</f>
        <v>2072.9</v>
      </c>
    </row>
    <row r="113" spans="1:5" x14ac:dyDescent="0.25">
      <c r="A113" s="319" t="s">
        <v>586</v>
      </c>
      <c r="B113" s="328" t="s">
        <v>589</v>
      </c>
      <c r="C113" s="44">
        <v>319.3</v>
      </c>
      <c r="D113" s="106">
        <v>2.4</v>
      </c>
      <c r="E113" s="450">
        <f>C113+D113</f>
        <v>321.7</v>
      </c>
    </row>
    <row r="114" spans="1:5" x14ac:dyDescent="0.25">
      <c r="A114" s="319" t="s">
        <v>587</v>
      </c>
      <c r="B114" s="328" t="s">
        <v>591</v>
      </c>
      <c r="C114" s="44"/>
      <c r="D114" s="106">
        <v>1535.8</v>
      </c>
      <c r="E114" s="450">
        <f t="shared" ref="E114:E115" si="8">C114+D114</f>
        <v>1535.8</v>
      </c>
    </row>
    <row r="115" spans="1:5" ht="30" x14ac:dyDescent="0.25">
      <c r="A115" s="319" t="s">
        <v>588</v>
      </c>
      <c r="B115" s="328" t="s">
        <v>592</v>
      </c>
      <c r="C115" s="44"/>
      <c r="D115" s="106">
        <v>215.4</v>
      </c>
      <c r="E115" s="450">
        <f t="shared" si="8"/>
        <v>215.4</v>
      </c>
    </row>
    <row r="116" spans="1:5" x14ac:dyDescent="0.25">
      <c r="A116" s="335" t="s">
        <v>75</v>
      </c>
      <c r="B116" s="336" t="s">
        <v>308</v>
      </c>
      <c r="C116" s="461">
        <f>C27+C41+C54+C60</f>
        <v>38453.599999999999</v>
      </c>
      <c r="D116" s="461">
        <f>D27+D41+D54+D60</f>
        <v>2104.5</v>
      </c>
      <c r="E116" s="461">
        <f>E27+E41+E54+E60</f>
        <v>40558.1</v>
      </c>
    </row>
    <row r="117" spans="1:5" hidden="1" x14ac:dyDescent="0.25">
      <c r="A117" s="319"/>
      <c r="B117" s="337"/>
      <c r="C117" s="338"/>
    </row>
    <row r="118" spans="1:5" hidden="1" x14ac:dyDescent="0.25">
      <c r="A118" s="319"/>
      <c r="B118" s="339"/>
      <c r="C118" s="338"/>
    </row>
    <row r="119" spans="1:5" s="343" customFormat="1" hidden="1" x14ac:dyDescent="0.25">
      <c r="A119" s="340"/>
      <c r="B119" s="341"/>
      <c r="C119" s="342"/>
    </row>
    <row r="120" spans="1:5" hidden="1" x14ac:dyDescent="0.25">
      <c r="A120" s="319"/>
      <c r="B120" s="339"/>
      <c r="C120" s="342"/>
    </row>
    <row r="121" spans="1:5" hidden="1" x14ac:dyDescent="0.25">
      <c r="A121" s="319"/>
      <c r="B121" s="344"/>
      <c r="C121" s="345"/>
    </row>
    <row r="122" spans="1:5" x14ac:dyDescent="0.25">
      <c r="B122" s="346"/>
    </row>
  </sheetData>
  <mergeCells count="23">
    <mergeCell ref="B21:E21"/>
    <mergeCell ref="B22:E22"/>
    <mergeCell ref="B1:E1"/>
    <mergeCell ref="B3:E3"/>
    <mergeCell ref="B4:E4"/>
    <mergeCell ref="B2:E2"/>
    <mergeCell ref="B17:E17"/>
    <mergeCell ref="A24:C24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6:E16"/>
    <mergeCell ref="B18:E18"/>
    <mergeCell ref="B19:E19"/>
    <mergeCell ref="B20:E20"/>
  </mergeCells>
  <pageMargins left="1.1811023622047245" right="0.39370078740157483" top="0.78740157480314965" bottom="0.39370078740157483" header="0.31496062992125984" footer="0.31496062992125984"/>
  <pageSetup paperSize="9" scale="9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2"/>
  <sheetViews>
    <sheetView showZeros="0" topLeftCell="A10" workbookViewId="0">
      <selection activeCell="X22" sqref="X22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7" width="10" style="2" hidden="1" customWidth="1"/>
    <col min="8" max="9" width="10" style="130" hidden="1" customWidth="1"/>
    <col min="10" max="10" width="10.28515625" style="130" hidden="1" customWidth="1"/>
    <col min="11" max="11" width="9.140625" style="130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609" t="s">
        <v>349</v>
      </c>
      <c r="C1" s="609"/>
      <c r="D1" s="609"/>
      <c r="E1" s="609"/>
      <c r="F1" s="609"/>
      <c r="G1" s="609"/>
      <c r="H1" s="609"/>
      <c r="I1" s="609"/>
      <c r="J1" s="609"/>
      <c r="K1" s="609"/>
      <c r="L1" s="609"/>
      <c r="M1" s="609"/>
      <c r="N1" s="609"/>
      <c r="O1" s="609"/>
    </row>
    <row r="2" spans="2:15" x14ac:dyDescent="0.25">
      <c r="B2" s="609" t="s">
        <v>435</v>
      </c>
      <c r="C2" s="609"/>
      <c r="D2" s="609"/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</row>
    <row r="3" spans="2:15" x14ac:dyDescent="0.25">
      <c r="B3" s="609" t="s">
        <v>454</v>
      </c>
      <c r="C3" s="609"/>
      <c r="D3" s="609"/>
      <c r="E3" s="609"/>
      <c r="F3" s="609"/>
      <c r="G3" s="609"/>
      <c r="H3" s="609"/>
      <c r="I3" s="609"/>
      <c r="J3" s="609"/>
      <c r="K3" s="609"/>
      <c r="L3" s="609"/>
      <c r="M3" s="609"/>
      <c r="N3" s="609"/>
      <c r="O3" s="609"/>
    </row>
    <row r="4" spans="2:15" x14ac:dyDescent="0.25">
      <c r="B4" s="609" t="s">
        <v>367</v>
      </c>
      <c r="C4" s="609"/>
      <c r="D4" s="609"/>
      <c r="E4" s="609"/>
      <c r="F4" s="609"/>
      <c r="G4" s="609"/>
      <c r="H4" s="609"/>
      <c r="I4" s="609"/>
      <c r="J4" s="609"/>
      <c r="K4" s="609"/>
      <c r="L4" s="609"/>
      <c r="M4" s="609"/>
      <c r="N4" s="609"/>
      <c r="O4" s="609"/>
    </row>
    <row r="5" spans="2:15" s="392" customFormat="1" ht="15" customHeight="1" x14ac:dyDescent="0.25">
      <c r="B5" s="541" t="s">
        <v>457</v>
      </c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</row>
    <row r="6" spans="2:15" s="392" customFormat="1" x14ac:dyDescent="0.25">
      <c r="B6" s="541" t="s">
        <v>525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</row>
    <row r="7" spans="2:15" s="392" customFormat="1" ht="14.25" customHeight="1" x14ac:dyDescent="0.25">
      <c r="B7" s="541" t="s">
        <v>460</v>
      </c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</row>
    <row r="8" spans="2:15" s="392" customFormat="1" x14ac:dyDescent="0.25">
      <c r="B8" s="541" t="s">
        <v>524</v>
      </c>
      <c r="C8" s="541"/>
      <c r="D8" s="541"/>
      <c r="E8" s="541"/>
      <c r="F8" s="541"/>
      <c r="G8" s="541"/>
      <c r="H8" s="541"/>
      <c r="I8" s="541"/>
      <c r="J8" s="541"/>
      <c r="K8" s="541"/>
      <c r="L8" s="541"/>
      <c r="M8" s="541"/>
      <c r="N8" s="541"/>
      <c r="O8" s="541"/>
    </row>
    <row r="9" spans="2:15" s="392" customFormat="1" x14ac:dyDescent="0.25">
      <c r="B9" s="541" t="s">
        <v>514</v>
      </c>
      <c r="C9" s="541"/>
      <c r="D9" s="541"/>
      <c r="E9" s="541"/>
      <c r="F9" s="541"/>
      <c r="G9" s="541"/>
      <c r="H9" s="541"/>
      <c r="I9" s="541"/>
      <c r="J9" s="541"/>
      <c r="K9" s="541"/>
      <c r="L9" s="541"/>
      <c r="M9" s="541"/>
      <c r="N9" s="541"/>
      <c r="O9" s="541"/>
    </row>
    <row r="10" spans="2:15" s="392" customFormat="1" x14ac:dyDescent="0.25">
      <c r="B10" s="541" t="s">
        <v>523</v>
      </c>
      <c r="C10" s="541"/>
      <c r="D10" s="541"/>
      <c r="E10" s="541"/>
      <c r="F10" s="541"/>
      <c r="G10" s="541"/>
      <c r="H10" s="541"/>
      <c r="I10" s="541"/>
      <c r="J10" s="541"/>
      <c r="K10" s="541"/>
      <c r="L10" s="541"/>
      <c r="M10" s="541"/>
      <c r="N10" s="541"/>
      <c r="O10" s="541"/>
    </row>
    <row r="11" spans="2:15" s="392" customFormat="1" x14ac:dyDescent="0.25">
      <c r="B11" s="541" t="s">
        <v>539</v>
      </c>
      <c r="C11" s="541"/>
      <c r="D11" s="541"/>
      <c r="E11" s="541"/>
      <c r="F11" s="541"/>
      <c r="G11" s="541"/>
      <c r="H11" s="541"/>
      <c r="I11" s="541"/>
      <c r="J11" s="541"/>
      <c r="K11" s="541"/>
      <c r="L11" s="541"/>
      <c r="M11" s="541"/>
      <c r="N11" s="541"/>
      <c r="O11" s="541"/>
    </row>
    <row r="12" spans="2:15" s="392" customFormat="1" x14ac:dyDescent="0.25">
      <c r="B12" s="541" t="s">
        <v>542</v>
      </c>
      <c r="C12" s="541"/>
      <c r="D12" s="541"/>
      <c r="E12" s="541"/>
      <c r="F12" s="541"/>
      <c r="G12" s="541"/>
      <c r="H12" s="541"/>
      <c r="I12" s="541"/>
      <c r="J12" s="541"/>
      <c r="K12" s="541"/>
      <c r="L12" s="541"/>
      <c r="M12" s="541"/>
      <c r="N12" s="541"/>
      <c r="O12" s="541"/>
    </row>
    <row r="13" spans="2:15" s="392" customFormat="1" x14ac:dyDescent="0.25">
      <c r="B13" s="541" t="s">
        <v>558</v>
      </c>
      <c r="C13" s="541"/>
      <c r="D13" s="541"/>
      <c r="E13" s="541"/>
      <c r="F13" s="541"/>
      <c r="G13" s="541"/>
      <c r="H13" s="541"/>
      <c r="I13" s="541"/>
      <c r="J13" s="541"/>
      <c r="K13" s="541"/>
      <c r="L13" s="541"/>
      <c r="M13" s="541"/>
      <c r="N13" s="541"/>
      <c r="O13" s="541"/>
    </row>
    <row r="14" spans="2:15" s="392" customFormat="1" x14ac:dyDescent="0.25">
      <c r="B14" s="541" t="s">
        <v>572</v>
      </c>
      <c r="C14" s="541"/>
      <c r="D14" s="541"/>
      <c r="E14" s="541"/>
      <c r="F14" s="541"/>
      <c r="G14" s="541"/>
      <c r="H14" s="541"/>
      <c r="I14" s="541"/>
      <c r="J14" s="541"/>
      <c r="K14" s="541"/>
      <c r="L14" s="541"/>
      <c r="M14" s="541"/>
      <c r="N14" s="541"/>
      <c r="O14" s="541"/>
    </row>
    <row r="15" spans="2:15" s="392" customFormat="1" x14ac:dyDescent="0.25">
      <c r="B15" s="541" t="s">
        <v>584</v>
      </c>
      <c r="C15" s="541"/>
      <c r="D15" s="541"/>
      <c r="E15" s="541"/>
      <c r="F15" s="541"/>
      <c r="G15" s="541"/>
      <c r="H15" s="541"/>
      <c r="I15" s="541"/>
      <c r="J15" s="541"/>
      <c r="K15" s="541"/>
      <c r="L15" s="541"/>
      <c r="M15" s="541"/>
      <c r="N15" s="541"/>
      <c r="O15" s="541"/>
    </row>
    <row r="16" spans="2:15" s="392" customFormat="1" x14ac:dyDescent="0.25">
      <c r="B16" s="541" t="s">
        <v>600</v>
      </c>
      <c r="C16" s="541"/>
      <c r="D16" s="541"/>
      <c r="E16" s="541"/>
      <c r="F16" s="541"/>
      <c r="G16" s="541"/>
      <c r="H16" s="541"/>
      <c r="I16" s="541"/>
      <c r="J16" s="541"/>
      <c r="K16" s="541"/>
      <c r="L16" s="541"/>
      <c r="M16" s="541"/>
      <c r="N16" s="541"/>
      <c r="O16" s="541"/>
    </row>
    <row r="17" spans="1:17" s="392" customFormat="1" x14ac:dyDescent="0.25">
      <c r="B17" s="394"/>
      <c r="C17" s="394"/>
      <c r="D17" s="394"/>
      <c r="E17" s="394"/>
      <c r="F17" s="394"/>
      <c r="G17" s="394"/>
      <c r="H17" s="394"/>
      <c r="I17" s="394"/>
      <c r="J17" s="394"/>
      <c r="K17" s="394"/>
      <c r="L17" s="394"/>
      <c r="M17" s="394"/>
      <c r="N17" s="394"/>
      <c r="O17" s="394"/>
    </row>
    <row r="18" spans="1:17" s="395" customFormat="1" ht="38.25" customHeight="1" x14ac:dyDescent="0.25">
      <c r="A18" s="610" t="s">
        <v>442</v>
      </c>
      <c r="B18" s="610"/>
      <c r="C18" s="610"/>
      <c r="D18" s="610"/>
      <c r="E18" s="610"/>
      <c r="F18" s="610"/>
      <c r="G18" s="610"/>
      <c r="H18" s="610"/>
      <c r="I18" s="610"/>
      <c r="J18" s="610"/>
      <c r="K18" s="610"/>
      <c r="L18" s="610"/>
      <c r="M18" s="610"/>
      <c r="N18" s="610"/>
      <c r="O18" s="610"/>
    </row>
    <row r="19" spans="1:17" ht="18.75" customHeight="1" x14ac:dyDescent="0.25">
      <c r="A19" s="59"/>
      <c r="B19" s="59"/>
      <c r="C19" s="59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5" t="s">
        <v>445</v>
      </c>
    </row>
    <row r="20" spans="1:17" x14ac:dyDescent="0.25">
      <c r="A20" s="529" t="s">
        <v>5</v>
      </c>
      <c r="B20" s="532" t="s">
        <v>346</v>
      </c>
      <c r="C20" s="532" t="s">
        <v>54</v>
      </c>
      <c r="D20" s="544" t="s">
        <v>357</v>
      </c>
      <c r="E20" s="556" t="s">
        <v>196</v>
      </c>
      <c r="F20" s="556"/>
      <c r="G20" s="556"/>
      <c r="H20" s="535" t="s">
        <v>359</v>
      </c>
      <c r="I20" s="562" t="s">
        <v>196</v>
      </c>
      <c r="J20" s="562"/>
      <c r="K20" s="562"/>
      <c r="L20" s="543" t="s">
        <v>0</v>
      </c>
      <c r="M20" s="543" t="s">
        <v>196</v>
      </c>
      <c r="N20" s="543"/>
      <c r="O20" s="543"/>
    </row>
    <row r="21" spans="1:17" x14ac:dyDescent="0.25">
      <c r="A21" s="530"/>
      <c r="B21" s="533"/>
      <c r="C21" s="533"/>
      <c r="D21" s="545"/>
      <c r="E21" s="556" t="s">
        <v>1</v>
      </c>
      <c r="F21" s="556"/>
      <c r="G21" s="550" t="s">
        <v>2</v>
      </c>
      <c r="H21" s="536"/>
      <c r="I21" s="562" t="s">
        <v>1</v>
      </c>
      <c r="J21" s="562"/>
      <c r="K21" s="525" t="s">
        <v>2</v>
      </c>
      <c r="L21" s="543"/>
      <c r="M21" s="543" t="s">
        <v>1</v>
      </c>
      <c r="N21" s="543"/>
      <c r="O21" s="524" t="s">
        <v>2</v>
      </c>
      <c r="Q21" s="125"/>
    </row>
    <row r="22" spans="1:17" ht="30.75" customHeight="1" x14ac:dyDescent="0.25">
      <c r="A22" s="531"/>
      <c r="B22" s="534"/>
      <c r="C22" s="534"/>
      <c r="D22" s="546"/>
      <c r="E22" s="121" t="s">
        <v>3</v>
      </c>
      <c r="F22" s="119" t="s">
        <v>4</v>
      </c>
      <c r="G22" s="550"/>
      <c r="H22" s="537"/>
      <c r="I22" s="120" t="s">
        <v>3</v>
      </c>
      <c r="J22" s="116" t="s">
        <v>4</v>
      </c>
      <c r="K22" s="525"/>
      <c r="L22" s="543"/>
      <c r="M22" s="117" t="s">
        <v>3</v>
      </c>
      <c r="N22" s="115" t="s">
        <v>4</v>
      </c>
      <c r="O22" s="524"/>
      <c r="P22" s="131"/>
    </row>
    <row r="23" spans="1:17" ht="15.95" customHeight="1" x14ac:dyDescent="0.25">
      <c r="A23" s="14" t="s">
        <v>72</v>
      </c>
      <c r="B23" s="520" t="s">
        <v>59</v>
      </c>
      <c r="C23" s="520"/>
      <c r="D23" s="520"/>
      <c r="E23" s="520"/>
      <c r="F23" s="520"/>
      <c r="G23" s="520"/>
      <c r="H23" s="520"/>
      <c r="I23" s="520"/>
      <c r="J23" s="520"/>
      <c r="K23" s="520"/>
      <c r="L23" s="520"/>
      <c r="M23" s="520"/>
      <c r="N23" s="520"/>
      <c r="O23" s="520"/>
      <c r="P23" s="71" t="s">
        <v>325</v>
      </c>
      <c r="Q23" s="72"/>
    </row>
    <row r="24" spans="1:17" ht="15" customHeight="1" x14ac:dyDescent="0.25">
      <c r="A24" s="6" t="s">
        <v>183</v>
      </c>
      <c r="B24" s="81" t="s">
        <v>20</v>
      </c>
      <c r="C24" s="82"/>
      <c r="D24" s="9">
        <f>D25+D26</f>
        <v>620.9</v>
      </c>
      <c r="E24" s="9">
        <f>E25+E26</f>
        <v>52.4</v>
      </c>
      <c r="F24" s="9">
        <f t="shared" ref="F24:G24" si="0">F25+F26</f>
        <v>2</v>
      </c>
      <c r="G24" s="9">
        <f t="shared" si="0"/>
        <v>568.5</v>
      </c>
      <c r="H24" s="10">
        <f>H25+H26</f>
        <v>-245.8</v>
      </c>
      <c r="I24" s="10">
        <f t="shared" ref="I24:K24" si="1">I25+I26</f>
        <v>0</v>
      </c>
      <c r="J24" s="10">
        <f t="shared" si="1"/>
        <v>0</v>
      </c>
      <c r="K24" s="10">
        <f t="shared" si="1"/>
        <v>-245.8</v>
      </c>
      <c r="L24" s="12">
        <f>L25+L26</f>
        <v>375.1</v>
      </c>
      <c r="M24" s="12">
        <f>M25+M26</f>
        <v>52.4</v>
      </c>
      <c r="N24" s="12">
        <f t="shared" ref="N24:O24" si="2">N25+N26</f>
        <v>2</v>
      </c>
      <c r="O24" s="12">
        <f t="shared" si="2"/>
        <v>322.7</v>
      </c>
      <c r="P24" s="71" t="s">
        <v>326</v>
      </c>
      <c r="Q24" s="72"/>
    </row>
    <row r="25" spans="1:17" ht="15" customHeight="1" x14ac:dyDescent="0.25">
      <c r="A25" s="20"/>
      <c r="B25" s="81"/>
      <c r="C25" s="31" t="s">
        <v>25</v>
      </c>
      <c r="D25" s="17">
        <f>E25+G25</f>
        <v>173.8</v>
      </c>
      <c r="E25" s="17"/>
      <c r="F25" s="17"/>
      <c r="G25" s="17">
        <v>173.8</v>
      </c>
      <c r="H25" s="11">
        <f>I25+K25</f>
        <v>0</v>
      </c>
      <c r="I25" s="11"/>
      <c r="J25" s="11"/>
      <c r="K25" s="11"/>
      <c r="L25" s="13">
        <f>M25+O25</f>
        <v>173.8</v>
      </c>
      <c r="M25" s="13">
        <f t="shared" ref="M25:O26" si="3">E25+I25</f>
        <v>0</v>
      </c>
      <c r="N25" s="13">
        <f t="shared" si="3"/>
        <v>0</v>
      </c>
      <c r="O25" s="13">
        <f t="shared" si="3"/>
        <v>173.8</v>
      </c>
      <c r="P25" s="71" t="s">
        <v>327</v>
      </c>
      <c r="Q25" s="72"/>
    </row>
    <row r="26" spans="1:17" x14ac:dyDescent="0.25">
      <c r="A26" s="41"/>
      <c r="B26" s="42"/>
      <c r="C26" s="83" t="s">
        <v>31</v>
      </c>
      <c r="D26" s="17">
        <f>E26+G26</f>
        <v>447.09999999999997</v>
      </c>
      <c r="E26" s="17">
        <v>52.4</v>
      </c>
      <c r="F26" s="17">
        <v>2</v>
      </c>
      <c r="G26" s="17">
        <v>394.7</v>
      </c>
      <c r="H26" s="11">
        <f>I26+K26</f>
        <v>-245.8</v>
      </c>
      <c r="I26" s="11"/>
      <c r="J26" s="11"/>
      <c r="K26" s="11">
        <v>-245.8</v>
      </c>
      <c r="L26" s="13">
        <f>M26+O26</f>
        <v>201.29999999999998</v>
      </c>
      <c r="M26" s="13">
        <f t="shared" si="3"/>
        <v>52.4</v>
      </c>
      <c r="N26" s="13">
        <f t="shared" si="3"/>
        <v>2</v>
      </c>
      <c r="O26" s="13">
        <f t="shared" si="3"/>
        <v>148.89999999999998</v>
      </c>
      <c r="P26" s="71" t="s">
        <v>328</v>
      </c>
      <c r="Q26" s="72">
        <f>L25+L35</f>
        <v>486.6</v>
      </c>
    </row>
    <row r="27" spans="1:17" ht="15.95" customHeight="1" x14ac:dyDescent="0.25">
      <c r="A27" s="21" t="s">
        <v>73</v>
      </c>
      <c r="B27" s="22" t="s">
        <v>176</v>
      </c>
      <c r="C27" s="23"/>
      <c r="D27" s="24">
        <f>D24</f>
        <v>620.9</v>
      </c>
      <c r="E27" s="24">
        <f>E24</f>
        <v>52.4</v>
      </c>
      <c r="F27" s="24">
        <f>F24</f>
        <v>2</v>
      </c>
      <c r="G27" s="24">
        <f>G24</f>
        <v>568.5</v>
      </c>
      <c r="H27" s="11">
        <f>H24</f>
        <v>-245.8</v>
      </c>
      <c r="I27" s="11">
        <f t="shared" ref="I27:K27" si="4">I24</f>
        <v>0</v>
      </c>
      <c r="J27" s="11">
        <f t="shared" si="4"/>
        <v>0</v>
      </c>
      <c r="K27" s="11">
        <f t="shared" si="4"/>
        <v>-245.8</v>
      </c>
      <c r="L27" s="22">
        <f>L24</f>
        <v>375.1</v>
      </c>
      <c r="M27" s="22">
        <f>M24</f>
        <v>52.4</v>
      </c>
      <c r="N27" s="22">
        <f>N24</f>
        <v>2</v>
      </c>
      <c r="O27" s="22">
        <f>O24</f>
        <v>322.7</v>
      </c>
      <c r="P27" s="71" t="s">
        <v>331</v>
      </c>
      <c r="Q27" s="72">
        <f>L26</f>
        <v>201.29999999999998</v>
      </c>
    </row>
    <row r="28" spans="1:17" ht="15.95" customHeight="1" x14ac:dyDescent="0.25">
      <c r="A28" s="20" t="s">
        <v>74</v>
      </c>
      <c r="B28" s="601" t="s">
        <v>63</v>
      </c>
      <c r="C28" s="564"/>
      <c r="D28" s="564"/>
      <c r="E28" s="564"/>
      <c r="F28" s="564"/>
      <c r="G28" s="564"/>
      <c r="H28" s="564"/>
      <c r="I28" s="564"/>
      <c r="J28" s="564"/>
      <c r="K28" s="564"/>
      <c r="L28" s="564"/>
      <c r="M28" s="564"/>
      <c r="N28" s="564"/>
      <c r="O28" s="608"/>
      <c r="P28" s="71" t="s">
        <v>329</v>
      </c>
      <c r="Q28" s="72"/>
    </row>
    <row r="29" spans="1:17" ht="15" customHeight="1" x14ac:dyDescent="0.25">
      <c r="A29" s="6" t="s">
        <v>75</v>
      </c>
      <c r="B29" s="36" t="s">
        <v>20</v>
      </c>
      <c r="C29" s="16" t="s">
        <v>32</v>
      </c>
      <c r="D29" s="17">
        <f>E29+G29</f>
        <v>21.7</v>
      </c>
      <c r="E29" s="17"/>
      <c r="F29" s="17"/>
      <c r="G29" s="17">
        <v>21.7</v>
      </c>
      <c r="H29" s="25">
        <f>I29+K29</f>
        <v>0</v>
      </c>
      <c r="I29" s="25"/>
      <c r="J29" s="25"/>
      <c r="K29" s="25"/>
      <c r="L29" s="13">
        <f>M29+O29</f>
        <v>21.7</v>
      </c>
      <c r="M29" s="13">
        <f>E29+I29</f>
        <v>0</v>
      </c>
      <c r="N29" s="13">
        <f>F29+J29</f>
        <v>0</v>
      </c>
      <c r="O29" s="13">
        <f>G29+K29</f>
        <v>21.7</v>
      </c>
      <c r="P29" s="71" t="s">
        <v>330</v>
      </c>
      <c r="Q29" s="72">
        <f>L29</f>
        <v>21.7</v>
      </c>
    </row>
    <row r="30" spans="1:17" ht="15.95" customHeight="1" x14ac:dyDescent="0.25">
      <c r="A30" s="21" t="s">
        <v>76</v>
      </c>
      <c r="B30" s="22" t="s">
        <v>177</v>
      </c>
      <c r="C30" s="132"/>
      <c r="D30" s="24">
        <f>D29</f>
        <v>21.7</v>
      </c>
      <c r="E30" s="24">
        <f>E29</f>
        <v>0</v>
      </c>
      <c r="F30" s="24">
        <f>F29</f>
        <v>0</v>
      </c>
      <c r="G30" s="24">
        <f>G29</f>
        <v>21.7</v>
      </c>
      <c r="H30" s="25">
        <f t="shared" ref="H30:O30" si="5">H29</f>
        <v>0</v>
      </c>
      <c r="I30" s="25">
        <f t="shared" si="5"/>
        <v>0</v>
      </c>
      <c r="J30" s="25">
        <f t="shared" si="5"/>
        <v>0</v>
      </c>
      <c r="K30" s="25">
        <f t="shared" si="5"/>
        <v>0</v>
      </c>
      <c r="L30" s="22">
        <f t="shared" si="5"/>
        <v>21.7</v>
      </c>
      <c r="M30" s="22">
        <f t="shared" si="5"/>
        <v>0</v>
      </c>
      <c r="N30" s="22">
        <f t="shared" si="5"/>
        <v>0</v>
      </c>
      <c r="O30" s="22">
        <f t="shared" si="5"/>
        <v>21.7</v>
      </c>
      <c r="P30" s="71" t="s">
        <v>332</v>
      </c>
      <c r="Q30" s="72">
        <f>L38+L39</f>
        <v>489.90000000000003</v>
      </c>
    </row>
    <row r="31" spans="1:17" ht="15.95" customHeight="1" x14ac:dyDescent="0.25">
      <c r="A31" s="6" t="s">
        <v>77</v>
      </c>
      <c r="B31" s="526" t="s">
        <v>172</v>
      </c>
      <c r="C31" s="527"/>
      <c r="D31" s="527"/>
      <c r="E31" s="527"/>
      <c r="F31" s="527"/>
      <c r="G31" s="527"/>
      <c r="H31" s="527"/>
      <c r="I31" s="527"/>
      <c r="J31" s="527"/>
      <c r="K31" s="527"/>
      <c r="L31" s="527"/>
      <c r="M31" s="527"/>
      <c r="N31" s="527"/>
      <c r="O31" s="528"/>
      <c r="P31" s="71" t="s">
        <v>333</v>
      </c>
      <c r="Q31" s="72">
        <f>L32</f>
        <v>29.8</v>
      </c>
    </row>
    <row r="32" spans="1:17" ht="15" customHeight="1" x14ac:dyDescent="0.25">
      <c r="A32" s="6" t="s">
        <v>78</v>
      </c>
      <c r="B32" s="93" t="s">
        <v>20</v>
      </c>
      <c r="C32" s="31" t="s">
        <v>51</v>
      </c>
      <c r="D32" s="17">
        <f>E32+G32</f>
        <v>29.8</v>
      </c>
      <c r="E32" s="17">
        <v>29.8</v>
      </c>
      <c r="F32" s="17"/>
      <c r="G32" s="17"/>
      <c r="H32" s="11">
        <f>I32+K32</f>
        <v>0</v>
      </c>
      <c r="I32" s="11"/>
      <c r="J32" s="11"/>
      <c r="K32" s="11"/>
      <c r="L32" s="13">
        <f>M32+O32</f>
        <v>29.8</v>
      </c>
      <c r="M32" s="13">
        <f t="shared" ref="M32" si="6">E32+I32</f>
        <v>29.8</v>
      </c>
      <c r="N32" s="13">
        <f t="shared" ref="N32" si="7">F32+J32</f>
        <v>0</v>
      </c>
      <c r="O32" s="13">
        <f t="shared" ref="O32" si="8">G32+K32</f>
        <v>0</v>
      </c>
      <c r="P32" s="71" t="s">
        <v>334</v>
      </c>
      <c r="Q32" s="72">
        <f>L42</f>
        <v>4.9000000000000004</v>
      </c>
    </row>
    <row r="33" spans="1:17" ht="15.95" customHeight="1" x14ac:dyDescent="0.25">
      <c r="A33" s="21" t="s">
        <v>79</v>
      </c>
      <c r="B33" s="22" t="s">
        <v>178</v>
      </c>
      <c r="C33" s="132"/>
      <c r="D33" s="24">
        <f>D32</f>
        <v>29.8</v>
      </c>
      <c r="E33" s="24">
        <f t="shared" ref="E33:G33" si="9">E32</f>
        <v>29.8</v>
      </c>
      <c r="F33" s="24">
        <f t="shared" si="9"/>
        <v>0</v>
      </c>
      <c r="G33" s="24">
        <f t="shared" si="9"/>
        <v>0</v>
      </c>
      <c r="H33" s="25">
        <f>H32</f>
        <v>0</v>
      </c>
      <c r="I33" s="25">
        <f t="shared" ref="I33:K33" si="10">I32</f>
        <v>0</v>
      </c>
      <c r="J33" s="25">
        <f t="shared" si="10"/>
        <v>0</v>
      </c>
      <c r="K33" s="25">
        <f t="shared" si="10"/>
        <v>0</v>
      </c>
      <c r="L33" s="22">
        <f>L32</f>
        <v>29.8</v>
      </c>
      <c r="M33" s="22">
        <f t="shared" ref="M33:O33" si="11">M32</f>
        <v>29.8</v>
      </c>
      <c r="N33" s="22">
        <f t="shared" si="11"/>
        <v>0</v>
      </c>
      <c r="O33" s="22">
        <f t="shared" si="11"/>
        <v>0</v>
      </c>
      <c r="P33" s="76" t="s">
        <v>173</v>
      </c>
      <c r="Q33" s="77">
        <f>SUM(Q23:Q32)</f>
        <v>1234.2</v>
      </c>
    </row>
    <row r="34" spans="1:17" ht="15.95" customHeight="1" x14ac:dyDescent="0.25">
      <c r="A34" s="20" t="s">
        <v>80</v>
      </c>
      <c r="B34" s="526" t="s">
        <v>182</v>
      </c>
      <c r="C34" s="527"/>
      <c r="D34" s="527"/>
      <c r="E34" s="527"/>
      <c r="F34" s="527"/>
      <c r="G34" s="527"/>
      <c r="H34" s="527"/>
      <c r="I34" s="527"/>
      <c r="J34" s="527"/>
      <c r="K34" s="527"/>
      <c r="L34" s="527"/>
      <c r="M34" s="527"/>
      <c r="N34" s="527"/>
      <c r="O34" s="528"/>
    </row>
    <row r="35" spans="1:17" ht="15" customHeight="1" x14ac:dyDescent="0.25">
      <c r="A35" s="6" t="s">
        <v>81</v>
      </c>
      <c r="B35" s="30" t="s">
        <v>20</v>
      </c>
      <c r="C35" s="31" t="s">
        <v>25</v>
      </c>
      <c r="D35" s="17">
        <f>E35+G35</f>
        <v>437.4</v>
      </c>
      <c r="E35" s="44">
        <v>9.6999999999999993</v>
      </c>
      <c r="F35" s="44">
        <v>1.5</v>
      </c>
      <c r="G35" s="44">
        <v>427.7</v>
      </c>
      <c r="H35" s="25">
        <f>I35+K35</f>
        <v>-124.6</v>
      </c>
      <c r="I35" s="11"/>
      <c r="J35" s="11"/>
      <c r="K35" s="11">
        <v>-124.6</v>
      </c>
      <c r="L35" s="13">
        <f>M35+O35</f>
        <v>312.8</v>
      </c>
      <c r="M35" s="13">
        <f>E35+I35</f>
        <v>9.6999999999999993</v>
      </c>
      <c r="N35" s="13">
        <f>F35+J35</f>
        <v>1.5</v>
      </c>
      <c r="O35" s="13">
        <f>G35+K35</f>
        <v>303.10000000000002</v>
      </c>
      <c r="Q35" s="2">
        <f>L44-Q33</f>
        <v>0</v>
      </c>
    </row>
    <row r="36" spans="1:17" ht="15.95" customHeight="1" x14ac:dyDescent="0.25">
      <c r="A36" s="21" t="s">
        <v>82</v>
      </c>
      <c r="B36" s="22" t="s">
        <v>179</v>
      </c>
      <c r="C36" s="23"/>
      <c r="D36" s="24">
        <f>D35</f>
        <v>437.4</v>
      </c>
      <c r="E36" s="24">
        <f>E35</f>
        <v>9.6999999999999993</v>
      </c>
      <c r="F36" s="24">
        <f>F35</f>
        <v>1.5</v>
      </c>
      <c r="G36" s="24">
        <f>G35</f>
        <v>427.7</v>
      </c>
      <c r="H36" s="25">
        <f t="shared" ref="H36:O36" si="12">H35</f>
        <v>-124.6</v>
      </c>
      <c r="I36" s="25">
        <f t="shared" si="12"/>
        <v>0</v>
      </c>
      <c r="J36" s="25">
        <f t="shared" si="12"/>
        <v>0</v>
      </c>
      <c r="K36" s="25">
        <f t="shared" si="12"/>
        <v>-124.6</v>
      </c>
      <c r="L36" s="22">
        <f t="shared" si="12"/>
        <v>312.8</v>
      </c>
      <c r="M36" s="22">
        <f t="shared" si="12"/>
        <v>9.6999999999999993</v>
      </c>
      <c r="N36" s="22">
        <f t="shared" si="12"/>
        <v>1.5</v>
      </c>
      <c r="O36" s="22">
        <f t="shared" si="12"/>
        <v>303.10000000000002</v>
      </c>
    </row>
    <row r="37" spans="1:17" ht="15.95" customHeight="1" x14ac:dyDescent="0.25">
      <c r="A37" s="14" t="s">
        <v>83</v>
      </c>
      <c r="B37" s="520" t="s">
        <v>67</v>
      </c>
      <c r="C37" s="520"/>
      <c r="D37" s="520"/>
      <c r="E37" s="520"/>
      <c r="F37" s="520"/>
      <c r="G37" s="520"/>
      <c r="H37" s="520"/>
      <c r="I37" s="520"/>
      <c r="J37" s="520"/>
      <c r="K37" s="520"/>
      <c r="L37" s="520"/>
      <c r="M37" s="520"/>
      <c r="N37" s="520"/>
      <c r="O37" s="520"/>
    </row>
    <row r="38" spans="1:17" ht="15" customHeight="1" x14ac:dyDescent="0.25">
      <c r="A38" s="33" t="s">
        <v>84</v>
      </c>
      <c r="B38" s="30" t="s">
        <v>20</v>
      </c>
      <c r="C38" s="40" t="s">
        <v>30</v>
      </c>
      <c r="D38" s="17">
        <f>E38+G38</f>
        <v>116.39999999999999</v>
      </c>
      <c r="E38" s="17">
        <v>8.3000000000000007</v>
      </c>
      <c r="F38" s="17">
        <v>2</v>
      </c>
      <c r="G38" s="17">
        <v>108.1</v>
      </c>
      <c r="H38" s="11">
        <f>I38+K38</f>
        <v>367.5</v>
      </c>
      <c r="I38" s="11"/>
      <c r="J38" s="11"/>
      <c r="K38" s="11">
        <v>367.5</v>
      </c>
      <c r="L38" s="13">
        <f>M38+O38</f>
        <v>483.90000000000003</v>
      </c>
      <c r="M38" s="13">
        <f t="shared" ref="M38:O38" si="13">E38+I38</f>
        <v>8.3000000000000007</v>
      </c>
      <c r="N38" s="13">
        <f t="shared" si="13"/>
        <v>2</v>
      </c>
      <c r="O38" s="13">
        <f t="shared" si="13"/>
        <v>475.6</v>
      </c>
    </row>
    <row r="39" spans="1:17" ht="15" customHeight="1" x14ac:dyDescent="0.25">
      <c r="A39" s="33" t="s">
        <v>85</v>
      </c>
      <c r="B39" s="30" t="s">
        <v>28</v>
      </c>
      <c r="C39" s="40" t="s">
        <v>30</v>
      </c>
      <c r="D39" s="17">
        <f>E39+G39</f>
        <v>6</v>
      </c>
      <c r="E39" s="17">
        <v>6</v>
      </c>
      <c r="F39" s="17">
        <v>3.7</v>
      </c>
      <c r="G39" s="17"/>
      <c r="H39" s="11">
        <f>I39+K39</f>
        <v>0</v>
      </c>
      <c r="I39" s="11"/>
      <c r="J39" s="11"/>
      <c r="K39" s="11"/>
      <c r="L39" s="13">
        <f>M39+O39</f>
        <v>6</v>
      </c>
      <c r="M39" s="13">
        <f t="shared" ref="M39" si="14">E39+I39</f>
        <v>6</v>
      </c>
      <c r="N39" s="13">
        <f t="shared" ref="N39" si="15">F39+J39</f>
        <v>3.7</v>
      </c>
      <c r="O39" s="13">
        <f t="shared" ref="O39" si="16">G39+K39</f>
        <v>0</v>
      </c>
    </row>
    <row r="40" spans="1:17" ht="15.95" customHeight="1" x14ac:dyDescent="0.25">
      <c r="A40" s="21" t="s">
        <v>86</v>
      </c>
      <c r="B40" s="22" t="s">
        <v>180</v>
      </c>
      <c r="C40" s="132"/>
      <c r="D40" s="24">
        <f>SUM(D38:D39)</f>
        <v>122.39999999999999</v>
      </c>
      <c r="E40" s="24">
        <f t="shared" ref="E40:G40" si="17">SUM(E38:E39)</f>
        <v>14.3</v>
      </c>
      <c r="F40" s="24">
        <f t="shared" si="17"/>
        <v>5.7</v>
      </c>
      <c r="G40" s="24">
        <f t="shared" si="17"/>
        <v>108.1</v>
      </c>
      <c r="H40" s="25">
        <f>SUM(H38:H39)</f>
        <v>367.5</v>
      </c>
      <c r="I40" s="25">
        <f t="shared" ref="I40:K40" si="18">SUM(I38:I39)</f>
        <v>0</v>
      </c>
      <c r="J40" s="25">
        <f t="shared" si="18"/>
        <v>0</v>
      </c>
      <c r="K40" s="25">
        <f t="shared" si="18"/>
        <v>367.5</v>
      </c>
      <c r="L40" s="22">
        <f>SUM(L38:L39)</f>
        <v>489.90000000000003</v>
      </c>
      <c r="M40" s="22">
        <f t="shared" ref="M40:O40" si="19">SUM(M38:M39)</f>
        <v>14.3</v>
      </c>
      <c r="N40" s="22">
        <f t="shared" si="19"/>
        <v>5.7</v>
      </c>
      <c r="O40" s="22">
        <f t="shared" si="19"/>
        <v>475.6</v>
      </c>
    </row>
    <row r="41" spans="1:17" ht="15.95" customHeight="1" x14ac:dyDescent="0.25">
      <c r="A41" s="14" t="s">
        <v>87</v>
      </c>
      <c r="B41" s="520" t="s">
        <v>69</v>
      </c>
      <c r="C41" s="520"/>
      <c r="D41" s="520"/>
      <c r="E41" s="520"/>
      <c r="F41" s="520"/>
      <c r="G41" s="520"/>
      <c r="H41" s="520"/>
      <c r="I41" s="520"/>
      <c r="J41" s="520"/>
      <c r="K41" s="520"/>
      <c r="L41" s="520"/>
      <c r="M41" s="520"/>
      <c r="N41" s="520"/>
      <c r="O41" s="520"/>
    </row>
    <row r="42" spans="1:17" ht="15" customHeight="1" x14ac:dyDescent="0.25">
      <c r="A42" s="33" t="s">
        <v>88</v>
      </c>
      <c r="B42" s="30" t="s">
        <v>20</v>
      </c>
      <c r="C42" s="1">
        <v>10</v>
      </c>
      <c r="D42" s="17">
        <f>E42+G42</f>
        <v>2</v>
      </c>
      <c r="E42" s="17">
        <v>1.4</v>
      </c>
      <c r="F42" s="17">
        <v>1</v>
      </c>
      <c r="G42" s="17">
        <v>0.6</v>
      </c>
      <c r="H42" s="11">
        <f>I42+K42</f>
        <v>2.9</v>
      </c>
      <c r="I42" s="11">
        <v>-1</v>
      </c>
      <c r="J42" s="11">
        <v>-0.8</v>
      </c>
      <c r="K42" s="11">
        <v>3.9</v>
      </c>
      <c r="L42" s="13">
        <f>M42+O42</f>
        <v>4.9000000000000004</v>
      </c>
      <c r="M42" s="13">
        <f t="shared" ref="M42" si="20">E42+I42</f>
        <v>0.39999999999999991</v>
      </c>
      <c r="N42" s="13">
        <f t="shared" ref="N42" si="21">F42+J42</f>
        <v>0.19999999999999996</v>
      </c>
      <c r="O42" s="13">
        <f t="shared" ref="O42" si="22">G42+K42</f>
        <v>4.5</v>
      </c>
    </row>
    <row r="43" spans="1:17" ht="15.95" customHeight="1" x14ac:dyDescent="0.25">
      <c r="A43" s="21" t="s">
        <v>89</v>
      </c>
      <c r="B43" s="22" t="s">
        <v>181</v>
      </c>
      <c r="C43" s="132"/>
      <c r="D43" s="24">
        <f t="shared" ref="D43:O43" si="23">SUM(D42:D42)</f>
        <v>2</v>
      </c>
      <c r="E43" s="24">
        <f t="shared" si="23"/>
        <v>1.4</v>
      </c>
      <c r="F43" s="24">
        <f t="shared" si="23"/>
        <v>1</v>
      </c>
      <c r="G43" s="24">
        <f t="shared" si="23"/>
        <v>0.6</v>
      </c>
      <c r="H43" s="25">
        <f t="shared" si="23"/>
        <v>2.9</v>
      </c>
      <c r="I43" s="25">
        <f t="shared" si="23"/>
        <v>-1</v>
      </c>
      <c r="J43" s="25">
        <f t="shared" si="23"/>
        <v>-0.8</v>
      </c>
      <c r="K43" s="25">
        <f t="shared" si="23"/>
        <v>3.9</v>
      </c>
      <c r="L43" s="22">
        <f t="shared" si="23"/>
        <v>4.9000000000000004</v>
      </c>
      <c r="M43" s="22">
        <f t="shared" si="23"/>
        <v>0.39999999999999991</v>
      </c>
      <c r="N43" s="22">
        <f t="shared" si="23"/>
        <v>0.19999999999999996</v>
      </c>
      <c r="O43" s="22">
        <f t="shared" si="23"/>
        <v>4.5</v>
      </c>
    </row>
    <row r="44" spans="1:17" ht="15.95" customHeight="1" x14ac:dyDescent="0.25">
      <c r="A44" s="126" t="s">
        <v>90</v>
      </c>
      <c r="B44" s="133" t="s">
        <v>173</v>
      </c>
      <c r="C44" s="134"/>
      <c r="D44" s="48">
        <f>D27+D30+D33+D36+D40+D43</f>
        <v>1234.2</v>
      </c>
      <c r="E44" s="48">
        <f t="shared" ref="E44:O44" si="24">E27+E30+E33+E36+E40+E43</f>
        <v>107.60000000000001</v>
      </c>
      <c r="F44" s="48">
        <f t="shared" si="24"/>
        <v>10.199999999999999</v>
      </c>
      <c r="G44" s="48">
        <f t="shared" si="24"/>
        <v>1126.5999999999999</v>
      </c>
      <c r="H44" s="49">
        <f t="shared" si="24"/>
        <v>2.2648549702353193E-14</v>
      </c>
      <c r="I44" s="49">
        <f t="shared" si="24"/>
        <v>-1</v>
      </c>
      <c r="J44" s="49">
        <f t="shared" si="24"/>
        <v>-0.8</v>
      </c>
      <c r="K44" s="49">
        <f t="shared" si="24"/>
        <v>1.0000000000000226</v>
      </c>
      <c r="L44" s="50">
        <f t="shared" si="24"/>
        <v>1234.2000000000003</v>
      </c>
      <c r="M44" s="50">
        <f t="shared" si="24"/>
        <v>106.60000000000001</v>
      </c>
      <c r="N44" s="50">
        <f t="shared" si="24"/>
        <v>9.3999999999999986</v>
      </c>
      <c r="O44" s="50">
        <f t="shared" si="24"/>
        <v>1127.5999999999999</v>
      </c>
    </row>
    <row r="45" spans="1:17" x14ac:dyDescent="0.25">
      <c r="A45" s="7"/>
      <c r="B45" s="7"/>
      <c r="C45" s="53"/>
      <c r="D45" s="7"/>
      <c r="E45" s="7"/>
      <c r="F45" s="7"/>
      <c r="G45" s="7"/>
      <c r="H45" s="135"/>
      <c r="I45" s="135"/>
      <c r="J45" s="135"/>
      <c r="L45" s="7"/>
      <c r="M45" s="7"/>
      <c r="N45" s="7"/>
    </row>
    <row r="46" spans="1:17" x14ac:dyDescent="0.25">
      <c r="A46" s="7"/>
      <c r="B46" s="127"/>
      <c r="C46" s="136"/>
      <c r="D46" s="127"/>
      <c r="E46" s="127"/>
      <c r="F46" s="127"/>
      <c r="G46" s="127"/>
      <c r="H46" s="137"/>
      <c r="I46" s="137"/>
      <c r="J46" s="137"/>
      <c r="K46" s="137"/>
      <c r="L46" s="127"/>
      <c r="M46" s="127"/>
      <c r="N46" s="127"/>
    </row>
    <row r="47" spans="1:17" x14ac:dyDescent="0.25">
      <c r="A47" s="7"/>
      <c r="B47" s="7"/>
      <c r="C47" s="53"/>
      <c r="D47" s="7"/>
      <c r="E47" s="7"/>
      <c r="F47" s="7"/>
      <c r="G47" s="7"/>
      <c r="H47" s="135"/>
      <c r="I47" s="135"/>
      <c r="J47" s="135"/>
      <c r="L47" s="7"/>
      <c r="M47" s="7"/>
      <c r="N47" s="7"/>
    </row>
    <row r="48" spans="1:17" x14ac:dyDescent="0.25">
      <c r="A48" s="7"/>
      <c r="B48" s="7"/>
      <c r="C48" s="53"/>
      <c r="D48" s="7"/>
      <c r="E48" s="7"/>
      <c r="F48" s="7"/>
      <c r="G48" s="7"/>
      <c r="H48" s="135"/>
      <c r="I48" s="135"/>
      <c r="J48" s="135"/>
      <c r="L48" s="7"/>
      <c r="M48" s="7"/>
      <c r="N48" s="7"/>
      <c r="O48" s="7"/>
    </row>
    <row r="49" spans="1:14" x14ac:dyDescent="0.25">
      <c r="A49" s="7"/>
      <c r="B49" s="7"/>
      <c r="C49" s="53"/>
      <c r="D49" s="7"/>
      <c r="E49" s="7"/>
      <c r="F49" s="7"/>
      <c r="G49" s="7"/>
      <c r="H49" s="135"/>
      <c r="I49" s="135"/>
      <c r="J49" s="135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135"/>
      <c r="I50" s="135"/>
      <c r="J50" s="135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135"/>
      <c r="I51" s="135"/>
      <c r="J51" s="135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135"/>
      <c r="I52" s="135"/>
      <c r="J52" s="135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135"/>
      <c r="I53" s="135"/>
      <c r="J53" s="135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135"/>
      <c r="I54" s="135"/>
      <c r="J54" s="135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135"/>
      <c r="I55" s="135"/>
      <c r="J55" s="135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135"/>
      <c r="I56" s="135"/>
      <c r="J56" s="135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135"/>
      <c r="I57" s="135"/>
      <c r="J57" s="135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135"/>
      <c r="I58" s="135"/>
      <c r="J58" s="135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135"/>
      <c r="I59" s="135"/>
      <c r="J59" s="135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135"/>
      <c r="I60" s="135"/>
      <c r="J60" s="135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135"/>
      <c r="I61" s="135"/>
      <c r="J61" s="135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135"/>
      <c r="I62" s="135"/>
      <c r="J62" s="135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135"/>
      <c r="I63" s="135"/>
      <c r="J63" s="135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135"/>
      <c r="I64" s="135"/>
      <c r="J64" s="135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135"/>
      <c r="I65" s="135"/>
      <c r="J65" s="135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135"/>
      <c r="I66" s="135"/>
      <c r="J66" s="135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135"/>
      <c r="I67" s="135"/>
      <c r="J67" s="135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135"/>
      <c r="I68" s="135"/>
      <c r="J68" s="135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135"/>
      <c r="I69" s="135"/>
      <c r="J69" s="135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135"/>
      <c r="I70" s="135"/>
      <c r="J70" s="135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135"/>
      <c r="I71" s="135"/>
      <c r="J71" s="135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135"/>
      <c r="I72" s="135"/>
      <c r="J72" s="135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135"/>
      <c r="I73" s="135"/>
      <c r="J73" s="135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135"/>
      <c r="I74" s="135"/>
      <c r="J74" s="135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135"/>
      <c r="I75" s="135"/>
      <c r="J75" s="135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135"/>
      <c r="I76" s="135"/>
      <c r="J76" s="135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135"/>
      <c r="I77" s="135"/>
      <c r="J77" s="135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135"/>
      <c r="I78" s="135"/>
      <c r="J78" s="135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135"/>
      <c r="I79" s="135"/>
      <c r="J79" s="135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135"/>
      <c r="I80" s="135"/>
      <c r="J80" s="135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135"/>
      <c r="I81" s="135"/>
      <c r="J81" s="135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135"/>
      <c r="I82" s="135"/>
      <c r="J82" s="135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135"/>
      <c r="I83" s="135"/>
      <c r="J83" s="135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135"/>
      <c r="I84" s="135"/>
      <c r="J84" s="135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135"/>
      <c r="I85" s="135"/>
      <c r="J85" s="135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135"/>
      <c r="I86" s="135"/>
      <c r="J86" s="135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135"/>
      <c r="I87" s="135"/>
      <c r="J87" s="135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135"/>
      <c r="I88" s="135"/>
      <c r="J88" s="135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135"/>
      <c r="I89" s="135"/>
      <c r="J89" s="135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135"/>
      <c r="I90" s="135"/>
      <c r="J90" s="135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135"/>
      <c r="I91" s="135"/>
      <c r="J91" s="135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135"/>
      <c r="I92" s="135"/>
      <c r="J92" s="135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135"/>
      <c r="I93" s="135"/>
      <c r="J93" s="135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135"/>
      <c r="I94" s="135"/>
      <c r="J94" s="135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135"/>
      <c r="I95" s="135"/>
      <c r="J95" s="135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135"/>
      <c r="I96" s="135"/>
      <c r="J96" s="135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135"/>
      <c r="I97" s="135"/>
      <c r="J97" s="135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135"/>
      <c r="I98" s="135"/>
      <c r="J98" s="135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135"/>
      <c r="I99" s="135"/>
      <c r="J99" s="135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135"/>
      <c r="I100" s="135"/>
      <c r="J100" s="135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135"/>
      <c r="I101" s="135"/>
      <c r="J101" s="135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135"/>
      <c r="I102" s="135"/>
      <c r="J102" s="135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135"/>
      <c r="I103" s="135"/>
      <c r="J103" s="135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135"/>
      <c r="I104" s="135"/>
      <c r="J104" s="135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135"/>
      <c r="I105" s="135"/>
      <c r="J105" s="135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135"/>
      <c r="I106" s="135"/>
      <c r="J106" s="135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135"/>
      <c r="I107" s="135"/>
      <c r="J107" s="135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135"/>
      <c r="I108" s="135"/>
      <c r="J108" s="135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135"/>
      <c r="I109" s="135"/>
      <c r="J109" s="135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135"/>
      <c r="I110" s="135"/>
      <c r="J110" s="135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135"/>
      <c r="I111" s="135"/>
      <c r="J111" s="135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135"/>
      <c r="I112" s="135"/>
      <c r="J112" s="135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135"/>
      <c r="I113" s="135"/>
      <c r="J113" s="135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135"/>
      <c r="I114" s="135"/>
      <c r="J114" s="135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135"/>
      <c r="I115" s="135"/>
      <c r="J115" s="135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135"/>
      <c r="I116" s="135"/>
      <c r="J116" s="135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135"/>
      <c r="I117" s="135"/>
      <c r="J117" s="135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135"/>
      <c r="I118" s="135"/>
      <c r="J118" s="135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135"/>
      <c r="I119" s="135"/>
      <c r="J119" s="135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135"/>
      <c r="I120" s="135"/>
      <c r="J120" s="135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135"/>
      <c r="I121" s="135"/>
      <c r="J121" s="135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135"/>
      <c r="I122" s="135"/>
      <c r="J122" s="135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135"/>
      <c r="I123" s="135"/>
      <c r="J123" s="135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135"/>
      <c r="I124" s="135"/>
      <c r="J124" s="135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135"/>
      <c r="I125" s="135"/>
      <c r="J125" s="135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135"/>
      <c r="I126" s="135"/>
      <c r="J126" s="135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135"/>
      <c r="I127" s="135"/>
      <c r="J127" s="135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135"/>
      <c r="I128" s="135"/>
      <c r="J128" s="135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135"/>
      <c r="I129" s="135"/>
      <c r="J129" s="135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135"/>
      <c r="I130" s="135"/>
      <c r="J130" s="135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135"/>
      <c r="I131" s="135"/>
      <c r="J131" s="135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135"/>
      <c r="I132" s="135"/>
      <c r="J132" s="135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135"/>
      <c r="I133" s="135"/>
      <c r="J133" s="135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135"/>
      <c r="I134" s="135"/>
      <c r="J134" s="135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135"/>
      <c r="I135" s="135"/>
      <c r="J135" s="135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135"/>
      <c r="I136" s="135"/>
      <c r="J136" s="135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135"/>
      <c r="I137" s="135"/>
      <c r="J137" s="135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135"/>
      <c r="I138" s="135"/>
      <c r="J138" s="135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135"/>
      <c r="I139" s="135"/>
      <c r="J139" s="135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135"/>
      <c r="I140" s="135"/>
      <c r="J140" s="135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135"/>
      <c r="I141" s="135"/>
      <c r="J141" s="135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135"/>
      <c r="I142" s="135"/>
      <c r="J142" s="135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135"/>
      <c r="I143" s="135"/>
      <c r="J143" s="135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135"/>
      <c r="I144" s="135"/>
      <c r="J144" s="135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135"/>
      <c r="I145" s="135"/>
      <c r="J145" s="135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135"/>
      <c r="I146" s="135"/>
      <c r="J146" s="135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135"/>
      <c r="I147" s="135"/>
      <c r="J147" s="135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135"/>
      <c r="I148" s="135"/>
      <c r="J148" s="135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135"/>
      <c r="I149" s="135"/>
      <c r="J149" s="135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135"/>
      <c r="I150" s="135"/>
      <c r="J150" s="135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135"/>
      <c r="I151" s="135"/>
      <c r="J151" s="135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135"/>
      <c r="I152" s="135"/>
      <c r="J152" s="135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135"/>
      <c r="I153" s="135"/>
      <c r="J153" s="135"/>
      <c r="L153" s="7"/>
      <c r="M153" s="7"/>
      <c r="N153" s="7"/>
    </row>
    <row r="154" spans="1:14" x14ac:dyDescent="0.25">
      <c r="C154" s="54"/>
    </row>
    <row r="155" spans="1:14" x14ac:dyDescent="0.25">
      <c r="C155" s="54"/>
    </row>
    <row r="156" spans="1:14" x14ac:dyDescent="0.25">
      <c r="C156" s="54"/>
    </row>
    <row r="157" spans="1:14" x14ac:dyDescent="0.25">
      <c r="C157" s="54"/>
    </row>
    <row r="158" spans="1:14" x14ac:dyDescent="0.25">
      <c r="C158" s="54"/>
    </row>
    <row r="159" spans="1:14" x14ac:dyDescent="0.25">
      <c r="C159" s="54"/>
    </row>
    <row r="160" spans="1:14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</sheetData>
  <mergeCells count="38">
    <mergeCell ref="B13:O13"/>
    <mergeCell ref="L20:L22"/>
    <mergeCell ref="M20:O20"/>
    <mergeCell ref="M21:N21"/>
    <mergeCell ref="I20:K20"/>
    <mergeCell ref="K21:K22"/>
    <mergeCell ref="B14:O14"/>
    <mergeCell ref="A18:O18"/>
    <mergeCell ref="A20:A22"/>
    <mergeCell ref="B15:O15"/>
    <mergeCell ref="B16:O16"/>
    <mergeCell ref="B11:O11"/>
    <mergeCell ref="B12:O12"/>
    <mergeCell ref="B1:O1"/>
    <mergeCell ref="B2:O2"/>
    <mergeCell ref="B3:O3"/>
    <mergeCell ref="B4:O4"/>
    <mergeCell ref="B5:O5"/>
    <mergeCell ref="B6:O6"/>
    <mergeCell ref="B7:O7"/>
    <mergeCell ref="B8:O8"/>
    <mergeCell ref="B9:O9"/>
    <mergeCell ref="B10:O10"/>
    <mergeCell ref="B41:O41"/>
    <mergeCell ref="B34:O34"/>
    <mergeCell ref="B28:O28"/>
    <mergeCell ref="E21:F21"/>
    <mergeCell ref="B37:O37"/>
    <mergeCell ref="B23:O23"/>
    <mergeCell ref="B31:O31"/>
    <mergeCell ref="I21:J21"/>
    <mergeCell ref="C20:C22"/>
    <mergeCell ref="O21:O22"/>
    <mergeCell ref="B20:B22"/>
    <mergeCell ref="D20:D22"/>
    <mergeCell ref="G21:G22"/>
    <mergeCell ref="E20:G20"/>
    <mergeCell ref="H20:H22"/>
  </mergeCells>
  <pageMargins left="0.59055118110236227" right="0.39370078740157483" top="0.74803149606299213" bottom="0.78740157480314965" header="0.31496062992125984" footer="0.31496062992125984"/>
  <pageSetup paperSize="9" scale="5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7"/>
  <sheetViews>
    <sheetView showZeros="0" topLeftCell="A55" workbookViewId="0">
      <selection activeCell="B5" sqref="B5:O6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4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611" t="s">
        <v>349</v>
      </c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  <c r="N1" s="611"/>
      <c r="O1" s="611"/>
    </row>
    <row r="2" spans="1:17" x14ac:dyDescent="0.25">
      <c r="B2" s="611" t="s">
        <v>435</v>
      </c>
      <c r="C2" s="611"/>
      <c r="D2" s="611"/>
      <c r="E2" s="611"/>
      <c r="F2" s="611"/>
      <c r="G2" s="611"/>
      <c r="H2" s="611"/>
      <c r="I2" s="611"/>
      <c r="J2" s="611"/>
      <c r="K2" s="611"/>
      <c r="L2" s="611"/>
      <c r="M2" s="611"/>
      <c r="N2" s="611"/>
      <c r="O2" s="611"/>
    </row>
    <row r="3" spans="1:17" x14ac:dyDescent="0.25">
      <c r="B3" s="611" t="s">
        <v>454</v>
      </c>
      <c r="C3" s="611"/>
      <c r="D3" s="611"/>
      <c r="E3" s="611"/>
      <c r="F3" s="611"/>
      <c r="G3" s="611"/>
      <c r="H3" s="611"/>
      <c r="I3" s="611"/>
      <c r="J3" s="611"/>
      <c r="K3" s="611"/>
      <c r="L3" s="611"/>
      <c r="M3" s="611"/>
      <c r="N3" s="611"/>
      <c r="O3" s="611"/>
    </row>
    <row r="4" spans="1:17" x14ac:dyDescent="0.25">
      <c r="B4" s="611" t="s">
        <v>368</v>
      </c>
      <c r="C4" s="611"/>
      <c r="D4" s="611"/>
      <c r="E4" s="611"/>
      <c r="F4" s="611"/>
      <c r="G4" s="611"/>
      <c r="H4" s="611"/>
      <c r="I4" s="611"/>
      <c r="J4" s="611"/>
      <c r="K4" s="611"/>
      <c r="L4" s="611"/>
      <c r="M4" s="611"/>
      <c r="N4" s="611"/>
      <c r="O4" s="611"/>
    </row>
    <row r="5" spans="1:17" s="392" customFormat="1" ht="15" customHeight="1" x14ac:dyDescent="0.25">
      <c r="B5" s="541" t="s">
        <v>458</v>
      </c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</row>
    <row r="6" spans="1:17" s="392" customFormat="1" x14ac:dyDescent="0.25">
      <c r="B6" s="541" t="s">
        <v>465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</row>
    <row r="7" spans="1:17" x14ac:dyDescent="0.25">
      <c r="E7" s="4"/>
      <c r="F7" s="4"/>
      <c r="G7" s="4"/>
      <c r="H7" s="4"/>
      <c r="I7" s="4"/>
      <c r="J7" s="4"/>
      <c r="K7" s="4"/>
      <c r="L7" s="4"/>
      <c r="M7" s="4"/>
      <c r="N7" s="4"/>
    </row>
    <row r="8" spans="1:17" ht="44.25" customHeight="1" x14ac:dyDescent="0.25">
      <c r="A8" s="521" t="s">
        <v>444</v>
      </c>
      <c r="B8" s="521"/>
      <c r="C8" s="521"/>
      <c r="D8" s="521"/>
      <c r="E8" s="521"/>
      <c r="F8" s="521"/>
      <c r="G8" s="521"/>
      <c r="H8" s="521"/>
      <c r="I8" s="521"/>
      <c r="J8" s="521"/>
      <c r="K8" s="521"/>
      <c r="L8" s="521"/>
      <c r="M8" s="521"/>
      <c r="N8" s="521"/>
      <c r="O8" s="521"/>
    </row>
    <row r="9" spans="1:17" ht="18.75" customHeight="1" x14ac:dyDescent="0.25">
      <c r="A9" s="59"/>
      <c r="B9" s="59"/>
      <c r="C9" s="59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5" t="s">
        <v>445</v>
      </c>
    </row>
    <row r="10" spans="1:17" x14ac:dyDescent="0.25">
      <c r="A10" s="603" t="s">
        <v>5</v>
      </c>
      <c r="B10" s="524" t="s">
        <v>371</v>
      </c>
      <c r="C10" s="524" t="s">
        <v>54</v>
      </c>
      <c r="D10" s="550" t="s">
        <v>357</v>
      </c>
      <c r="E10" s="556" t="s">
        <v>196</v>
      </c>
      <c r="F10" s="556"/>
      <c r="G10" s="556"/>
      <c r="H10" s="525" t="s">
        <v>359</v>
      </c>
      <c r="I10" s="562" t="s">
        <v>196</v>
      </c>
      <c r="J10" s="562"/>
      <c r="K10" s="562"/>
      <c r="L10" s="543" t="s">
        <v>0</v>
      </c>
      <c r="M10" s="543" t="s">
        <v>196</v>
      </c>
      <c r="N10" s="543"/>
      <c r="O10" s="543"/>
    </row>
    <row r="11" spans="1:17" x14ac:dyDescent="0.25">
      <c r="A11" s="603"/>
      <c r="B11" s="524"/>
      <c r="C11" s="524"/>
      <c r="D11" s="550"/>
      <c r="E11" s="556" t="s">
        <v>1</v>
      </c>
      <c r="F11" s="556"/>
      <c r="G11" s="550" t="s">
        <v>2</v>
      </c>
      <c r="H11" s="525"/>
      <c r="I11" s="562" t="s">
        <v>1</v>
      </c>
      <c r="J11" s="562"/>
      <c r="K11" s="525" t="s">
        <v>2</v>
      </c>
      <c r="L11" s="543"/>
      <c r="M11" s="543" t="s">
        <v>1</v>
      </c>
      <c r="N11" s="543"/>
      <c r="O11" s="524" t="s">
        <v>2</v>
      </c>
    </row>
    <row r="12" spans="1:17" ht="29.25" customHeight="1" x14ac:dyDescent="0.25">
      <c r="A12" s="603"/>
      <c r="B12" s="524"/>
      <c r="C12" s="524"/>
      <c r="D12" s="550"/>
      <c r="E12" s="143" t="s">
        <v>3</v>
      </c>
      <c r="F12" s="142" t="s">
        <v>4</v>
      </c>
      <c r="G12" s="550"/>
      <c r="H12" s="525"/>
      <c r="I12" s="144" t="s">
        <v>3</v>
      </c>
      <c r="J12" s="139" t="s">
        <v>4</v>
      </c>
      <c r="K12" s="525"/>
      <c r="L12" s="543"/>
      <c r="M12" s="140" t="s">
        <v>3</v>
      </c>
      <c r="N12" s="138" t="s">
        <v>4</v>
      </c>
      <c r="O12" s="524"/>
    </row>
    <row r="13" spans="1:17" ht="15.75" customHeight="1" x14ac:dyDescent="0.25">
      <c r="A13" s="6" t="s">
        <v>72</v>
      </c>
      <c r="B13" s="599" t="s">
        <v>6</v>
      </c>
      <c r="C13" s="599"/>
      <c r="D13" s="599"/>
      <c r="E13" s="599"/>
      <c r="F13" s="599"/>
      <c r="G13" s="599"/>
      <c r="H13" s="599"/>
      <c r="I13" s="599"/>
      <c r="J13" s="599"/>
      <c r="K13" s="599"/>
      <c r="L13" s="599"/>
      <c r="M13" s="599"/>
      <c r="N13" s="599"/>
      <c r="O13" s="599"/>
    </row>
    <row r="14" spans="1:17" ht="15" customHeight="1" x14ac:dyDescent="0.25">
      <c r="A14" s="6" t="s">
        <v>183</v>
      </c>
      <c r="B14" s="30" t="s">
        <v>20</v>
      </c>
      <c r="C14" s="16" t="s">
        <v>22</v>
      </c>
      <c r="D14" s="355">
        <f t="shared" ref="D14:D23" si="0">E14+G14</f>
        <v>19.899999999999999</v>
      </c>
      <c r="E14" s="355">
        <f>E15</f>
        <v>19.899999999999999</v>
      </c>
      <c r="F14" s="355">
        <f t="shared" ref="F14:K14" si="1">F15</f>
        <v>0</v>
      </c>
      <c r="G14" s="355">
        <f t="shared" si="1"/>
        <v>0</v>
      </c>
      <c r="H14" s="356">
        <f t="shared" si="1"/>
        <v>0</v>
      </c>
      <c r="I14" s="356">
        <f t="shared" si="1"/>
        <v>0</v>
      </c>
      <c r="J14" s="356">
        <f t="shared" si="1"/>
        <v>0</v>
      </c>
      <c r="K14" s="356">
        <f t="shared" si="1"/>
        <v>0</v>
      </c>
      <c r="L14" s="13">
        <f>L15</f>
        <v>19.899999999999999</v>
      </c>
      <c r="M14" s="13">
        <f>M15</f>
        <v>19.899999999999999</v>
      </c>
      <c r="N14" s="13">
        <f t="shared" ref="N14:O14" si="2">N15</f>
        <v>0</v>
      </c>
      <c r="O14" s="13">
        <f t="shared" si="2"/>
        <v>0</v>
      </c>
      <c r="P14" s="71" t="s">
        <v>325</v>
      </c>
      <c r="Q14" s="72">
        <f>L17+L19</f>
        <v>371.2</v>
      </c>
    </row>
    <row r="15" spans="1:17" s="99" customFormat="1" ht="15" customHeight="1" x14ac:dyDescent="0.25">
      <c r="A15" s="361"/>
      <c r="B15" s="362" t="s">
        <v>230</v>
      </c>
      <c r="C15" s="16" t="s">
        <v>22</v>
      </c>
      <c r="D15" s="357">
        <f t="shared" si="0"/>
        <v>19.899999999999999</v>
      </c>
      <c r="E15" s="357">
        <v>19.899999999999999</v>
      </c>
      <c r="F15" s="357"/>
      <c r="G15" s="357"/>
      <c r="H15" s="358">
        <f>I15+K15</f>
        <v>0</v>
      </c>
      <c r="I15" s="358"/>
      <c r="J15" s="358"/>
      <c r="K15" s="358"/>
      <c r="L15" s="13">
        <f>M15+O15</f>
        <v>19.899999999999999</v>
      </c>
      <c r="M15" s="13">
        <f t="shared" ref="M15:O15" si="3">E15+I15</f>
        <v>19.899999999999999</v>
      </c>
      <c r="N15" s="13">
        <f t="shared" si="3"/>
        <v>0</v>
      </c>
      <c r="O15" s="13">
        <f t="shared" si="3"/>
        <v>0</v>
      </c>
      <c r="P15" s="71" t="s">
        <v>326</v>
      </c>
      <c r="Q15" s="72"/>
    </row>
    <row r="16" spans="1:17" ht="15" customHeight="1" x14ac:dyDescent="0.25">
      <c r="A16" s="159" t="s">
        <v>73</v>
      </c>
      <c r="B16" s="30" t="s">
        <v>18</v>
      </c>
      <c r="C16" s="82" t="s">
        <v>9</v>
      </c>
      <c r="D16" s="9">
        <f t="shared" si="0"/>
        <v>0.3</v>
      </c>
      <c r="E16" s="9">
        <f>E17</f>
        <v>0.3</v>
      </c>
      <c r="F16" s="9">
        <f>F17</f>
        <v>0</v>
      </c>
      <c r="G16" s="9">
        <f>G17</f>
        <v>0</v>
      </c>
      <c r="H16" s="10">
        <f t="shared" ref="H16:O16" si="4">H17</f>
        <v>0</v>
      </c>
      <c r="I16" s="10">
        <f t="shared" si="4"/>
        <v>0</v>
      </c>
      <c r="J16" s="10">
        <f t="shared" si="4"/>
        <v>0</v>
      </c>
      <c r="K16" s="10">
        <f t="shared" si="4"/>
        <v>0</v>
      </c>
      <c r="L16" s="12">
        <f t="shared" si="4"/>
        <v>0.3</v>
      </c>
      <c r="M16" s="12">
        <f t="shared" si="4"/>
        <v>0.3</v>
      </c>
      <c r="N16" s="12">
        <f t="shared" si="4"/>
        <v>0</v>
      </c>
      <c r="O16" s="12">
        <f t="shared" si="4"/>
        <v>0</v>
      </c>
      <c r="P16" s="71" t="s">
        <v>327</v>
      </c>
      <c r="Q16" s="72"/>
    </row>
    <row r="17" spans="1:17" s="38" customFormat="1" ht="15" customHeight="1" x14ac:dyDescent="0.25">
      <c r="A17" s="363"/>
      <c r="B17" s="360" t="s">
        <v>231</v>
      </c>
      <c r="C17" s="83" t="s">
        <v>9</v>
      </c>
      <c r="D17" s="97">
        <f t="shared" si="0"/>
        <v>0.3</v>
      </c>
      <c r="E17" s="97">
        <v>0.3</v>
      </c>
      <c r="F17" s="97"/>
      <c r="G17" s="97"/>
      <c r="H17" s="11">
        <f>I17+K17</f>
        <v>0</v>
      </c>
      <c r="I17" s="11"/>
      <c r="J17" s="11"/>
      <c r="K17" s="11"/>
      <c r="L17" s="13">
        <f>M17+O17</f>
        <v>0.3</v>
      </c>
      <c r="M17" s="13">
        <f>E17+I17</f>
        <v>0.3</v>
      </c>
      <c r="N17" s="13">
        <f>F17+J17</f>
        <v>0</v>
      </c>
      <c r="O17" s="13">
        <f>G17+K17</f>
        <v>0</v>
      </c>
      <c r="P17" s="71" t="s">
        <v>328</v>
      </c>
      <c r="Q17" s="72">
        <f>N16+N26</f>
        <v>0</v>
      </c>
    </row>
    <row r="18" spans="1:17" ht="15" customHeight="1" x14ac:dyDescent="0.25">
      <c r="A18" s="6" t="s">
        <v>74</v>
      </c>
      <c r="B18" s="262" t="s">
        <v>26</v>
      </c>
      <c r="C18" s="31" t="s">
        <v>9</v>
      </c>
      <c r="D18" s="17">
        <f>E18+G18</f>
        <v>370.9</v>
      </c>
      <c r="E18" s="17">
        <f>E19</f>
        <v>0</v>
      </c>
      <c r="F18" s="17">
        <f>F19</f>
        <v>0</v>
      </c>
      <c r="G18" s="17">
        <f>G19</f>
        <v>370.9</v>
      </c>
      <c r="H18" s="11">
        <f t="shared" ref="H18:O18" si="5">H19</f>
        <v>0</v>
      </c>
      <c r="I18" s="11">
        <f t="shared" si="5"/>
        <v>0</v>
      </c>
      <c r="J18" s="11">
        <f t="shared" si="5"/>
        <v>0</v>
      </c>
      <c r="K18" s="11">
        <f t="shared" si="5"/>
        <v>0</v>
      </c>
      <c r="L18" s="13">
        <f t="shared" si="5"/>
        <v>370.9</v>
      </c>
      <c r="M18" s="13">
        <f t="shared" si="5"/>
        <v>0</v>
      </c>
      <c r="N18" s="13">
        <f t="shared" si="5"/>
        <v>0</v>
      </c>
      <c r="O18" s="13">
        <f t="shared" si="5"/>
        <v>370.9</v>
      </c>
      <c r="P18" s="71" t="s">
        <v>331</v>
      </c>
      <c r="Q18" s="72">
        <f>L27</f>
        <v>0.6</v>
      </c>
    </row>
    <row r="19" spans="1:17" s="38" customFormat="1" ht="15" customHeight="1" x14ac:dyDescent="0.25">
      <c r="A19" s="264"/>
      <c r="B19" s="364" t="s">
        <v>230</v>
      </c>
      <c r="C19" s="372" t="s">
        <v>9</v>
      </c>
      <c r="D19" s="97">
        <f>E19+G19</f>
        <v>370.9</v>
      </c>
      <c r="E19" s="97"/>
      <c r="F19" s="97"/>
      <c r="G19" s="97">
        <v>370.9</v>
      </c>
      <c r="H19" s="11">
        <f>I19+K19</f>
        <v>0</v>
      </c>
      <c r="I19" s="11"/>
      <c r="J19" s="11"/>
      <c r="K19" s="11"/>
      <c r="L19" s="13">
        <f>M19+O19</f>
        <v>370.9</v>
      </c>
      <c r="M19" s="13">
        <f>E19+I19</f>
        <v>0</v>
      </c>
      <c r="N19" s="13">
        <f>F19+J19</f>
        <v>0</v>
      </c>
      <c r="O19" s="13">
        <f>G19+K19</f>
        <v>370.9</v>
      </c>
      <c r="P19" s="71" t="s">
        <v>329</v>
      </c>
      <c r="Q19" s="72">
        <f>L15+L29</f>
        <v>19.899999999999999</v>
      </c>
    </row>
    <row r="20" spans="1:17" ht="15" customHeight="1" x14ac:dyDescent="0.25">
      <c r="A20" s="55" t="s">
        <v>75</v>
      </c>
      <c r="B20" s="369" t="s">
        <v>232</v>
      </c>
      <c r="C20" s="79"/>
      <c r="D20" s="290">
        <f t="shared" si="0"/>
        <v>391.09999999999997</v>
      </c>
      <c r="E20" s="24">
        <f t="shared" ref="E20:H20" si="6">E22+E23</f>
        <v>20.2</v>
      </c>
      <c r="F20" s="24">
        <f t="shared" si="6"/>
        <v>0</v>
      </c>
      <c r="G20" s="24">
        <f t="shared" si="6"/>
        <v>370.9</v>
      </c>
      <c r="H20" s="25">
        <f t="shared" si="6"/>
        <v>0</v>
      </c>
      <c r="I20" s="25">
        <f t="shared" ref="I20:K20" si="7">I22+I23</f>
        <v>0</v>
      </c>
      <c r="J20" s="25">
        <f t="shared" si="7"/>
        <v>0</v>
      </c>
      <c r="K20" s="25">
        <f t="shared" si="7"/>
        <v>0</v>
      </c>
      <c r="L20" s="22">
        <f t="shared" ref="L20:O20" si="8">L22+L23</f>
        <v>391.09999999999997</v>
      </c>
      <c r="M20" s="22">
        <f t="shared" si="8"/>
        <v>20.2</v>
      </c>
      <c r="N20" s="22">
        <f t="shared" si="8"/>
        <v>0</v>
      </c>
      <c r="O20" s="22">
        <f t="shared" si="8"/>
        <v>370.9</v>
      </c>
      <c r="P20" s="71" t="s">
        <v>330</v>
      </c>
      <c r="Q20" s="72">
        <f>L36+L37</f>
        <v>115.60000000000001</v>
      </c>
    </row>
    <row r="21" spans="1:17" ht="15" customHeight="1" x14ac:dyDescent="0.25">
      <c r="A21" s="100"/>
      <c r="B21" s="103" t="s">
        <v>196</v>
      </c>
      <c r="C21" s="373"/>
      <c r="D21" s="290"/>
      <c r="E21" s="24"/>
      <c r="F21" s="24"/>
      <c r="G21" s="24"/>
      <c r="H21" s="25"/>
      <c r="I21" s="25"/>
      <c r="J21" s="25"/>
      <c r="K21" s="25"/>
      <c r="L21" s="22"/>
      <c r="M21" s="22"/>
      <c r="N21" s="22"/>
      <c r="O21" s="22"/>
      <c r="P21" s="71" t="s">
        <v>332</v>
      </c>
      <c r="Q21" s="72">
        <f>N29</f>
        <v>0</v>
      </c>
    </row>
    <row r="22" spans="1:17" s="38" customFormat="1" ht="15" customHeight="1" x14ac:dyDescent="0.2">
      <c r="A22" s="366"/>
      <c r="B22" s="365" t="s">
        <v>8</v>
      </c>
      <c r="C22" s="373"/>
      <c r="D22" s="371">
        <f t="shared" si="0"/>
        <v>390.79999999999995</v>
      </c>
      <c r="E22" s="97">
        <f>E15+E19</f>
        <v>19.899999999999999</v>
      </c>
      <c r="F22" s="97">
        <f t="shared" ref="F22:G22" si="9">F15+F19</f>
        <v>0</v>
      </c>
      <c r="G22" s="97">
        <f t="shared" si="9"/>
        <v>370.9</v>
      </c>
      <c r="H22" s="101">
        <f>H15+H19</f>
        <v>0</v>
      </c>
      <c r="I22" s="101">
        <f>I15+I19</f>
        <v>0</v>
      </c>
      <c r="J22" s="101">
        <f t="shared" ref="J22:K22" si="10">J15+J19</f>
        <v>0</v>
      </c>
      <c r="K22" s="101">
        <f t="shared" si="10"/>
        <v>0</v>
      </c>
      <c r="L22" s="102">
        <f>L15+L19</f>
        <v>390.79999999999995</v>
      </c>
      <c r="M22" s="102">
        <f>M15+M19</f>
        <v>19.899999999999999</v>
      </c>
      <c r="N22" s="102">
        <f t="shared" ref="N22:O22" si="11">N15+N19</f>
        <v>0</v>
      </c>
      <c r="O22" s="102">
        <f t="shared" si="11"/>
        <v>370.9</v>
      </c>
      <c r="P22" s="71" t="s">
        <v>333</v>
      </c>
      <c r="Q22" s="72">
        <f>L44+L46+L48+L50+L52+L54+L56+L58+L60</f>
        <v>5.0999999999999996</v>
      </c>
    </row>
    <row r="23" spans="1:17" s="38" customFormat="1" ht="15.75" customHeight="1" x14ac:dyDescent="0.2">
      <c r="A23" s="367"/>
      <c r="B23" s="370" t="s">
        <v>235</v>
      </c>
      <c r="C23" s="204"/>
      <c r="D23" s="371">
        <f t="shared" si="0"/>
        <v>0.3</v>
      </c>
      <c r="E23" s="97">
        <f>E17</f>
        <v>0.3</v>
      </c>
      <c r="F23" s="97">
        <f t="shared" ref="F23:G23" si="12">F17</f>
        <v>0</v>
      </c>
      <c r="G23" s="97">
        <f t="shared" si="12"/>
        <v>0</v>
      </c>
      <c r="H23" s="101">
        <f>H17</f>
        <v>0</v>
      </c>
      <c r="I23" s="101">
        <f>I17</f>
        <v>0</v>
      </c>
      <c r="J23" s="101">
        <f t="shared" ref="J23:K23" si="13">J17</f>
        <v>0</v>
      </c>
      <c r="K23" s="101">
        <f t="shared" si="13"/>
        <v>0</v>
      </c>
      <c r="L23" s="102">
        <f>L17</f>
        <v>0.3</v>
      </c>
      <c r="M23" s="102">
        <f>M17</f>
        <v>0.3</v>
      </c>
      <c r="N23" s="102">
        <f t="shared" ref="N23:O23" si="14">N17</f>
        <v>0</v>
      </c>
      <c r="O23" s="102">
        <f t="shared" si="14"/>
        <v>0</v>
      </c>
      <c r="P23" s="71" t="s">
        <v>334</v>
      </c>
      <c r="Q23" s="72">
        <f>L65</f>
        <v>1.6</v>
      </c>
    </row>
    <row r="24" spans="1:17" ht="18.75" customHeight="1" x14ac:dyDescent="0.25">
      <c r="A24" s="20" t="s">
        <v>76</v>
      </c>
      <c r="B24" s="600" t="s">
        <v>59</v>
      </c>
      <c r="C24" s="612"/>
      <c r="D24" s="520"/>
      <c r="E24" s="520"/>
      <c r="F24" s="520"/>
      <c r="G24" s="520"/>
      <c r="H24" s="520"/>
      <c r="I24" s="520"/>
      <c r="J24" s="520"/>
      <c r="K24" s="520"/>
      <c r="L24" s="520"/>
      <c r="M24" s="520"/>
      <c r="N24" s="520"/>
      <c r="O24" s="520"/>
      <c r="P24" s="76" t="s">
        <v>173</v>
      </c>
      <c r="Q24" s="77">
        <f>SUM(Q14:Q23)</f>
        <v>514</v>
      </c>
    </row>
    <row r="25" spans="1:17" ht="15" customHeight="1" x14ac:dyDescent="0.25">
      <c r="A25" s="6" t="s">
        <v>77</v>
      </c>
      <c r="B25" s="30" t="s">
        <v>20</v>
      </c>
      <c r="C25" s="31"/>
      <c r="D25" s="17">
        <f t="shared" ref="D25:D27" si="15">E25+G25</f>
        <v>0.6</v>
      </c>
      <c r="E25" s="17">
        <f>E26+E28</f>
        <v>0.6</v>
      </c>
      <c r="F25" s="17">
        <f>F26+F28</f>
        <v>0</v>
      </c>
      <c r="G25" s="17">
        <f>+G26+G28</f>
        <v>0</v>
      </c>
      <c r="H25" s="11">
        <f t="shared" ref="H25" si="16">I25+K25</f>
        <v>0</v>
      </c>
      <c r="I25" s="11">
        <f>I26+I28</f>
        <v>0</v>
      </c>
      <c r="J25" s="11">
        <f>J26+J28</f>
        <v>0</v>
      </c>
      <c r="K25" s="11">
        <f>+K26+K28</f>
        <v>0</v>
      </c>
      <c r="L25" s="13">
        <f>L26+L28</f>
        <v>0.6</v>
      </c>
      <c r="M25" s="13">
        <f>M26+M28</f>
        <v>0.6</v>
      </c>
      <c r="N25" s="13">
        <f t="shared" ref="N25:O25" si="17">N26+N28</f>
        <v>0</v>
      </c>
      <c r="O25" s="13">
        <f t="shared" si="17"/>
        <v>0</v>
      </c>
    </row>
    <row r="26" spans="1:17" ht="15" customHeight="1" x14ac:dyDescent="0.25">
      <c r="A26" s="20"/>
      <c r="B26" s="81"/>
      <c r="C26" s="31" t="s">
        <v>31</v>
      </c>
      <c r="D26" s="17">
        <f t="shared" si="15"/>
        <v>0.6</v>
      </c>
      <c r="E26" s="17">
        <f>E27</f>
        <v>0.6</v>
      </c>
      <c r="F26" s="17">
        <f>F27</f>
        <v>0</v>
      </c>
      <c r="G26" s="17">
        <f>G27</f>
        <v>0</v>
      </c>
      <c r="H26" s="11">
        <f t="shared" ref="H26:H29" si="18">I26+K26</f>
        <v>0</v>
      </c>
      <c r="I26" s="11"/>
      <c r="J26" s="11"/>
      <c r="K26" s="11"/>
      <c r="L26" s="13">
        <f t="shared" ref="L26:L29" si="19">M26+O26</f>
        <v>0.6</v>
      </c>
      <c r="M26" s="13">
        <f>M27</f>
        <v>0.6</v>
      </c>
      <c r="N26" s="13">
        <f t="shared" ref="N26:O26" si="20">N27</f>
        <v>0</v>
      </c>
      <c r="O26" s="13">
        <f t="shared" si="20"/>
        <v>0</v>
      </c>
    </row>
    <row r="27" spans="1:17" s="38" customFormat="1" ht="15" customHeight="1" x14ac:dyDescent="0.25">
      <c r="A27" s="361"/>
      <c r="B27" s="362" t="s">
        <v>449</v>
      </c>
      <c r="C27" s="83" t="s">
        <v>31</v>
      </c>
      <c r="D27" s="17">
        <f t="shared" si="15"/>
        <v>0.6</v>
      </c>
      <c r="E27" s="97">
        <v>0.6</v>
      </c>
      <c r="F27" s="97"/>
      <c r="G27" s="97"/>
      <c r="H27" s="11">
        <f t="shared" si="18"/>
        <v>0</v>
      </c>
      <c r="I27" s="11"/>
      <c r="J27" s="11"/>
      <c r="K27" s="11"/>
      <c r="L27" s="13">
        <f t="shared" si="19"/>
        <v>0.6</v>
      </c>
      <c r="M27" s="13">
        <f t="shared" ref="M27:M29" si="21">E27+I27</f>
        <v>0.6</v>
      </c>
      <c r="N27" s="13">
        <f t="shared" ref="N27:N29" si="22">F27+J27</f>
        <v>0</v>
      </c>
      <c r="O27" s="13">
        <f t="shared" ref="O27:O29" si="23">G27+K27</f>
        <v>0</v>
      </c>
    </row>
    <row r="28" spans="1:17" ht="15" customHeight="1" x14ac:dyDescent="0.25">
      <c r="A28" s="20"/>
      <c r="B28" s="81"/>
      <c r="C28" s="31" t="s">
        <v>22</v>
      </c>
      <c r="D28" s="17">
        <f>E28+G28</f>
        <v>0</v>
      </c>
      <c r="E28" s="17">
        <f t="shared" ref="E28:J28" si="24">E29</f>
        <v>0</v>
      </c>
      <c r="F28" s="17">
        <f t="shared" si="24"/>
        <v>0</v>
      </c>
      <c r="G28" s="17">
        <f t="shared" si="24"/>
        <v>0</v>
      </c>
      <c r="H28" s="11">
        <f t="shared" si="24"/>
        <v>0</v>
      </c>
      <c r="I28" s="11">
        <f t="shared" si="24"/>
        <v>0</v>
      </c>
      <c r="J28" s="11">
        <f t="shared" si="24"/>
        <v>0</v>
      </c>
      <c r="K28" s="11"/>
      <c r="L28" s="13">
        <f t="shared" si="19"/>
        <v>0</v>
      </c>
      <c r="M28" s="13">
        <f t="shared" si="21"/>
        <v>0</v>
      </c>
      <c r="N28" s="13">
        <f t="shared" si="22"/>
        <v>0</v>
      </c>
      <c r="O28" s="13">
        <f t="shared" si="23"/>
        <v>0</v>
      </c>
    </row>
    <row r="29" spans="1:17" s="38" customFormat="1" ht="15" hidden="1" customHeight="1" x14ac:dyDescent="0.25">
      <c r="A29" s="359"/>
      <c r="B29" s="360" t="s">
        <v>230</v>
      </c>
      <c r="C29" s="372" t="s">
        <v>22</v>
      </c>
      <c r="D29" s="17">
        <f>E29+G29</f>
        <v>0</v>
      </c>
      <c r="E29" s="97"/>
      <c r="F29" s="97"/>
      <c r="G29" s="97"/>
      <c r="H29" s="11">
        <f t="shared" si="18"/>
        <v>0</v>
      </c>
      <c r="I29" s="11"/>
      <c r="J29" s="11"/>
      <c r="K29" s="11"/>
      <c r="L29" s="13">
        <f t="shared" si="19"/>
        <v>0</v>
      </c>
      <c r="M29" s="13">
        <f t="shared" si="21"/>
        <v>0</v>
      </c>
      <c r="N29" s="13">
        <f t="shared" si="22"/>
        <v>0</v>
      </c>
      <c r="O29" s="13">
        <f t="shared" si="23"/>
        <v>0</v>
      </c>
    </row>
    <row r="30" spans="1:17" ht="15" customHeight="1" x14ac:dyDescent="0.25">
      <c r="A30" s="55" t="s">
        <v>78</v>
      </c>
      <c r="B30" s="374" t="s">
        <v>234</v>
      </c>
      <c r="C30" s="79"/>
      <c r="D30" s="290">
        <f>E30+G30</f>
        <v>0.6</v>
      </c>
      <c r="E30" s="24">
        <f>E32+E33</f>
        <v>0.6</v>
      </c>
      <c r="F30" s="24">
        <f t="shared" ref="F30:G30" si="25">F32+F33</f>
        <v>0</v>
      </c>
      <c r="G30" s="24">
        <f t="shared" si="25"/>
        <v>0</v>
      </c>
      <c r="H30" s="25">
        <f>I30+K30</f>
        <v>0</v>
      </c>
      <c r="I30" s="25">
        <f>I32+I33</f>
        <v>0</v>
      </c>
      <c r="J30" s="25">
        <f t="shared" ref="J30:K30" si="26">J32+J33</f>
        <v>0</v>
      </c>
      <c r="K30" s="25">
        <f t="shared" si="26"/>
        <v>0</v>
      </c>
      <c r="L30" s="22">
        <f>L32+L33</f>
        <v>0.6</v>
      </c>
      <c r="M30" s="22">
        <f t="shared" ref="M30:O30" si="27">M32+M33</f>
        <v>0.6</v>
      </c>
      <c r="N30" s="22">
        <f t="shared" si="27"/>
        <v>0</v>
      </c>
      <c r="O30" s="22">
        <f t="shared" si="27"/>
        <v>0</v>
      </c>
    </row>
    <row r="31" spans="1:17" ht="15" customHeight="1" x14ac:dyDescent="0.25">
      <c r="A31" s="100"/>
      <c r="B31" s="375" t="s">
        <v>196</v>
      </c>
      <c r="C31" s="373"/>
      <c r="D31" s="290"/>
      <c r="E31" s="24"/>
      <c r="F31" s="24"/>
      <c r="G31" s="24"/>
      <c r="H31" s="25"/>
      <c r="I31" s="25"/>
      <c r="J31" s="25"/>
      <c r="K31" s="25"/>
      <c r="L31" s="22"/>
      <c r="M31" s="22"/>
      <c r="N31" s="22"/>
      <c r="O31" s="22"/>
    </row>
    <row r="32" spans="1:17" s="38" customFormat="1" ht="15" hidden="1" customHeight="1" x14ac:dyDescent="0.2">
      <c r="A32" s="366"/>
      <c r="B32" s="376" t="s">
        <v>8</v>
      </c>
      <c r="C32" s="373"/>
      <c r="D32" s="371">
        <f>E32+G32</f>
        <v>0</v>
      </c>
      <c r="E32" s="97">
        <f>E29</f>
        <v>0</v>
      </c>
      <c r="F32" s="97">
        <f t="shared" ref="F32:G32" si="28">F29</f>
        <v>0</v>
      </c>
      <c r="G32" s="97">
        <f t="shared" si="28"/>
        <v>0</v>
      </c>
      <c r="H32" s="101">
        <f>I32+K32</f>
        <v>0</v>
      </c>
      <c r="I32" s="101">
        <f>I29</f>
        <v>0</v>
      </c>
      <c r="J32" s="101">
        <f t="shared" ref="J32:K32" si="29">J29</f>
        <v>0</v>
      </c>
      <c r="K32" s="101">
        <f t="shared" si="29"/>
        <v>0</v>
      </c>
      <c r="L32" s="102">
        <f>L29</f>
        <v>0</v>
      </c>
      <c r="M32" s="102">
        <f t="shared" ref="M32:O32" si="30">M29</f>
        <v>0</v>
      </c>
      <c r="N32" s="102">
        <f t="shared" si="30"/>
        <v>0</v>
      </c>
      <c r="O32" s="102">
        <f t="shared" si="30"/>
        <v>0</v>
      </c>
    </row>
    <row r="33" spans="1:15" s="38" customFormat="1" ht="15" customHeight="1" x14ac:dyDescent="0.2">
      <c r="A33" s="367"/>
      <c r="B33" s="377" t="s">
        <v>233</v>
      </c>
      <c r="C33" s="204"/>
      <c r="D33" s="371">
        <f>E33+G33</f>
        <v>0.6</v>
      </c>
      <c r="E33" s="97">
        <f t="shared" ref="E33:O33" si="31">E27</f>
        <v>0.6</v>
      </c>
      <c r="F33" s="97">
        <f t="shared" si="31"/>
        <v>0</v>
      </c>
      <c r="G33" s="97">
        <f t="shared" si="31"/>
        <v>0</v>
      </c>
      <c r="H33" s="101">
        <f t="shared" si="31"/>
        <v>0</v>
      </c>
      <c r="I33" s="101">
        <f t="shared" si="31"/>
        <v>0</v>
      </c>
      <c r="J33" s="101">
        <f t="shared" si="31"/>
        <v>0</v>
      </c>
      <c r="K33" s="101">
        <f t="shared" si="31"/>
        <v>0</v>
      </c>
      <c r="L33" s="102">
        <f t="shared" si="31"/>
        <v>0.6</v>
      </c>
      <c r="M33" s="102">
        <f t="shared" si="31"/>
        <v>0.6</v>
      </c>
      <c r="N33" s="102">
        <f t="shared" si="31"/>
        <v>0</v>
      </c>
      <c r="O33" s="102">
        <f t="shared" si="31"/>
        <v>0</v>
      </c>
    </row>
    <row r="34" spans="1:15" ht="18" customHeight="1" x14ac:dyDescent="0.25">
      <c r="A34" s="20" t="s">
        <v>79</v>
      </c>
      <c r="B34" s="600" t="s">
        <v>63</v>
      </c>
      <c r="C34" s="612"/>
      <c r="D34" s="520"/>
      <c r="E34" s="520"/>
      <c r="F34" s="520"/>
      <c r="G34" s="520"/>
      <c r="H34" s="520"/>
      <c r="I34" s="520"/>
      <c r="J34" s="520"/>
      <c r="K34" s="520"/>
      <c r="L34" s="520"/>
      <c r="M34" s="520"/>
      <c r="N34" s="520"/>
      <c r="O34" s="520"/>
    </row>
    <row r="35" spans="1:15" ht="15" customHeight="1" x14ac:dyDescent="0.25">
      <c r="A35" s="6" t="s">
        <v>80</v>
      </c>
      <c r="B35" s="30" t="s">
        <v>20</v>
      </c>
      <c r="C35" s="31"/>
      <c r="D35" s="17">
        <f t="shared" ref="D35:D41" si="32">E35+G35</f>
        <v>115.60000000000001</v>
      </c>
      <c r="E35" s="17">
        <f t="shared" ref="E35:O35" si="33">E36+E37</f>
        <v>0</v>
      </c>
      <c r="F35" s="17">
        <f t="shared" si="33"/>
        <v>0</v>
      </c>
      <c r="G35" s="17">
        <f t="shared" si="33"/>
        <v>115.60000000000001</v>
      </c>
      <c r="H35" s="25">
        <f t="shared" si="33"/>
        <v>0</v>
      </c>
      <c r="I35" s="25">
        <f t="shared" si="33"/>
        <v>0</v>
      </c>
      <c r="J35" s="25">
        <f t="shared" si="33"/>
        <v>0</v>
      </c>
      <c r="K35" s="25">
        <f t="shared" si="33"/>
        <v>0</v>
      </c>
      <c r="L35" s="13">
        <f t="shared" si="33"/>
        <v>115.60000000000001</v>
      </c>
      <c r="M35" s="13">
        <f t="shared" si="33"/>
        <v>0</v>
      </c>
      <c r="N35" s="13">
        <f t="shared" si="33"/>
        <v>0</v>
      </c>
      <c r="O35" s="13">
        <f t="shared" si="33"/>
        <v>115.60000000000001</v>
      </c>
    </row>
    <row r="36" spans="1:15" s="38" customFormat="1" ht="15" customHeight="1" x14ac:dyDescent="0.25">
      <c r="A36" s="20"/>
      <c r="B36" s="362" t="s">
        <v>447</v>
      </c>
      <c r="C36" s="31" t="s">
        <v>32</v>
      </c>
      <c r="D36" s="97">
        <f t="shared" si="32"/>
        <v>113.4</v>
      </c>
      <c r="E36" s="97"/>
      <c r="F36" s="97"/>
      <c r="G36" s="97">
        <v>113.4</v>
      </c>
      <c r="H36" s="25">
        <f>I36+K36</f>
        <v>0</v>
      </c>
      <c r="I36" s="25"/>
      <c r="J36" s="25"/>
      <c r="K36" s="25"/>
      <c r="L36" s="13">
        <f>M36+O36</f>
        <v>113.4</v>
      </c>
      <c r="M36" s="13">
        <f t="shared" ref="M36:O37" si="34">E36+I36</f>
        <v>0</v>
      </c>
      <c r="N36" s="13">
        <f t="shared" si="34"/>
        <v>0</v>
      </c>
      <c r="O36" s="13">
        <f t="shared" si="34"/>
        <v>113.4</v>
      </c>
    </row>
    <row r="37" spans="1:15" s="38" customFormat="1" ht="15" customHeight="1" x14ac:dyDescent="0.25">
      <c r="A37" s="155"/>
      <c r="B37" s="368" t="s">
        <v>448</v>
      </c>
      <c r="C37" s="170" t="s">
        <v>32</v>
      </c>
      <c r="D37" s="97">
        <f t="shared" si="32"/>
        <v>2.2000000000000002</v>
      </c>
      <c r="E37" s="97"/>
      <c r="F37" s="97"/>
      <c r="G37" s="97">
        <v>2.2000000000000002</v>
      </c>
      <c r="H37" s="25">
        <f>I37+K37</f>
        <v>0</v>
      </c>
      <c r="I37" s="25"/>
      <c r="J37" s="25"/>
      <c r="K37" s="25"/>
      <c r="L37" s="13">
        <f>M37+O37</f>
        <v>2.2000000000000002</v>
      </c>
      <c r="M37" s="13">
        <f t="shared" si="34"/>
        <v>0</v>
      </c>
      <c r="N37" s="13">
        <f t="shared" si="34"/>
        <v>0</v>
      </c>
      <c r="O37" s="13">
        <f t="shared" si="34"/>
        <v>2.2000000000000002</v>
      </c>
    </row>
    <row r="38" spans="1:15" ht="15" customHeight="1" x14ac:dyDescent="0.25">
      <c r="A38" s="55" t="s">
        <v>81</v>
      </c>
      <c r="B38" s="374" t="s">
        <v>236</v>
      </c>
      <c r="C38" s="79"/>
      <c r="D38" s="290">
        <f t="shared" si="32"/>
        <v>115.60000000000001</v>
      </c>
      <c r="E38" s="24">
        <f t="shared" ref="E38:O38" si="35">E40+E41</f>
        <v>0</v>
      </c>
      <c r="F38" s="24">
        <f t="shared" si="35"/>
        <v>0</v>
      </c>
      <c r="G38" s="24">
        <f t="shared" si="35"/>
        <v>115.60000000000001</v>
      </c>
      <c r="H38" s="25">
        <f t="shared" si="35"/>
        <v>0</v>
      </c>
      <c r="I38" s="25">
        <f t="shared" si="35"/>
        <v>0</v>
      </c>
      <c r="J38" s="25">
        <f t="shared" si="35"/>
        <v>0</v>
      </c>
      <c r="K38" s="25">
        <f t="shared" si="35"/>
        <v>0</v>
      </c>
      <c r="L38" s="22">
        <f t="shared" si="35"/>
        <v>115.60000000000001</v>
      </c>
      <c r="M38" s="22">
        <f t="shared" si="35"/>
        <v>0</v>
      </c>
      <c r="N38" s="22">
        <f t="shared" si="35"/>
        <v>0</v>
      </c>
      <c r="O38" s="22">
        <f t="shared" si="35"/>
        <v>115.60000000000001</v>
      </c>
    </row>
    <row r="39" spans="1:15" ht="15" customHeight="1" x14ac:dyDescent="0.25">
      <c r="A39" s="100"/>
      <c r="B39" s="375" t="s">
        <v>196</v>
      </c>
      <c r="C39" s="373"/>
      <c r="D39" s="290"/>
      <c r="E39" s="24"/>
      <c r="F39" s="24"/>
      <c r="G39" s="24"/>
      <c r="H39" s="25"/>
      <c r="I39" s="25"/>
      <c r="J39" s="25"/>
      <c r="K39" s="25"/>
      <c r="L39" s="22"/>
      <c r="M39" s="22"/>
      <c r="N39" s="22"/>
      <c r="O39" s="22"/>
    </row>
    <row r="40" spans="1:15" s="38" customFormat="1" ht="15" customHeight="1" x14ac:dyDescent="0.2">
      <c r="A40" s="366"/>
      <c r="B40" s="376" t="s">
        <v>446</v>
      </c>
      <c r="C40" s="373"/>
      <c r="D40" s="371">
        <f>E40+G40</f>
        <v>113.4</v>
      </c>
      <c r="E40" s="97">
        <f t="shared" ref="E40:O40" si="36">E36</f>
        <v>0</v>
      </c>
      <c r="F40" s="97">
        <f t="shared" si="36"/>
        <v>0</v>
      </c>
      <c r="G40" s="97">
        <f t="shared" si="36"/>
        <v>113.4</v>
      </c>
      <c r="H40" s="104">
        <f t="shared" si="36"/>
        <v>0</v>
      </c>
      <c r="I40" s="104">
        <f t="shared" si="36"/>
        <v>0</v>
      </c>
      <c r="J40" s="104">
        <f t="shared" si="36"/>
        <v>0</v>
      </c>
      <c r="K40" s="104">
        <f t="shared" si="36"/>
        <v>0</v>
      </c>
      <c r="L40" s="102">
        <f t="shared" si="36"/>
        <v>113.4</v>
      </c>
      <c r="M40" s="102">
        <f t="shared" si="36"/>
        <v>0</v>
      </c>
      <c r="N40" s="102">
        <f t="shared" si="36"/>
        <v>0</v>
      </c>
      <c r="O40" s="102">
        <f t="shared" si="36"/>
        <v>113.4</v>
      </c>
    </row>
    <row r="41" spans="1:15" s="38" customFormat="1" ht="15" customHeight="1" x14ac:dyDescent="0.2">
      <c r="A41" s="367"/>
      <c r="B41" s="377" t="s">
        <v>235</v>
      </c>
      <c r="C41" s="204"/>
      <c r="D41" s="371">
        <f t="shared" si="32"/>
        <v>2.2000000000000002</v>
      </c>
      <c r="E41" s="97">
        <f t="shared" ref="E41:O41" si="37">E37</f>
        <v>0</v>
      </c>
      <c r="F41" s="97">
        <f t="shared" si="37"/>
        <v>0</v>
      </c>
      <c r="G41" s="97">
        <f t="shared" si="37"/>
        <v>2.2000000000000002</v>
      </c>
      <c r="H41" s="101">
        <f t="shared" si="37"/>
        <v>0</v>
      </c>
      <c r="I41" s="101">
        <f t="shared" si="37"/>
        <v>0</v>
      </c>
      <c r="J41" s="101">
        <f t="shared" si="37"/>
        <v>0</v>
      </c>
      <c r="K41" s="101">
        <f t="shared" si="37"/>
        <v>0</v>
      </c>
      <c r="L41" s="102">
        <f t="shared" si="37"/>
        <v>2.2000000000000002</v>
      </c>
      <c r="M41" s="102">
        <f t="shared" si="37"/>
        <v>0</v>
      </c>
      <c r="N41" s="102">
        <f t="shared" si="37"/>
        <v>0</v>
      </c>
      <c r="O41" s="102">
        <f t="shared" si="37"/>
        <v>2.2000000000000002</v>
      </c>
    </row>
    <row r="42" spans="1:15" ht="18.75" customHeight="1" x14ac:dyDescent="0.25">
      <c r="A42" s="20" t="s">
        <v>82</v>
      </c>
      <c r="B42" s="600" t="s">
        <v>172</v>
      </c>
      <c r="C42" s="612"/>
      <c r="D42" s="520"/>
      <c r="E42" s="520"/>
      <c r="F42" s="520"/>
      <c r="G42" s="520"/>
      <c r="H42" s="520"/>
      <c r="I42" s="520"/>
      <c r="J42" s="520"/>
      <c r="K42" s="520"/>
      <c r="L42" s="520"/>
      <c r="M42" s="520"/>
      <c r="N42" s="520"/>
      <c r="O42" s="520"/>
    </row>
    <row r="43" spans="1:15" ht="15" customHeight="1" x14ac:dyDescent="0.25">
      <c r="A43" s="6" t="s">
        <v>83</v>
      </c>
      <c r="B43" s="30" t="s">
        <v>42</v>
      </c>
      <c r="C43" s="31" t="s">
        <v>51</v>
      </c>
      <c r="D43" s="17">
        <f>E43+G43</f>
        <v>0.3</v>
      </c>
      <c r="E43" s="17">
        <f>E44</f>
        <v>0.3</v>
      </c>
      <c r="F43" s="17">
        <f>F44</f>
        <v>0</v>
      </c>
      <c r="G43" s="17">
        <f>G44</f>
        <v>0</v>
      </c>
      <c r="H43" s="11">
        <f t="shared" ref="H43:O43" si="38">H44</f>
        <v>0</v>
      </c>
      <c r="I43" s="11">
        <f t="shared" si="38"/>
        <v>0</v>
      </c>
      <c r="J43" s="11">
        <f t="shared" si="38"/>
        <v>0</v>
      </c>
      <c r="K43" s="11">
        <f t="shared" si="38"/>
        <v>0</v>
      </c>
      <c r="L43" s="13">
        <f t="shared" si="38"/>
        <v>0.3</v>
      </c>
      <c r="M43" s="13">
        <f t="shared" si="38"/>
        <v>0.3</v>
      </c>
      <c r="N43" s="13">
        <f t="shared" si="38"/>
        <v>0</v>
      </c>
      <c r="O43" s="13">
        <f t="shared" si="38"/>
        <v>0</v>
      </c>
    </row>
    <row r="44" spans="1:15" s="38" customFormat="1" ht="15" customHeight="1" x14ac:dyDescent="0.25">
      <c r="A44" s="379"/>
      <c r="B44" s="360" t="s">
        <v>237</v>
      </c>
      <c r="C44" s="31" t="s">
        <v>51</v>
      </c>
      <c r="D44" s="97">
        <f>E44+G44</f>
        <v>0.3</v>
      </c>
      <c r="E44" s="97">
        <v>0.3</v>
      </c>
      <c r="F44" s="97"/>
      <c r="G44" s="97"/>
      <c r="H44" s="11">
        <f>I44+K44</f>
        <v>0</v>
      </c>
      <c r="I44" s="11"/>
      <c r="J44" s="11"/>
      <c r="K44" s="11"/>
      <c r="L44" s="13">
        <f>M44+O44</f>
        <v>0.3</v>
      </c>
      <c r="M44" s="13">
        <f>E44+I44</f>
        <v>0.3</v>
      </c>
      <c r="N44" s="13">
        <f>F44+J44</f>
        <v>0</v>
      </c>
      <c r="O44" s="13">
        <f>G44+K44</f>
        <v>0</v>
      </c>
    </row>
    <row r="45" spans="1:15" ht="15" customHeight="1" x14ac:dyDescent="0.25">
      <c r="A45" s="20" t="s">
        <v>84</v>
      </c>
      <c r="B45" s="378" t="s">
        <v>41</v>
      </c>
      <c r="C45" s="31" t="s">
        <v>51</v>
      </c>
      <c r="D45" s="17">
        <f t="shared" ref="D45:D60" si="39">E45+G45</f>
        <v>0.4</v>
      </c>
      <c r="E45" s="17">
        <f>E46</f>
        <v>0.4</v>
      </c>
      <c r="F45" s="17">
        <f>F46</f>
        <v>0</v>
      </c>
      <c r="G45" s="17">
        <f>G46</f>
        <v>0</v>
      </c>
      <c r="H45" s="11">
        <f t="shared" ref="H45:O45" si="40">H46</f>
        <v>0</v>
      </c>
      <c r="I45" s="11">
        <f t="shared" si="40"/>
        <v>0</v>
      </c>
      <c r="J45" s="11">
        <f t="shared" si="40"/>
        <v>0</v>
      </c>
      <c r="K45" s="11">
        <f t="shared" si="40"/>
        <v>0</v>
      </c>
      <c r="L45" s="13">
        <f t="shared" si="40"/>
        <v>0.4</v>
      </c>
      <c r="M45" s="13">
        <f t="shared" si="40"/>
        <v>0.4</v>
      </c>
      <c r="N45" s="13">
        <f t="shared" si="40"/>
        <v>0</v>
      </c>
      <c r="O45" s="13">
        <f t="shared" si="40"/>
        <v>0</v>
      </c>
    </row>
    <row r="46" spans="1:15" s="38" customFormat="1" ht="15" customHeight="1" x14ac:dyDescent="0.25">
      <c r="A46" s="379"/>
      <c r="B46" s="360" t="s">
        <v>237</v>
      </c>
      <c r="C46" s="31" t="s">
        <v>51</v>
      </c>
      <c r="D46" s="97">
        <f t="shared" si="39"/>
        <v>0.4</v>
      </c>
      <c r="E46" s="97">
        <v>0.4</v>
      </c>
      <c r="F46" s="97"/>
      <c r="G46" s="97"/>
      <c r="H46" s="11">
        <f>I46+K46</f>
        <v>0</v>
      </c>
      <c r="I46" s="11"/>
      <c r="J46" s="11"/>
      <c r="K46" s="11"/>
      <c r="L46" s="13">
        <f>M46+O46</f>
        <v>0.4</v>
      </c>
      <c r="M46" s="13">
        <f>E46+I46</f>
        <v>0.4</v>
      </c>
      <c r="N46" s="13">
        <f>F46+J46</f>
        <v>0</v>
      </c>
      <c r="O46" s="13">
        <f>G46+K46</f>
        <v>0</v>
      </c>
    </row>
    <row r="47" spans="1:15" ht="15" customHeight="1" x14ac:dyDescent="0.25">
      <c r="A47" s="20" t="s">
        <v>85</v>
      </c>
      <c r="B47" s="81" t="s">
        <v>162</v>
      </c>
      <c r="C47" s="31" t="s">
        <v>51</v>
      </c>
      <c r="D47" s="17">
        <f t="shared" si="39"/>
        <v>0.2</v>
      </c>
      <c r="E47" s="17">
        <f>E48</f>
        <v>0.2</v>
      </c>
      <c r="F47" s="17">
        <f>F48</f>
        <v>0</v>
      </c>
      <c r="G47" s="17">
        <f>G48</f>
        <v>0</v>
      </c>
      <c r="H47" s="11">
        <f t="shared" ref="H47:O47" si="41">H48</f>
        <v>0</v>
      </c>
      <c r="I47" s="11">
        <f t="shared" si="41"/>
        <v>0</v>
      </c>
      <c r="J47" s="11">
        <f t="shared" si="41"/>
        <v>0</v>
      </c>
      <c r="K47" s="11">
        <f t="shared" si="41"/>
        <v>0</v>
      </c>
      <c r="L47" s="13">
        <f t="shared" si="41"/>
        <v>0.2</v>
      </c>
      <c r="M47" s="13">
        <f t="shared" si="41"/>
        <v>0.2</v>
      </c>
      <c r="N47" s="13">
        <f t="shared" si="41"/>
        <v>0</v>
      </c>
      <c r="O47" s="13">
        <f t="shared" si="41"/>
        <v>0</v>
      </c>
    </row>
    <row r="48" spans="1:15" s="38" customFormat="1" ht="15" customHeight="1" x14ac:dyDescent="0.25">
      <c r="A48" s="359"/>
      <c r="B48" s="360" t="s">
        <v>237</v>
      </c>
      <c r="C48" s="83" t="s">
        <v>51</v>
      </c>
      <c r="D48" s="97">
        <f t="shared" si="39"/>
        <v>0.2</v>
      </c>
      <c r="E48" s="97">
        <v>0.2</v>
      </c>
      <c r="F48" s="97"/>
      <c r="G48" s="97"/>
      <c r="H48" s="11">
        <f>I48+K48</f>
        <v>0</v>
      </c>
      <c r="I48" s="11"/>
      <c r="J48" s="11"/>
      <c r="K48" s="11"/>
      <c r="L48" s="13">
        <f>M48+O48</f>
        <v>0.2</v>
      </c>
      <c r="M48" s="13">
        <f>E48+I48</f>
        <v>0.2</v>
      </c>
      <c r="N48" s="13">
        <f>F48+J48</f>
        <v>0</v>
      </c>
      <c r="O48" s="13">
        <f>G48+K48</f>
        <v>0</v>
      </c>
    </row>
    <row r="49" spans="1:15" ht="15" customHeight="1" x14ac:dyDescent="0.25">
      <c r="A49" s="20" t="s">
        <v>86</v>
      </c>
      <c r="B49" s="81" t="s">
        <v>36</v>
      </c>
      <c r="C49" s="31" t="s">
        <v>51</v>
      </c>
      <c r="D49" s="17">
        <f t="shared" si="39"/>
        <v>0.6</v>
      </c>
      <c r="E49" s="17">
        <f>E50</f>
        <v>0.6</v>
      </c>
      <c r="F49" s="17">
        <f>F50</f>
        <v>0</v>
      </c>
      <c r="G49" s="17">
        <f>G50</f>
        <v>0</v>
      </c>
      <c r="H49" s="11">
        <f t="shared" ref="H49:O49" si="42">H50</f>
        <v>0</v>
      </c>
      <c r="I49" s="11">
        <f t="shared" si="42"/>
        <v>0</v>
      </c>
      <c r="J49" s="11">
        <f t="shared" si="42"/>
        <v>0</v>
      </c>
      <c r="K49" s="11">
        <f t="shared" si="42"/>
        <v>0</v>
      </c>
      <c r="L49" s="13">
        <f t="shared" si="42"/>
        <v>0.6</v>
      </c>
      <c r="M49" s="13">
        <f t="shared" si="42"/>
        <v>0.6</v>
      </c>
      <c r="N49" s="13">
        <f t="shared" si="42"/>
        <v>0</v>
      </c>
      <c r="O49" s="13">
        <f t="shared" si="42"/>
        <v>0</v>
      </c>
    </row>
    <row r="50" spans="1:15" s="38" customFormat="1" ht="15" customHeight="1" x14ac:dyDescent="0.25">
      <c r="A50" s="379"/>
      <c r="B50" s="360" t="s">
        <v>237</v>
      </c>
      <c r="C50" s="31" t="s">
        <v>51</v>
      </c>
      <c r="D50" s="97">
        <f t="shared" si="39"/>
        <v>0.6</v>
      </c>
      <c r="E50" s="97">
        <v>0.6</v>
      </c>
      <c r="F50" s="97"/>
      <c r="G50" s="97"/>
      <c r="H50" s="11">
        <f>I50+K50</f>
        <v>0</v>
      </c>
      <c r="I50" s="11"/>
      <c r="J50" s="11"/>
      <c r="K50" s="11"/>
      <c r="L50" s="13">
        <f>M50+O50</f>
        <v>0.6</v>
      </c>
      <c r="M50" s="13">
        <f>E50+I50</f>
        <v>0.6</v>
      </c>
      <c r="N50" s="13">
        <f>F50+J50</f>
        <v>0</v>
      </c>
      <c r="O50" s="13">
        <f>G50+K50</f>
        <v>0</v>
      </c>
    </row>
    <row r="51" spans="1:15" ht="15" customHeight="1" x14ac:dyDescent="0.25">
      <c r="A51" s="20" t="s">
        <v>87</v>
      </c>
      <c r="B51" s="81" t="s">
        <v>38</v>
      </c>
      <c r="C51" s="31" t="s">
        <v>51</v>
      </c>
      <c r="D51" s="17">
        <f t="shared" si="39"/>
        <v>1.1000000000000001</v>
      </c>
      <c r="E51" s="17">
        <f>E52</f>
        <v>1.1000000000000001</v>
      </c>
      <c r="F51" s="17">
        <f>F52</f>
        <v>0</v>
      </c>
      <c r="G51" s="17">
        <f>G52</f>
        <v>0</v>
      </c>
      <c r="H51" s="11">
        <f t="shared" ref="H51:O51" si="43">H52</f>
        <v>0</v>
      </c>
      <c r="I51" s="11">
        <f t="shared" si="43"/>
        <v>0</v>
      </c>
      <c r="J51" s="11">
        <f t="shared" si="43"/>
        <v>0</v>
      </c>
      <c r="K51" s="11">
        <f t="shared" si="43"/>
        <v>0</v>
      </c>
      <c r="L51" s="13">
        <f t="shared" si="43"/>
        <v>1.1000000000000001</v>
      </c>
      <c r="M51" s="13">
        <f t="shared" si="43"/>
        <v>1.1000000000000001</v>
      </c>
      <c r="N51" s="13">
        <f t="shared" si="43"/>
        <v>0</v>
      </c>
      <c r="O51" s="13">
        <f t="shared" si="43"/>
        <v>0</v>
      </c>
    </row>
    <row r="52" spans="1:15" s="38" customFormat="1" ht="15" customHeight="1" x14ac:dyDescent="0.25">
      <c r="A52" s="379"/>
      <c r="B52" s="360" t="s">
        <v>237</v>
      </c>
      <c r="C52" s="31" t="s">
        <v>51</v>
      </c>
      <c r="D52" s="97">
        <f t="shared" si="39"/>
        <v>1.1000000000000001</v>
      </c>
      <c r="E52" s="97">
        <v>1.1000000000000001</v>
      </c>
      <c r="F52" s="97"/>
      <c r="G52" s="97"/>
      <c r="H52" s="11">
        <f>I52+K52</f>
        <v>0</v>
      </c>
      <c r="I52" s="11"/>
      <c r="J52" s="11"/>
      <c r="K52" s="11"/>
      <c r="L52" s="13">
        <f>M52+O52</f>
        <v>1.1000000000000001</v>
      </c>
      <c r="M52" s="13">
        <f>E52+I52</f>
        <v>1.1000000000000001</v>
      </c>
      <c r="N52" s="13">
        <f>F52+J52</f>
        <v>0</v>
      </c>
      <c r="O52" s="13">
        <f>G52+K52</f>
        <v>0</v>
      </c>
    </row>
    <row r="53" spans="1:15" ht="15" customHeight="1" x14ac:dyDescent="0.25">
      <c r="A53" s="20" t="s">
        <v>88</v>
      </c>
      <c r="B53" s="378" t="s">
        <v>39</v>
      </c>
      <c r="C53" s="31" t="s">
        <v>51</v>
      </c>
      <c r="D53" s="17">
        <f t="shared" si="39"/>
        <v>0.1</v>
      </c>
      <c r="E53" s="17">
        <f>E54</f>
        <v>0.1</v>
      </c>
      <c r="F53" s="17">
        <f>F54</f>
        <v>0</v>
      </c>
      <c r="G53" s="17">
        <f>G54</f>
        <v>0</v>
      </c>
      <c r="H53" s="11">
        <f t="shared" ref="H53:O53" si="44">H54</f>
        <v>0</v>
      </c>
      <c r="I53" s="11">
        <f t="shared" si="44"/>
        <v>0</v>
      </c>
      <c r="J53" s="11">
        <f t="shared" si="44"/>
        <v>0</v>
      </c>
      <c r="K53" s="11">
        <f t="shared" si="44"/>
        <v>0</v>
      </c>
      <c r="L53" s="13">
        <f t="shared" si="44"/>
        <v>0.1</v>
      </c>
      <c r="M53" s="13">
        <f t="shared" si="44"/>
        <v>0.1</v>
      </c>
      <c r="N53" s="13">
        <f t="shared" si="44"/>
        <v>0</v>
      </c>
      <c r="O53" s="13">
        <f t="shared" si="44"/>
        <v>0</v>
      </c>
    </row>
    <row r="54" spans="1:15" s="38" customFormat="1" ht="15" customHeight="1" x14ac:dyDescent="0.25">
      <c r="A54" s="379"/>
      <c r="B54" s="360" t="s">
        <v>237</v>
      </c>
      <c r="C54" s="31" t="s">
        <v>51</v>
      </c>
      <c r="D54" s="97">
        <f t="shared" si="39"/>
        <v>0.1</v>
      </c>
      <c r="E54" s="97">
        <v>0.1</v>
      </c>
      <c r="F54" s="97"/>
      <c r="G54" s="97"/>
      <c r="H54" s="11">
        <f>I54+K54</f>
        <v>0</v>
      </c>
      <c r="I54" s="11"/>
      <c r="J54" s="11"/>
      <c r="K54" s="11"/>
      <c r="L54" s="13">
        <f>M54+O54</f>
        <v>0.1</v>
      </c>
      <c r="M54" s="13">
        <f>E54+I54</f>
        <v>0.1</v>
      </c>
      <c r="N54" s="13">
        <f>F54+J54</f>
        <v>0</v>
      </c>
      <c r="O54" s="13">
        <f>G54+K54</f>
        <v>0</v>
      </c>
    </row>
    <row r="55" spans="1:15" ht="15" customHeight="1" x14ac:dyDescent="0.25">
      <c r="A55" s="20" t="s">
        <v>89</v>
      </c>
      <c r="B55" s="378" t="s">
        <v>40</v>
      </c>
      <c r="C55" s="31" t="s">
        <v>51</v>
      </c>
      <c r="D55" s="17">
        <f t="shared" si="39"/>
        <v>0.1</v>
      </c>
      <c r="E55" s="17">
        <f>E56</f>
        <v>0.1</v>
      </c>
      <c r="F55" s="17">
        <f>F56</f>
        <v>0</v>
      </c>
      <c r="G55" s="17">
        <f>G56</f>
        <v>0</v>
      </c>
      <c r="H55" s="11">
        <f t="shared" ref="H55:O55" si="45">H56</f>
        <v>0</v>
      </c>
      <c r="I55" s="11">
        <f t="shared" si="45"/>
        <v>0</v>
      </c>
      <c r="J55" s="11">
        <f t="shared" si="45"/>
        <v>0</v>
      </c>
      <c r="K55" s="11">
        <f t="shared" si="45"/>
        <v>0</v>
      </c>
      <c r="L55" s="13">
        <f t="shared" si="45"/>
        <v>0.1</v>
      </c>
      <c r="M55" s="13">
        <f t="shared" si="45"/>
        <v>0.1</v>
      </c>
      <c r="N55" s="13">
        <f t="shared" si="45"/>
        <v>0</v>
      </c>
      <c r="O55" s="13">
        <f t="shared" si="45"/>
        <v>0</v>
      </c>
    </row>
    <row r="56" spans="1:15" s="38" customFormat="1" ht="15" customHeight="1" x14ac:dyDescent="0.25">
      <c r="A56" s="379"/>
      <c r="B56" s="360" t="s">
        <v>237</v>
      </c>
      <c r="C56" s="31" t="s">
        <v>51</v>
      </c>
      <c r="D56" s="97">
        <f t="shared" si="39"/>
        <v>0.1</v>
      </c>
      <c r="E56" s="97">
        <v>0.1</v>
      </c>
      <c r="F56" s="97"/>
      <c r="G56" s="97"/>
      <c r="H56" s="11">
        <f>I56+K56</f>
        <v>0</v>
      </c>
      <c r="I56" s="11"/>
      <c r="J56" s="11"/>
      <c r="K56" s="11"/>
      <c r="L56" s="13">
        <f>M56+O56</f>
        <v>0.1</v>
      </c>
      <c r="M56" s="13">
        <f>E56+I56</f>
        <v>0.1</v>
      </c>
      <c r="N56" s="13">
        <f>F56+J56</f>
        <v>0</v>
      </c>
      <c r="O56" s="13">
        <f>G56+K56</f>
        <v>0</v>
      </c>
    </row>
    <row r="57" spans="1:15" ht="15" customHeight="1" x14ac:dyDescent="0.25">
      <c r="A57" s="20" t="s">
        <v>90</v>
      </c>
      <c r="B57" s="81" t="s">
        <v>48</v>
      </c>
      <c r="C57" s="31" t="s">
        <v>51</v>
      </c>
      <c r="D57" s="17">
        <f t="shared" si="39"/>
        <v>1.7</v>
      </c>
      <c r="E57" s="17">
        <f>E58</f>
        <v>1.7</v>
      </c>
      <c r="F57" s="17">
        <f>F58</f>
        <v>0</v>
      </c>
      <c r="G57" s="17">
        <f>G58</f>
        <v>0</v>
      </c>
      <c r="H57" s="11">
        <f t="shared" ref="H57:O57" si="46">H58</f>
        <v>0</v>
      </c>
      <c r="I57" s="11">
        <f t="shared" si="46"/>
        <v>0</v>
      </c>
      <c r="J57" s="11">
        <f t="shared" si="46"/>
        <v>0</v>
      </c>
      <c r="K57" s="11">
        <f t="shared" si="46"/>
        <v>0</v>
      </c>
      <c r="L57" s="13">
        <f t="shared" si="46"/>
        <v>1.7</v>
      </c>
      <c r="M57" s="13">
        <f t="shared" si="46"/>
        <v>1.7</v>
      </c>
      <c r="N57" s="13">
        <f t="shared" si="46"/>
        <v>0</v>
      </c>
      <c r="O57" s="13">
        <f t="shared" si="46"/>
        <v>0</v>
      </c>
    </row>
    <row r="58" spans="1:15" s="38" customFormat="1" ht="15" customHeight="1" x14ac:dyDescent="0.25">
      <c r="A58" s="379"/>
      <c r="B58" s="360" t="s">
        <v>237</v>
      </c>
      <c r="C58" s="31" t="s">
        <v>51</v>
      </c>
      <c r="D58" s="97">
        <f t="shared" si="39"/>
        <v>1.7</v>
      </c>
      <c r="E58" s="97">
        <v>1.7</v>
      </c>
      <c r="F58" s="97"/>
      <c r="G58" s="97"/>
      <c r="H58" s="11">
        <f>I58+K58</f>
        <v>0</v>
      </c>
      <c r="I58" s="11"/>
      <c r="J58" s="11"/>
      <c r="K58" s="11"/>
      <c r="L58" s="13">
        <f>M58+O58</f>
        <v>1.7</v>
      </c>
      <c r="M58" s="13">
        <f>E58+I58</f>
        <v>1.7</v>
      </c>
      <c r="N58" s="13">
        <f>F58+J58</f>
        <v>0</v>
      </c>
      <c r="O58" s="13">
        <f>G58+K58</f>
        <v>0</v>
      </c>
    </row>
    <row r="59" spans="1:15" ht="15" customHeight="1" x14ac:dyDescent="0.25">
      <c r="A59" s="20" t="s">
        <v>91</v>
      </c>
      <c r="B59" s="81" t="s">
        <v>50</v>
      </c>
      <c r="C59" s="31" t="s">
        <v>51</v>
      </c>
      <c r="D59" s="17">
        <f t="shared" si="39"/>
        <v>0.6</v>
      </c>
      <c r="E59" s="17">
        <f>E60</f>
        <v>0.6</v>
      </c>
      <c r="F59" s="17">
        <f>F60</f>
        <v>0</v>
      </c>
      <c r="G59" s="17">
        <f>G60</f>
        <v>0</v>
      </c>
      <c r="H59" s="11">
        <f t="shared" ref="H59:O59" si="47">H60</f>
        <v>0</v>
      </c>
      <c r="I59" s="11">
        <f t="shared" si="47"/>
        <v>0</v>
      </c>
      <c r="J59" s="11">
        <f t="shared" si="47"/>
        <v>0</v>
      </c>
      <c r="K59" s="11">
        <f t="shared" si="47"/>
        <v>0</v>
      </c>
      <c r="L59" s="13">
        <f t="shared" si="47"/>
        <v>0.6</v>
      </c>
      <c r="M59" s="13">
        <f t="shared" si="47"/>
        <v>0.6</v>
      </c>
      <c r="N59" s="13">
        <f t="shared" si="47"/>
        <v>0</v>
      </c>
      <c r="O59" s="13">
        <f t="shared" si="47"/>
        <v>0</v>
      </c>
    </row>
    <row r="60" spans="1:15" s="38" customFormat="1" ht="15" customHeight="1" x14ac:dyDescent="0.25">
      <c r="A60" s="379"/>
      <c r="B60" s="360" t="s">
        <v>237</v>
      </c>
      <c r="C60" s="170" t="s">
        <v>51</v>
      </c>
      <c r="D60" s="97">
        <f t="shared" si="39"/>
        <v>0.6</v>
      </c>
      <c r="E60" s="97">
        <v>0.6</v>
      </c>
      <c r="F60" s="97"/>
      <c r="G60" s="97"/>
      <c r="H60" s="11">
        <f>I60+K60</f>
        <v>0</v>
      </c>
      <c r="I60" s="11"/>
      <c r="J60" s="11"/>
      <c r="K60" s="11"/>
      <c r="L60" s="13">
        <f>M60+O60</f>
        <v>0.6</v>
      </c>
      <c r="M60" s="13">
        <f>E60+I60</f>
        <v>0.6</v>
      </c>
      <c r="N60" s="13">
        <f>F60+J60</f>
        <v>0</v>
      </c>
      <c r="O60" s="13">
        <f>G60+K60</f>
        <v>0</v>
      </c>
    </row>
    <row r="61" spans="1:15" ht="15" customHeight="1" x14ac:dyDescent="0.25">
      <c r="A61" s="100" t="s">
        <v>92</v>
      </c>
      <c r="B61" s="380" t="s">
        <v>238</v>
      </c>
      <c r="C61" s="79"/>
      <c r="D61" s="290">
        <f>E61+G61</f>
        <v>5.0999999999999996</v>
      </c>
      <c r="E61" s="24">
        <f>E63</f>
        <v>5.0999999999999996</v>
      </c>
      <c r="F61" s="24">
        <f t="shared" ref="F61:G61" si="48">F63</f>
        <v>0</v>
      </c>
      <c r="G61" s="24">
        <f t="shared" si="48"/>
        <v>0</v>
      </c>
      <c r="H61" s="25">
        <f>I61+K61</f>
        <v>0</v>
      </c>
      <c r="I61" s="25">
        <f>I63</f>
        <v>0</v>
      </c>
      <c r="J61" s="25">
        <f t="shared" ref="J61:K61" si="49">J63</f>
        <v>0</v>
      </c>
      <c r="K61" s="25">
        <f t="shared" si="49"/>
        <v>0</v>
      </c>
      <c r="L61" s="22">
        <f>L63</f>
        <v>5.0999999999999996</v>
      </c>
      <c r="M61" s="22">
        <f t="shared" ref="M61:O61" si="50">M63</f>
        <v>5.0999999999999996</v>
      </c>
      <c r="N61" s="22">
        <f t="shared" si="50"/>
        <v>0</v>
      </c>
      <c r="O61" s="22">
        <f t="shared" si="50"/>
        <v>0</v>
      </c>
    </row>
    <row r="62" spans="1:15" ht="15" customHeight="1" x14ac:dyDescent="0.25">
      <c r="A62" s="100"/>
      <c r="B62" s="375" t="s">
        <v>196</v>
      </c>
      <c r="C62" s="373"/>
      <c r="D62" s="290"/>
      <c r="E62" s="24"/>
      <c r="F62" s="24"/>
      <c r="G62" s="24"/>
      <c r="H62" s="25"/>
      <c r="I62" s="25"/>
      <c r="J62" s="25"/>
      <c r="K62" s="25"/>
      <c r="L62" s="22"/>
      <c r="M62" s="22"/>
      <c r="N62" s="22"/>
      <c r="O62" s="22"/>
    </row>
    <row r="63" spans="1:15" s="38" customFormat="1" ht="15" customHeight="1" x14ac:dyDescent="0.2">
      <c r="A63" s="367"/>
      <c r="B63" s="377" t="s">
        <v>235</v>
      </c>
      <c r="C63" s="373"/>
      <c r="D63" s="371">
        <f>E63+G63</f>
        <v>5.0999999999999996</v>
      </c>
      <c r="E63" s="97">
        <f>E44+E46+E48+E50+E52+E54+E56+E58+E60</f>
        <v>5.0999999999999996</v>
      </c>
      <c r="F63" s="97">
        <f t="shared" ref="F63:G63" si="51">F44+F46+F48+F50+F52+F54+F56+F58+F60</f>
        <v>0</v>
      </c>
      <c r="G63" s="97">
        <f t="shared" si="51"/>
        <v>0</v>
      </c>
      <c r="H63" s="101">
        <f>I63+K63</f>
        <v>0</v>
      </c>
      <c r="I63" s="101">
        <f>I44+I46+I48+I50+I52+I54+I56+I58+I60</f>
        <v>0</v>
      </c>
      <c r="J63" s="101">
        <f t="shared" ref="J63:K63" si="52">J44+J46+J48+J50+J52+J54+J56+J58+J60</f>
        <v>0</v>
      </c>
      <c r="K63" s="101">
        <f t="shared" si="52"/>
        <v>0</v>
      </c>
      <c r="L63" s="102">
        <f>L44+L46+L48+L50+L52+L54+L56+L58+L60</f>
        <v>5.0999999999999996</v>
      </c>
      <c r="M63" s="102">
        <f t="shared" ref="M63:O63" si="53">M44+M46+M48+M50+M52+M54+M56+M58+M60</f>
        <v>5.0999999999999996</v>
      </c>
      <c r="N63" s="102">
        <f t="shared" si="53"/>
        <v>0</v>
      </c>
      <c r="O63" s="102">
        <f t="shared" si="53"/>
        <v>0</v>
      </c>
    </row>
    <row r="64" spans="1:15" ht="18" customHeight="1" x14ac:dyDescent="0.25">
      <c r="A64" s="20" t="s">
        <v>93</v>
      </c>
      <c r="B64" s="600" t="s">
        <v>69</v>
      </c>
      <c r="C64" s="600"/>
      <c r="D64" s="600"/>
      <c r="E64" s="600"/>
      <c r="F64" s="600"/>
      <c r="G64" s="600"/>
      <c r="H64" s="600"/>
      <c r="I64" s="600"/>
      <c r="J64" s="600"/>
      <c r="K64" s="600"/>
      <c r="L64" s="600"/>
      <c r="M64" s="600"/>
      <c r="N64" s="600"/>
      <c r="O64" s="600"/>
    </row>
    <row r="65" spans="1:15" ht="15" customHeight="1" x14ac:dyDescent="0.25">
      <c r="A65" s="6" t="s">
        <v>94</v>
      </c>
      <c r="B65" s="30" t="s">
        <v>20</v>
      </c>
      <c r="C65" s="399">
        <v>10</v>
      </c>
      <c r="D65" s="17">
        <f t="shared" ref="D65:D66" si="54">E65+G65</f>
        <v>1.6</v>
      </c>
      <c r="E65" s="17">
        <f>E66</f>
        <v>0</v>
      </c>
      <c r="F65" s="17">
        <f t="shared" ref="F65:K65" si="55">F66</f>
        <v>0</v>
      </c>
      <c r="G65" s="17">
        <f t="shared" si="55"/>
        <v>1.6</v>
      </c>
      <c r="H65" s="11">
        <f t="shared" si="55"/>
        <v>0</v>
      </c>
      <c r="I65" s="11">
        <f t="shared" si="55"/>
        <v>0</v>
      </c>
      <c r="J65" s="11">
        <f t="shared" si="55"/>
        <v>0</v>
      </c>
      <c r="K65" s="11">
        <f t="shared" si="55"/>
        <v>0</v>
      </c>
      <c r="L65" s="13">
        <f>L66</f>
        <v>1.6</v>
      </c>
      <c r="M65" s="13">
        <f>M66</f>
        <v>0</v>
      </c>
      <c r="N65" s="13">
        <f t="shared" ref="N65:O65" si="56">N66</f>
        <v>0</v>
      </c>
      <c r="O65" s="13">
        <f t="shared" si="56"/>
        <v>1.6</v>
      </c>
    </row>
    <row r="66" spans="1:15" s="38" customFormat="1" ht="15" customHeight="1" x14ac:dyDescent="0.25">
      <c r="A66" s="20"/>
      <c r="B66" s="362" t="s">
        <v>230</v>
      </c>
      <c r="C66" s="399">
        <v>10</v>
      </c>
      <c r="D66" s="97">
        <f t="shared" si="54"/>
        <v>1.6</v>
      </c>
      <c r="E66" s="97"/>
      <c r="F66" s="97"/>
      <c r="G66" s="97">
        <v>1.6</v>
      </c>
      <c r="H66" s="11">
        <f>I66+K66</f>
        <v>0</v>
      </c>
      <c r="I66" s="11"/>
      <c r="J66" s="11"/>
      <c r="K66" s="11"/>
      <c r="L66" s="13">
        <f>M66+O66</f>
        <v>1.6</v>
      </c>
      <c r="M66" s="13">
        <f t="shared" ref="M66" si="57">E66+I66</f>
        <v>0</v>
      </c>
      <c r="N66" s="13">
        <f t="shared" ref="N66" si="58">F66+J66</f>
        <v>0</v>
      </c>
      <c r="O66" s="13">
        <f t="shared" ref="O66" si="59">G66+K66</f>
        <v>1.6</v>
      </c>
    </row>
    <row r="67" spans="1:15" ht="15" customHeight="1" x14ac:dyDescent="0.25">
      <c r="A67" s="55" t="s">
        <v>95</v>
      </c>
      <c r="B67" s="374" t="s">
        <v>459</v>
      </c>
      <c r="C67" s="79"/>
      <c r="D67" s="290">
        <f>E67+G67</f>
        <v>1.6</v>
      </c>
      <c r="E67" s="24">
        <f>E69</f>
        <v>0</v>
      </c>
      <c r="F67" s="24">
        <f t="shared" ref="F67:G67" si="60">F69</f>
        <v>0</v>
      </c>
      <c r="G67" s="24">
        <f t="shared" si="60"/>
        <v>1.6</v>
      </c>
      <c r="H67" s="25">
        <f>I67+K67</f>
        <v>0</v>
      </c>
      <c r="I67" s="25">
        <f>I69</f>
        <v>0</v>
      </c>
      <c r="J67" s="25">
        <f t="shared" ref="J67:K67" si="61">J69</f>
        <v>0</v>
      </c>
      <c r="K67" s="25">
        <f t="shared" si="61"/>
        <v>0</v>
      </c>
      <c r="L67" s="22">
        <f>L69</f>
        <v>1.6</v>
      </c>
      <c r="M67" s="22">
        <f t="shared" ref="M67:O67" si="62">M69</f>
        <v>0</v>
      </c>
      <c r="N67" s="22">
        <f t="shared" si="62"/>
        <v>0</v>
      </c>
      <c r="O67" s="22">
        <f t="shared" si="62"/>
        <v>1.6</v>
      </c>
    </row>
    <row r="68" spans="1:15" ht="15" customHeight="1" x14ac:dyDescent="0.25">
      <c r="A68" s="100"/>
      <c r="B68" s="103" t="s">
        <v>196</v>
      </c>
      <c r="C68" s="373"/>
      <c r="D68" s="290"/>
      <c r="E68" s="24"/>
      <c r="F68" s="24"/>
      <c r="G68" s="24"/>
      <c r="H68" s="25"/>
      <c r="I68" s="25"/>
      <c r="J68" s="25"/>
      <c r="K68" s="25"/>
      <c r="L68" s="22"/>
      <c r="M68" s="22"/>
      <c r="N68" s="22"/>
      <c r="O68" s="22"/>
    </row>
    <row r="69" spans="1:15" s="38" customFormat="1" ht="15" customHeight="1" x14ac:dyDescent="0.2">
      <c r="A69" s="366"/>
      <c r="B69" s="365" t="s">
        <v>8</v>
      </c>
      <c r="C69" s="373"/>
      <c r="D69" s="371">
        <f>E69+G69</f>
        <v>1.6</v>
      </c>
      <c r="E69" s="24">
        <f>E66</f>
        <v>0</v>
      </c>
      <c r="F69" s="24">
        <f t="shared" ref="F69:O69" si="63">F66</f>
        <v>0</v>
      </c>
      <c r="G69" s="24">
        <f t="shared" si="63"/>
        <v>1.6</v>
      </c>
      <c r="H69" s="25">
        <f t="shared" si="63"/>
        <v>0</v>
      </c>
      <c r="I69" s="25">
        <f t="shared" si="63"/>
        <v>0</v>
      </c>
      <c r="J69" s="25">
        <f t="shared" si="63"/>
        <v>0</v>
      </c>
      <c r="K69" s="25">
        <f t="shared" si="63"/>
        <v>0</v>
      </c>
      <c r="L69" s="22">
        <f t="shared" si="63"/>
        <v>1.6</v>
      </c>
      <c r="M69" s="22">
        <f t="shared" si="63"/>
        <v>0</v>
      </c>
      <c r="N69" s="22">
        <f t="shared" si="63"/>
        <v>0</v>
      </c>
      <c r="O69" s="22">
        <f t="shared" si="63"/>
        <v>1.6</v>
      </c>
    </row>
    <row r="70" spans="1:15" ht="15" customHeight="1" x14ac:dyDescent="0.25">
      <c r="A70" s="107" t="s">
        <v>96</v>
      </c>
      <c r="B70" s="108" t="s">
        <v>173</v>
      </c>
      <c r="C70" s="382"/>
      <c r="D70" s="381">
        <f>E70+G70</f>
        <v>514</v>
      </c>
      <c r="E70" s="48">
        <f>E72+E73+E74+E75</f>
        <v>25.9</v>
      </c>
      <c r="F70" s="48">
        <f>F72+F73+F74+F75</f>
        <v>0</v>
      </c>
      <c r="G70" s="48">
        <f>G72+G73+G74+G75</f>
        <v>488.1</v>
      </c>
      <c r="H70" s="49">
        <f t="shared" ref="H70:O70" si="64">H72+H73+H74+H75</f>
        <v>0</v>
      </c>
      <c r="I70" s="49">
        <f t="shared" si="64"/>
        <v>0</v>
      </c>
      <c r="J70" s="49">
        <f t="shared" si="64"/>
        <v>0</v>
      </c>
      <c r="K70" s="49">
        <f t="shared" si="64"/>
        <v>0</v>
      </c>
      <c r="L70" s="50">
        <f t="shared" si="64"/>
        <v>514</v>
      </c>
      <c r="M70" s="50">
        <f t="shared" si="64"/>
        <v>25.9</v>
      </c>
      <c r="N70" s="50">
        <f t="shared" si="64"/>
        <v>0</v>
      </c>
      <c r="O70" s="50">
        <f t="shared" si="64"/>
        <v>488.1</v>
      </c>
    </row>
    <row r="71" spans="1:15" ht="15" customHeight="1" x14ac:dyDescent="0.25">
      <c r="A71" s="295"/>
      <c r="B71" s="396" t="s">
        <v>196</v>
      </c>
      <c r="C71" s="383"/>
      <c r="D71" s="381"/>
      <c r="E71" s="48"/>
      <c r="F71" s="48"/>
      <c r="G71" s="48"/>
      <c r="H71" s="49"/>
      <c r="I71" s="49"/>
      <c r="J71" s="49"/>
      <c r="K71" s="49"/>
      <c r="L71" s="50"/>
      <c r="M71" s="50"/>
      <c r="N71" s="50"/>
      <c r="O71" s="50"/>
    </row>
    <row r="72" spans="1:15" s="38" customFormat="1" ht="15" customHeight="1" x14ac:dyDescent="0.2">
      <c r="A72" s="366"/>
      <c r="B72" s="397" t="s">
        <v>370</v>
      </c>
      <c r="C72" s="373"/>
      <c r="D72" s="371">
        <f>E72+G72</f>
        <v>392.4</v>
      </c>
      <c r="E72" s="97">
        <f>E22+E32+E69</f>
        <v>19.899999999999999</v>
      </c>
      <c r="F72" s="97">
        <f t="shared" ref="F72:O72" si="65">F22+F32+F69</f>
        <v>0</v>
      </c>
      <c r="G72" s="97">
        <f t="shared" si="65"/>
        <v>372.5</v>
      </c>
      <c r="H72" s="101">
        <f t="shared" si="65"/>
        <v>0</v>
      </c>
      <c r="I72" s="101">
        <f t="shared" si="65"/>
        <v>0</v>
      </c>
      <c r="J72" s="101">
        <f t="shared" si="65"/>
        <v>0</v>
      </c>
      <c r="K72" s="101">
        <f t="shared" si="65"/>
        <v>0</v>
      </c>
      <c r="L72" s="102">
        <f t="shared" si="65"/>
        <v>392.4</v>
      </c>
      <c r="M72" s="102">
        <f t="shared" si="65"/>
        <v>19.899999999999999</v>
      </c>
      <c r="N72" s="102">
        <f t="shared" si="65"/>
        <v>0</v>
      </c>
      <c r="O72" s="102">
        <f t="shared" si="65"/>
        <v>372.5</v>
      </c>
    </row>
    <row r="73" spans="1:15" s="38" customFormat="1" ht="15" customHeight="1" x14ac:dyDescent="0.2">
      <c r="A73" s="366"/>
      <c r="B73" s="397" t="s">
        <v>235</v>
      </c>
      <c r="C73" s="373"/>
      <c r="D73" s="371">
        <f t="shared" ref="D73:D75" si="66">E73+G73</f>
        <v>7.6</v>
      </c>
      <c r="E73" s="97">
        <f>E23+E41+E63</f>
        <v>5.3999999999999995</v>
      </c>
      <c r="F73" s="97">
        <f>F23+F41+F63</f>
        <v>0</v>
      </c>
      <c r="G73" s="97">
        <f>G23+G41+G63</f>
        <v>2.2000000000000002</v>
      </c>
      <c r="H73" s="101">
        <f t="shared" ref="H73:H75" si="67">I73+K73</f>
        <v>0</v>
      </c>
      <c r="I73" s="101">
        <f t="shared" ref="I73:O73" si="68">I23+I41+I63</f>
        <v>0</v>
      </c>
      <c r="J73" s="101">
        <f t="shared" si="68"/>
        <v>0</v>
      </c>
      <c r="K73" s="101">
        <f t="shared" si="68"/>
        <v>0</v>
      </c>
      <c r="L73" s="102">
        <f t="shared" si="68"/>
        <v>7.6</v>
      </c>
      <c r="M73" s="102">
        <f t="shared" si="68"/>
        <v>5.3999999999999995</v>
      </c>
      <c r="N73" s="102">
        <f t="shared" si="68"/>
        <v>0</v>
      </c>
      <c r="O73" s="102">
        <f t="shared" si="68"/>
        <v>2.2000000000000002</v>
      </c>
    </row>
    <row r="74" spans="1:15" s="38" customFormat="1" ht="12.75" x14ac:dyDescent="0.2">
      <c r="A74" s="366"/>
      <c r="B74" s="109" t="s">
        <v>446</v>
      </c>
      <c r="C74" s="373"/>
      <c r="D74" s="371">
        <f t="shared" si="66"/>
        <v>113.4</v>
      </c>
      <c r="E74" s="97">
        <f>E40</f>
        <v>0</v>
      </c>
      <c r="F74" s="97">
        <f>F40</f>
        <v>0</v>
      </c>
      <c r="G74" s="97">
        <f>G40</f>
        <v>113.4</v>
      </c>
      <c r="H74" s="101">
        <f t="shared" si="67"/>
        <v>0</v>
      </c>
      <c r="I74" s="101">
        <f t="shared" ref="I74:O74" si="69">I40</f>
        <v>0</v>
      </c>
      <c r="J74" s="101">
        <f t="shared" si="69"/>
        <v>0</v>
      </c>
      <c r="K74" s="101">
        <f t="shared" si="69"/>
        <v>0</v>
      </c>
      <c r="L74" s="102">
        <f t="shared" si="69"/>
        <v>113.4</v>
      </c>
      <c r="M74" s="102">
        <f t="shared" si="69"/>
        <v>0</v>
      </c>
      <c r="N74" s="102">
        <f t="shared" si="69"/>
        <v>0</v>
      </c>
      <c r="O74" s="102">
        <f t="shared" si="69"/>
        <v>113.4</v>
      </c>
    </row>
    <row r="75" spans="1:15" s="38" customFormat="1" ht="15" customHeight="1" x14ac:dyDescent="0.2">
      <c r="A75" s="367"/>
      <c r="B75" s="398" t="s">
        <v>233</v>
      </c>
      <c r="C75" s="204"/>
      <c r="D75" s="371">
        <f t="shared" si="66"/>
        <v>0.6</v>
      </c>
      <c r="E75" s="97">
        <f>E33</f>
        <v>0.6</v>
      </c>
      <c r="F75" s="97">
        <f>F33</f>
        <v>0</v>
      </c>
      <c r="G75" s="97">
        <f>G33</f>
        <v>0</v>
      </c>
      <c r="H75" s="101">
        <f t="shared" si="67"/>
        <v>0</v>
      </c>
      <c r="I75" s="101">
        <f t="shared" ref="I75:O75" si="70">I33</f>
        <v>0</v>
      </c>
      <c r="J75" s="101">
        <f t="shared" si="70"/>
        <v>0</v>
      </c>
      <c r="K75" s="101">
        <f t="shared" si="70"/>
        <v>0</v>
      </c>
      <c r="L75" s="102">
        <f t="shared" si="70"/>
        <v>0.6</v>
      </c>
      <c r="M75" s="102">
        <f t="shared" si="70"/>
        <v>0.6</v>
      </c>
      <c r="N75" s="102">
        <f t="shared" si="70"/>
        <v>0</v>
      </c>
      <c r="O75" s="102">
        <f t="shared" si="70"/>
        <v>0</v>
      </c>
    </row>
    <row r="76" spans="1:15" ht="12.75" customHeight="1" x14ac:dyDescent="0.25">
      <c r="A76" s="110"/>
      <c r="B76" s="127"/>
      <c r="C76" s="128"/>
      <c r="D76" s="51"/>
      <c r="E76" s="51"/>
      <c r="F76" s="112"/>
      <c r="G76" s="112"/>
      <c r="H76" s="112"/>
      <c r="I76" s="112"/>
      <c r="J76" s="112"/>
      <c r="K76" s="112"/>
      <c r="L76" s="112"/>
      <c r="M76" s="112"/>
      <c r="N76" s="112"/>
    </row>
    <row r="77" spans="1:15" x14ac:dyDescent="0.25">
      <c r="A77" s="110"/>
      <c r="B77" s="7"/>
      <c r="C77" s="113"/>
      <c r="D77" s="7"/>
      <c r="E77" s="7"/>
      <c r="F77" s="114"/>
      <c r="G77" s="7"/>
      <c r="H77" s="7"/>
      <c r="I77" s="7"/>
      <c r="J77" s="7"/>
      <c r="K77" s="7"/>
      <c r="L77" s="7"/>
      <c r="M77" s="7"/>
      <c r="N77" s="7"/>
    </row>
    <row r="78" spans="1:15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5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5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C189" s="54"/>
    </row>
    <row r="190" spans="1:14" x14ac:dyDescent="0.25">
      <c r="C190" s="54"/>
    </row>
    <row r="191" spans="1:14" x14ac:dyDescent="0.25">
      <c r="C191" s="54"/>
    </row>
    <row r="192" spans="1:14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</sheetData>
  <mergeCells count="27">
    <mergeCell ref="D10:D12"/>
    <mergeCell ref="B34:O34"/>
    <mergeCell ref="B24:O24"/>
    <mergeCell ref="B13:O13"/>
    <mergeCell ref="H10:H12"/>
    <mergeCell ref="I10:K10"/>
    <mergeCell ref="O11:O12"/>
    <mergeCell ref="K11:K12"/>
    <mergeCell ref="I11:J11"/>
    <mergeCell ref="E11:F11"/>
    <mergeCell ref="M11:N11"/>
    <mergeCell ref="B64:O64"/>
    <mergeCell ref="A10:A12"/>
    <mergeCell ref="B10:B12"/>
    <mergeCell ref="C10:C12"/>
    <mergeCell ref="B1:O1"/>
    <mergeCell ref="B2:O2"/>
    <mergeCell ref="B3:O3"/>
    <mergeCell ref="B4:O4"/>
    <mergeCell ref="A8:O8"/>
    <mergeCell ref="E10:G10"/>
    <mergeCell ref="L10:L12"/>
    <mergeCell ref="M10:O10"/>
    <mergeCell ref="G11:G12"/>
    <mergeCell ref="B5:O5"/>
    <mergeCell ref="B6:O6"/>
    <mergeCell ref="B42:O42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41"/>
  <sheetViews>
    <sheetView showZeros="0" tabSelected="1" workbookViewId="0">
      <selection activeCell="T26" sqref="T26"/>
    </sheetView>
  </sheetViews>
  <sheetFormatPr defaultRowHeight="15" x14ac:dyDescent="0.25"/>
  <cols>
    <col min="1" max="1" width="4.5703125" style="2" customWidth="1"/>
    <col min="2" max="2" width="50.570312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09" t="s">
        <v>349</v>
      </c>
      <c r="C1" s="609"/>
      <c r="D1" s="609"/>
      <c r="E1" s="609"/>
      <c r="F1" s="609"/>
      <c r="G1" s="609"/>
      <c r="H1" s="609"/>
      <c r="I1" s="609"/>
      <c r="J1" s="609"/>
      <c r="K1" s="609"/>
      <c r="L1" s="609"/>
      <c r="M1" s="609"/>
      <c r="N1" s="609"/>
    </row>
    <row r="2" spans="2:15" x14ac:dyDescent="0.25">
      <c r="B2" s="609" t="s">
        <v>435</v>
      </c>
      <c r="C2" s="609"/>
      <c r="D2" s="609"/>
      <c r="E2" s="609"/>
      <c r="F2" s="609"/>
      <c r="G2" s="609"/>
      <c r="H2" s="609"/>
      <c r="I2" s="609"/>
      <c r="J2" s="609"/>
      <c r="K2" s="609"/>
      <c r="L2" s="609"/>
      <c r="M2" s="609"/>
      <c r="N2" s="609"/>
    </row>
    <row r="3" spans="2:15" x14ac:dyDescent="0.25">
      <c r="B3" s="609" t="s">
        <v>454</v>
      </c>
      <c r="C3" s="609"/>
      <c r="D3" s="609"/>
      <c r="E3" s="609"/>
      <c r="F3" s="609"/>
      <c r="G3" s="609"/>
      <c r="H3" s="609"/>
      <c r="I3" s="609"/>
      <c r="J3" s="609"/>
      <c r="K3" s="609"/>
      <c r="L3" s="609"/>
      <c r="M3" s="609"/>
      <c r="N3" s="609"/>
    </row>
    <row r="4" spans="2:15" x14ac:dyDescent="0.25">
      <c r="B4" s="609" t="s">
        <v>372</v>
      </c>
      <c r="C4" s="609"/>
      <c r="D4" s="609"/>
      <c r="E4" s="609"/>
      <c r="F4" s="609"/>
      <c r="G4" s="609"/>
      <c r="H4" s="609"/>
      <c r="I4" s="609"/>
      <c r="J4" s="609"/>
      <c r="K4" s="609"/>
      <c r="L4" s="609"/>
      <c r="M4" s="609"/>
      <c r="N4" s="609"/>
    </row>
    <row r="5" spans="2:15" s="392" customFormat="1" ht="15" customHeight="1" x14ac:dyDescent="0.25">
      <c r="B5" s="541" t="s">
        <v>457</v>
      </c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</row>
    <row r="6" spans="2:15" s="392" customFormat="1" x14ac:dyDescent="0.25">
      <c r="B6" s="541" t="s">
        <v>526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</row>
    <row r="7" spans="2:15" s="392" customFormat="1" x14ac:dyDescent="0.25">
      <c r="B7" s="541" t="s">
        <v>464</v>
      </c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</row>
    <row r="8" spans="2:15" s="392" customFormat="1" x14ac:dyDescent="0.25">
      <c r="B8" s="541" t="s">
        <v>527</v>
      </c>
      <c r="C8" s="541"/>
      <c r="D8" s="541"/>
      <c r="E8" s="541"/>
      <c r="F8" s="541"/>
      <c r="G8" s="541"/>
      <c r="H8" s="541"/>
      <c r="I8" s="541"/>
      <c r="J8" s="541"/>
      <c r="K8" s="541"/>
      <c r="L8" s="541"/>
      <c r="M8" s="541"/>
      <c r="N8" s="541"/>
      <c r="O8" s="541"/>
    </row>
    <row r="9" spans="2:15" s="392" customFormat="1" ht="15" customHeight="1" x14ac:dyDescent="0.25">
      <c r="B9" s="541" t="s">
        <v>481</v>
      </c>
      <c r="C9" s="541"/>
      <c r="D9" s="541"/>
      <c r="E9" s="541"/>
      <c r="F9" s="541"/>
      <c r="G9" s="541"/>
      <c r="H9" s="541"/>
      <c r="I9" s="541"/>
      <c r="J9" s="541"/>
      <c r="K9" s="541"/>
      <c r="L9" s="541"/>
      <c r="M9" s="541"/>
      <c r="N9" s="541"/>
      <c r="O9" s="541"/>
    </row>
    <row r="10" spans="2:15" s="392" customFormat="1" ht="15" customHeight="1" x14ac:dyDescent="0.25">
      <c r="B10" s="541" t="s">
        <v>487</v>
      </c>
      <c r="C10" s="541"/>
      <c r="D10" s="541"/>
      <c r="E10" s="541"/>
      <c r="F10" s="541"/>
      <c r="G10" s="541"/>
      <c r="H10" s="541"/>
      <c r="I10" s="541"/>
      <c r="J10" s="541"/>
      <c r="K10" s="541"/>
      <c r="L10" s="541"/>
      <c r="M10" s="541"/>
      <c r="N10" s="541"/>
      <c r="O10" s="541"/>
    </row>
    <row r="11" spans="2:15" s="392" customFormat="1" ht="15" customHeight="1" x14ac:dyDescent="0.25">
      <c r="B11" s="541" t="s">
        <v>495</v>
      </c>
      <c r="C11" s="541"/>
      <c r="D11" s="541"/>
      <c r="E11" s="541"/>
      <c r="F11" s="541"/>
      <c r="G11" s="541"/>
      <c r="H11" s="541"/>
      <c r="I11" s="541"/>
      <c r="J11" s="541"/>
      <c r="K11" s="541"/>
      <c r="L11" s="541"/>
      <c r="M11" s="541"/>
      <c r="N11" s="541"/>
      <c r="O11" s="541"/>
    </row>
    <row r="12" spans="2:15" s="392" customFormat="1" ht="15" customHeight="1" x14ac:dyDescent="0.25">
      <c r="B12" s="541" t="s">
        <v>500</v>
      </c>
      <c r="C12" s="541"/>
      <c r="D12" s="541"/>
      <c r="E12" s="541"/>
      <c r="F12" s="541"/>
      <c r="G12" s="541"/>
      <c r="H12" s="541"/>
      <c r="I12" s="541"/>
      <c r="J12" s="541"/>
      <c r="K12" s="541"/>
      <c r="L12" s="541"/>
      <c r="M12" s="541"/>
      <c r="N12" s="541"/>
      <c r="O12" s="541"/>
    </row>
    <row r="13" spans="2:15" s="392" customFormat="1" ht="15" customHeight="1" x14ac:dyDescent="0.25">
      <c r="B13" s="541" t="s">
        <v>508</v>
      </c>
      <c r="C13" s="541"/>
      <c r="D13" s="541"/>
      <c r="E13" s="541"/>
      <c r="F13" s="541"/>
      <c r="G13" s="541"/>
      <c r="H13" s="541"/>
      <c r="I13" s="541"/>
      <c r="J13" s="541"/>
      <c r="K13" s="541"/>
      <c r="L13" s="541"/>
      <c r="M13" s="541"/>
      <c r="N13" s="541"/>
      <c r="O13" s="541"/>
    </row>
    <row r="14" spans="2:15" s="392" customFormat="1" ht="15" customHeight="1" x14ac:dyDescent="0.25">
      <c r="B14" s="541" t="s">
        <v>528</v>
      </c>
      <c r="C14" s="541"/>
      <c r="D14" s="541"/>
      <c r="E14" s="541"/>
      <c r="F14" s="541"/>
      <c r="G14" s="541"/>
      <c r="H14" s="541"/>
      <c r="I14" s="541"/>
      <c r="J14" s="541"/>
      <c r="K14" s="541"/>
      <c r="L14" s="541"/>
      <c r="M14" s="541"/>
      <c r="N14" s="541"/>
      <c r="O14" s="541"/>
    </row>
    <row r="15" spans="2:15" s="392" customFormat="1" ht="15" customHeight="1" x14ac:dyDescent="0.25">
      <c r="B15" s="541" t="s">
        <v>540</v>
      </c>
      <c r="C15" s="541"/>
      <c r="D15" s="541"/>
      <c r="E15" s="541"/>
      <c r="F15" s="541"/>
      <c r="G15" s="541"/>
      <c r="H15" s="541"/>
      <c r="I15" s="541"/>
      <c r="J15" s="541"/>
      <c r="K15" s="541"/>
      <c r="L15" s="541"/>
      <c r="M15" s="541"/>
      <c r="N15" s="541"/>
      <c r="O15" s="541"/>
    </row>
    <row r="16" spans="2:15" s="392" customFormat="1" ht="15" customHeight="1" x14ac:dyDescent="0.25">
      <c r="B16" s="541" t="s">
        <v>541</v>
      </c>
      <c r="C16" s="541"/>
      <c r="D16" s="541"/>
      <c r="E16" s="541"/>
      <c r="F16" s="541"/>
      <c r="G16" s="541"/>
      <c r="H16" s="541"/>
      <c r="I16" s="541"/>
      <c r="J16" s="541"/>
      <c r="K16" s="541"/>
      <c r="L16" s="541"/>
      <c r="M16" s="541"/>
      <c r="N16" s="541"/>
      <c r="O16" s="541"/>
    </row>
    <row r="17" spans="1:17" s="392" customFormat="1" ht="15" customHeight="1" x14ac:dyDescent="0.25">
      <c r="B17" s="541" t="s">
        <v>550</v>
      </c>
      <c r="C17" s="541"/>
      <c r="D17" s="541"/>
      <c r="E17" s="541"/>
      <c r="F17" s="541"/>
      <c r="G17" s="541"/>
      <c r="H17" s="541"/>
      <c r="I17" s="541"/>
      <c r="J17" s="541"/>
      <c r="K17" s="541"/>
      <c r="L17" s="541"/>
      <c r="M17" s="541"/>
      <c r="N17" s="541"/>
      <c r="O17" s="541"/>
    </row>
    <row r="18" spans="1:17" s="392" customFormat="1" ht="15" customHeight="1" x14ac:dyDescent="0.25">
      <c r="B18" s="541" t="s">
        <v>573</v>
      </c>
      <c r="C18" s="541"/>
      <c r="D18" s="541"/>
      <c r="E18" s="541"/>
      <c r="F18" s="541"/>
      <c r="G18" s="541"/>
      <c r="H18" s="541"/>
      <c r="I18" s="541"/>
      <c r="J18" s="541"/>
      <c r="K18" s="541"/>
      <c r="L18" s="541"/>
      <c r="M18" s="541"/>
      <c r="N18" s="541"/>
      <c r="O18" s="541"/>
    </row>
    <row r="19" spans="1:17" s="392" customFormat="1" ht="15" customHeight="1" x14ac:dyDescent="0.25">
      <c r="B19" s="541" t="s">
        <v>565</v>
      </c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</row>
    <row r="20" spans="1:17" s="392" customFormat="1" ht="15" customHeight="1" x14ac:dyDescent="0.25">
      <c r="B20" s="541" t="s">
        <v>574</v>
      </c>
      <c r="C20" s="541"/>
      <c r="D20" s="541"/>
      <c r="E20" s="541"/>
      <c r="F20" s="541"/>
      <c r="G20" s="541"/>
      <c r="H20" s="541"/>
      <c r="I20" s="541"/>
      <c r="J20" s="541"/>
      <c r="K20" s="541"/>
      <c r="L20" s="541"/>
      <c r="M20" s="541"/>
      <c r="N20" s="541"/>
      <c r="O20" s="541"/>
    </row>
    <row r="21" spans="1:17" s="392" customFormat="1" ht="15" customHeight="1" x14ac:dyDescent="0.25">
      <c r="B21" s="541" t="s">
        <v>585</v>
      </c>
      <c r="C21" s="541"/>
      <c r="D21" s="541"/>
      <c r="E21" s="541"/>
      <c r="F21" s="541"/>
      <c r="G21" s="541"/>
      <c r="H21" s="541"/>
      <c r="I21" s="541"/>
      <c r="J21" s="541"/>
      <c r="K21" s="541"/>
      <c r="L21" s="541"/>
      <c r="M21" s="541"/>
      <c r="N21" s="541"/>
      <c r="O21" s="541"/>
    </row>
    <row r="22" spans="1:17" s="392" customFormat="1" ht="15" customHeight="1" x14ac:dyDescent="0.25">
      <c r="B22" s="541" t="s">
        <v>601</v>
      </c>
      <c r="C22" s="541"/>
      <c r="D22" s="541"/>
      <c r="E22" s="541"/>
      <c r="F22" s="541"/>
      <c r="G22" s="541"/>
      <c r="H22" s="541"/>
      <c r="I22" s="541"/>
      <c r="J22" s="541"/>
      <c r="K22" s="541"/>
      <c r="L22" s="541"/>
      <c r="M22" s="541"/>
      <c r="N22" s="541"/>
      <c r="O22" s="541"/>
    </row>
    <row r="24" spans="1:17" x14ac:dyDescent="0.25">
      <c r="A24" s="521" t="s">
        <v>443</v>
      </c>
      <c r="B24" s="521"/>
      <c r="C24" s="521"/>
      <c r="D24" s="521"/>
      <c r="E24" s="521"/>
      <c r="F24" s="521"/>
      <c r="G24" s="521"/>
      <c r="H24" s="521"/>
      <c r="I24" s="521"/>
      <c r="J24" s="521"/>
      <c r="K24" s="521"/>
      <c r="L24" s="521"/>
      <c r="M24" s="521"/>
      <c r="N24" s="521"/>
    </row>
    <row r="25" spans="1:17" ht="17.25" customHeight="1" x14ac:dyDescent="0.25">
      <c r="A25" s="59"/>
      <c r="B25" s="59"/>
      <c r="C25" s="59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5" t="s">
        <v>445</v>
      </c>
      <c r="O25" s="5"/>
    </row>
    <row r="26" spans="1:17" ht="15" customHeight="1" x14ac:dyDescent="0.25">
      <c r="A26" s="529" t="s">
        <v>5</v>
      </c>
      <c r="B26" s="532" t="s">
        <v>239</v>
      </c>
      <c r="C26" s="544" t="s">
        <v>357</v>
      </c>
      <c r="D26" s="548" t="s">
        <v>196</v>
      </c>
      <c r="E26" s="548"/>
      <c r="F26" s="549"/>
      <c r="G26" s="535" t="s">
        <v>359</v>
      </c>
      <c r="H26" s="538" t="s">
        <v>196</v>
      </c>
      <c r="I26" s="539"/>
      <c r="J26" s="540"/>
      <c r="K26" s="543" t="s">
        <v>0</v>
      </c>
      <c r="L26" s="551" t="s">
        <v>196</v>
      </c>
      <c r="M26" s="552"/>
      <c r="N26" s="553"/>
      <c r="P26" s="78"/>
      <c r="Q26" s="129" t="s">
        <v>344</v>
      </c>
    </row>
    <row r="27" spans="1:17" ht="15" customHeight="1" x14ac:dyDescent="0.25">
      <c r="A27" s="530"/>
      <c r="B27" s="533"/>
      <c r="C27" s="545"/>
      <c r="D27" s="549" t="s">
        <v>1</v>
      </c>
      <c r="E27" s="556"/>
      <c r="F27" s="550" t="s">
        <v>2</v>
      </c>
      <c r="G27" s="536"/>
      <c r="H27" s="562" t="s">
        <v>1</v>
      </c>
      <c r="I27" s="562"/>
      <c r="J27" s="525" t="s">
        <v>2</v>
      </c>
      <c r="K27" s="543"/>
      <c r="L27" s="543" t="s">
        <v>1</v>
      </c>
      <c r="M27" s="543"/>
      <c r="N27" s="524" t="s">
        <v>2</v>
      </c>
      <c r="P27" s="71" t="s">
        <v>325</v>
      </c>
      <c r="Q27" s="72">
        <f>'4 pr._savarankiškos f-jos'!Q30+'5 pr._valstybinės f-jos'!R30+'6 pr._mokinio krepšelis'!Q22+'7 pr._kita dotacija'!R83+'8 pr._aplinkos apsaugos s. p.'!Q20+'9 pr._įstaigų pajamos'!Q30+'10 pr._skolintos lėšos'!Q23+'11 pr._apyvartinės lėšos'!Q14</f>
        <v>4584.2999999999993</v>
      </c>
    </row>
    <row r="28" spans="1:17" ht="28.5" customHeight="1" x14ac:dyDescent="0.25">
      <c r="A28" s="531"/>
      <c r="B28" s="534"/>
      <c r="C28" s="546"/>
      <c r="D28" s="118" t="s">
        <v>3</v>
      </c>
      <c r="E28" s="119" t="s">
        <v>4</v>
      </c>
      <c r="F28" s="550"/>
      <c r="G28" s="537"/>
      <c r="H28" s="120" t="s">
        <v>3</v>
      </c>
      <c r="I28" s="116" t="s">
        <v>4</v>
      </c>
      <c r="J28" s="525"/>
      <c r="K28" s="543"/>
      <c r="L28" s="117" t="s">
        <v>3</v>
      </c>
      <c r="M28" s="115" t="s">
        <v>4</v>
      </c>
      <c r="N28" s="524"/>
      <c r="P28" s="71" t="s">
        <v>326</v>
      </c>
      <c r="Q28" s="72">
        <f>'4 pr._savarankiškos f-jos'!Q31+'5 pr._valstybinės f-jos'!R31+'6 pr._mokinio krepšelis'!Q23+'7 pr._kita dotacija'!R85+'8 pr._aplinkos apsaugos s. p.'!Q21+'9 pr._įstaigų pajamos'!Q31+'10 pr._skolintos lėšos'!Q24+'11 pr._apyvartinės lėšos'!Q15</f>
        <v>23.9</v>
      </c>
    </row>
    <row r="29" spans="1:17" ht="15" customHeight="1" x14ac:dyDescent="0.25">
      <c r="A29" s="6" t="s">
        <v>72</v>
      </c>
      <c r="B29" s="18" t="s">
        <v>6</v>
      </c>
      <c r="C29" s="17">
        <f>D29+F29</f>
        <v>6950.8</v>
      </c>
      <c r="D29" s="17">
        <f>'4 pr._savarankiškos f-jos'!E97+'5 pr._valstybinės f-jos'!E92+'9 pr._įstaigų pajamos'!E39+'11 pr._apyvartinės lėšos'!E20+'7 pr._kita dotacija'!E78</f>
        <v>5587.5</v>
      </c>
      <c r="E29" s="17">
        <f>'4 pr._savarankiškos f-jos'!F97+'5 pr._valstybinės f-jos'!F92+'9 pr._įstaigų pajamos'!F39+'11 pr._apyvartinės lėšos'!F20+'7 pr._kita dotacija'!F78</f>
        <v>2689.3</v>
      </c>
      <c r="F29" s="17">
        <f>'4 pr._savarankiškos f-jos'!G97+'5 pr._valstybinės f-jos'!G92+'9 pr._įstaigų pajamos'!G39+'11 pr._apyvartinės lėšos'!G20+'7 pr._kita dotacija'!G78</f>
        <v>1363.3000000000002</v>
      </c>
      <c r="G29" s="11">
        <f>'4 pr._savarankiškos f-jos'!H97+'5 pr._valstybinės f-jos'!H92+'9 pr._įstaigų pajamos'!H39+'11 pr._apyvartinės lėšos'!H20+'7 pr._kita dotacija'!H78</f>
        <v>107.40000000000003</v>
      </c>
      <c r="H29" s="11">
        <f>'4 pr._savarankiškos f-jos'!I97+'5 pr._valstybinės f-jos'!I92+'9 pr._įstaigų pajamos'!I39+'11 pr._apyvartinės lėšos'!I20+'7 pr._kita dotacija'!I78</f>
        <v>125.30000000000001</v>
      </c>
      <c r="I29" s="11">
        <f>'4 pr._savarankiškos f-jos'!J97+'5 pr._valstybinės f-jos'!J92+'9 pr._įstaigų pajamos'!J39+'11 pr._apyvartinės lėšos'!J20+'7 pr._kita dotacija'!J78</f>
        <v>12.299999999999997</v>
      </c>
      <c r="J29" s="11">
        <f>'4 pr._savarankiškos f-jos'!K97+'5 pr._valstybinės f-jos'!K92+'9 pr._įstaigų pajamos'!K39+'11 pr._apyvartinės lėšos'!K20+'7 pr._kita dotacija'!K78</f>
        <v>-17.899999999999999</v>
      </c>
      <c r="K29" s="95">
        <f>'4 pr._savarankiškos f-jos'!L97+'5 pr._valstybinės f-jos'!L92+'9 pr._įstaigų pajamos'!L39+'11 pr._apyvartinės lėšos'!L20+'7 pr._kita dotacija'!L78</f>
        <v>7058.199999999998</v>
      </c>
      <c r="L29" s="95">
        <f>'4 pr._savarankiškos f-jos'!M97+'5 pr._valstybinės f-jos'!M92+'9 pr._įstaigų pajamos'!M39+'11 pr._apyvartinės lėšos'!M20+'7 pr._kita dotacija'!M78</f>
        <v>5712.7999999999993</v>
      </c>
      <c r="M29" s="95">
        <f>'4 pr._savarankiškos f-jos'!N97+'5 pr._valstybinės f-jos'!N92+'9 pr._įstaigų pajamos'!N39+'11 pr._apyvartinės lėšos'!N20+'7 pr._kita dotacija'!N78</f>
        <v>2701.6000000000004</v>
      </c>
      <c r="N29" s="95">
        <f>'4 pr._savarankiškos f-jos'!O97+'5 pr._valstybinės f-jos'!O92+'9 pr._įstaigų pajamos'!O39+'11 pr._apyvartinės lėšos'!O20+'7 pr._kita dotacija'!O78</f>
        <v>1345.4</v>
      </c>
      <c r="P29" s="71" t="s">
        <v>327</v>
      </c>
      <c r="Q29" s="72">
        <f>'4 pr._savarankiškos f-jos'!Q32+'5 pr._valstybinės f-jos'!R32+'6 pr._mokinio krepšelis'!Q24+'7 pr._kita dotacija'!R86+'8 pr._aplinkos apsaugos s. p.'!Q22+'9 pr._įstaigų pajamos'!Q32+'10 pr._skolintos lėšos'!Q25+'11 pr._apyvartinės lėšos'!Q16</f>
        <v>451.59999999999997</v>
      </c>
    </row>
    <row r="30" spans="1:17" ht="15" customHeight="1" x14ac:dyDescent="0.25">
      <c r="A30" s="6" t="s">
        <v>183</v>
      </c>
      <c r="B30" s="18" t="s">
        <v>59</v>
      </c>
      <c r="C30" s="17">
        <f t="shared" ref="C30:C35" si="0">D30+F30</f>
        <v>6003.2999999999993</v>
      </c>
      <c r="D30" s="17">
        <f>'4 pr._savarankiškos f-jos'!E151+'8 pr._aplinkos apsaugos s. p.'!E23+'9 pr._įstaigų pajamos'!E52+'10 pr._skolintos lėšos'!E27+'11 pr._apyvartinės lėšos'!E30+'7 pr._kita dotacija'!E85</f>
        <v>3534.4999999999995</v>
      </c>
      <c r="E30" s="17">
        <f>'4 pr._savarankiškos f-jos'!F151+'8 pr._aplinkos apsaugos s. p.'!F23+'9 pr._įstaigų pajamos'!F52+'10 pr._skolintos lėšos'!F27+'11 pr._apyvartinės lėšos'!F30+'7 pr._kita dotacija'!F85</f>
        <v>2</v>
      </c>
      <c r="F30" s="17">
        <f>'4 pr._savarankiškos f-jos'!G151+'8 pr._aplinkos apsaugos s. p.'!G23+'9 pr._įstaigų pajamos'!G52+'10 pr._skolintos lėšos'!G27+'11 pr._apyvartinės lėšos'!G30+'7 pr._kita dotacija'!G85</f>
        <v>2468.8000000000002</v>
      </c>
      <c r="G30" s="11">
        <f>'4 pr._savarankiškos f-jos'!H151+'8 pr._aplinkos apsaugos s. p.'!H23+'9 pr._įstaigų pajamos'!H52+'10 pr._skolintos lėšos'!H27+'11 pr._apyvartinės lėšos'!H30+'7 pr._kita dotacija'!H85</f>
        <v>-98.300000000000011</v>
      </c>
      <c r="H30" s="11">
        <f>'4 pr._savarankiškos f-jos'!I151+'8 pr._aplinkos apsaugos s. p.'!I23+'9 pr._įstaigų pajamos'!I52+'10 pr._skolintos lėšos'!I27+'11 pr._apyvartinės lėšos'!I30+'7 pr._kita dotacija'!I85</f>
        <v>-27.4</v>
      </c>
      <c r="I30" s="11">
        <f>'4 pr._savarankiškos f-jos'!J151+'8 pr._aplinkos apsaugos s. p.'!J23+'9 pr._įstaigų pajamos'!J52+'10 pr._skolintos lėšos'!J27+'11 pr._apyvartinės lėšos'!J30+'7 pr._kita dotacija'!J85</f>
        <v>0</v>
      </c>
      <c r="J30" s="11">
        <f>'4 pr._savarankiškos f-jos'!K151+'8 pr._aplinkos apsaugos s. p.'!K23+'9 pr._įstaigų pajamos'!K52+'10 pr._skolintos lėšos'!K27+'11 pr._apyvartinės lėšos'!K30+'7 pr._kita dotacija'!K85</f>
        <v>-70.900000000000006</v>
      </c>
      <c r="K30" s="13">
        <f>'4 pr._savarankiškos f-jos'!L151+'8 pr._aplinkos apsaugos s. p.'!L23+'9 pr._įstaigų pajamos'!L52+'10 pr._skolintos lėšos'!L27+'11 pr._apyvartinės lėšos'!L30+'7 pr._kita dotacija'!L85</f>
        <v>5904.9999999999991</v>
      </c>
      <c r="L30" s="13">
        <f>'4 pr._savarankiškos f-jos'!M151+'8 pr._aplinkos apsaugos s. p.'!M23+'9 pr._įstaigų pajamos'!M52+'10 pr._skolintos lėšos'!M27+'11 pr._apyvartinės lėšos'!M30+'7 pr._kita dotacija'!M85</f>
        <v>3507.1</v>
      </c>
      <c r="M30" s="13">
        <f>'4 pr._savarankiškos f-jos'!N151+'8 pr._aplinkos apsaugos s. p.'!N23+'9 pr._įstaigų pajamos'!N52+'10 pr._skolintos lėšos'!N27+'11 pr._apyvartinės lėšos'!N30+'7 pr._kita dotacija'!N85</f>
        <v>2</v>
      </c>
      <c r="N30" s="13">
        <f>'4 pr._savarankiškos f-jos'!O151+'8 pr._aplinkos apsaugos s. p.'!O23+'9 pr._įstaigų pajamos'!O52+'10 pr._skolintos lėšos'!O27+'11 pr._apyvartinės lėšos'!O30+'7 pr._kita dotacija'!O85</f>
        <v>2397.9</v>
      </c>
      <c r="P30" s="71" t="s">
        <v>328</v>
      </c>
      <c r="Q30" s="72">
        <f>'4 pr._savarankiškos f-jos'!Q33+'5 pr._valstybinės f-jos'!R33+'6 pr._mokinio krepšelis'!Q25+'7 pr._kita dotacija'!R87+'8 pr._aplinkos apsaugos s. p.'!Q23+'9 pr._įstaigų pajamos'!Q34+'10 pr._skolintos lėšos'!Q26+'11 pr._apyvartinės lėšos'!Q17</f>
        <v>4896.5</v>
      </c>
    </row>
    <row r="31" spans="1:17" ht="15.95" customHeight="1" x14ac:dyDescent="0.25">
      <c r="A31" s="6" t="s">
        <v>73</v>
      </c>
      <c r="B31" s="18" t="s">
        <v>63</v>
      </c>
      <c r="C31" s="17">
        <f t="shared" si="0"/>
        <v>872.60000000000014</v>
      </c>
      <c r="D31" s="17">
        <f>'4 pr._savarankiškos f-jos'!E156+'5 pr._valstybinės f-jos'!E98+'8 pr._aplinkos apsaugos s. p.'!E26+'9 pr._įstaigų pajamos'!E56+'10 pr._skolintos lėšos'!E30+'11 pr._apyvartinės lėšos'!E38+'7 pr._kita dotacija'!E96</f>
        <v>241.20000000000002</v>
      </c>
      <c r="E31" s="17">
        <f>'4 pr._savarankiškos f-jos'!F156+'5 pr._valstybinės f-jos'!F98+'8 pr._aplinkos apsaugos s. p.'!F26+'9 pr._įstaigų pajamos'!F56+'10 pr._skolintos lėšos'!F30+'11 pr._apyvartinės lėšos'!F38+'7 pr._kita dotacija'!F96</f>
        <v>109.39999999999999</v>
      </c>
      <c r="F31" s="17">
        <f>'4 pr._savarankiškos f-jos'!G156+'5 pr._valstybinės f-jos'!G98+'8 pr._aplinkos apsaugos s. p.'!G26+'9 pr._įstaigų pajamos'!G56+'10 pr._skolintos lėšos'!G30+'11 pr._apyvartinės lėšos'!G38+'7 pr._kita dotacija'!G96</f>
        <v>631.40000000000009</v>
      </c>
      <c r="G31" s="11">
        <f>'4 pr._savarankiškos f-jos'!H156+'5 pr._valstybinės f-jos'!H98+'8 pr._aplinkos apsaugos s. p.'!H26+'9 pr._įstaigų pajamos'!H56+'10 pr._skolintos lėšos'!H30+'11 pr._apyvartinės lėšos'!H38+'7 pr._kita dotacija'!H96</f>
        <v>1341.0000000000002</v>
      </c>
      <c r="H31" s="11">
        <f>'4 pr._savarankiškos f-jos'!I156+'5 pr._valstybinės f-jos'!I98+'8 pr._aplinkos apsaugos s. p.'!I26+'9 pr._įstaigų pajamos'!I56+'10 pr._skolintos lėšos'!I30+'11 pr._apyvartinės lėšos'!I38+'7 pr._kita dotacija'!I96</f>
        <v>189.3</v>
      </c>
      <c r="I31" s="11">
        <f>'4 pr._savarankiškos f-jos'!J156+'5 pr._valstybinės f-jos'!J98+'8 pr._aplinkos apsaugos s. p.'!J26+'9 pr._įstaigų pajamos'!J56+'10 pr._skolintos lėšos'!J30+'11 pr._apyvartinės lėšos'!J38+'7 pr._kita dotacija'!J96</f>
        <v>18.900000000000002</v>
      </c>
      <c r="J31" s="11">
        <f>'4 pr._savarankiškos f-jos'!K156+'5 pr._valstybinės f-jos'!K98+'8 pr._aplinkos apsaugos s. p.'!K26+'9 pr._įstaigų pajamos'!K56+'10 pr._skolintos lėšos'!K30+'11 pr._apyvartinės lėšos'!K38+'7 pr._kita dotacija'!K96</f>
        <v>1151.7</v>
      </c>
      <c r="K31" s="13">
        <f>'4 pr._savarankiškos f-jos'!L156+'5 pr._valstybinės f-jos'!L98+'8 pr._aplinkos apsaugos s. p.'!L26+'9 pr._įstaigų pajamos'!L56+'10 pr._skolintos lėšos'!L30+'11 pr._apyvartinės lėšos'!L38+'7 pr._kita dotacija'!L96</f>
        <v>2213.6000000000004</v>
      </c>
      <c r="L31" s="472">
        <f>'4 pr._savarankiškos f-jos'!M156+'5 pr._valstybinės f-jos'!M98+'8 pr._aplinkos apsaugos s. p.'!M26+'9 pr._įstaigų pajamos'!M56+'10 pr._skolintos lėšos'!M30+'11 pr._apyvartinės lėšos'!M38+'7 pr._kita dotacija'!M96</f>
        <v>430.5</v>
      </c>
      <c r="M31" s="472">
        <f>'4 pr._savarankiškos f-jos'!N156+'5 pr._valstybinės f-jos'!N98+'8 pr._aplinkos apsaugos s. p.'!N26+'9 pr._įstaigų pajamos'!N56+'10 pr._skolintos lėšos'!N30+'11 pr._apyvartinės lėšos'!N38+'7 pr._kita dotacija'!N96</f>
        <v>128.29999999999998</v>
      </c>
      <c r="N31" s="472">
        <f>'4 pr._savarankiškos f-jos'!O156+'5 pr._valstybinės f-jos'!O98+'8 pr._aplinkos apsaugos s. p.'!O26+'9 pr._įstaigų pajamos'!O56+'10 pr._skolintos lėšos'!O30+'11 pr._apyvartinės lėšos'!O38+'7 pr._kita dotacija'!O96</f>
        <v>1783.1000000000001</v>
      </c>
      <c r="P31" s="71" t="s">
        <v>331</v>
      </c>
      <c r="Q31" s="72">
        <f>'4 pr._savarankiškos f-jos'!Q37+'5 pr._valstybinės f-jos'!R34+'6 pr._mokinio krepšelis'!Q26+'7 pr._kita dotacija'!R89+'8 pr._aplinkos apsaugos s. p.'!Q24+'9 pr._įstaigų pajamos'!Q35+'10 pr._skolintos lėšos'!Q27+'11 pr._apyvartinės lėšos'!Q18</f>
        <v>2380.9</v>
      </c>
    </row>
    <row r="32" spans="1:17" ht="15" customHeight="1" x14ac:dyDescent="0.25">
      <c r="A32" s="6" t="s">
        <v>74</v>
      </c>
      <c r="B32" s="18" t="s">
        <v>172</v>
      </c>
      <c r="C32" s="17">
        <f>D32+F32</f>
        <v>17095.2</v>
      </c>
      <c r="D32" s="17">
        <f>'4 pr._savarankiškos f-jos'!E199+'6 pr._mokinio krepšelis'!E62+'7 pr._kita dotacija'!E192+'9 pr._įstaigų pajamos'!E93+'10 pr._skolintos lėšos'!E33+'11 pr._apyvartinės lėšos'!E61</f>
        <v>16007.6</v>
      </c>
      <c r="E32" s="17">
        <f>'4 pr._savarankiškos f-jos'!F199+'6 pr._mokinio krepšelis'!F62+'7 pr._kita dotacija'!F192+'9 pr._įstaigų pajamos'!F93+'10 pr._skolintos lėšos'!F33+'11 pr._apyvartinės lėšos'!F61</f>
        <v>10224.900000000003</v>
      </c>
      <c r="F32" s="17">
        <f>'4 pr._savarankiškos f-jos'!G199+'6 pr._mokinio krepšelis'!G62+'7 pr._kita dotacija'!G192+'9 pr._įstaigų pajamos'!G93+'10 pr._skolintos lėšos'!G33+'11 pr._apyvartinės lėšos'!G61</f>
        <v>1087.5999999999999</v>
      </c>
      <c r="G32" s="11">
        <f>'4 pr._savarankiškos f-jos'!H199+'6 pr._mokinio krepšelis'!H62+'7 pr._kita dotacija'!H192+'9 pr._įstaigų pajamos'!H93+'10 pr._skolintos lėšos'!H33+'11 pr._apyvartinės lėšos'!H61</f>
        <v>225.99999999999997</v>
      </c>
      <c r="H32" s="11">
        <f>'4 pr._savarankiškos f-jos'!I199+'6 pr._mokinio krepšelis'!I62+'7 pr._kita dotacija'!I192+'9 pr._įstaigų pajamos'!I93+'10 pr._skolintos lėšos'!I33+'11 pr._apyvartinės lėšos'!I61</f>
        <v>225.29999999999998</v>
      </c>
      <c r="I32" s="11">
        <f>'4 pr._savarankiškos f-jos'!J199+'6 pr._mokinio krepšelis'!J62+'7 pr._kita dotacija'!J192+'9 pr._įstaigų pajamos'!J93+'10 pr._skolintos lėšos'!J33+'11 pr._apyvartinės lėšos'!J61</f>
        <v>80.599999999999994</v>
      </c>
      <c r="J32" s="11">
        <f>'4 pr._savarankiškos f-jos'!K199+'6 pr._mokinio krepšelis'!K62+'7 pr._kita dotacija'!K192+'9 pr._įstaigų pajamos'!K93+'10 pr._skolintos lėšos'!K33+'11 pr._apyvartinės lėšos'!K61</f>
        <v>0.7</v>
      </c>
      <c r="K32" s="13">
        <f>'4 pr._savarankiškos f-jos'!L199+'6 pr._mokinio krepšelis'!L62+'7 pr._kita dotacija'!L192+'9 pr._įstaigų pajamos'!L93+'10 pr._skolintos lėšos'!L33+'11 pr._apyvartinės lėšos'!L61</f>
        <v>17321.199999999997</v>
      </c>
      <c r="L32" s="472">
        <f>'4 pr._savarankiškos f-jos'!M199+'6 pr._mokinio krepšelis'!M62+'7 pr._kita dotacija'!M192+'9 pr._įstaigų pajamos'!M93+'10 pr._skolintos lėšos'!M33+'11 pr._apyvartinės lėšos'!M61</f>
        <v>16232.9</v>
      </c>
      <c r="M32" s="472">
        <f>'4 pr._savarankiškos f-jos'!N199+'6 pr._mokinio krepšelis'!N62+'7 pr._kita dotacija'!N192+'9 pr._įstaigų pajamos'!N93+'10 pr._skolintos lėšos'!N33+'11 pr._apyvartinės lėšos'!N61</f>
        <v>10305.500000000004</v>
      </c>
      <c r="N32" s="472">
        <f>'4 pr._savarankiškos f-jos'!O199+'6 pr._mokinio krepšelis'!O62+'7 pr._kita dotacija'!O192+'9 pr._įstaigų pajamos'!O93+'10 pr._skolintos lėšos'!O33+'11 pr._apyvartinės lėšos'!O61</f>
        <v>1088.3</v>
      </c>
      <c r="P32" s="71" t="s">
        <v>329</v>
      </c>
      <c r="Q32" s="72">
        <f>'4 pr._savarankiškos f-jos'!Q38+'5 pr._valstybinės f-jos'!R35+'6 pr._mokinio krepšelis'!Q27+'7 pr._kita dotacija'!R96+'8 pr._aplinkos apsaugos s. p.'!Q25+'9 pr._įstaigų pajamos'!Q36+'10 pr._skolintos lėšos'!Q28+'11 pr._apyvartinės lėšos'!Q19</f>
        <v>1576</v>
      </c>
    </row>
    <row r="33" spans="1:17" x14ac:dyDescent="0.25">
      <c r="A33" s="6" t="s">
        <v>75</v>
      </c>
      <c r="B33" s="18" t="s">
        <v>182</v>
      </c>
      <c r="C33" s="17">
        <f t="shared" si="0"/>
        <v>1086.4999999999998</v>
      </c>
      <c r="D33" s="17">
        <f>'4 pr._savarankiškos f-jos'!E204+'5 pr._valstybinės f-jos'!E124+'10 pr._skolintos lėšos'!E36+'7 pr._kita dotacija'!E198</f>
        <v>657.39999999999986</v>
      </c>
      <c r="E33" s="17">
        <f>'4 pr._savarankiškos f-jos'!F204+'5 pr._valstybinės f-jos'!F124+'10 pr._skolintos lėšos'!F36+'7 pr._kita dotacija'!F198</f>
        <v>126.10000000000001</v>
      </c>
      <c r="F33" s="17">
        <f>'4 pr._savarankiškos f-jos'!G204+'5 pr._valstybinės f-jos'!G124+'10 pr._skolintos lėšos'!G36+'7 pr._kita dotacija'!G198</f>
        <v>429.09999999999997</v>
      </c>
      <c r="G33" s="11">
        <f t="shared" ref="G33:G35" si="1">H33+J33</f>
        <v>124.20000000000002</v>
      </c>
      <c r="H33" s="11">
        <f>'4 pr._savarankiškos f-jos'!I204+'5 pr._valstybinės f-jos'!I124+'10 pr._skolintos lėšos'!I36+'7 pr._kita dotacija'!I198</f>
        <v>34.9</v>
      </c>
      <c r="I33" s="11">
        <f>'4 pr._savarankiškos f-jos'!J204+'5 pr._valstybinės f-jos'!J124+'10 pr._skolintos lėšos'!J36+'7 pr._kita dotacija'!J198</f>
        <v>6.4</v>
      </c>
      <c r="J33" s="11">
        <f>'4 pr._savarankiškos f-jos'!K204+'5 pr._valstybinės f-jos'!K124+'10 pr._skolintos lėšos'!K36+'7 pr._kita dotacija'!K198</f>
        <v>89.300000000000011</v>
      </c>
      <c r="K33" s="95">
        <f t="shared" ref="K33:K35" si="2">L33+N33</f>
        <v>1210.6999999999998</v>
      </c>
      <c r="L33" s="95">
        <f>'4 pr._savarankiškos f-jos'!M204+'5 pr._valstybinės f-jos'!M124+'10 pr._skolintos lėšos'!M36+'7 pr._kita dotacija'!M198</f>
        <v>692.3</v>
      </c>
      <c r="M33" s="95">
        <f>'4 pr._savarankiškos f-jos'!N204+'5 pr._valstybinės f-jos'!N124+'10 pr._skolintos lėšos'!N36+'7 pr._kita dotacija'!N198</f>
        <v>132.5</v>
      </c>
      <c r="N33" s="95">
        <f>'4 pr._savarankiškos f-jos'!O204+'5 pr._valstybinės f-jos'!O124+'10 pr._skolintos lėšos'!O36+'7 pr._kita dotacija'!O198</f>
        <v>518.4</v>
      </c>
      <c r="P33" s="71" t="s">
        <v>330</v>
      </c>
      <c r="Q33" s="72">
        <f>'4 pr._savarankiškos f-jos'!Q39+'5 pr._valstybinės f-jos'!R36+'6 pr._mokinio krepšelis'!Q28+'7 pr._kita dotacija'!R97+'8 pr._aplinkos apsaugos s. p.'!Q26+'9 pr._įstaigų pajamos'!Q37+'10 pr._skolintos lėšos'!Q29+'11 pr._apyvartinės lėšos'!Q20</f>
        <v>2213.6</v>
      </c>
    </row>
    <row r="34" spans="1:17" x14ac:dyDescent="0.25">
      <c r="A34" s="6" t="s">
        <v>76</v>
      </c>
      <c r="B34" s="18" t="s">
        <v>67</v>
      </c>
      <c r="C34" s="17">
        <f t="shared" si="0"/>
        <v>3093.1000000000004</v>
      </c>
      <c r="D34" s="17">
        <f>'4 pr._savarankiškos f-jos'!E221+'9 pr._įstaigų pajamos'!E109+'10 pr._skolintos lėšos'!E40+'7 pr._kita dotacija'!E258</f>
        <v>2271.9</v>
      </c>
      <c r="E34" s="17">
        <f>'4 pr._savarankiškos f-jos'!F221+'9 pr._įstaigų pajamos'!F109+'10 pr._skolintos lėšos'!F40+'7 pr._kita dotacija'!F258</f>
        <v>1084.4000000000001</v>
      </c>
      <c r="F34" s="17">
        <f>'4 pr._savarankiškos f-jos'!G221+'9 pr._įstaigų pajamos'!G109+'10 pr._skolintos lėšos'!G40+'7 pr._kita dotacija'!G258</f>
        <v>821.2</v>
      </c>
      <c r="G34" s="11">
        <f t="shared" si="1"/>
        <v>319.3</v>
      </c>
      <c r="H34" s="11">
        <f>'4 pr._savarankiškos f-jos'!I221+'9 pr._įstaigų pajamos'!I109+'10 pr._skolintos lėšos'!I40+'7 pr._kita dotacija'!I258</f>
        <v>51.800000000000004</v>
      </c>
      <c r="I34" s="11">
        <f>'4 pr._savarankiškos f-jos'!J221+'9 pr._įstaigų pajamos'!J109+'10 pr._skolintos lėšos'!J40+'7 pr._kita dotacija'!J258</f>
        <v>32.5</v>
      </c>
      <c r="J34" s="11">
        <f>'4 pr._savarankiškos f-jos'!K221+'9 pr._įstaigų pajamos'!K109+'10 pr._skolintos lėšos'!K40+'7 pr._kita dotacija'!K258</f>
        <v>267.5</v>
      </c>
      <c r="K34" s="95">
        <f t="shared" si="2"/>
        <v>3412.3999999999996</v>
      </c>
      <c r="L34" s="95">
        <f>'4 pr._savarankiškos f-jos'!M221+'9 pr._įstaigų pajamos'!M109+'10 pr._skolintos lėšos'!M40+'7 pr._kita dotacija'!M258</f>
        <v>2323.6999999999994</v>
      </c>
      <c r="M34" s="95">
        <f>'4 pr._savarankiškos f-jos'!N221+'9 pr._įstaigų pajamos'!N109+'10 pr._skolintos lėšos'!N40+'7 pr._kita dotacija'!N258</f>
        <v>1116.9000000000001</v>
      </c>
      <c r="N34" s="95">
        <f>'4 pr._savarankiškos f-jos'!O221+'9 pr._įstaigų pajamos'!O109+'10 pr._skolintos lėšos'!O40+'7 pr._kita dotacija'!O258</f>
        <v>1088.7</v>
      </c>
      <c r="P34" s="71" t="s">
        <v>332</v>
      </c>
      <c r="Q34" s="72">
        <f>'4 pr._savarankiškos f-jos'!Q40+'5 pr._valstybinės f-jos'!R37+'6 pr._mokinio krepšelis'!Q29+'7 pr._kita dotacija'!R98+'8 pr._aplinkos apsaugos s. p.'!Q27+'9 pr._įstaigų pajamos'!Q38+'10 pr._skolintos lėšos'!Q30+'11 pr._apyvartinės lėšos'!Q21</f>
        <v>3492.3999999999996</v>
      </c>
    </row>
    <row r="35" spans="1:17" x14ac:dyDescent="0.25">
      <c r="A35" s="6" t="s">
        <v>77</v>
      </c>
      <c r="B35" s="18" t="s">
        <v>69</v>
      </c>
      <c r="C35" s="17">
        <f t="shared" si="0"/>
        <v>5100.3</v>
      </c>
      <c r="D35" s="17">
        <f>'4 pr._savarankiškos f-jos'!E230+'5 pr._valstybinės f-jos'!E134+'9 pr._įstaigų pajamos'!E115+'7 pr._kita dotacija'!E275+'10 pr._skolintos lėšos'!E43+'11 pr._apyvartinės lėšos'!E67</f>
        <v>4955.8</v>
      </c>
      <c r="E35" s="17">
        <f>'4 pr._savarankiškos f-jos'!F230+'5 pr._valstybinės f-jos'!F134+'9 pr._įstaigų pajamos'!F115+'7 pr._kita dotacija'!F275+'10 pr._skolintos lėšos'!F43+'11 pr._apyvartinės lėšos'!F67</f>
        <v>1158.3999999999999</v>
      </c>
      <c r="F35" s="17">
        <f>'4 pr._savarankiškos f-jos'!G230+'5 pr._valstybinės f-jos'!G134+'9 pr._įstaigų pajamos'!G115+'7 pr._kita dotacija'!G275+'10 pr._skolintos lėšos'!G43+'11 pr._apyvartinės lėšos'!G67</f>
        <v>144.49999999999997</v>
      </c>
      <c r="G35" s="11">
        <f t="shared" si="1"/>
        <v>84.899999999999991</v>
      </c>
      <c r="H35" s="11">
        <f>'4 pr._savarankiškos f-jos'!I230+'5 pr._valstybinės f-jos'!I134+'9 pr._įstaigų pajamos'!I115+'7 pr._kita dotacija'!I275+'10 pr._skolintos lėšos'!I43+'11 pr._apyvartinės lėšos'!I67</f>
        <v>23.79999999999999</v>
      </c>
      <c r="I35" s="11">
        <f>'4 pr._savarankiškos f-jos'!J230+'5 pr._valstybinės f-jos'!J134+'9 pr._įstaigų pajamos'!J115+'7 pr._kita dotacija'!J275+'10 pr._skolintos lėšos'!J43+'11 pr._apyvartinės lėšos'!J67</f>
        <v>61.2</v>
      </c>
      <c r="J35" s="11">
        <f>'4 pr._savarankiškos f-jos'!K230+'5 pr._valstybinės f-jos'!K134+'9 pr._įstaigų pajamos'!K115+'7 pr._kita dotacija'!K275+'10 pr._skolintos lėšos'!K43+'11 pr._apyvartinės lėšos'!K67</f>
        <v>61.1</v>
      </c>
      <c r="K35" s="95">
        <f t="shared" si="2"/>
        <v>5185.2</v>
      </c>
      <c r="L35" s="95">
        <f>'4 pr._savarankiškos f-jos'!M230+'5 pr._valstybinės f-jos'!M134+'9 pr._įstaigų pajamos'!M115+'7 pr._kita dotacija'!M275+'10 pr._skolintos lėšos'!M43+'11 pr._apyvartinės lėšos'!M67</f>
        <v>4979.5999999999995</v>
      </c>
      <c r="M35" s="95">
        <f>'4 pr._savarankiškos f-jos'!N230+'5 pr._valstybinės f-jos'!N134+'9 pr._įstaigų pajamos'!N115+'7 pr._kita dotacija'!N275+'10 pr._skolintos lėšos'!N43+'11 pr._apyvartinės lėšos'!N67</f>
        <v>1219.6000000000001</v>
      </c>
      <c r="N35" s="95">
        <f>'4 pr._savarankiškos f-jos'!O230+'5 pr._valstybinės f-jos'!O134+'9 pr._įstaigų pajamos'!O115+'7 pr._kita dotacija'!O275+'10 pr._skolintos lėšos'!O43+'11 pr._apyvartinės lėšos'!O67</f>
        <v>205.59999999999997</v>
      </c>
      <c r="P35" s="71" t="s">
        <v>333</v>
      </c>
      <c r="Q35" s="72">
        <f>'4 pr._savarankiškos f-jos'!Q41+'5 pr._valstybinės f-jos'!R38+'6 pr._mokinio krepšelis'!Q30+'7 pr._kita dotacija'!R101+'8 pr._aplinkos apsaugos s. p.'!Q28+'9 pr._įstaigų pajamos'!Q39+'10 pr._skolintos lėšos'!Q31+'11 pr._apyvartinės lėšos'!Q22</f>
        <v>17302.099999999999</v>
      </c>
    </row>
    <row r="36" spans="1:17" x14ac:dyDescent="0.25">
      <c r="A36" s="126" t="s">
        <v>78</v>
      </c>
      <c r="B36" s="46" t="s">
        <v>173</v>
      </c>
      <c r="C36" s="48">
        <f>SUM(C29:C35)</f>
        <v>40201.800000000003</v>
      </c>
      <c r="D36" s="48">
        <f>SUM(D29:D35)</f>
        <v>33255.900000000009</v>
      </c>
      <c r="E36" s="48">
        <f>SUM(E29:E35)</f>
        <v>15394.500000000004</v>
      </c>
      <c r="F36" s="48">
        <f>SUM(F29:F35)</f>
        <v>6945.9000000000005</v>
      </c>
      <c r="G36" s="49">
        <f t="shared" ref="G36:N36" si="3">SUM(G29:G35)</f>
        <v>2104.5000000000005</v>
      </c>
      <c r="H36" s="49">
        <f t="shared" si="3"/>
        <v>622.99999999999989</v>
      </c>
      <c r="I36" s="49">
        <f t="shared" si="3"/>
        <v>211.89999999999998</v>
      </c>
      <c r="J36" s="49">
        <f t="shared" si="3"/>
        <v>1481.5</v>
      </c>
      <c r="K36" s="50">
        <f t="shared" si="3"/>
        <v>42306.299999999988</v>
      </c>
      <c r="L36" s="50">
        <f t="shared" si="3"/>
        <v>33878.9</v>
      </c>
      <c r="M36" s="50">
        <f t="shared" si="3"/>
        <v>15606.400000000005</v>
      </c>
      <c r="N36" s="50">
        <f t="shared" si="3"/>
        <v>8427.4000000000015</v>
      </c>
      <c r="P36" s="71" t="s">
        <v>334</v>
      </c>
      <c r="Q36" s="72">
        <f>'4 pr._savarankiškos f-jos'!Q42+'5 pr._valstybinės f-jos'!R39+'6 pr._mokinio krepšelis'!Q31+'7 pr._kita dotacija'!R103+'8 pr._aplinkos apsaugos s. p.'!Q29+'9 pr._įstaigų pajamos'!Q40+'10 pr._skolintos lėšos'!Q32+'11 pr._apyvartinės lėšos'!Q23</f>
        <v>5385</v>
      </c>
    </row>
    <row r="37" spans="1:17" x14ac:dyDescent="0.25">
      <c r="A37" s="7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P37" s="76" t="s">
        <v>173</v>
      </c>
      <c r="Q37" s="77">
        <f>SUM(Q27:Q36)</f>
        <v>42306.299999999996</v>
      </c>
    </row>
    <row r="38" spans="1:17" x14ac:dyDescent="0.25">
      <c r="A38" s="7"/>
      <c r="B38" s="7"/>
      <c r="C38" s="7"/>
      <c r="D38" s="7"/>
      <c r="E38" s="7"/>
      <c r="F38" s="7"/>
      <c r="P38" s="78"/>
      <c r="Q38" s="78"/>
    </row>
    <row r="39" spans="1:17" x14ac:dyDescent="0.25">
      <c r="A39" s="7"/>
      <c r="B39" s="7"/>
      <c r="C39" s="7"/>
      <c r="D39" s="7"/>
      <c r="E39" s="7"/>
      <c r="F39" s="7"/>
      <c r="P39" s="78"/>
      <c r="Q39" s="78">
        <f>K36-Q37</f>
        <v>0</v>
      </c>
    </row>
    <row r="40" spans="1:17" x14ac:dyDescent="0.25">
      <c r="A40" s="7"/>
      <c r="B40" s="7"/>
      <c r="C40" s="7"/>
      <c r="D40" s="7"/>
      <c r="E40" s="7"/>
      <c r="F40" s="7"/>
    </row>
    <row r="41" spans="1:17" x14ac:dyDescent="0.25">
      <c r="A41" s="7"/>
      <c r="B41" s="7"/>
      <c r="C41" s="7"/>
      <c r="D41" s="7"/>
      <c r="E41" s="7"/>
      <c r="F41" s="7"/>
    </row>
    <row r="42" spans="1:17" x14ac:dyDescent="0.25">
      <c r="A42" s="7"/>
      <c r="B42" s="7"/>
      <c r="C42" s="7"/>
      <c r="D42" s="7"/>
      <c r="E42" s="7"/>
      <c r="F42" s="7"/>
    </row>
    <row r="43" spans="1:17" x14ac:dyDescent="0.25">
      <c r="A43" s="7"/>
      <c r="B43" s="7"/>
      <c r="C43" s="7"/>
      <c r="D43" s="7"/>
      <c r="E43" s="7"/>
      <c r="F43" s="7"/>
    </row>
    <row r="44" spans="1:17" x14ac:dyDescent="0.25">
      <c r="A44" s="7"/>
      <c r="B44" s="7"/>
      <c r="C44" s="7"/>
      <c r="D44" s="7"/>
      <c r="E44" s="7"/>
      <c r="F44" s="7"/>
    </row>
    <row r="45" spans="1:17" x14ac:dyDescent="0.25">
      <c r="A45" s="7"/>
      <c r="B45" s="7"/>
      <c r="C45" s="7"/>
      <c r="D45" s="7"/>
      <c r="E45" s="7"/>
      <c r="F45" s="7"/>
      <c r="G45" s="2" t="s">
        <v>174</v>
      </c>
    </row>
    <row r="46" spans="1:17" x14ac:dyDescent="0.25">
      <c r="A46" s="7"/>
      <c r="B46" s="7"/>
      <c r="C46" s="7"/>
      <c r="D46" s="7"/>
      <c r="E46" s="7"/>
      <c r="F46" s="7"/>
    </row>
    <row r="47" spans="1:17" x14ac:dyDescent="0.25">
      <c r="A47" s="7"/>
      <c r="B47" s="7"/>
      <c r="C47" s="7"/>
      <c r="D47" s="7"/>
      <c r="E47" s="7"/>
      <c r="F47" s="7"/>
    </row>
    <row r="48" spans="1:17" x14ac:dyDescent="0.25">
      <c r="A48" s="7"/>
      <c r="B48" s="7"/>
      <c r="C48" s="7"/>
      <c r="D48" s="7"/>
      <c r="E48" s="7"/>
      <c r="F48" s="7"/>
    </row>
    <row r="49" spans="1:6" x14ac:dyDescent="0.25">
      <c r="A49" s="7"/>
      <c r="B49" s="7"/>
      <c r="C49" s="7"/>
      <c r="D49" s="7"/>
      <c r="E49" s="7"/>
      <c r="F49" s="7"/>
    </row>
    <row r="50" spans="1:6" x14ac:dyDescent="0.25">
      <c r="A50" s="7"/>
      <c r="B50" s="7"/>
      <c r="C50" s="7"/>
      <c r="D50" s="7"/>
      <c r="E50" s="7"/>
      <c r="F50" s="7"/>
    </row>
    <row r="51" spans="1:6" x14ac:dyDescent="0.25">
      <c r="A51" s="7"/>
      <c r="B51" s="7"/>
      <c r="C51" s="7"/>
      <c r="D51" s="7"/>
      <c r="E51" s="7"/>
      <c r="F51" s="7"/>
    </row>
    <row r="52" spans="1:6" x14ac:dyDescent="0.25">
      <c r="A52" s="7"/>
      <c r="B52" s="7"/>
      <c r="C52" s="7"/>
      <c r="D52" s="7"/>
      <c r="E52" s="7"/>
      <c r="F52" s="7"/>
    </row>
    <row r="53" spans="1:6" x14ac:dyDescent="0.25">
      <c r="A53" s="7"/>
      <c r="B53" s="7"/>
      <c r="C53" s="7"/>
      <c r="D53" s="7"/>
      <c r="E53" s="7"/>
      <c r="F53" s="7"/>
    </row>
    <row r="54" spans="1:6" x14ac:dyDescent="0.25">
      <c r="A54" s="7"/>
      <c r="B54" s="7"/>
      <c r="C54" s="7"/>
      <c r="D54" s="7"/>
      <c r="E54" s="7"/>
      <c r="F54" s="7"/>
    </row>
    <row r="55" spans="1:6" x14ac:dyDescent="0.25">
      <c r="A55" s="7"/>
      <c r="B55" s="7"/>
      <c r="C55" s="7"/>
      <c r="D55" s="7"/>
      <c r="E55" s="7"/>
      <c r="F55" s="7"/>
    </row>
    <row r="56" spans="1:6" x14ac:dyDescent="0.25">
      <c r="A56" s="7"/>
      <c r="B56" s="7"/>
      <c r="C56" s="7"/>
      <c r="D56" s="7"/>
      <c r="E56" s="7"/>
      <c r="F56" s="7"/>
    </row>
    <row r="57" spans="1:6" x14ac:dyDescent="0.25">
      <c r="A57" s="7"/>
      <c r="B57" s="7"/>
      <c r="C57" s="7"/>
      <c r="D57" s="7"/>
      <c r="E57" s="7"/>
      <c r="F57" s="7"/>
    </row>
    <row r="58" spans="1:6" x14ac:dyDescent="0.25">
      <c r="A58" s="7"/>
      <c r="B58" s="7"/>
      <c r="C58" s="7"/>
      <c r="D58" s="7"/>
      <c r="E58" s="7"/>
      <c r="F58" s="7"/>
    </row>
    <row r="59" spans="1:6" x14ac:dyDescent="0.25">
      <c r="A59" s="7"/>
      <c r="B59" s="7"/>
      <c r="C59" s="7"/>
      <c r="D59" s="7"/>
      <c r="E59" s="7"/>
      <c r="F59" s="7"/>
    </row>
    <row r="60" spans="1:6" x14ac:dyDescent="0.25">
      <c r="A60" s="7"/>
      <c r="B60" s="7"/>
      <c r="C60" s="7"/>
      <c r="D60" s="7"/>
      <c r="E60" s="7"/>
      <c r="F60" s="7"/>
    </row>
    <row r="61" spans="1:6" x14ac:dyDescent="0.25">
      <c r="A61" s="7"/>
      <c r="B61" s="7"/>
      <c r="C61" s="7"/>
      <c r="D61" s="7"/>
      <c r="E61" s="7"/>
      <c r="F61" s="7"/>
    </row>
    <row r="62" spans="1:6" x14ac:dyDescent="0.25">
      <c r="A62" s="7"/>
      <c r="B62" s="7"/>
      <c r="C62" s="7"/>
      <c r="D62" s="7"/>
      <c r="E62" s="7"/>
      <c r="F62" s="7"/>
    </row>
    <row r="63" spans="1:6" x14ac:dyDescent="0.25">
      <c r="A63" s="7"/>
      <c r="B63" s="7"/>
      <c r="C63" s="7"/>
      <c r="D63" s="7"/>
      <c r="E63" s="7"/>
      <c r="F63" s="7"/>
    </row>
    <row r="64" spans="1:6" x14ac:dyDescent="0.25">
      <c r="A64" s="7"/>
      <c r="B64" s="7"/>
      <c r="C64" s="7"/>
      <c r="D64" s="7"/>
      <c r="E64" s="7"/>
      <c r="F64" s="7"/>
    </row>
    <row r="65" spans="1:6" x14ac:dyDescent="0.25">
      <c r="A65" s="7"/>
      <c r="B65" s="7"/>
      <c r="C65" s="7"/>
      <c r="D65" s="7"/>
      <c r="E65" s="7"/>
      <c r="F65" s="7"/>
    </row>
    <row r="66" spans="1:6" x14ac:dyDescent="0.25">
      <c r="A66" s="7"/>
      <c r="B66" s="7"/>
      <c r="C66" s="7"/>
      <c r="D66" s="7"/>
      <c r="E66" s="7"/>
      <c r="F66" s="7"/>
    </row>
    <row r="67" spans="1:6" x14ac:dyDescent="0.25">
      <c r="A67" s="7"/>
      <c r="B67" s="7"/>
      <c r="C67" s="7"/>
      <c r="D67" s="7"/>
      <c r="E67" s="7"/>
      <c r="F67" s="7"/>
    </row>
    <row r="68" spans="1:6" x14ac:dyDescent="0.25">
      <c r="A68" s="7"/>
      <c r="B68" s="7"/>
      <c r="C68" s="7"/>
      <c r="D68" s="7"/>
      <c r="E68" s="7"/>
      <c r="F68" s="7"/>
    </row>
    <row r="69" spans="1:6" x14ac:dyDescent="0.25">
      <c r="A69" s="7"/>
      <c r="B69" s="7"/>
      <c r="C69" s="7"/>
      <c r="D69" s="7"/>
      <c r="E69" s="7"/>
      <c r="F69" s="7"/>
    </row>
    <row r="70" spans="1:6" x14ac:dyDescent="0.25">
      <c r="A70" s="7"/>
      <c r="B70" s="7"/>
      <c r="C70" s="7"/>
      <c r="D70" s="7"/>
      <c r="E70" s="7"/>
      <c r="F70" s="7"/>
    </row>
    <row r="71" spans="1:6" x14ac:dyDescent="0.25">
      <c r="A71" s="7"/>
      <c r="B71" s="7"/>
      <c r="C71" s="7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  <row r="75" spans="1:6" x14ac:dyDescent="0.25">
      <c r="A75" s="7"/>
      <c r="B75" s="7"/>
      <c r="C75" s="7"/>
      <c r="D75" s="7"/>
      <c r="E75" s="7"/>
      <c r="F75" s="7"/>
    </row>
    <row r="76" spans="1:6" x14ac:dyDescent="0.25">
      <c r="A76" s="7"/>
      <c r="B76" s="7"/>
      <c r="C76" s="7"/>
      <c r="D76" s="7"/>
      <c r="E76" s="7"/>
      <c r="F76" s="7"/>
    </row>
    <row r="77" spans="1:6" x14ac:dyDescent="0.25">
      <c r="A77" s="7"/>
      <c r="B77" s="7"/>
      <c r="C77" s="7"/>
      <c r="D77" s="7"/>
      <c r="E77" s="7"/>
      <c r="F77" s="7"/>
    </row>
    <row r="78" spans="1:6" x14ac:dyDescent="0.25">
      <c r="A78" s="7"/>
      <c r="B78" s="7"/>
      <c r="C78" s="7"/>
      <c r="D78" s="7"/>
      <c r="E78" s="7"/>
      <c r="F78" s="7"/>
    </row>
    <row r="79" spans="1:6" x14ac:dyDescent="0.25">
      <c r="A79" s="7"/>
      <c r="B79" s="7"/>
      <c r="C79" s="7"/>
      <c r="D79" s="7"/>
      <c r="E79" s="7"/>
      <c r="F79" s="7"/>
    </row>
    <row r="80" spans="1:6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  <row r="138" spans="1:6" x14ac:dyDescent="0.25">
      <c r="A138" s="7"/>
      <c r="B138" s="7"/>
      <c r="C138" s="7"/>
      <c r="D138" s="7"/>
      <c r="E138" s="7"/>
      <c r="F138" s="7"/>
    </row>
    <row r="139" spans="1:6" x14ac:dyDescent="0.25">
      <c r="A139" s="7"/>
      <c r="B139" s="7"/>
      <c r="C139" s="7"/>
      <c r="D139" s="7"/>
      <c r="E139" s="7"/>
      <c r="F139" s="7"/>
    </row>
    <row r="140" spans="1:6" x14ac:dyDescent="0.25">
      <c r="A140" s="7"/>
      <c r="B140" s="7"/>
      <c r="C140" s="7"/>
      <c r="D140" s="7"/>
      <c r="E140" s="7"/>
      <c r="F140" s="7"/>
    </row>
    <row r="141" spans="1:6" x14ac:dyDescent="0.25">
      <c r="A141" s="7"/>
      <c r="B141" s="7"/>
      <c r="C141" s="7"/>
      <c r="D141" s="7"/>
      <c r="E141" s="7"/>
      <c r="F141" s="7"/>
    </row>
  </sheetData>
  <mergeCells count="37">
    <mergeCell ref="B1:N1"/>
    <mergeCell ref="B2:N2"/>
    <mergeCell ref="B3:N3"/>
    <mergeCell ref="B4:N4"/>
    <mergeCell ref="N27:N28"/>
    <mergeCell ref="D26:F26"/>
    <mergeCell ref="L26:N26"/>
    <mergeCell ref="L27:M27"/>
    <mergeCell ref="A24:N24"/>
    <mergeCell ref="H27:I27"/>
    <mergeCell ref="G26:G28"/>
    <mergeCell ref="H26:J26"/>
    <mergeCell ref="B14:O14"/>
    <mergeCell ref="B26:B28"/>
    <mergeCell ref="B16:O16"/>
    <mergeCell ref="B18:O18"/>
    <mergeCell ref="A26:A28"/>
    <mergeCell ref="B15:O15"/>
    <mergeCell ref="J27:J28"/>
    <mergeCell ref="B17:O17"/>
    <mergeCell ref="F27:F28"/>
    <mergeCell ref="B21:O21"/>
    <mergeCell ref="B22:O22"/>
    <mergeCell ref="B5:O5"/>
    <mergeCell ref="B6:O6"/>
    <mergeCell ref="K26:K28"/>
    <mergeCell ref="C26:C28"/>
    <mergeCell ref="D27:E27"/>
    <mergeCell ref="B7:O7"/>
    <mergeCell ref="B8:O8"/>
    <mergeCell ref="B9:O9"/>
    <mergeCell ref="B10:O10"/>
    <mergeCell ref="B11:O11"/>
    <mergeCell ref="B12:O12"/>
    <mergeCell ref="B13:O13"/>
    <mergeCell ref="B19:O19"/>
    <mergeCell ref="B20:O20"/>
  </mergeCells>
  <pageMargins left="1.1811023622047245" right="0.19685039370078741" top="0.78740157480314965" bottom="0.78740157480314965" header="0.31496062992125984" footer="0.31496062992125984"/>
  <pageSetup paperSize="9" scale="4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43"/>
  <sheetViews>
    <sheetView showZeros="0" topLeftCell="A19" zoomScale="98" zoomScaleNormal="98" workbookViewId="0">
      <selection activeCell="U32" sqref="U32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4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2:15" x14ac:dyDescent="0.25">
      <c r="B1" s="542" t="s">
        <v>349</v>
      </c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  <c r="O1" s="542"/>
    </row>
    <row r="2" spans="2:15" x14ac:dyDescent="0.25">
      <c r="B2" s="542" t="s">
        <v>435</v>
      </c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O2" s="542"/>
    </row>
    <row r="3" spans="2:15" x14ac:dyDescent="0.25">
      <c r="B3" s="542" t="s">
        <v>454</v>
      </c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542"/>
    </row>
    <row r="4" spans="2:15" x14ac:dyDescent="0.25">
      <c r="B4" s="542" t="s">
        <v>353</v>
      </c>
      <c r="C4" s="542"/>
      <c r="D4" s="542"/>
      <c r="E4" s="542"/>
      <c r="F4" s="542"/>
      <c r="G4" s="542"/>
      <c r="H4" s="542"/>
      <c r="I4" s="542"/>
      <c r="J4" s="542"/>
      <c r="K4" s="542"/>
      <c r="L4" s="542"/>
      <c r="M4" s="542"/>
      <c r="N4" s="542"/>
      <c r="O4" s="542"/>
    </row>
    <row r="5" spans="2:15" x14ac:dyDescent="0.25">
      <c r="B5" s="541" t="s">
        <v>466</v>
      </c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</row>
    <row r="6" spans="2:15" x14ac:dyDescent="0.25">
      <c r="B6" s="541" t="s">
        <v>531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</row>
    <row r="7" spans="2:15" s="392" customFormat="1" ht="15" customHeight="1" x14ac:dyDescent="0.25">
      <c r="B7" s="541" t="s">
        <v>478</v>
      </c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</row>
    <row r="8" spans="2:15" s="392" customFormat="1" ht="15" customHeight="1" x14ac:dyDescent="0.25">
      <c r="B8" s="541" t="s">
        <v>483</v>
      </c>
      <c r="C8" s="541"/>
      <c r="D8" s="541"/>
      <c r="E8" s="541"/>
      <c r="F8" s="541"/>
      <c r="G8" s="541"/>
      <c r="H8" s="541"/>
      <c r="I8" s="541"/>
      <c r="J8" s="541"/>
      <c r="K8" s="541"/>
      <c r="L8" s="541"/>
      <c r="M8" s="541"/>
      <c r="N8" s="541"/>
      <c r="O8" s="541"/>
    </row>
    <row r="9" spans="2:15" s="392" customFormat="1" ht="15" customHeight="1" x14ac:dyDescent="0.25">
      <c r="B9" s="541" t="s">
        <v>493</v>
      </c>
      <c r="C9" s="541"/>
      <c r="D9" s="541"/>
      <c r="E9" s="541"/>
      <c r="F9" s="541"/>
      <c r="G9" s="541"/>
      <c r="H9" s="541"/>
      <c r="I9" s="541"/>
      <c r="J9" s="541"/>
      <c r="K9" s="541"/>
      <c r="L9" s="541"/>
      <c r="M9" s="541"/>
      <c r="N9" s="541"/>
      <c r="O9" s="541"/>
    </row>
    <row r="10" spans="2:15" s="392" customFormat="1" ht="15" customHeight="1" x14ac:dyDescent="0.25">
      <c r="B10" s="541" t="s">
        <v>532</v>
      </c>
      <c r="C10" s="541"/>
      <c r="D10" s="541"/>
      <c r="E10" s="541"/>
      <c r="F10" s="541"/>
      <c r="G10" s="541"/>
      <c r="H10" s="541"/>
      <c r="I10" s="541"/>
      <c r="J10" s="541"/>
      <c r="K10" s="541"/>
      <c r="L10" s="541"/>
      <c r="M10" s="541"/>
      <c r="N10" s="541"/>
      <c r="O10" s="541"/>
    </row>
    <row r="11" spans="2:15" s="392" customFormat="1" ht="15" customHeight="1" x14ac:dyDescent="0.25">
      <c r="B11" s="541" t="s">
        <v>506</v>
      </c>
      <c r="C11" s="541"/>
      <c r="D11" s="541"/>
      <c r="E11" s="541"/>
      <c r="F11" s="541"/>
      <c r="G11" s="541"/>
      <c r="H11" s="541"/>
      <c r="I11" s="541"/>
      <c r="J11" s="541"/>
      <c r="K11" s="541"/>
      <c r="L11" s="541"/>
      <c r="M11" s="541"/>
      <c r="N11" s="541"/>
      <c r="O11" s="541"/>
    </row>
    <row r="12" spans="2:15" s="392" customFormat="1" ht="15" customHeight="1" x14ac:dyDescent="0.25">
      <c r="B12" s="541" t="s">
        <v>515</v>
      </c>
      <c r="C12" s="541"/>
      <c r="D12" s="541"/>
      <c r="E12" s="541"/>
      <c r="F12" s="541"/>
      <c r="G12" s="541"/>
      <c r="H12" s="541"/>
      <c r="I12" s="541"/>
      <c r="J12" s="541"/>
      <c r="K12" s="541"/>
      <c r="L12" s="541"/>
      <c r="M12" s="541"/>
      <c r="N12" s="541"/>
      <c r="O12" s="541"/>
    </row>
    <row r="13" spans="2:15" s="392" customFormat="1" ht="15" customHeight="1" x14ac:dyDescent="0.25">
      <c r="B13" s="541" t="s">
        <v>536</v>
      </c>
      <c r="C13" s="541"/>
      <c r="D13" s="541"/>
      <c r="E13" s="541"/>
      <c r="F13" s="541"/>
      <c r="G13" s="541"/>
      <c r="H13" s="541"/>
      <c r="I13" s="541"/>
      <c r="J13" s="541"/>
      <c r="K13" s="541"/>
      <c r="L13" s="541"/>
      <c r="M13" s="541"/>
      <c r="N13" s="541"/>
      <c r="O13" s="541"/>
    </row>
    <row r="14" spans="2:15" s="392" customFormat="1" ht="15" customHeight="1" x14ac:dyDescent="0.25">
      <c r="B14" s="541" t="s">
        <v>547</v>
      </c>
      <c r="C14" s="541"/>
      <c r="D14" s="541"/>
      <c r="E14" s="541"/>
      <c r="F14" s="541"/>
      <c r="G14" s="541"/>
      <c r="H14" s="541"/>
      <c r="I14" s="541"/>
      <c r="J14" s="541"/>
      <c r="K14" s="541"/>
      <c r="L14" s="541"/>
      <c r="M14" s="541"/>
      <c r="N14" s="541"/>
      <c r="O14" s="541"/>
    </row>
    <row r="15" spans="2:15" s="392" customFormat="1" ht="15" customHeight="1" x14ac:dyDescent="0.25">
      <c r="B15" s="541" t="s">
        <v>551</v>
      </c>
      <c r="C15" s="541"/>
      <c r="D15" s="541"/>
      <c r="E15" s="541"/>
      <c r="F15" s="541"/>
      <c r="G15" s="541"/>
      <c r="H15" s="541"/>
      <c r="I15" s="541"/>
      <c r="J15" s="541"/>
      <c r="K15" s="541"/>
      <c r="L15" s="541"/>
      <c r="M15" s="541"/>
      <c r="N15" s="541"/>
      <c r="O15" s="541"/>
    </row>
    <row r="16" spans="2:15" s="392" customFormat="1" ht="15" customHeight="1" x14ac:dyDescent="0.25">
      <c r="B16" s="541" t="s">
        <v>567</v>
      </c>
      <c r="C16" s="541"/>
      <c r="D16" s="541"/>
      <c r="E16" s="541"/>
      <c r="F16" s="541"/>
      <c r="G16" s="541"/>
      <c r="H16" s="541"/>
      <c r="I16" s="541"/>
      <c r="J16" s="541"/>
      <c r="K16" s="541"/>
      <c r="L16" s="541"/>
      <c r="M16" s="541"/>
      <c r="N16" s="541"/>
      <c r="O16" s="541"/>
    </row>
    <row r="17" spans="1:15" s="392" customFormat="1" ht="15" customHeight="1" x14ac:dyDescent="0.25">
      <c r="B17" s="541" t="s">
        <v>562</v>
      </c>
      <c r="C17" s="541"/>
      <c r="D17" s="541"/>
      <c r="E17" s="541"/>
      <c r="F17" s="541"/>
      <c r="G17" s="541"/>
      <c r="H17" s="541"/>
      <c r="I17" s="541"/>
      <c r="J17" s="541"/>
      <c r="K17" s="541"/>
      <c r="L17" s="541"/>
      <c r="M17" s="541"/>
      <c r="N17" s="541"/>
      <c r="O17" s="541"/>
    </row>
    <row r="18" spans="1:15" s="392" customFormat="1" ht="15" customHeight="1" x14ac:dyDescent="0.25">
      <c r="B18" s="541" t="s">
        <v>578</v>
      </c>
      <c r="C18" s="541"/>
      <c r="D18" s="541"/>
      <c r="E18" s="541"/>
      <c r="F18" s="541"/>
      <c r="G18" s="541"/>
      <c r="H18" s="541"/>
      <c r="I18" s="541"/>
      <c r="J18" s="541"/>
      <c r="K18" s="541"/>
      <c r="L18" s="541"/>
      <c r="M18" s="541"/>
      <c r="N18" s="541"/>
      <c r="O18" s="541"/>
    </row>
    <row r="19" spans="1:15" s="392" customFormat="1" ht="15" customHeight="1" x14ac:dyDescent="0.25">
      <c r="B19" s="541" t="s">
        <v>580</v>
      </c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</row>
    <row r="20" spans="1:15" s="392" customFormat="1" ht="15" customHeight="1" x14ac:dyDescent="0.25">
      <c r="B20" s="541" t="s">
        <v>597</v>
      </c>
      <c r="C20" s="541"/>
      <c r="D20" s="541"/>
      <c r="E20" s="541"/>
      <c r="F20" s="541"/>
      <c r="G20" s="541"/>
      <c r="H20" s="541"/>
      <c r="I20" s="541"/>
      <c r="J20" s="541"/>
      <c r="K20" s="541"/>
      <c r="L20" s="541"/>
      <c r="M20" s="541"/>
      <c r="N20" s="541"/>
      <c r="O20" s="541"/>
    </row>
    <row r="21" spans="1:15" x14ac:dyDescent="0.25"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</row>
    <row r="22" spans="1:15" ht="30.75" customHeight="1" x14ac:dyDescent="0.25">
      <c r="A22" s="521" t="s">
        <v>437</v>
      </c>
      <c r="B22" s="521"/>
      <c r="C22" s="521"/>
      <c r="D22" s="521"/>
      <c r="E22" s="521"/>
      <c r="F22" s="521"/>
      <c r="G22" s="521"/>
      <c r="H22" s="521"/>
      <c r="I22" s="521"/>
      <c r="J22" s="521"/>
      <c r="K22" s="521"/>
      <c r="L22" s="521"/>
      <c r="M22" s="521"/>
      <c r="N22" s="521"/>
      <c r="O22" s="521"/>
    </row>
    <row r="23" spans="1:15" x14ac:dyDescent="0.25">
      <c r="G23" s="5"/>
      <c r="H23" s="5"/>
      <c r="I23" s="5"/>
      <c r="J23" s="5"/>
      <c r="K23" s="5"/>
      <c r="L23" s="5"/>
      <c r="M23" s="5"/>
      <c r="N23" s="5"/>
      <c r="O23" s="5" t="s">
        <v>445</v>
      </c>
    </row>
    <row r="24" spans="1:15" ht="15" customHeight="1" x14ac:dyDescent="0.25">
      <c r="A24" s="529" t="s">
        <v>5</v>
      </c>
      <c r="B24" s="532" t="s">
        <v>347</v>
      </c>
      <c r="C24" s="532" t="s">
        <v>54</v>
      </c>
      <c r="D24" s="544" t="s">
        <v>357</v>
      </c>
      <c r="E24" s="547" t="s">
        <v>196</v>
      </c>
      <c r="F24" s="548"/>
      <c r="G24" s="549"/>
      <c r="H24" s="535" t="s">
        <v>358</v>
      </c>
      <c r="I24" s="538" t="s">
        <v>196</v>
      </c>
      <c r="J24" s="539"/>
      <c r="K24" s="540"/>
      <c r="L24" s="543" t="s">
        <v>0</v>
      </c>
      <c r="M24" s="551" t="s">
        <v>196</v>
      </c>
      <c r="N24" s="552"/>
      <c r="O24" s="553"/>
    </row>
    <row r="25" spans="1:15" x14ac:dyDescent="0.25">
      <c r="A25" s="530"/>
      <c r="B25" s="533"/>
      <c r="C25" s="533"/>
      <c r="D25" s="545"/>
      <c r="E25" s="550" t="s">
        <v>197</v>
      </c>
      <c r="F25" s="554" t="s">
        <v>198</v>
      </c>
      <c r="G25" s="550" t="s">
        <v>199</v>
      </c>
      <c r="H25" s="536"/>
      <c r="I25" s="525" t="s">
        <v>197</v>
      </c>
      <c r="J25" s="518" t="s">
        <v>198</v>
      </c>
      <c r="K25" s="525" t="s">
        <v>199</v>
      </c>
      <c r="L25" s="543"/>
      <c r="M25" s="524" t="s">
        <v>197</v>
      </c>
      <c r="N25" s="522" t="s">
        <v>198</v>
      </c>
      <c r="O25" s="524" t="s">
        <v>199</v>
      </c>
    </row>
    <row r="26" spans="1:15" ht="70.5" customHeight="1" x14ac:dyDescent="0.25">
      <c r="A26" s="531"/>
      <c r="B26" s="534"/>
      <c r="C26" s="534"/>
      <c r="D26" s="546"/>
      <c r="E26" s="550"/>
      <c r="F26" s="555"/>
      <c r="G26" s="550"/>
      <c r="H26" s="537"/>
      <c r="I26" s="525"/>
      <c r="J26" s="519"/>
      <c r="K26" s="525"/>
      <c r="L26" s="543"/>
      <c r="M26" s="524"/>
      <c r="N26" s="523"/>
      <c r="O26" s="524"/>
    </row>
    <row r="27" spans="1:15" ht="15.95" customHeight="1" x14ac:dyDescent="0.25">
      <c r="A27" s="6" t="s">
        <v>72</v>
      </c>
      <c r="B27" s="526" t="s">
        <v>6</v>
      </c>
      <c r="C27" s="527"/>
      <c r="D27" s="527"/>
      <c r="E27" s="527"/>
      <c r="F27" s="527"/>
      <c r="G27" s="527"/>
      <c r="H27" s="527"/>
      <c r="I27" s="527"/>
      <c r="J27" s="527"/>
      <c r="K27" s="527"/>
      <c r="L27" s="527"/>
      <c r="M27" s="527"/>
      <c r="N27" s="527"/>
      <c r="O27" s="528"/>
    </row>
    <row r="28" spans="1:15" ht="15" customHeight="1" x14ac:dyDescent="0.25">
      <c r="A28" s="6" t="s">
        <v>183</v>
      </c>
      <c r="B28" s="7" t="s">
        <v>20</v>
      </c>
      <c r="C28" s="8" t="s">
        <v>9</v>
      </c>
      <c r="D28" s="9">
        <f>E28+F28+G28</f>
        <v>11.4</v>
      </c>
      <c r="E28" s="9">
        <v>9.5</v>
      </c>
      <c r="F28" s="9">
        <v>1.9</v>
      </c>
      <c r="G28" s="9"/>
      <c r="H28" s="10">
        <f>I28+J28+K28</f>
        <v>0</v>
      </c>
      <c r="I28" s="11"/>
      <c r="J28" s="11"/>
      <c r="K28" s="11"/>
      <c r="L28" s="12">
        <f>M28+N28+O28</f>
        <v>11.4</v>
      </c>
      <c r="M28" s="13">
        <f>E28+I28</f>
        <v>9.5</v>
      </c>
      <c r="N28" s="13">
        <f>F28+J28</f>
        <v>1.9</v>
      </c>
      <c r="O28" s="13">
        <f>G28+K28</f>
        <v>0</v>
      </c>
    </row>
    <row r="29" spans="1:15" x14ac:dyDescent="0.25">
      <c r="A29" s="14" t="s">
        <v>73</v>
      </c>
      <c r="B29" s="15" t="s">
        <v>345</v>
      </c>
      <c r="C29" s="16" t="s">
        <v>9</v>
      </c>
      <c r="D29" s="17">
        <f t="shared" ref="D29:D38" si="0">E29+F29+G29</f>
        <v>3</v>
      </c>
      <c r="E29" s="17">
        <v>3</v>
      </c>
      <c r="F29" s="17"/>
      <c r="G29" s="17"/>
      <c r="H29" s="10">
        <f t="shared" ref="H29:H31" si="1">I29+J29+K29</f>
        <v>0</v>
      </c>
      <c r="I29" s="11"/>
      <c r="J29" s="11"/>
      <c r="K29" s="11"/>
      <c r="L29" s="13">
        <f t="shared" ref="L29:L38" si="2">M29+N29+O29</f>
        <v>3</v>
      </c>
      <c r="M29" s="13">
        <f t="shared" ref="M29:M38" si="3">E29+I29</f>
        <v>3</v>
      </c>
      <c r="N29" s="13">
        <f t="shared" ref="N29:N38" si="4">F29+J29</f>
        <v>0</v>
      </c>
      <c r="O29" s="13">
        <f t="shared" ref="O29:O38" si="5">G29+K29</f>
        <v>0</v>
      </c>
    </row>
    <row r="30" spans="1:15" ht="15" customHeight="1" x14ac:dyDescent="0.25">
      <c r="A30" s="6" t="s">
        <v>74</v>
      </c>
      <c r="B30" s="18" t="s">
        <v>10</v>
      </c>
      <c r="C30" s="16" t="s">
        <v>9</v>
      </c>
      <c r="D30" s="17">
        <f t="shared" si="0"/>
        <v>0.4</v>
      </c>
      <c r="E30" s="17">
        <v>0.4</v>
      </c>
      <c r="F30" s="17"/>
      <c r="G30" s="17"/>
      <c r="H30" s="10">
        <f t="shared" si="1"/>
        <v>0</v>
      </c>
      <c r="I30" s="11"/>
      <c r="J30" s="11"/>
      <c r="K30" s="11"/>
      <c r="L30" s="13">
        <f t="shared" si="2"/>
        <v>0.4</v>
      </c>
      <c r="M30" s="13">
        <f t="shared" si="3"/>
        <v>0.4</v>
      </c>
      <c r="N30" s="13">
        <f t="shared" si="4"/>
        <v>0</v>
      </c>
      <c r="O30" s="13">
        <f t="shared" si="5"/>
        <v>0</v>
      </c>
    </row>
    <row r="31" spans="1:15" ht="15" customHeight="1" x14ac:dyDescent="0.25">
      <c r="A31" s="6" t="s">
        <v>75</v>
      </c>
      <c r="B31" s="18" t="s">
        <v>11</v>
      </c>
      <c r="C31" s="16" t="s">
        <v>9</v>
      </c>
      <c r="D31" s="17">
        <f t="shared" si="0"/>
        <v>0.5</v>
      </c>
      <c r="E31" s="17">
        <v>0.5</v>
      </c>
      <c r="F31" s="17"/>
      <c r="G31" s="17"/>
      <c r="H31" s="10">
        <f t="shared" si="1"/>
        <v>0</v>
      </c>
      <c r="I31" s="11"/>
      <c r="J31" s="11"/>
      <c r="K31" s="11"/>
      <c r="L31" s="13">
        <f t="shared" si="2"/>
        <v>0.5</v>
      </c>
      <c r="M31" s="13">
        <f t="shared" si="3"/>
        <v>0.5</v>
      </c>
      <c r="N31" s="13">
        <f t="shared" si="4"/>
        <v>0</v>
      </c>
      <c r="O31" s="13">
        <f t="shared" si="5"/>
        <v>0</v>
      </c>
    </row>
    <row r="32" spans="1:15" ht="15" customHeight="1" x14ac:dyDescent="0.25">
      <c r="A32" s="6" t="s">
        <v>76</v>
      </c>
      <c r="B32" s="18" t="s">
        <v>12</v>
      </c>
      <c r="C32" s="16" t="s">
        <v>9</v>
      </c>
      <c r="D32" s="17">
        <f t="shared" si="0"/>
        <v>1.6</v>
      </c>
      <c r="E32" s="17">
        <v>1.6</v>
      </c>
      <c r="F32" s="17"/>
      <c r="G32" s="17"/>
      <c r="H32" s="11">
        <f t="shared" ref="H32:H38" si="6">I32+J32+K32</f>
        <v>0</v>
      </c>
      <c r="I32" s="11"/>
      <c r="J32" s="11"/>
      <c r="K32" s="11"/>
      <c r="L32" s="13">
        <f t="shared" si="2"/>
        <v>1.6</v>
      </c>
      <c r="M32" s="13">
        <f t="shared" si="3"/>
        <v>1.6</v>
      </c>
      <c r="N32" s="13">
        <f t="shared" si="4"/>
        <v>0</v>
      </c>
      <c r="O32" s="13">
        <f t="shared" si="5"/>
        <v>0</v>
      </c>
    </row>
    <row r="33" spans="1:15" ht="15" customHeight="1" x14ac:dyDescent="0.25">
      <c r="A33" s="14" t="s">
        <v>77</v>
      </c>
      <c r="B33" s="18" t="s">
        <v>13</v>
      </c>
      <c r="C33" s="16" t="s">
        <v>9</v>
      </c>
      <c r="D33" s="17">
        <f t="shared" si="0"/>
        <v>0.1</v>
      </c>
      <c r="E33" s="17">
        <v>0.1</v>
      </c>
      <c r="F33" s="17"/>
      <c r="G33" s="17"/>
      <c r="H33" s="11">
        <f t="shared" si="6"/>
        <v>0</v>
      </c>
      <c r="I33" s="11"/>
      <c r="J33" s="11"/>
      <c r="K33" s="11"/>
      <c r="L33" s="13">
        <f t="shared" si="2"/>
        <v>0.1</v>
      </c>
      <c r="M33" s="13">
        <f t="shared" si="3"/>
        <v>0.1</v>
      </c>
      <c r="N33" s="13"/>
      <c r="O33" s="13"/>
    </row>
    <row r="34" spans="1:15" ht="15" customHeight="1" x14ac:dyDescent="0.25">
      <c r="A34" s="20" t="s">
        <v>78</v>
      </c>
      <c r="B34" s="19" t="s">
        <v>14</v>
      </c>
      <c r="C34" s="16" t="s">
        <v>9</v>
      </c>
      <c r="D34" s="17">
        <f t="shared" si="0"/>
        <v>1.7</v>
      </c>
      <c r="E34" s="17">
        <v>1.7</v>
      </c>
      <c r="F34" s="17"/>
      <c r="G34" s="17"/>
      <c r="H34" s="11">
        <f t="shared" si="6"/>
        <v>0</v>
      </c>
      <c r="I34" s="11"/>
      <c r="J34" s="11"/>
      <c r="K34" s="11"/>
      <c r="L34" s="13">
        <f t="shared" si="2"/>
        <v>1.7</v>
      </c>
      <c r="M34" s="13">
        <f t="shared" si="3"/>
        <v>1.7</v>
      </c>
      <c r="N34" s="13">
        <f t="shared" si="4"/>
        <v>0</v>
      </c>
      <c r="O34" s="13">
        <f t="shared" si="5"/>
        <v>0</v>
      </c>
    </row>
    <row r="35" spans="1:15" ht="15" customHeight="1" x14ac:dyDescent="0.25">
      <c r="A35" s="6" t="s">
        <v>79</v>
      </c>
      <c r="B35" s="7" t="s">
        <v>15</v>
      </c>
      <c r="C35" s="16" t="s">
        <v>9</v>
      </c>
      <c r="D35" s="17">
        <f t="shared" si="0"/>
        <v>0</v>
      </c>
      <c r="E35" s="17"/>
      <c r="F35" s="17"/>
      <c r="G35" s="17"/>
      <c r="H35" s="11">
        <f t="shared" si="6"/>
        <v>0</v>
      </c>
      <c r="I35" s="11"/>
      <c r="J35" s="11"/>
      <c r="K35" s="11"/>
      <c r="L35" s="13">
        <f t="shared" si="2"/>
        <v>0</v>
      </c>
      <c r="M35" s="13">
        <f t="shared" si="3"/>
        <v>0</v>
      </c>
      <c r="N35" s="13">
        <f t="shared" si="4"/>
        <v>0</v>
      </c>
      <c r="O35" s="13">
        <f t="shared" si="5"/>
        <v>0</v>
      </c>
    </row>
    <row r="36" spans="1:15" ht="15" customHeight="1" x14ac:dyDescent="0.25">
      <c r="A36" s="6" t="s">
        <v>80</v>
      </c>
      <c r="B36" s="18" t="s">
        <v>16</v>
      </c>
      <c r="C36" s="16" t="s">
        <v>9</v>
      </c>
      <c r="D36" s="17">
        <f t="shared" si="0"/>
        <v>2.4</v>
      </c>
      <c r="E36" s="17">
        <v>2.4</v>
      </c>
      <c r="F36" s="17"/>
      <c r="G36" s="17"/>
      <c r="H36" s="11">
        <f t="shared" si="6"/>
        <v>0</v>
      </c>
      <c r="I36" s="11"/>
      <c r="J36" s="11"/>
      <c r="K36" s="11"/>
      <c r="L36" s="13">
        <f t="shared" si="2"/>
        <v>2.4</v>
      </c>
      <c r="M36" s="13">
        <f t="shared" si="3"/>
        <v>2.4</v>
      </c>
      <c r="N36" s="13">
        <f t="shared" si="4"/>
        <v>0</v>
      </c>
      <c r="O36" s="13">
        <f t="shared" si="5"/>
        <v>0</v>
      </c>
    </row>
    <row r="37" spans="1:15" ht="15" customHeight="1" x14ac:dyDescent="0.25">
      <c r="A37" s="6" t="s">
        <v>81</v>
      </c>
      <c r="B37" s="18" t="s">
        <v>17</v>
      </c>
      <c r="C37" s="16" t="s">
        <v>9</v>
      </c>
      <c r="D37" s="17">
        <f t="shared" si="0"/>
        <v>0.6</v>
      </c>
      <c r="E37" s="17">
        <v>0.6</v>
      </c>
      <c r="F37" s="17"/>
      <c r="G37" s="17"/>
      <c r="H37" s="11">
        <f t="shared" si="6"/>
        <v>0</v>
      </c>
      <c r="I37" s="11"/>
      <c r="J37" s="11"/>
      <c r="K37" s="11"/>
      <c r="L37" s="13">
        <f t="shared" si="2"/>
        <v>0.6</v>
      </c>
      <c r="M37" s="13">
        <f t="shared" si="3"/>
        <v>0.6</v>
      </c>
      <c r="N37" s="13">
        <f t="shared" si="4"/>
        <v>0</v>
      </c>
      <c r="O37" s="13">
        <f t="shared" si="5"/>
        <v>0</v>
      </c>
    </row>
    <row r="38" spans="1:15" ht="15" customHeight="1" x14ac:dyDescent="0.25">
      <c r="A38" s="39" t="s">
        <v>82</v>
      </c>
      <c r="B38" s="18" t="s">
        <v>18</v>
      </c>
      <c r="C38" s="16" t="s">
        <v>9</v>
      </c>
      <c r="D38" s="17">
        <f t="shared" si="0"/>
        <v>0.8</v>
      </c>
      <c r="E38" s="17">
        <v>0.8</v>
      </c>
      <c r="F38" s="17"/>
      <c r="G38" s="17"/>
      <c r="H38" s="11">
        <f t="shared" si="6"/>
        <v>0</v>
      </c>
      <c r="I38" s="11"/>
      <c r="J38" s="11"/>
      <c r="K38" s="11"/>
      <c r="L38" s="13">
        <f t="shared" si="2"/>
        <v>0.8</v>
      </c>
      <c r="M38" s="13">
        <f t="shared" si="3"/>
        <v>0.8</v>
      </c>
      <c r="N38" s="13">
        <f t="shared" si="4"/>
        <v>0</v>
      </c>
      <c r="O38" s="13">
        <f t="shared" si="5"/>
        <v>0</v>
      </c>
    </row>
    <row r="39" spans="1:15" ht="15.95" customHeight="1" x14ac:dyDescent="0.25">
      <c r="A39" s="100" t="s">
        <v>83</v>
      </c>
      <c r="B39" s="22" t="s">
        <v>175</v>
      </c>
      <c r="C39" s="23"/>
      <c r="D39" s="24">
        <f t="shared" ref="D39:O39" si="7">SUM(D28:D38)</f>
        <v>22.500000000000004</v>
      </c>
      <c r="E39" s="24">
        <f t="shared" si="7"/>
        <v>20.6</v>
      </c>
      <c r="F39" s="24">
        <f t="shared" si="7"/>
        <v>1.9</v>
      </c>
      <c r="G39" s="24">
        <f t="shared" si="7"/>
        <v>0</v>
      </c>
      <c r="H39" s="25">
        <f t="shared" si="7"/>
        <v>0</v>
      </c>
      <c r="I39" s="25">
        <f t="shared" si="7"/>
        <v>0</v>
      </c>
      <c r="J39" s="25">
        <f t="shared" si="7"/>
        <v>0</v>
      </c>
      <c r="K39" s="25">
        <f t="shared" si="7"/>
        <v>0</v>
      </c>
      <c r="L39" s="22">
        <f t="shared" si="7"/>
        <v>22.500000000000004</v>
      </c>
      <c r="M39" s="22">
        <f t="shared" si="7"/>
        <v>20.6</v>
      </c>
      <c r="N39" s="22">
        <f t="shared" si="7"/>
        <v>1.9</v>
      </c>
      <c r="O39" s="22">
        <f t="shared" si="7"/>
        <v>0</v>
      </c>
    </row>
    <row r="40" spans="1:15" ht="15.95" customHeight="1" x14ac:dyDescent="0.25">
      <c r="A40" s="6" t="s">
        <v>84</v>
      </c>
      <c r="B40" s="520" t="s">
        <v>59</v>
      </c>
      <c r="C40" s="520"/>
      <c r="D40" s="520"/>
      <c r="E40" s="520"/>
      <c r="F40" s="520"/>
      <c r="G40" s="520"/>
      <c r="H40" s="520"/>
      <c r="I40" s="520"/>
      <c r="J40" s="520"/>
      <c r="K40" s="520"/>
      <c r="L40" s="520"/>
      <c r="M40" s="520"/>
      <c r="N40" s="520"/>
      <c r="O40" s="520"/>
    </row>
    <row r="41" spans="1:15" ht="15" customHeight="1" x14ac:dyDescent="0.25">
      <c r="A41" s="6" t="s">
        <v>85</v>
      </c>
      <c r="B41" s="7" t="s">
        <v>7</v>
      </c>
      <c r="C41" s="8" t="s">
        <v>22</v>
      </c>
      <c r="D41" s="9">
        <f>E41+F41+G41</f>
        <v>0.1</v>
      </c>
      <c r="E41" s="9">
        <v>0.1</v>
      </c>
      <c r="F41" s="9"/>
      <c r="G41" s="9"/>
      <c r="H41" s="10">
        <f>I41+J41+K41</f>
        <v>0</v>
      </c>
      <c r="I41" s="10"/>
      <c r="J41" s="10"/>
      <c r="K41" s="10"/>
      <c r="L41" s="12">
        <f>M41+N41+O41</f>
        <v>0.1</v>
      </c>
      <c r="M41" s="12">
        <f>E41+I41</f>
        <v>0.1</v>
      </c>
      <c r="N41" s="12">
        <f t="shared" ref="N41:N50" si="8">F41+J41</f>
        <v>0</v>
      </c>
      <c r="O41" s="12">
        <f t="shared" ref="O41:O50" si="9">G41+K41</f>
        <v>0</v>
      </c>
    </row>
    <row r="42" spans="1:15" ht="15" customHeight="1" x14ac:dyDescent="0.25">
      <c r="A42" s="6" t="s">
        <v>86</v>
      </c>
      <c r="B42" s="18" t="s">
        <v>10</v>
      </c>
      <c r="C42" s="16" t="s">
        <v>22</v>
      </c>
      <c r="D42" s="17">
        <f t="shared" ref="D42:D51" si="10">E42+F42+G42</f>
        <v>0.8</v>
      </c>
      <c r="E42" s="17">
        <v>0.2</v>
      </c>
      <c r="F42" s="17">
        <v>0.6</v>
      </c>
      <c r="G42" s="17"/>
      <c r="H42" s="11">
        <f t="shared" ref="H42:H50" si="11">I42+J42+K42</f>
        <v>0</v>
      </c>
      <c r="I42" s="11"/>
      <c r="J42" s="11"/>
      <c r="K42" s="11"/>
      <c r="L42" s="13">
        <f t="shared" ref="L42:L50" si="12">M42+N42+O42</f>
        <v>0.8</v>
      </c>
      <c r="M42" s="13">
        <f t="shared" ref="M42:M50" si="13">E42+I42</f>
        <v>0.2</v>
      </c>
      <c r="N42" s="13">
        <f t="shared" si="8"/>
        <v>0.6</v>
      </c>
      <c r="O42" s="13">
        <f t="shared" si="9"/>
        <v>0</v>
      </c>
    </row>
    <row r="43" spans="1:15" ht="15" customHeight="1" x14ac:dyDescent="0.25">
      <c r="A43" s="6" t="s">
        <v>87</v>
      </c>
      <c r="B43" s="18" t="s">
        <v>11</v>
      </c>
      <c r="C43" s="16" t="s">
        <v>22</v>
      </c>
      <c r="D43" s="17">
        <f t="shared" si="10"/>
        <v>11.9</v>
      </c>
      <c r="E43" s="17">
        <v>11.3</v>
      </c>
      <c r="F43" s="17">
        <v>0.6</v>
      </c>
      <c r="G43" s="17"/>
      <c r="H43" s="11">
        <f t="shared" si="11"/>
        <v>0</v>
      </c>
      <c r="I43" s="11"/>
      <c r="J43" s="11"/>
      <c r="K43" s="11"/>
      <c r="L43" s="13">
        <f t="shared" si="12"/>
        <v>11.9</v>
      </c>
      <c r="M43" s="13">
        <f t="shared" si="13"/>
        <v>11.3</v>
      </c>
      <c r="N43" s="13">
        <f t="shared" si="8"/>
        <v>0.6</v>
      </c>
      <c r="O43" s="13">
        <f t="shared" si="9"/>
        <v>0</v>
      </c>
    </row>
    <row r="44" spans="1:15" ht="15" customHeight="1" x14ac:dyDescent="0.25">
      <c r="A44" s="6" t="s">
        <v>88</v>
      </c>
      <c r="B44" s="18" t="s">
        <v>12</v>
      </c>
      <c r="C44" s="16" t="s">
        <v>22</v>
      </c>
      <c r="D44" s="17">
        <f t="shared" si="10"/>
        <v>0.9</v>
      </c>
      <c r="E44" s="17"/>
      <c r="F44" s="17">
        <v>0.9</v>
      </c>
      <c r="G44" s="17"/>
      <c r="H44" s="11">
        <f t="shared" si="11"/>
        <v>0</v>
      </c>
      <c r="I44" s="11"/>
      <c r="J44" s="11"/>
      <c r="K44" s="11"/>
      <c r="L44" s="13">
        <f t="shared" si="12"/>
        <v>0.9</v>
      </c>
      <c r="M44" s="13">
        <f t="shared" si="13"/>
        <v>0</v>
      </c>
      <c r="N44" s="13">
        <f t="shared" si="8"/>
        <v>0.9</v>
      </c>
      <c r="O44" s="13">
        <f t="shared" si="9"/>
        <v>0</v>
      </c>
    </row>
    <row r="45" spans="1:15" ht="15" customHeight="1" x14ac:dyDescent="0.25">
      <c r="A45" s="14" t="s">
        <v>89</v>
      </c>
      <c r="B45" s="18" t="s">
        <v>13</v>
      </c>
      <c r="C45" s="16" t="s">
        <v>22</v>
      </c>
      <c r="D45" s="17">
        <f t="shared" si="10"/>
        <v>1.7</v>
      </c>
      <c r="E45" s="17">
        <v>1.7</v>
      </c>
      <c r="F45" s="17"/>
      <c r="G45" s="17"/>
      <c r="H45" s="11">
        <f t="shared" si="11"/>
        <v>0</v>
      </c>
      <c r="I45" s="11"/>
      <c r="J45" s="11"/>
      <c r="K45" s="11"/>
      <c r="L45" s="13">
        <f t="shared" si="12"/>
        <v>1.7</v>
      </c>
      <c r="M45" s="13">
        <f t="shared" si="13"/>
        <v>1.7</v>
      </c>
      <c r="N45" s="13">
        <f t="shared" si="8"/>
        <v>0</v>
      </c>
      <c r="O45" s="13">
        <f t="shared" si="9"/>
        <v>0</v>
      </c>
    </row>
    <row r="46" spans="1:15" ht="15" customHeight="1" x14ac:dyDescent="0.25">
      <c r="A46" s="14" t="s">
        <v>90</v>
      </c>
      <c r="B46" s="19" t="s">
        <v>14</v>
      </c>
      <c r="C46" s="16" t="s">
        <v>22</v>
      </c>
      <c r="D46" s="17">
        <f t="shared" si="10"/>
        <v>3</v>
      </c>
      <c r="E46" s="17">
        <v>2</v>
      </c>
      <c r="F46" s="17">
        <v>1</v>
      </c>
      <c r="G46" s="17"/>
      <c r="H46" s="11">
        <f t="shared" si="11"/>
        <v>0</v>
      </c>
      <c r="I46" s="11"/>
      <c r="J46" s="11"/>
      <c r="K46" s="11"/>
      <c r="L46" s="13">
        <f t="shared" si="12"/>
        <v>3</v>
      </c>
      <c r="M46" s="13">
        <f t="shared" si="13"/>
        <v>2</v>
      </c>
      <c r="N46" s="13">
        <f t="shared" si="8"/>
        <v>1</v>
      </c>
      <c r="O46" s="13">
        <f t="shared" si="9"/>
        <v>0</v>
      </c>
    </row>
    <row r="47" spans="1:15" ht="15" customHeight="1" x14ac:dyDescent="0.25">
      <c r="A47" s="6" t="s">
        <v>91</v>
      </c>
      <c r="B47" s="7" t="s">
        <v>15</v>
      </c>
      <c r="C47" s="16" t="s">
        <v>22</v>
      </c>
      <c r="D47" s="17">
        <f t="shared" si="10"/>
        <v>2.8000000000000003</v>
      </c>
      <c r="E47" s="17">
        <v>2.2000000000000002</v>
      </c>
      <c r="F47" s="17">
        <v>0.6</v>
      </c>
      <c r="G47" s="17"/>
      <c r="H47" s="11">
        <f t="shared" si="11"/>
        <v>0</v>
      </c>
      <c r="I47" s="11"/>
      <c r="J47" s="11"/>
      <c r="K47" s="11"/>
      <c r="L47" s="13">
        <f t="shared" si="12"/>
        <v>2.8000000000000003</v>
      </c>
      <c r="M47" s="13">
        <f t="shared" si="13"/>
        <v>2.2000000000000002</v>
      </c>
      <c r="N47" s="13">
        <f t="shared" si="8"/>
        <v>0.6</v>
      </c>
      <c r="O47" s="13">
        <f t="shared" si="9"/>
        <v>0</v>
      </c>
    </row>
    <row r="48" spans="1:15" ht="15" customHeight="1" x14ac:dyDescent="0.25">
      <c r="A48" s="6" t="s">
        <v>92</v>
      </c>
      <c r="B48" s="18" t="s">
        <v>16</v>
      </c>
      <c r="C48" s="16" t="s">
        <v>22</v>
      </c>
      <c r="D48" s="17">
        <f t="shared" si="10"/>
        <v>9.5</v>
      </c>
      <c r="E48" s="17">
        <v>7.3</v>
      </c>
      <c r="F48" s="17">
        <v>2.2000000000000002</v>
      </c>
      <c r="G48" s="17"/>
      <c r="H48" s="11">
        <f t="shared" si="11"/>
        <v>0</v>
      </c>
      <c r="I48" s="11"/>
      <c r="J48" s="11"/>
      <c r="K48" s="11"/>
      <c r="L48" s="13">
        <f t="shared" si="12"/>
        <v>9.5</v>
      </c>
      <c r="M48" s="13">
        <f t="shared" si="13"/>
        <v>7.3</v>
      </c>
      <c r="N48" s="13">
        <f t="shared" si="8"/>
        <v>2.2000000000000002</v>
      </c>
      <c r="O48" s="13">
        <f t="shared" si="9"/>
        <v>0</v>
      </c>
    </row>
    <row r="49" spans="1:15" ht="15" customHeight="1" x14ac:dyDescent="0.25">
      <c r="A49" s="6" t="s">
        <v>93</v>
      </c>
      <c r="B49" s="18" t="s">
        <v>17</v>
      </c>
      <c r="C49" s="16" t="s">
        <v>22</v>
      </c>
      <c r="D49" s="17">
        <f t="shared" si="10"/>
        <v>0.4</v>
      </c>
      <c r="E49" s="17">
        <v>0.1</v>
      </c>
      <c r="F49" s="17">
        <v>0.3</v>
      </c>
      <c r="G49" s="17"/>
      <c r="H49" s="11">
        <f t="shared" si="11"/>
        <v>0</v>
      </c>
      <c r="I49" s="11"/>
      <c r="J49" s="11"/>
      <c r="K49" s="11"/>
      <c r="L49" s="13">
        <f t="shared" si="12"/>
        <v>0.4</v>
      </c>
      <c r="M49" s="13">
        <f t="shared" si="13"/>
        <v>0.1</v>
      </c>
      <c r="N49" s="13">
        <f t="shared" si="8"/>
        <v>0.3</v>
      </c>
      <c r="O49" s="13">
        <f t="shared" si="9"/>
        <v>0</v>
      </c>
    </row>
    <row r="50" spans="1:15" ht="15" customHeight="1" x14ac:dyDescent="0.25">
      <c r="A50" s="6" t="s">
        <v>94</v>
      </c>
      <c r="B50" s="18" t="s">
        <v>18</v>
      </c>
      <c r="C50" s="16" t="s">
        <v>22</v>
      </c>
      <c r="D50" s="17">
        <f t="shared" si="10"/>
        <v>1.7000000000000002</v>
      </c>
      <c r="E50" s="17">
        <v>0.9</v>
      </c>
      <c r="F50" s="17">
        <v>0.8</v>
      </c>
      <c r="G50" s="17"/>
      <c r="H50" s="11">
        <f t="shared" si="11"/>
        <v>0</v>
      </c>
      <c r="I50" s="11"/>
      <c r="J50" s="11"/>
      <c r="K50" s="11"/>
      <c r="L50" s="13">
        <f t="shared" si="12"/>
        <v>1.7000000000000002</v>
      </c>
      <c r="M50" s="13">
        <f t="shared" si="13"/>
        <v>0.9</v>
      </c>
      <c r="N50" s="13">
        <f t="shared" si="8"/>
        <v>0.8</v>
      </c>
      <c r="O50" s="13">
        <f t="shared" si="9"/>
        <v>0</v>
      </c>
    </row>
    <row r="51" spans="1:15" ht="15" customHeight="1" x14ac:dyDescent="0.25">
      <c r="A51" s="39" t="s">
        <v>95</v>
      </c>
      <c r="B51" s="18" t="s">
        <v>19</v>
      </c>
      <c r="C51" s="16" t="s">
        <v>22</v>
      </c>
      <c r="D51" s="17">
        <f t="shared" si="10"/>
        <v>0.8</v>
      </c>
      <c r="E51" s="17"/>
      <c r="F51" s="17">
        <v>0.8</v>
      </c>
      <c r="G51" s="17"/>
      <c r="H51" s="11">
        <f>I51+J51+K51</f>
        <v>0</v>
      </c>
      <c r="I51" s="11"/>
      <c r="J51" s="11"/>
      <c r="K51" s="11"/>
      <c r="L51" s="13">
        <f>M51+N51+O51</f>
        <v>0.8</v>
      </c>
      <c r="M51" s="13">
        <f>E51+I51</f>
        <v>0</v>
      </c>
      <c r="N51" s="13">
        <f>F51+J51</f>
        <v>0.8</v>
      </c>
      <c r="O51" s="13">
        <f>G51+K51</f>
        <v>0</v>
      </c>
    </row>
    <row r="52" spans="1:15" ht="15.95" customHeight="1" x14ac:dyDescent="0.25">
      <c r="A52" s="100" t="s">
        <v>96</v>
      </c>
      <c r="B52" s="22" t="s">
        <v>176</v>
      </c>
      <c r="C52" s="26"/>
      <c r="D52" s="24">
        <f>SUM(D41:D51)</f>
        <v>33.599999999999994</v>
      </c>
      <c r="E52" s="24">
        <f>SUM(E41:E51)</f>
        <v>25.8</v>
      </c>
      <c r="F52" s="24">
        <f>SUM(F41:F51)</f>
        <v>7.8</v>
      </c>
      <c r="G52" s="24">
        <f>SUM(G41:G51)</f>
        <v>0</v>
      </c>
      <c r="H52" s="25">
        <f t="shared" ref="H52:O52" si="14">SUM(H41:H51)</f>
        <v>0</v>
      </c>
      <c r="I52" s="25">
        <f t="shared" si="14"/>
        <v>0</v>
      </c>
      <c r="J52" s="25">
        <f t="shared" si="14"/>
        <v>0</v>
      </c>
      <c r="K52" s="25">
        <f t="shared" si="14"/>
        <v>0</v>
      </c>
      <c r="L52" s="22">
        <f t="shared" si="14"/>
        <v>33.599999999999994</v>
      </c>
      <c r="M52" s="22">
        <f t="shared" si="14"/>
        <v>25.8</v>
      </c>
      <c r="N52" s="22">
        <f t="shared" si="14"/>
        <v>7.8</v>
      </c>
      <c r="O52" s="22">
        <f t="shared" si="14"/>
        <v>0</v>
      </c>
    </row>
    <row r="53" spans="1:15" ht="15.95" customHeight="1" x14ac:dyDescent="0.25">
      <c r="A53" s="6" t="s">
        <v>97</v>
      </c>
      <c r="B53" s="520" t="s">
        <v>63</v>
      </c>
      <c r="C53" s="520"/>
      <c r="D53" s="520"/>
      <c r="E53" s="520"/>
      <c r="F53" s="520"/>
      <c r="G53" s="520"/>
      <c r="H53" s="520"/>
      <c r="I53" s="520"/>
      <c r="J53" s="520"/>
      <c r="K53" s="520"/>
      <c r="L53" s="520"/>
      <c r="M53" s="520"/>
      <c r="N53" s="520"/>
      <c r="O53" s="520"/>
    </row>
    <row r="54" spans="1:15" ht="15" customHeight="1" x14ac:dyDescent="0.25">
      <c r="A54" s="39" t="s">
        <v>98</v>
      </c>
      <c r="B54" s="27" t="s">
        <v>20</v>
      </c>
      <c r="C54" s="8" t="s">
        <v>32</v>
      </c>
      <c r="D54" s="9">
        <f>E54+F54+G54</f>
        <v>98.8</v>
      </c>
      <c r="E54" s="9">
        <v>98.8</v>
      </c>
      <c r="F54" s="9"/>
      <c r="G54" s="9"/>
      <c r="H54" s="11">
        <f>I54+J54+K54</f>
        <v>0</v>
      </c>
      <c r="I54" s="11"/>
      <c r="J54" s="11"/>
      <c r="K54" s="11"/>
      <c r="L54" s="13">
        <f>M54+N54+O54</f>
        <v>98.8</v>
      </c>
      <c r="M54" s="13">
        <f t="shared" ref="M54:O55" si="15">E54+I54</f>
        <v>98.8</v>
      </c>
      <c r="N54" s="13">
        <f t="shared" si="15"/>
        <v>0</v>
      </c>
      <c r="O54" s="13">
        <f t="shared" si="15"/>
        <v>0</v>
      </c>
    </row>
    <row r="55" spans="1:15" ht="15" customHeight="1" x14ac:dyDescent="0.25">
      <c r="A55" s="41" t="s">
        <v>99</v>
      </c>
      <c r="B55" s="30" t="s">
        <v>71</v>
      </c>
      <c r="C55" s="31" t="s">
        <v>32</v>
      </c>
      <c r="D55" s="9">
        <f>E55+F55+G55</f>
        <v>0.4</v>
      </c>
      <c r="E55" s="9"/>
      <c r="F55" s="9">
        <v>0.4</v>
      </c>
      <c r="G55" s="9"/>
      <c r="H55" s="11">
        <f>I55+J55+K55</f>
        <v>0</v>
      </c>
      <c r="I55" s="11"/>
      <c r="J55" s="11"/>
      <c r="K55" s="11"/>
      <c r="L55" s="13">
        <f>M55+N55+O55</f>
        <v>0.4</v>
      </c>
      <c r="M55" s="13">
        <f t="shared" si="15"/>
        <v>0</v>
      </c>
      <c r="N55" s="13">
        <f t="shared" si="15"/>
        <v>0.4</v>
      </c>
      <c r="O55" s="13">
        <f t="shared" si="15"/>
        <v>0</v>
      </c>
    </row>
    <row r="56" spans="1:15" ht="15.95" customHeight="1" x14ac:dyDescent="0.25">
      <c r="A56" s="21" t="s">
        <v>100</v>
      </c>
      <c r="B56" s="28" t="s">
        <v>177</v>
      </c>
      <c r="C56" s="29"/>
      <c r="D56" s="24">
        <f>D54+D55</f>
        <v>99.2</v>
      </c>
      <c r="E56" s="24">
        <f t="shared" ref="E56:O56" si="16">E54+E55</f>
        <v>98.8</v>
      </c>
      <c r="F56" s="24">
        <f t="shared" si="16"/>
        <v>0.4</v>
      </c>
      <c r="G56" s="24">
        <f t="shared" si="16"/>
        <v>0</v>
      </c>
      <c r="H56" s="25">
        <f t="shared" si="16"/>
        <v>0</v>
      </c>
      <c r="I56" s="25">
        <f t="shared" si="16"/>
        <v>0</v>
      </c>
      <c r="J56" s="25">
        <f t="shared" si="16"/>
        <v>0</v>
      </c>
      <c r="K56" s="25">
        <f t="shared" si="16"/>
        <v>0</v>
      </c>
      <c r="L56" s="22">
        <f t="shared" si="16"/>
        <v>99.2</v>
      </c>
      <c r="M56" s="22">
        <f t="shared" si="16"/>
        <v>98.8</v>
      </c>
      <c r="N56" s="22">
        <f t="shared" si="16"/>
        <v>0.4</v>
      </c>
      <c r="O56" s="22">
        <f t="shared" si="16"/>
        <v>0</v>
      </c>
    </row>
    <row r="57" spans="1:15" ht="15.95" customHeight="1" x14ac:dyDescent="0.25">
      <c r="A57" s="6" t="s">
        <v>101</v>
      </c>
      <c r="B57" s="520" t="s">
        <v>172</v>
      </c>
      <c r="C57" s="520"/>
      <c r="D57" s="520"/>
      <c r="E57" s="520"/>
      <c r="F57" s="520"/>
      <c r="G57" s="520"/>
      <c r="H57" s="520"/>
      <c r="I57" s="520"/>
      <c r="J57" s="520"/>
      <c r="K57" s="520"/>
      <c r="L57" s="520"/>
      <c r="M57" s="520"/>
      <c r="N57" s="520"/>
      <c r="O57" s="520"/>
    </row>
    <row r="58" spans="1:15" ht="15.95" customHeight="1" x14ac:dyDescent="0.25">
      <c r="A58" s="14" t="s">
        <v>102</v>
      </c>
      <c r="B58" s="15" t="s">
        <v>55</v>
      </c>
      <c r="C58" s="31" t="s">
        <v>51</v>
      </c>
      <c r="D58" s="17">
        <f>E58+F58+G58</f>
        <v>0.1</v>
      </c>
      <c r="E58" s="17">
        <v>0.1</v>
      </c>
      <c r="F58" s="17"/>
      <c r="G58" s="17"/>
      <c r="H58" s="11">
        <f>I58+J58+K58</f>
        <v>0</v>
      </c>
      <c r="I58" s="11"/>
      <c r="J58" s="11"/>
      <c r="K58" s="11"/>
      <c r="L58" s="13">
        <f>M58+N58+O58</f>
        <v>0.1</v>
      </c>
      <c r="M58" s="13">
        <f t="shared" ref="M58:O60" si="17">E58+I58</f>
        <v>0.1</v>
      </c>
      <c r="N58" s="13">
        <f t="shared" si="17"/>
        <v>0</v>
      </c>
      <c r="O58" s="13">
        <f t="shared" si="17"/>
        <v>0</v>
      </c>
    </row>
    <row r="59" spans="1:15" ht="15.95" customHeight="1" x14ac:dyDescent="0.25">
      <c r="A59" s="20" t="s">
        <v>103</v>
      </c>
      <c r="B59" s="13" t="s">
        <v>33</v>
      </c>
      <c r="C59" s="31" t="s">
        <v>51</v>
      </c>
      <c r="D59" s="17">
        <f>E59+F59+G59</f>
        <v>0.4</v>
      </c>
      <c r="E59" s="17">
        <v>0.1</v>
      </c>
      <c r="F59" s="17">
        <v>0.3</v>
      </c>
      <c r="G59" s="17"/>
      <c r="H59" s="11">
        <f>I59+J59+K59</f>
        <v>0</v>
      </c>
      <c r="I59" s="11"/>
      <c r="J59" s="11"/>
      <c r="K59" s="11"/>
      <c r="L59" s="13">
        <f>M59+N59+O59</f>
        <v>0.4</v>
      </c>
      <c r="M59" s="13">
        <f t="shared" si="17"/>
        <v>0.1</v>
      </c>
      <c r="N59" s="13">
        <f t="shared" si="17"/>
        <v>0.3</v>
      </c>
      <c r="O59" s="13">
        <f t="shared" si="17"/>
        <v>0</v>
      </c>
    </row>
    <row r="60" spans="1:15" ht="15" customHeight="1" x14ac:dyDescent="0.25">
      <c r="A60" s="6" t="s">
        <v>104</v>
      </c>
      <c r="B60" s="30" t="s">
        <v>161</v>
      </c>
      <c r="C60" s="31" t="s">
        <v>51</v>
      </c>
      <c r="D60" s="17">
        <f>E60+F60+G60</f>
        <v>2.8</v>
      </c>
      <c r="E60" s="17">
        <v>2.8</v>
      </c>
      <c r="F60" s="17"/>
      <c r="G60" s="17"/>
      <c r="H60" s="11">
        <f>I60+J60+K60</f>
        <v>0</v>
      </c>
      <c r="I60" s="11"/>
      <c r="J60" s="11"/>
      <c r="K60" s="11"/>
      <c r="L60" s="13">
        <f>M60+N60+O60</f>
        <v>2.8</v>
      </c>
      <c r="M60" s="13">
        <f t="shared" si="17"/>
        <v>2.8</v>
      </c>
      <c r="N60" s="13">
        <f t="shared" si="17"/>
        <v>0</v>
      </c>
      <c r="O60" s="13">
        <f t="shared" si="17"/>
        <v>0</v>
      </c>
    </row>
    <row r="61" spans="1:15" ht="15" customHeight="1" x14ac:dyDescent="0.25">
      <c r="A61" s="6" t="s">
        <v>105</v>
      </c>
      <c r="B61" s="30" t="s">
        <v>501</v>
      </c>
      <c r="C61" s="31" t="s">
        <v>51</v>
      </c>
      <c r="D61" s="17">
        <f t="shared" ref="D61:D92" si="18">E61+F61+G61</f>
        <v>6.8999999999999995</v>
      </c>
      <c r="E61" s="17">
        <v>0.1</v>
      </c>
      <c r="F61" s="17"/>
      <c r="G61" s="17">
        <v>6.8</v>
      </c>
      <c r="H61" s="11">
        <f t="shared" ref="H61:H92" si="19">I61+J61+K61</f>
        <v>-1</v>
      </c>
      <c r="I61" s="11"/>
      <c r="J61" s="11"/>
      <c r="K61" s="11">
        <v>-1</v>
      </c>
      <c r="L61" s="13">
        <f t="shared" ref="L61:L92" si="20">M61+N61+O61</f>
        <v>5.8999999999999995</v>
      </c>
      <c r="M61" s="13">
        <f t="shared" ref="M61:M92" si="21">E61+I61</f>
        <v>0.1</v>
      </c>
      <c r="N61" s="13">
        <f t="shared" ref="N61:N92" si="22">F61+J61</f>
        <v>0</v>
      </c>
      <c r="O61" s="13">
        <f t="shared" ref="O61:O92" si="23">G61+K61</f>
        <v>5.8</v>
      </c>
    </row>
    <row r="62" spans="1:15" ht="15" customHeight="1" x14ac:dyDescent="0.25">
      <c r="A62" s="33" t="s">
        <v>106</v>
      </c>
      <c r="B62" s="19" t="s">
        <v>153</v>
      </c>
      <c r="C62" s="31" t="s">
        <v>51</v>
      </c>
      <c r="D62" s="17">
        <f t="shared" si="18"/>
        <v>8.4</v>
      </c>
      <c r="E62" s="17"/>
      <c r="F62" s="17">
        <v>8.4</v>
      </c>
      <c r="G62" s="17"/>
      <c r="H62" s="11">
        <f t="shared" si="19"/>
        <v>0</v>
      </c>
      <c r="I62" s="11"/>
      <c r="J62" s="11"/>
      <c r="K62" s="11"/>
      <c r="L62" s="13">
        <f t="shared" si="20"/>
        <v>8.4</v>
      </c>
      <c r="M62" s="13">
        <f t="shared" si="21"/>
        <v>0</v>
      </c>
      <c r="N62" s="13">
        <f t="shared" si="22"/>
        <v>8.4</v>
      </c>
      <c r="O62" s="13">
        <f t="shared" si="23"/>
        <v>0</v>
      </c>
    </row>
    <row r="63" spans="1:15" ht="15" customHeight="1" x14ac:dyDescent="0.25">
      <c r="A63" s="33" t="s">
        <v>107</v>
      </c>
      <c r="B63" s="32" t="s">
        <v>363</v>
      </c>
      <c r="C63" s="31" t="s">
        <v>51</v>
      </c>
      <c r="D63" s="17">
        <f t="shared" si="18"/>
        <v>6.6</v>
      </c>
      <c r="E63" s="17">
        <v>0.1</v>
      </c>
      <c r="F63" s="17"/>
      <c r="G63" s="17">
        <v>6.5</v>
      </c>
      <c r="H63" s="11">
        <f t="shared" si="19"/>
        <v>-0.6</v>
      </c>
      <c r="I63" s="11"/>
      <c r="J63" s="11"/>
      <c r="K63" s="11">
        <v>-0.6</v>
      </c>
      <c r="L63" s="13">
        <f t="shared" si="20"/>
        <v>6</v>
      </c>
      <c r="M63" s="13">
        <f t="shared" si="21"/>
        <v>0.1</v>
      </c>
      <c r="N63" s="13">
        <f t="shared" si="22"/>
        <v>0</v>
      </c>
      <c r="O63" s="13">
        <f t="shared" si="23"/>
        <v>5.9</v>
      </c>
    </row>
    <row r="64" spans="1:15" ht="15" customHeight="1" x14ac:dyDescent="0.25">
      <c r="A64" s="33" t="s">
        <v>108</v>
      </c>
      <c r="B64" s="30" t="s">
        <v>502</v>
      </c>
      <c r="C64" s="16" t="s">
        <v>51</v>
      </c>
      <c r="D64" s="17">
        <f t="shared" si="18"/>
        <v>36.5</v>
      </c>
      <c r="E64" s="17">
        <v>2.1</v>
      </c>
      <c r="F64" s="17">
        <v>29</v>
      </c>
      <c r="G64" s="17">
        <v>5.4</v>
      </c>
      <c r="H64" s="11">
        <f t="shared" si="19"/>
        <v>-1.7999999999999998</v>
      </c>
      <c r="I64" s="11"/>
      <c r="J64" s="11">
        <v>-1.2</v>
      </c>
      <c r="K64" s="11">
        <v>-0.6</v>
      </c>
      <c r="L64" s="13">
        <f t="shared" si="20"/>
        <v>34.700000000000003</v>
      </c>
      <c r="M64" s="13">
        <f t="shared" si="21"/>
        <v>2.1</v>
      </c>
      <c r="N64" s="13">
        <f t="shared" si="22"/>
        <v>27.8</v>
      </c>
      <c r="O64" s="13">
        <f t="shared" si="23"/>
        <v>4.8000000000000007</v>
      </c>
    </row>
    <row r="65" spans="1:15" ht="15" customHeight="1" x14ac:dyDescent="0.25">
      <c r="A65" s="33" t="s">
        <v>109</v>
      </c>
      <c r="B65" s="30" t="s">
        <v>503</v>
      </c>
      <c r="C65" s="16" t="s">
        <v>51</v>
      </c>
      <c r="D65" s="17">
        <f t="shared" si="18"/>
        <v>5.6</v>
      </c>
      <c r="E65" s="17">
        <v>0.8</v>
      </c>
      <c r="F65" s="17">
        <v>0.7</v>
      </c>
      <c r="G65" s="17">
        <v>4.0999999999999996</v>
      </c>
      <c r="H65" s="11">
        <f t="shared" si="19"/>
        <v>0.70000000000000007</v>
      </c>
      <c r="I65" s="11">
        <v>-0.4</v>
      </c>
      <c r="J65" s="11"/>
      <c r="K65" s="11">
        <v>1.1000000000000001</v>
      </c>
      <c r="L65" s="13">
        <f t="shared" si="20"/>
        <v>6.2999999999999989</v>
      </c>
      <c r="M65" s="13">
        <f t="shared" si="21"/>
        <v>0.4</v>
      </c>
      <c r="N65" s="13">
        <f t="shared" si="22"/>
        <v>0.7</v>
      </c>
      <c r="O65" s="13">
        <f t="shared" si="23"/>
        <v>5.1999999999999993</v>
      </c>
    </row>
    <row r="66" spans="1:15" ht="15" customHeight="1" x14ac:dyDescent="0.25">
      <c r="A66" s="33" t="s">
        <v>110</v>
      </c>
      <c r="B66" s="30" t="s">
        <v>504</v>
      </c>
      <c r="C66" s="31" t="s">
        <v>51</v>
      </c>
      <c r="D66" s="17">
        <f>E66+F66+G66</f>
        <v>0.1</v>
      </c>
      <c r="E66" s="17">
        <v>0.1</v>
      </c>
      <c r="F66" s="17"/>
      <c r="G66" s="17"/>
      <c r="H66" s="11">
        <f>I66+J66+K66</f>
        <v>0</v>
      </c>
      <c r="I66" s="11"/>
      <c r="J66" s="11"/>
      <c r="K66" s="11"/>
      <c r="L66" s="13">
        <f>M66+N66+O66</f>
        <v>0.1</v>
      </c>
      <c r="M66" s="13">
        <f>E66+I66</f>
        <v>0.1</v>
      </c>
      <c r="N66" s="13">
        <f>F66+J66</f>
        <v>0</v>
      </c>
      <c r="O66" s="13">
        <f>G66+K66</f>
        <v>0</v>
      </c>
    </row>
    <row r="67" spans="1:15" ht="15" customHeight="1" x14ac:dyDescent="0.25">
      <c r="A67" s="33" t="s">
        <v>156</v>
      </c>
      <c r="B67" s="34" t="s">
        <v>418</v>
      </c>
      <c r="C67" s="16" t="s">
        <v>51</v>
      </c>
      <c r="D67" s="17">
        <f t="shared" si="18"/>
        <v>2.2000000000000002</v>
      </c>
      <c r="E67" s="17">
        <v>2.2000000000000002</v>
      </c>
      <c r="F67" s="17"/>
      <c r="G67" s="17"/>
      <c r="H67" s="11">
        <f t="shared" si="19"/>
        <v>0</v>
      </c>
      <c r="I67" s="11"/>
      <c r="J67" s="11"/>
      <c r="K67" s="11"/>
      <c r="L67" s="13">
        <f t="shared" si="20"/>
        <v>2.2000000000000002</v>
      </c>
      <c r="M67" s="13">
        <f t="shared" si="21"/>
        <v>2.2000000000000002</v>
      </c>
      <c r="N67" s="13">
        <f t="shared" si="22"/>
        <v>0</v>
      </c>
      <c r="O67" s="13">
        <f t="shared" si="23"/>
        <v>0</v>
      </c>
    </row>
    <row r="68" spans="1:15" ht="15" customHeight="1" x14ac:dyDescent="0.25">
      <c r="A68" s="33" t="s">
        <v>157</v>
      </c>
      <c r="B68" s="212" t="s">
        <v>46</v>
      </c>
      <c r="C68" s="16"/>
      <c r="D68" s="17">
        <f t="shared" si="18"/>
        <v>0.1</v>
      </c>
      <c r="E68" s="17">
        <v>0.1</v>
      </c>
      <c r="F68" s="17"/>
      <c r="G68" s="17"/>
      <c r="H68" s="11">
        <f t="shared" si="19"/>
        <v>0</v>
      </c>
      <c r="I68" s="11"/>
      <c r="J68" s="11"/>
      <c r="K68" s="11"/>
      <c r="L68" s="13">
        <f t="shared" ref="L68" si="24">M68+N68+O68</f>
        <v>0.1</v>
      </c>
      <c r="M68" s="13">
        <f t="shared" ref="M68" si="25">E68+I68</f>
        <v>0.1</v>
      </c>
      <c r="N68" s="13">
        <f t="shared" ref="N68" si="26">F68+J68</f>
        <v>0</v>
      </c>
      <c r="O68" s="13">
        <f t="shared" ref="O68" si="27">G68+K68</f>
        <v>0</v>
      </c>
    </row>
    <row r="69" spans="1:15" ht="15" customHeight="1" x14ac:dyDescent="0.25">
      <c r="A69" s="33" t="s">
        <v>111</v>
      </c>
      <c r="B69" s="13" t="s">
        <v>43</v>
      </c>
      <c r="C69" s="16" t="s">
        <v>51</v>
      </c>
      <c r="D69" s="17">
        <f t="shared" si="18"/>
        <v>0.1</v>
      </c>
      <c r="E69" s="17">
        <v>0.1</v>
      </c>
      <c r="F69" s="17"/>
      <c r="G69" s="17"/>
      <c r="H69" s="11">
        <f t="shared" si="19"/>
        <v>0</v>
      </c>
      <c r="I69" s="11"/>
      <c r="J69" s="11"/>
      <c r="K69" s="11"/>
      <c r="L69" s="13">
        <f t="shared" si="20"/>
        <v>0.1</v>
      </c>
      <c r="M69" s="13">
        <f t="shared" si="21"/>
        <v>0.1</v>
      </c>
      <c r="N69" s="13">
        <f t="shared" si="22"/>
        <v>0</v>
      </c>
      <c r="O69" s="13">
        <f t="shared" si="23"/>
        <v>0</v>
      </c>
    </row>
    <row r="70" spans="1:15" ht="15" customHeight="1" x14ac:dyDescent="0.25">
      <c r="A70" s="33" t="s">
        <v>158</v>
      </c>
      <c r="B70" s="35" t="s">
        <v>166</v>
      </c>
      <c r="C70" s="31" t="s">
        <v>51</v>
      </c>
      <c r="D70" s="17">
        <f t="shared" si="18"/>
        <v>6.6</v>
      </c>
      <c r="E70" s="17">
        <v>0.1</v>
      </c>
      <c r="F70" s="17"/>
      <c r="G70" s="17">
        <v>6.5</v>
      </c>
      <c r="H70" s="11">
        <f t="shared" si="19"/>
        <v>-0.6</v>
      </c>
      <c r="I70" s="11"/>
      <c r="J70" s="11"/>
      <c r="K70" s="11">
        <v>-0.6</v>
      </c>
      <c r="L70" s="13">
        <f t="shared" si="20"/>
        <v>6</v>
      </c>
      <c r="M70" s="13">
        <f t="shared" ref="M70:O73" si="28">E70+I70</f>
        <v>0.1</v>
      </c>
      <c r="N70" s="13">
        <f t="shared" si="28"/>
        <v>0</v>
      </c>
      <c r="O70" s="13">
        <f t="shared" si="28"/>
        <v>5.9</v>
      </c>
    </row>
    <row r="71" spans="1:15" ht="15" customHeight="1" x14ac:dyDescent="0.25">
      <c r="A71" s="6" t="s">
        <v>159</v>
      </c>
      <c r="B71" s="35" t="s">
        <v>44</v>
      </c>
      <c r="C71" s="31" t="s">
        <v>51</v>
      </c>
      <c r="D71" s="17">
        <f t="shared" si="18"/>
        <v>0.1</v>
      </c>
      <c r="E71" s="17">
        <v>0.1</v>
      </c>
      <c r="F71" s="17"/>
      <c r="G71" s="17"/>
      <c r="H71" s="11">
        <f t="shared" si="19"/>
        <v>0</v>
      </c>
      <c r="I71" s="11"/>
      <c r="J71" s="11"/>
      <c r="K71" s="11"/>
      <c r="L71" s="13">
        <f t="shared" ref="L71:L72" si="29">M71+N71+O71</f>
        <v>0.1</v>
      </c>
      <c r="M71" s="13">
        <f t="shared" ref="M71" si="30">E71+I71</f>
        <v>0.1</v>
      </c>
      <c r="N71" s="13">
        <f t="shared" ref="N71" si="31">F71+J71</f>
        <v>0</v>
      </c>
      <c r="O71" s="13">
        <f t="shared" ref="O71" si="32">G71+K71</f>
        <v>0</v>
      </c>
    </row>
    <row r="72" spans="1:15" ht="15" customHeight="1" x14ac:dyDescent="0.25">
      <c r="A72" s="6" t="s">
        <v>112</v>
      </c>
      <c r="B72" s="94" t="s">
        <v>47</v>
      </c>
      <c r="C72" s="31" t="s">
        <v>51</v>
      </c>
      <c r="D72" s="17">
        <f t="shared" si="18"/>
        <v>0.1</v>
      </c>
      <c r="E72" s="17">
        <v>0.1</v>
      </c>
      <c r="F72" s="17"/>
      <c r="G72" s="17"/>
      <c r="H72" s="11">
        <f t="shared" si="19"/>
        <v>0</v>
      </c>
      <c r="I72" s="11"/>
      <c r="J72" s="11"/>
      <c r="K72" s="11"/>
      <c r="L72" s="13">
        <f t="shared" si="29"/>
        <v>0.1</v>
      </c>
      <c r="M72" s="13">
        <f t="shared" ref="M72" si="33">E72+I72</f>
        <v>0.1</v>
      </c>
      <c r="N72" s="13">
        <f t="shared" ref="N72" si="34">F72+J72</f>
        <v>0</v>
      </c>
      <c r="O72" s="13">
        <f t="shared" ref="O72" si="35">G72+K72</f>
        <v>0</v>
      </c>
    </row>
    <row r="73" spans="1:15" ht="15" customHeight="1" x14ac:dyDescent="0.25">
      <c r="A73" s="6" t="s">
        <v>113</v>
      </c>
      <c r="B73" s="34" t="s">
        <v>419</v>
      </c>
      <c r="C73" s="31" t="s">
        <v>51</v>
      </c>
      <c r="D73" s="17">
        <f>E73+F73+G73</f>
        <v>7</v>
      </c>
      <c r="E73" s="17"/>
      <c r="F73" s="17"/>
      <c r="G73" s="17">
        <v>7</v>
      </c>
      <c r="H73" s="11">
        <f t="shared" si="19"/>
        <v>-2.4</v>
      </c>
      <c r="I73" s="11"/>
      <c r="J73" s="11"/>
      <c r="K73" s="11">
        <v>-2.4</v>
      </c>
      <c r="L73" s="13">
        <f t="shared" si="20"/>
        <v>4.5999999999999996</v>
      </c>
      <c r="M73" s="13">
        <f t="shared" si="28"/>
        <v>0</v>
      </c>
      <c r="N73" s="13">
        <f t="shared" si="28"/>
        <v>0</v>
      </c>
      <c r="O73" s="13">
        <f t="shared" si="28"/>
        <v>4.5999999999999996</v>
      </c>
    </row>
    <row r="74" spans="1:15" ht="15" customHeight="1" x14ac:dyDescent="0.25">
      <c r="A74" s="6" t="s">
        <v>114</v>
      </c>
      <c r="B74" s="34" t="s">
        <v>64</v>
      </c>
      <c r="C74" s="31" t="s">
        <v>51</v>
      </c>
      <c r="D74" s="17">
        <f t="shared" si="18"/>
        <v>6.1</v>
      </c>
      <c r="E74" s="17"/>
      <c r="F74" s="17"/>
      <c r="G74" s="17">
        <v>6.1</v>
      </c>
      <c r="H74" s="11">
        <f t="shared" si="19"/>
        <v>0</v>
      </c>
      <c r="I74" s="11"/>
      <c r="J74" s="11"/>
      <c r="K74" s="11"/>
      <c r="L74" s="13">
        <f t="shared" si="20"/>
        <v>6.1</v>
      </c>
      <c r="M74" s="13">
        <f t="shared" si="21"/>
        <v>0</v>
      </c>
      <c r="N74" s="13">
        <f t="shared" si="22"/>
        <v>0</v>
      </c>
      <c r="O74" s="13">
        <f t="shared" si="23"/>
        <v>6.1</v>
      </c>
    </row>
    <row r="75" spans="1:15" ht="15" customHeight="1" x14ac:dyDescent="0.25">
      <c r="A75" s="6" t="s">
        <v>115</v>
      </c>
      <c r="B75" s="34" t="s">
        <v>42</v>
      </c>
      <c r="C75" s="31" t="s">
        <v>51</v>
      </c>
      <c r="D75" s="17">
        <f t="shared" si="18"/>
        <v>27.1</v>
      </c>
      <c r="E75" s="17">
        <v>0.1</v>
      </c>
      <c r="F75" s="17"/>
      <c r="G75" s="17">
        <v>27</v>
      </c>
      <c r="H75" s="11">
        <f t="shared" si="19"/>
        <v>0</v>
      </c>
      <c r="I75" s="11"/>
      <c r="J75" s="11"/>
      <c r="K75" s="11"/>
      <c r="L75" s="13">
        <f t="shared" si="20"/>
        <v>27.1</v>
      </c>
      <c r="M75" s="13">
        <f t="shared" si="21"/>
        <v>0.1</v>
      </c>
      <c r="N75" s="13">
        <f t="shared" si="22"/>
        <v>0</v>
      </c>
      <c r="O75" s="13">
        <f t="shared" si="23"/>
        <v>27</v>
      </c>
    </row>
    <row r="76" spans="1:15" ht="15" customHeight="1" x14ac:dyDescent="0.25">
      <c r="A76" s="6" t="s">
        <v>116</v>
      </c>
      <c r="B76" s="34" t="s">
        <v>420</v>
      </c>
      <c r="C76" s="31" t="s">
        <v>51</v>
      </c>
      <c r="D76" s="17">
        <f>E76+F76+G76</f>
        <v>12</v>
      </c>
      <c r="E76" s="17"/>
      <c r="F76" s="17"/>
      <c r="G76" s="17">
        <v>12</v>
      </c>
      <c r="H76" s="11">
        <f t="shared" si="19"/>
        <v>-2.2000000000000002</v>
      </c>
      <c r="I76" s="11"/>
      <c r="J76" s="11"/>
      <c r="K76" s="11">
        <v>-2.2000000000000002</v>
      </c>
      <c r="L76" s="13">
        <f t="shared" si="20"/>
        <v>9.8000000000000007</v>
      </c>
      <c r="M76" s="13">
        <f>E76+I76</f>
        <v>0</v>
      </c>
      <c r="N76" s="13">
        <f>F76+J76</f>
        <v>0</v>
      </c>
      <c r="O76" s="13">
        <f>G76+K76</f>
        <v>9.8000000000000007</v>
      </c>
    </row>
    <row r="77" spans="1:15" ht="15" customHeight="1" x14ac:dyDescent="0.25">
      <c r="A77" s="6" t="s">
        <v>167</v>
      </c>
      <c r="B77" s="35" t="s">
        <v>41</v>
      </c>
      <c r="C77" s="31" t="s">
        <v>51</v>
      </c>
      <c r="D77" s="17">
        <f t="shared" si="18"/>
        <v>22.700000000000003</v>
      </c>
      <c r="E77" s="17">
        <v>0.1</v>
      </c>
      <c r="F77" s="17"/>
      <c r="G77" s="17">
        <v>22.6</v>
      </c>
      <c r="H77" s="11">
        <f t="shared" si="19"/>
        <v>-5.8</v>
      </c>
      <c r="I77" s="11"/>
      <c r="J77" s="11"/>
      <c r="K77" s="11">
        <v>-5.8</v>
      </c>
      <c r="L77" s="13">
        <f t="shared" si="20"/>
        <v>16.900000000000002</v>
      </c>
      <c r="M77" s="13">
        <f t="shared" si="21"/>
        <v>0.1</v>
      </c>
      <c r="N77" s="13">
        <f t="shared" si="22"/>
        <v>0</v>
      </c>
      <c r="O77" s="13">
        <f t="shared" si="23"/>
        <v>16.8</v>
      </c>
    </row>
    <row r="78" spans="1:15" ht="15" customHeight="1" x14ac:dyDescent="0.25">
      <c r="A78" s="6" t="s">
        <v>117</v>
      </c>
      <c r="B78" s="30" t="s">
        <v>162</v>
      </c>
      <c r="C78" s="31" t="s">
        <v>51</v>
      </c>
      <c r="D78" s="17">
        <f t="shared" si="18"/>
        <v>10.3</v>
      </c>
      <c r="E78" s="17">
        <v>2.2999999999999998</v>
      </c>
      <c r="F78" s="17"/>
      <c r="G78" s="17">
        <v>8</v>
      </c>
      <c r="H78" s="11">
        <f t="shared" si="19"/>
        <v>-4.9000000000000004</v>
      </c>
      <c r="I78" s="11">
        <v>-1.5</v>
      </c>
      <c r="J78" s="11"/>
      <c r="K78" s="11">
        <v>-3.4</v>
      </c>
      <c r="L78" s="13">
        <f t="shared" si="20"/>
        <v>5.3999999999999995</v>
      </c>
      <c r="M78" s="13">
        <f t="shared" si="21"/>
        <v>0.79999999999999982</v>
      </c>
      <c r="N78" s="13">
        <f t="shared" si="22"/>
        <v>0</v>
      </c>
      <c r="O78" s="13">
        <f t="shared" si="23"/>
        <v>4.5999999999999996</v>
      </c>
    </row>
    <row r="79" spans="1:15" ht="15" customHeight="1" x14ac:dyDescent="0.25">
      <c r="A79" s="6" t="s">
        <v>118</v>
      </c>
      <c r="B79" s="30" t="s">
        <v>154</v>
      </c>
      <c r="C79" s="31" t="s">
        <v>51</v>
      </c>
      <c r="D79" s="17">
        <f t="shared" si="18"/>
        <v>60.4</v>
      </c>
      <c r="E79" s="17"/>
      <c r="F79" s="17"/>
      <c r="G79" s="17">
        <v>60.4</v>
      </c>
      <c r="H79" s="11">
        <f t="shared" si="19"/>
        <v>0</v>
      </c>
      <c r="I79" s="11"/>
      <c r="J79" s="11"/>
      <c r="K79" s="11"/>
      <c r="L79" s="13">
        <f t="shared" si="20"/>
        <v>60.4</v>
      </c>
      <c r="M79" s="13">
        <f t="shared" si="21"/>
        <v>0</v>
      </c>
      <c r="N79" s="13">
        <f t="shared" si="22"/>
        <v>0</v>
      </c>
      <c r="O79" s="13">
        <f t="shared" si="23"/>
        <v>60.4</v>
      </c>
    </row>
    <row r="80" spans="1:15" ht="15" customHeight="1" x14ac:dyDescent="0.25">
      <c r="A80" s="6" t="s">
        <v>119</v>
      </c>
      <c r="B80" s="30" t="s">
        <v>34</v>
      </c>
      <c r="C80" s="31" t="s">
        <v>51</v>
      </c>
      <c r="D80" s="17">
        <f t="shared" si="18"/>
        <v>35.299999999999997</v>
      </c>
      <c r="E80" s="17"/>
      <c r="F80" s="17"/>
      <c r="G80" s="17">
        <v>35.299999999999997</v>
      </c>
      <c r="H80" s="11">
        <f t="shared" si="19"/>
        <v>-1.3</v>
      </c>
      <c r="I80" s="11"/>
      <c r="J80" s="11"/>
      <c r="K80" s="11">
        <v>-1.3</v>
      </c>
      <c r="L80" s="13">
        <f t="shared" si="20"/>
        <v>34</v>
      </c>
      <c r="M80" s="13">
        <f t="shared" si="21"/>
        <v>0</v>
      </c>
      <c r="N80" s="13">
        <f t="shared" si="22"/>
        <v>0</v>
      </c>
      <c r="O80" s="13">
        <f t="shared" si="23"/>
        <v>34</v>
      </c>
    </row>
    <row r="81" spans="1:15" ht="15" customHeight="1" x14ac:dyDescent="0.25">
      <c r="A81" s="6" t="s">
        <v>120</v>
      </c>
      <c r="B81" s="30" t="s">
        <v>36</v>
      </c>
      <c r="C81" s="31" t="s">
        <v>51</v>
      </c>
      <c r="D81" s="17">
        <f t="shared" si="18"/>
        <v>34.1</v>
      </c>
      <c r="E81" s="17"/>
      <c r="F81" s="17"/>
      <c r="G81" s="17">
        <v>34.1</v>
      </c>
      <c r="H81" s="11">
        <f t="shared" si="19"/>
        <v>-0.2</v>
      </c>
      <c r="I81" s="11"/>
      <c r="J81" s="11"/>
      <c r="K81" s="11">
        <v>-0.2</v>
      </c>
      <c r="L81" s="13">
        <f t="shared" si="20"/>
        <v>33.9</v>
      </c>
      <c r="M81" s="13">
        <f t="shared" si="21"/>
        <v>0</v>
      </c>
      <c r="N81" s="13">
        <f t="shared" si="22"/>
        <v>0</v>
      </c>
      <c r="O81" s="13">
        <f t="shared" si="23"/>
        <v>33.9</v>
      </c>
    </row>
    <row r="82" spans="1:15" ht="15" customHeight="1" x14ac:dyDescent="0.25">
      <c r="A82" s="6" t="s">
        <v>121</v>
      </c>
      <c r="B82" s="30" t="s">
        <v>38</v>
      </c>
      <c r="C82" s="31" t="s">
        <v>51</v>
      </c>
      <c r="D82" s="17">
        <f t="shared" si="18"/>
        <v>76.400000000000006</v>
      </c>
      <c r="E82" s="17"/>
      <c r="F82" s="17"/>
      <c r="G82" s="17">
        <v>76.400000000000006</v>
      </c>
      <c r="H82" s="11">
        <f t="shared" si="19"/>
        <v>-5.5</v>
      </c>
      <c r="I82" s="11"/>
      <c r="J82" s="11"/>
      <c r="K82" s="11">
        <v>-5.5</v>
      </c>
      <c r="L82" s="13">
        <f t="shared" si="20"/>
        <v>70.900000000000006</v>
      </c>
      <c r="M82" s="13">
        <f t="shared" si="21"/>
        <v>0</v>
      </c>
      <c r="N82" s="13">
        <f t="shared" si="22"/>
        <v>0</v>
      </c>
      <c r="O82" s="13">
        <f t="shared" si="23"/>
        <v>70.900000000000006</v>
      </c>
    </row>
    <row r="83" spans="1:15" ht="15" customHeight="1" x14ac:dyDescent="0.25">
      <c r="A83" s="6" t="s">
        <v>163</v>
      </c>
      <c r="B83" s="30" t="s">
        <v>37</v>
      </c>
      <c r="C83" s="31" t="s">
        <v>51</v>
      </c>
      <c r="D83" s="17">
        <f t="shared" si="18"/>
        <v>37.9</v>
      </c>
      <c r="E83" s="17"/>
      <c r="F83" s="17"/>
      <c r="G83" s="17">
        <v>37.9</v>
      </c>
      <c r="H83" s="11">
        <f t="shared" si="19"/>
        <v>0.6</v>
      </c>
      <c r="I83" s="11"/>
      <c r="J83" s="11"/>
      <c r="K83" s="11">
        <v>0.6</v>
      </c>
      <c r="L83" s="13">
        <f t="shared" si="20"/>
        <v>38.5</v>
      </c>
      <c r="M83" s="13">
        <f t="shared" si="21"/>
        <v>0</v>
      </c>
      <c r="N83" s="13">
        <f t="shared" si="22"/>
        <v>0</v>
      </c>
      <c r="O83" s="13">
        <f t="shared" si="23"/>
        <v>38.5</v>
      </c>
    </row>
    <row r="84" spans="1:15" ht="15" customHeight="1" x14ac:dyDescent="0.25">
      <c r="A84" s="6" t="s">
        <v>122</v>
      </c>
      <c r="B84" s="36" t="s">
        <v>35</v>
      </c>
      <c r="C84" s="16" t="s">
        <v>51</v>
      </c>
      <c r="D84" s="17">
        <f t="shared" si="18"/>
        <v>62</v>
      </c>
      <c r="E84" s="17"/>
      <c r="F84" s="17"/>
      <c r="G84" s="17">
        <v>62</v>
      </c>
      <c r="H84" s="11">
        <f t="shared" si="19"/>
        <v>0</v>
      </c>
      <c r="I84" s="11"/>
      <c r="J84" s="11"/>
      <c r="K84" s="11"/>
      <c r="L84" s="13">
        <f t="shared" si="20"/>
        <v>62</v>
      </c>
      <c r="M84" s="13">
        <f t="shared" si="21"/>
        <v>0</v>
      </c>
      <c r="N84" s="13">
        <f t="shared" si="22"/>
        <v>0</v>
      </c>
      <c r="O84" s="13">
        <f t="shared" si="23"/>
        <v>62</v>
      </c>
    </row>
    <row r="85" spans="1:15" ht="15" customHeight="1" x14ac:dyDescent="0.25">
      <c r="A85" s="33" t="s">
        <v>123</v>
      </c>
      <c r="B85" s="37" t="s">
        <v>39</v>
      </c>
      <c r="C85" s="16" t="s">
        <v>51</v>
      </c>
      <c r="D85" s="17">
        <f t="shared" si="18"/>
        <v>9.6</v>
      </c>
      <c r="E85" s="17"/>
      <c r="F85" s="17"/>
      <c r="G85" s="17">
        <v>9.6</v>
      </c>
      <c r="H85" s="11">
        <f t="shared" si="19"/>
        <v>-2.2999999999999998</v>
      </c>
      <c r="I85" s="11"/>
      <c r="J85" s="11"/>
      <c r="K85" s="11">
        <v>-2.2999999999999998</v>
      </c>
      <c r="L85" s="13">
        <f t="shared" si="20"/>
        <v>7.3</v>
      </c>
      <c r="M85" s="13">
        <f t="shared" si="21"/>
        <v>0</v>
      </c>
      <c r="N85" s="13">
        <f t="shared" si="22"/>
        <v>0</v>
      </c>
      <c r="O85" s="13">
        <f t="shared" si="23"/>
        <v>7.3</v>
      </c>
    </row>
    <row r="86" spans="1:15" ht="15" customHeight="1" x14ac:dyDescent="0.25">
      <c r="A86" s="39" t="s">
        <v>124</v>
      </c>
      <c r="B86" s="37" t="s">
        <v>40</v>
      </c>
      <c r="C86" s="16" t="s">
        <v>51</v>
      </c>
      <c r="D86" s="17">
        <f t="shared" si="18"/>
        <v>16.100000000000001</v>
      </c>
      <c r="E86" s="17"/>
      <c r="F86" s="17"/>
      <c r="G86" s="17">
        <v>16.100000000000001</v>
      </c>
      <c r="H86" s="11">
        <f t="shared" si="19"/>
        <v>-1</v>
      </c>
      <c r="I86" s="11"/>
      <c r="J86" s="11"/>
      <c r="K86" s="11">
        <v>-1</v>
      </c>
      <c r="L86" s="13">
        <f t="shared" si="20"/>
        <v>15.100000000000001</v>
      </c>
      <c r="M86" s="13">
        <f t="shared" si="21"/>
        <v>0</v>
      </c>
      <c r="N86" s="13">
        <f t="shared" si="22"/>
        <v>0</v>
      </c>
      <c r="O86" s="13">
        <f t="shared" si="23"/>
        <v>15.100000000000001</v>
      </c>
    </row>
    <row r="87" spans="1:15" ht="15" customHeight="1" x14ac:dyDescent="0.25">
      <c r="A87" s="14" t="s">
        <v>125</v>
      </c>
      <c r="B87" s="36" t="s">
        <v>49</v>
      </c>
      <c r="C87" s="16" t="s">
        <v>51</v>
      </c>
      <c r="D87" s="17">
        <f t="shared" si="18"/>
        <v>4</v>
      </c>
      <c r="E87" s="17"/>
      <c r="F87" s="17">
        <v>0.1</v>
      </c>
      <c r="G87" s="17">
        <v>3.9</v>
      </c>
      <c r="H87" s="11">
        <f t="shared" si="19"/>
        <v>0</v>
      </c>
      <c r="I87" s="11"/>
      <c r="J87" s="11"/>
      <c r="K87" s="11"/>
      <c r="L87" s="13">
        <f t="shared" si="20"/>
        <v>4</v>
      </c>
      <c r="M87" s="13">
        <f t="shared" si="21"/>
        <v>0</v>
      </c>
      <c r="N87" s="13">
        <f t="shared" si="22"/>
        <v>0.1</v>
      </c>
      <c r="O87" s="13">
        <f t="shared" si="23"/>
        <v>3.9</v>
      </c>
    </row>
    <row r="88" spans="1:15" ht="15" customHeight="1" x14ac:dyDescent="0.25">
      <c r="A88" s="20" t="s">
        <v>126</v>
      </c>
      <c r="B88" s="36" t="s">
        <v>48</v>
      </c>
      <c r="C88" s="16" t="s">
        <v>51</v>
      </c>
      <c r="D88" s="17">
        <f t="shared" si="18"/>
        <v>53</v>
      </c>
      <c r="E88" s="17"/>
      <c r="F88" s="17">
        <v>1</v>
      </c>
      <c r="G88" s="17">
        <v>52</v>
      </c>
      <c r="H88" s="11">
        <f t="shared" si="19"/>
        <v>-3.6</v>
      </c>
      <c r="I88" s="11"/>
      <c r="J88" s="11"/>
      <c r="K88" s="11">
        <v>-3.6</v>
      </c>
      <c r="L88" s="13">
        <f t="shared" si="20"/>
        <v>49.4</v>
      </c>
      <c r="M88" s="13">
        <f t="shared" si="21"/>
        <v>0</v>
      </c>
      <c r="N88" s="13">
        <f t="shared" si="22"/>
        <v>1</v>
      </c>
      <c r="O88" s="13">
        <f t="shared" si="23"/>
        <v>48.4</v>
      </c>
    </row>
    <row r="89" spans="1:15" ht="15" customHeight="1" x14ac:dyDescent="0.25">
      <c r="A89" s="469" t="s">
        <v>127</v>
      </c>
      <c r="B89" s="36" t="s">
        <v>66</v>
      </c>
      <c r="C89" s="16" t="s">
        <v>51</v>
      </c>
      <c r="D89" s="17">
        <f t="shared" si="18"/>
        <v>11.4</v>
      </c>
      <c r="E89" s="17"/>
      <c r="F89" s="17"/>
      <c r="G89" s="17">
        <v>11.4</v>
      </c>
      <c r="H89" s="11">
        <f t="shared" si="19"/>
        <v>0</v>
      </c>
      <c r="I89" s="11"/>
      <c r="J89" s="11"/>
      <c r="K89" s="11"/>
      <c r="L89" s="13">
        <f t="shared" si="20"/>
        <v>11.4</v>
      </c>
      <c r="M89" s="13">
        <f t="shared" si="21"/>
        <v>0</v>
      </c>
      <c r="N89" s="13">
        <f t="shared" si="22"/>
        <v>0</v>
      </c>
      <c r="O89" s="13">
        <f t="shared" si="23"/>
        <v>11.4</v>
      </c>
    </row>
    <row r="90" spans="1:15" ht="15" customHeight="1" x14ac:dyDescent="0.25">
      <c r="A90" s="33" t="s">
        <v>128</v>
      </c>
      <c r="B90" s="36" t="s">
        <v>50</v>
      </c>
      <c r="C90" s="16" t="s">
        <v>51</v>
      </c>
      <c r="D90" s="17">
        <f t="shared" si="18"/>
        <v>33</v>
      </c>
      <c r="E90" s="17"/>
      <c r="F90" s="17">
        <v>33</v>
      </c>
      <c r="G90" s="17"/>
      <c r="H90" s="11">
        <f t="shared" si="19"/>
        <v>0</v>
      </c>
      <c r="I90" s="11"/>
      <c r="J90" s="11"/>
      <c r="K90" s="11"/>
      <c r="L90" s="13">
        <f t="shared" si="20"/>
        <v>33</v>
      </c>
      <c r="M90" s="13">
        <f t="shared" si="21"/>
        <v>0</v>
      </c>
      <c r="N90" s="13">
        <f t="shared" si="22"/>
        <v>33</v>
      </c>
      <c r="O90" s="13">
        <f t="shared" si="23"/>
        <v>0</v>
      </c>
    </row>
    <row r="91" spans="1:15" ht="15" customHeight="1" x14ac:dyDescent="0.25">
      <c r="A91" s="33" t="s">
        <v>129</v>
      </c>
      <c r="B91" s="36" t="s">
        <v>168</v>
      </c>
      <c r="C91" s="16" t="s">
        <v>51</v>
      </c>
      <c r="D91" s="17">
        <f t="shared" si="18"/>
        <v>15.799999999999999</v>
      </c>
      <c r="E91" s="17">
        <v>0.1</v>
      </c>
      <c r="F91" s="17"/>
      <c r="G91" s="17">
        <v>15.7</v>
      </c>
      <c r="H91" s="11">
        <f t="shared" si="19"/>
        <v>0</v>
      </c>
      <c r="I91" s="11"/>
      <c r="J91" s="11"/>
      <c r="K91" s="11"/>
      <c r="L91" s="13">
        <f t="shared" si="20"/>
        <v>15.799999999999999</v>
      </c>
      <c r="M91" s="13">
        <f t="shared" si="21"/>
        <v>0.1</v>
      </c>
      <c r="N91" s="13">
        <f t="shared" si="22"/>
        <v>0</v>
      </c>
      <c r="O91" s="13">
        <f t="shared" si="23"/>
        <v>15.7</v>
      </c>
    </row>
    <row r="92" spans="1:15" s="38" customFormat="1" ht="15" customHeight="1" x14ac:dyDescent="0.25">
      <c r="A92" s="33" t="s">
        <v>130</v>
      </c>
      <c r="B92" s="36" t="s">
        <v>169</v>
      </c>
      <c r="C92" s="16" t="s">
        <v>51</v>
      </c>
      <c r="D92" s="17">
        <f t="shared" si="18"/>
        <v>4.0999999999999996</v>
      </c>
      <c r="E92" s="17">
        <v>4.0999999999999996</v>
      </c>
      <c r="F92" s="17"/>
      <c r="G92" s="17"/>
      <c r="H92" s="11">
        <f t="shared" si="19"/>
        <v>0</v>
      </c>
      <c r="I92" s="11"/>
      <c r="J92" s="11"/>
      <c r="K92" s="11"/>
      <c r="L92" s="13">
        <f t="shared" si="20"/>
        <v>4.0999999999999996</v>
      </c>
      <c r="M92" s="13">
        <f t="shared" si="21"/>
        <v>4.0999999999999996</v>
      </c>
      <c r="N92" s="13">
        <f t="shared" si="22"/>
        <v>0</v>
      </c>
      <c r="O92" s="13">
        <f t="shared" si="23"/>
        <v>0</v>
      </c>
    </row>
    <row r="93" spans="1:15" ht="15.95" customHeight="1" x14ac:dyDescent="0.25">
      <c r="A93" s="471" t="s">
        <v>131</v>
      </c>
      <c r="B93" s="28" t="s">
        <v>178</v>
      </c>
      <c r="C93" s="26"/>
      <c r="D93" s="22">
        <f>SUM(D57:D92)</f>
        <v>614.9</v>
      </c>
      <c r="E93" s="22">
        <f t="shared" ref="E93:G93" si="36">SUM(E57:E92)</f>
        <v>15.599999999999998</v>
      </c>
      <c r="F93" s="22">
        <f t="shared" si="36"/>
        <v>72.5</v>
      </c>
      <c r="G93" s="22">
        <f t="shared" si="36"/>
        <v>526.79999999999995</v>
      </c>
      <c r="H93" s="25">
        <f>SUM(H58:H92)</f>
        <v>-31.900000000000002</v>
      </c>
      <c r="I93" s="25">
        <f t="shared" ref="I93:K93" si="37">SUM(I58:I92)</f>
        <v>-1.9</v>
      </c>
      <c r="J93" s="25">
        <f t="shared" si="37"/>
        <v>-1.2</v>
      </c>
      <c r="K93" s="25">
        <f t="shared" si="37"/>
        <v>-28.8</v>
      </c>
      <c r="L93" s="22">
        <f>SUM(L57:L92)</f>
        <v>583</v>
      </c>
      <c r="M93" s="22">
        <f t="shared" ref="M93:O93" si="38">SUM(M57:M92)</f>
        <v>13.699999999999996</v>
      </c>
      <c r="N93" s="22">
        <f t="shared" si="38"/>
        <v>71.300000000000011</v>
      </c>
      <c r="O93" s="22">
        <f t="shared" si="38"/>
        <v>498</v>
      </c>
    </row>
    <row r="94" spans="1:15" ht="15.95" customHeight="1" x14ac:dyDescent="0.25">
      <c r="A94" s="33" t="s">
        <v>132</v>
      </c>
      <c r="B94" s="520" t="s">
        <v>67</v>
      </c>
      <c r="C94" s="520"/>
      <c r="D94" s="520"/>
      <c r="E94" s="520"/>
      <c r="F94" s="520"/>
      <c r="G94" s="520"/>
      <c r="H94" s="520"/>
      <c r="I94" s="520"/>
      <c r="J94" s="520"/>
      <c r="K94" s="520"/>
      <c r="L94" s="520"/>
      <c r="M94" s="520"/>
      <c r="N94" s="520"/>
      <c r="O94" s="520"/>
    </row>
    <row r="95" spans="1:15" ht="15" customHeight="1" x14ac:dyDescent="0.25">
      <c r="A95" s="33" t="s">
        <v>133</v>
      </c>
      <c r="B95" s="30" t="s">
        <v>7</v>
      </c>
      <c r="C95" s="40" t="s">
        <v>30</v>
      </c>
      <c r="D95" s="17">
        <f>E95+F95+G95</f>
        <v>0.7</v>
      </c>
      <c r="E95" s="17">
        <v>0.4</v>
      </c>
      <c r="F95" s="17">
        <v>0.3</v>
      </c>
      <c r="G95" s="17"/>
      <c r="H95" s="11">
        <f>I95+J95+K95</f>
        <v>0</v>
      </c>
      <c r="I95" s="11"/>
      <c r="J95" s="11"/>
      <c r="K95" s="11"/>
      <c r="L95" s="13">
        <f>M95+N95+O95</f>
        <v>0.7</v>
      </c>
      <c r="M95" s="13">
        <f>E95+I95</f>
        <v>0.4</v>
      </c>
      <c r="N95" s="13">
        <f>F95+J95</f>
        <v>0.3</v>
      </c>
      <c r="O95" s="13">
        <f>G95+K95</f>
        <v>0</v>
      </c>
    </row>
    <row r="96" spans="1:15" ht="15" customHeight="1" x14ac:dyDescent="0.25">
      <c r="A96" s="33" t="s">
        <v>164</v>
      </c>
      <c r="B96" s="30" t="s">
        <v>10</v>
      </c>
      <c r="C96" s="40" t="s">
        <v>30</v>
      </c>
      <c r="D96" s="17">
        <f t="shared" ref="D96:D108" si="39">E96+F96+G96</f>
        <v>0.5</v>
      </c>
      <c r="E96" s="17"/>
      <c r="F96" s="17">
        <v>0.5</v>
      </c>
      <c r="G96" s="17"/>
      <c r="H96" s="11">
        <f t="shared" ref="H96:H108" si="40">I96+J96+K96</f>
        <v>0</v>
      </c>
      <c r="I96" s="11"/>
      <c r="J96" s="11"/>
      <c r="K96" s="11"/>
      <c r="L96" s="13">
        <f t="shared" ref="L96:L108" si="41">M96+N96+O96</f>
        <v>0.5</v>
      </c>
      <c r="M96" s="13">
        <f t="shared" ref="M96:M108" si="42">E96+I96</f>
        <v>0</v>
      </c>
      <c r="N96" s="13">
        <f t="shared" ref="N96:N108" si="43">F96+J96</f>
        <v>0.5</v>
      </c>
      <c r="O96" s="13">
        <f t="shared" ref="O96:O108" si="44">G96+K96</f>
        <v>0</v>
      </c>
    </row>
    <row r="97" spans="1:15" ht="15" customHeight="1" x14ac:dyDescent="0.25">
      <c r="A97" s="33" t="s">
        <v>134</v>
      </c>
      <c r="B97" s="30" t="s">
        <v>11</v>
      </c>
      <c r="C97" s="40" t="s">
        <v>30</v>
      </c>
      <c r="D97" s="17">
        <f t="shared" si="39"/>
        <v>1.7</v>
      </c>
      <c r="E97" s="17"/>
      <c r="F97" s="17">
        <v>1.7</v>
      </c>
      <c r="G97" s="17"/>
      <c r="H97" s="11">
        <f t="shared" si="40"/>
        <v>0</v>
      </c>
      <c r="I97" s="11"/>
      <c r="J97" s="11"/>
      <c r="K97" s="11"/>
      <c r="L97" s="13">
        <f t="shared" si="41"/>
        <v>1.7</v>
      </c>
      <c r="M97" s="13">
        <f t="shared" si="42"/>
        <v>0</v>
      </c>
      <c r="N97" s="13">
        <f t="shared" si="43"/>
        <v>1.7</v>
      </c>
      <c r="O97" s="13">
        <f t="shared" si="44"/>
        <v>0</v>
      </c>
    </row>
    <row r="98" spans="1:15" ht="15" customHeight="1" x14ac:dyDescent="0.25">
      <c r="A98" s="33" t="s">
        <v>135</v>
      </c>
      <c r="B98" s="30" t="s">
        <v>15</v>
      </c>
      <c r="C98" s="40" t="s">
        <v>30</v>
      </c>
      <c r="D98" s="17">
        <f t="shared" si="39"/>
        <v>0.8</v>
      </c>
      <c r="E98" s="17"/>
      <c r="F98" s="17">
        <v>0.8</v>
      </c>
      <c r="G98" s="17"/>
      <c r="H98" s="11">
        <f t="shared" si="40"/>
        <v>0</v>
      </c>
      <c r="I98" s="11"/>
      <c r="J98" s="11"/>
      <c r="K98" s="11"/>
      <c r="L98" s="13">
        <f t="shared" si="41"/>
        <v>0.8</v>
      </c>
      <c r="M98" s="13">
        <f t="shared" si="42"/>
        <v>0</v>
      </c>
      <c r="N98" s="13">
        <f t="shared" si="43"/>
        <v>0.8</v>
      </c>
      <c r="O98" s="13">
        <f t="shared" si="44"/>
        <v>0</v>
      </c>
    </row>
    <row r="99" spans="1:15" ht="15" customHeight="1" x14ac:dyDescent="0.25">
      <c r="A99" s="33" t="s">
        <v>136</v>
      </c>
      <c r="B99" s="30" t="s">
        <v>27</v>
      </c>
      <c r="C99" s="40" t="s">
        <v>30</v>
      </c>
      <c r="D99" s="17">
        <f t="shared" si="39"/>
        <v>13.3</v>
      </c>
      <c r="E99" s="17"/>
      <c r="F99" s="17">
        <v>10.5</v>
      </c>
      <c r="G99" s="17">
        <v>2.8</v>
      </c>
      <c r="H99" s="11">
        <f t="shared" si="40"/>
        <v>0</v>
      </c>
      <c r="I99" s="11"/>
      <c r="J99" s="11"/>
      <c r="K99" s="11"/>
      <c r="L99" s="13">
        <f t="shared" si="41"/>
        <v>13.3</v>
      </c>
      <c r="M99" s="13">
        <f t="shared" si="42"/>
        <v>0</v>
      </c>
      <c r="N99" s="13">
        <f t="shared" si="43"/>
        <v>10.5</v>
      </c>
      <c r="O99" s="13">
        <f t="shared" si="44"/>
        <v>2.8</v>
      </c>
    </row>
    <row r="100" spans="1:15" ht="15" customHeight="1" x14ac:dyDescent="0.25">
      <c r="A100" s="33" t="s">
        <v>137</v>
      </c>
      <c r="B100" s="30" t="s">
        <v>57</v>
      </c>
      <c r="C100" s="40" t="s">
        <v>30</v>
      </c>
      <c r="D100" s="17">
        <f t="shared" si="39"/>
        <v>3.7</v>
      </c>
      <c r="E100" s="17">
        <v>0.2</v>
      </c>
      <c r="F100" s="17">
        <v>3.5</v>
      </c>
      <c r="G100" s="17"/>
      <c r="H100" s="11">
        <f t="shared" si="40"/>
        <v>0</v>
      </c>
      <c r="I100" s="11"/>
      <c r="J100" s="11"/>
      <c r="K100" s="11"/>
      <c r="L100" s="13">
        <f t="shared" si="41"/>
        <v>3.7</v>
      </c>
      <c r="M100" s="13">
        <f t="shared" si="42"/>
        <v>0.2</v>
      </c>
      <c r="N100" s="13">
        <f t="shared" si="43"/>
        <v>3.5</v>
      </c>
      <c r="O100" s="13">
        <f t="shared" si="44"/>
        <v>0</v>
      </c>
    </row>
    <row r="101" spans="1:15" ht="15" customHeight="1" x14ac:dyDescent="0.25">
      <c r="A101" s="33" t="s">
        <v>138</v>
      </c>
      <c r="B101" s="30" t="s">
        <v>58</v>
      </c>
      <c r="C101" s="40" t="s">
        <v>30</v>
      </c>
      <c r="D101" s="17">
        <f t="shared" si="39"/>
        <v>2.1</v>
      </c>
      <c r="E101" s="17">
        <v>0.3</v>
      </c>
      <c r="F101" s="17">
        <v>1.8</v>
      </c>
      <c r="G101" s="17"/>
      <c r="H101" s="11">
        <f t="shared" si="40"/>
        <v>0</v>
      </c>
      <c r="I101" s="11"/>
      <c r="J101" s="11"/>
      <c r="K101" s="11"/>
      <c r="L101" s="13">
        <f t="shared" si="41"/>
        <v>2.1</v>
      </c>
      <c r="M101" s="13">
        <f t="shared" si="42"/>
        <v>0.3</v>
      </c>
      <c r="N101" s="13">
        <f t="shared" si="43"/>
        <v>1.8</v>
      </c>
      <c r="O101" s="13">
        <f t="shared" si="44"/>
        <v>0</v>
      </c>
    </row>
    <row r="102" spans="1:15" ht="15" customHeight="1" x14ac:dyDescent="0.25">
      <c r="A102" s="39" t="s">
        <v>139</v>
      </c>
      <c r="B102" s="30" t="s">
        <v>421</v>
      </c>
      <c r="C102" s="40" t="s">
        <v>30</v>
      </c>
      <c r="D102" s="17">
        <f t="shared" si="39"/>
        <v>2.6</v>
      </c>
      <c r="E102" s="17">
        <v>0.5</v>
      </c>
      <c r="F102" s="17">
        <v>2.1</v>
      </c>
      <c r="G102" s="17"/>
      <c r="H102" s="11">
        <f t="shared" si="40"/>
        <v>-1.7999999999999998</v>
      </c>
      <c r="I102" s="11">
        <v>-0.4</v>
      </c>
      <c r="J102" s="11">
        <v>-1.4</v>
      </c>
      <c r="K102" s="11"/>
      <c r="L102" s="13">
        <f t="shared" si="41"/>
        <v>0.80000000000000016</v>
      </c>
      <c r="M102" s="13">
        <f t="shared" si="42"/>
        <v>9.9999999999999978E-2</v>
      </c>
      <c r="N102" s="13">
        <f t="shared" si="43"/>
        <v>0.70000000000000018</v>
      </c>
      <c r="O102" s="13">
        <f t="shared" si="44"/>
        <v>0</v>
      </c>
    </row>
    <row r="103" spans="1:15" ht="15" customHeight="1" x14ac:dyDescent="0.25">
      <c r="A103" s="14" t="s">
        <v>140</v>
      </c>
      <c r="B103" s="30" t="s">
        <v>422</v>
      </c>
      <c r="C103" s="40" t="s">
        <v>30</v>
      </c>
      <c r="D103" s="17">
        <f t="shared" si="39"/>
        <v>1.2000000000000002</v>
      </c>
      <c r="E103" s="17">
        <v>0.4</v>
      </c>
      <c r="F103" s="17">
        <v>0.8</v>
      </c>
      <c r="G103" s="17"/>
      <c r="H103" s="11">
        <f t="shared" si="40"/>
        <v>0</v>
      </c>
      <c r="I103" s="11"/>
      <c r="J103" s="11"/>
      <c r="K103" s="11"/>
      <c r="L103" s="13">
        <f t="shared" si="41"/>
        <v>1.2000000000000002</v>
      </c>
      <c r="M103" s="13">
        <f t="shared" si="42"/>
        <v>0.4</v>
      </c>
      <c r="N103" s="13">
        <f t="shared" si="43"/>
        <v>0.8</v>
      </c>
      <c r="O103" s="13">
        <f t="shared" si="44"/>
        <v>0</v>
      </c>
    </row>
    <row r="104" spans="1:15" ht="15" customHeight="1" x14ac:dyDescent="0.25">
      <c r="A104" s="14" t="s">
        <v>165</v>
      </c>
      <c r="B104" s="30" t="s">
        <v>68</v>
      </c>
      <c r="C104" s="40" t="s">
        <v>30</v>
      </c>
      <c r="D104" s="17">
        <f t="shared" si="39"/>
        <v>1.5</v>
      </c>
      <c r="E104" s="17">
        <v>0.8</v>
      </c>
      <c r="F104" s="17">
        <v>0.7</v>
      </c>
      <c r="G104" s="17"/>
      <c r="H104" s="11">
        <f t="shared" si="40"/>
        <v>-0.4</v>
      </c>
      <c r="I104" s="11">
        <v>-0.4</v>
      </c>
      <c r="J104" s="11"/>
      <c r="K104" s="11"/>
      <c r="L104" s="13">
        <f t="shared" si="41"/>
        <v>1.1000000000000001</v>
      </c>
      <c r="M104" s="13">
        <f t="shared" si="42"/>
        <v>0.4</v>
      </c>
      <c r="N104" s="13">
        <f t="shared" si="43"/>
        <v>0.7</v>
      </c>
      <c r="O104" s="13">
        <f t="shared" si="44"/>
        <v>0</v>
      </c>
    </row>
    <row r="105" spans="1:15" ht="15" customHeight="1" x14ac:dyDescent="0.25">
      <c r="A105" s="469" t="s">
        <v>141</v>
      </c>
      <c r="B105" s="30" t="s">
        <v>155</v>
      </c>
      <c r="C105" s="40" t="s">
        <v>30</v>
      </c>
      <c r="D105" s="17">
        <f t="shared" si="39"/>
        <v>1.4</v>
      </c>
      <c r="E105" s="17">
        <v>0.5</v>
      </c>
      <c r="F105" s="17">
        <v>0.9</v>
      </c>
      <c r="G105" s="17"/>
      <c r="H105" s="11">
        <f t="shared" si="40"/>
        <v>0</v>
      </c>
      <c r="I105" s="11"/>
      <c r="J105" s="11"/>
      <c r="K105" s="11"/>
      <c r="L105" s="13">
        <f t="shared" si="41"/>
        <v>1.4</v>
      </c>
      <c r="M105" s="13">
        <f t="shared" si="42"/>
        <v>0.5</v>
      </c>
      <c r="N105" s="13">
        <f t="shared" si="43"/>
        <v>0.9</v>
      </c>
      <c r="O105" s="13">
        <f t="shared" si="44"/>
        <v>0</v>
      </c>
    </row>
    <row r="106" spans="1:15" ht="15" customHeight="1" x14ac:dyDescent="0.25">
      <c r="A106" s="14" t="s">
        <v>184</v>
      </c>
      <c r="B106" s="30" t="s">
        <v>28</v>
      </c>
      <c r="C106" s="40" t="s">
        <v>30</v>
      </c>
      <c r="D106" s="17">
        <f t="shared" si="39"/>
        <v>1.3</v>
      </c>
      <c r="E106" s="17"/>
      <c r="F106" s="17">
        <v>1.3</v>
      </c>
      <c r="G106" s="17"/>
      <c r="H106" s="11">
        <f t="shared" si="40"/>
        <v>0</v>
      </c>
      <c r="I106" s="11"/>
      <c r="J106" s="11"/>
      <c r="K106" s="11"/>
      <c r="L106" s="13">
        <f t="shared" si="41"/>
        <v>1.3</v>
      </c>
      <c r="M106" s="13">
        <f t="shared" si="42"/>
        <v>0</v>
      </c>
      <c r="N106" s="13">
        <f t="shared" si="43"/>
        <v>1.3</v>
      </c>
      <c r="O106" s="13">
        <f t="shared" si="44"/>
        <v>0</v>
      </c>
    </row>
    <row r="107" spans="1:15" ht="15" customHeight="1" x14ac:dyDescent="0.25">
      <c r="A107" s="14" t="s">
        <v>185</v>
      </c>
      <c r="B107" s="13" t="s">
        <v>29</v>
      </c>
      <c r="C107" s="40" t="s">
        <v>30</v>
      </c>
      <c r="D107" s="17">
        <f t="shared" si="39"/>
        <v>17.5</v>
      </c>
      <c r="E107" s="17">
        <v>12</v>
      </c>
      <c r="F107" s="17">
        <v>5.5</v>
      </c>
      <c r="G107" s="17"/>
      <c r="H107" s="11">
        <f t="shared" si="40"/>
        <v>0.2</v>
      </c>
      <c r="I107" s="11">
        <v>0.5</v>
      </c>
      <c r="J107" s="11">
        <v>-0.3</v>
      </c>
      <c r="K107" s="11"/>
      <c r="L107" s="13">
        <f t="shared" si="41"/>
        <v>17.7</v>
      </c>
      <c r="M107" s="13">
        <f t="shared" si="42"/>
        <v>12.5</v>
      </c>
      <c r="N107" s="13">
        <f t="shared" si="43"/>
        <v>5.2</v>
      </c>
      <c r="O107" s="13">
        <f t="shared" si="44"/>
        <v>0</v>
      </c>
    </row>
    <row r="108" spans="1:15" ht="15" customHeight="1" x14ac:dyDescent="0.25">
      <c r="A108" s="14" t="s">
        <v>186</v>
      </c>
      <c r="B108" s="42" t="s">
        <v>65</v>
      </c>
      <c r="C108" s="40" t="s">
        <v>30</v>
      </c>
      <c r="D108" s="17">
        <f t="shared" si="39"/>
        <v>13</v>
      </c>
      <c r="E108" s="17"/>
      <c r="F108" s="17"/>
      <c r="G108" s="17">
        <v>13</v>
      </c>
      <c r="H108" s="11">
        <f t="shared" si="40"/>
        <v>-2</v>
      </c>
      <c r="I108" s="11"/>
      <c r="J108" s="11"/>
      <c r="K108" s="11">
        <v>-2</v>
      </c>
      <c r="L108" s="13">
        <f t="shared" si="41"/>
        <v>11</v>
      </c>
      <c r="M108" s="13">
        <f t="shared" si="42"/>
        <v>0</v>
      </c>
      <c r="N108" s="13">
        <f t="shared" si="43"/>
        <v>0</v>
      </c>
      <c r="O108" s="13">
        <f t="shared" si="44"/>
        <v>11</v>
      </c>
    </row>
    <row r="109" spans="1:15" ht="15.95" customHeight="1" x14ac:dyDescent="0.25">
      <c r="A109" s="470" t="s">
        <v>187</v>
      </c>
      <c r="B109" s="28" t="s">
        <v>180</v>
      </c>
      <c r="C109" s="26"/>
      <c r="D109" s="24">
        <f>SUM(D95:D108)</f>
        <v>61.3</v>
      </c>
      <c r="E109" s="24">
        <f>SUM(E95:E108)</f>
        <v>15.100000000000001</v>
      </c>
      <c r="F109" s="24">
        <f>SUM(F95:F108)</f>
        <v>30.400000000000002</v>
      </c>
      <c r="G109" s="24">
        <f>SUM(G95:G108)</f>
        <v>15.8</v>
      </c>
      <c r="H109" s="25">
        <f t="shared" ref="H109:O109" si="45">SUM(H95:H108)</f>
        <v>-4</v>
      </c>
      <c r="I109" s="25">
        <f t="shared" si="45"/>
        <v>-0.30000000000000004</v>
      </c>
      <c r="J109" s="25">
        <f t="shared" si="45"/>
        <v>-1.7</v>
      </c>
      <c r="K109" s="25">
        <f t="shared" si="45"/>
        <v>-2</v>
      </c>
      <c r="L109" s="22">
        <f t="shared" si="45"/>
        <v>57.3</v>
      </c>
      <c r="M109" s="22">
        <f t="shared" si="45"/>
        <v>14.8</v>
      </c>
      <c r="N109" s="22">
        <f t="shared" si="45"/>
        <v>28.7</v>
      </c>
      <c r="O109" s="22">
        <f t="shared" si="45"/>
        <v>13.8</v>
      </c>
    </row>
    <row r="110" spans="1:15" ht="15.95" customHeight="1" x14ac:dyDescent="0.25">
      <c r="A110" s="39" t="s">
        <v>188</v>
      </c>
      <c r="B110" s="526" t="s">
        <v>69</v>
      </c>
      <c r="C110" s="527"/>
      <c r="D110" s="527"/>
      <c r="E110" s="527"/>
      <c r="F110" s="527"/>
      <c r="G110" s="527"/>
      <c r="H110" s="527"/>
      <c r="I110" s="527"/>
      <c r="J110" s="527"/>
      <c r="K110" s="527"/>
      <c r="L110" s="527"/>
      <c r="M110" s="527"/>
      <c r="N110" s="527"/>
      <c r="O110" s="528"/>
    </row>
    <row r="111" spans="1:15" ht="15" customHeight="1" x14ac:dyDescent="0.25">
      <c r="A111" s="469" t="s">
        <v>189</v>
      </c>
      <c r="B111" s="12" t="s">
        <v>52</v>
      </c>
      <c r="C111" s="8" t="s">
        <v>24</v>
      </c>
      <c r="D111" s="9">
        <f>E111+F111+G111</f>
        <v>233.7</v>
      </c>
      <c r="E111" s="43"/>
      <c r="F111" s="43"/>
      <c r="G111" s="43">
        <v>233.7</v>
      </c>
      <c r="H111" s="11">
        <f>I111+J111+K111</f>
        <v>0</v>
      </c>
      <c r="I111" s="11"/>
      <c r="J111" s="11"/>
      <c r="K111" s="11"/>
      <c r="L111" s="13">
        <f>M111+N111+O111</f>
        <v>233.7</v>
      </c>
      <c r="M111" s="13">
        <f t="shared" ref="M111:O114" si="46">E111+I111</f>
        <v>0</v>
      </c>
      <c r="N111" s="13">
        <f t="shared" si="46"/>
        <v>0</v>
      </c>
      <c r="O111" s="13">
        <f t="shared" si="46"/>
        <v>233.7</v>
      </c>
    </row>
    <row r="112" spans="1:15" ht="15" customHeight="1" x14ac:dyDescent="0.25">
      <c r="A112" s="469" t="s">
        <v>190</v>
      </c>
      <c r="B112" s="13" t="s">
        <v>53</v>
      </c>
      <c r="C112" s="16" t="s">
        <v>24</v>
      </c>
      <c r="D112" s="17">
        <f>E112+F112+G112</f>
        <v>32</v>
      </c>
      <c r="E112" s="17"/>
      <c r="F112" s="17"/>
      <c r="G112" s="17">
        <v>32</v>
      </c>
      <c r="H112" s="11">
        <f>I112+J112+K112</f>
        <v>0.9</v>
      </c>
      <c r="I112" s="11"/>
      <c r="J112" s="11"/>
      <c r="K112" s="11">
        <v>0.9</v>
      </c>
      <c r="L112" s="13">
        <f>M112+N112+O112</f>
        <v>32.9</v>
      </c>
      <c r="M112" s="13">
        <f t="shared" si="46"/>
        <v>0</v>
      </c>
      <c r="N112" s="13">
        <f t="shared" si="46"/>
        <v>0</v>
      </c>
      <c r="O112" s="13">
        <f t="shared" si="46"/>
        <v>32.9</v>
      </c>
    </row>
    <row r="113" spans="1:15" ht="15" customHeight="1" x14ac:dyDescent="0.25">
      <c r="A113" s="469" t="s">
        <v>191</v>
      </c>
      <c r="B113" s="13" t="s">
        <v>168</v>
      </c>
      <c r="C113" s="16" t="s">
        <v>24</v>
      </c>
      <c r="D113" s="17">
        <f>E113+F113+G113</f>
        <v>7.8</v>
      </c>
      <c r="E113" s="44"/>
      <c r="F113" s="44"/>
      <c r="G113" s="44">
        <v>7.8</v>
      </c>
      <c r="H113" s="11">
        <f>I113+J113+K113</f>
        <v>0</v>
      </c>
      <c r="I113" s="11"/>
      <c r="J113" s="11"/>
      <c r="K113" s="11"/>
      <c r="L113" s="13">
        <f>M113+N113+O113</f>
        <v>7.8</v>
      </c>
      <c r="M113" s="13">
        <f t="shared" si="46"/>
        <v>0</v>
      </c>
      <c r="N113" s="13">
        <f t="shared" si="46"/>
        <v>0</v>
      </c>
      <c r="O113" s="13">
        <f t="shared" si="46"/>
        <v>7.8</v>
      </c>
    </row>
    <row r="114" spans="1:15" s="38" customFormat="1" ht="15" customHeight="1" x14ac:dyDescent="0.25">
      <c r="A114" s="469" t="s">
        <v>192</v>
      </c>
      <c r="B114" s="13" t="s">
        <v>70</v>
      </c>
      <c r="C114" s="31" t="s">
        <v>24</v>
      </c>
      <c r="D114" s="17">
        <f>E114+F114+G114</f>
        <v>4.5999999999999996</v>
      </c>
      <c r="E114" s="17"/>
      <c r="F114" s="17"/>
      <c r="G114" s="17">
        <v>4.5999999999999996</v>
      </c>
      <c r="H114" s="11">
        <f>I114+J114+K114</f>
        <v>-0.3</v>
      </c>
      <c r="I114" s="11"/>
      <c r="J114" s="11"/>
      <c r="K114" s="11">
        <v>-0.3</v>
      </c>
      <c r="L114" s="13">
        <f>M114+N114+O114</f>
        <v>4.3</v>
      </c>
      <c r="M114" s="13">
        <f t="shared" si="46"/>
        <v>0</v>
      </c>
      <c r="N114" s="13">
        <f t="shared" si="46"/>
        <v>0</v>
      </c>
      <c r="O114" s="13">
        <f t="shared" si="46"/>
        <v>4.3</v>
      </c>
    </row>
    <row r="115" spans="1:15" ht="15.95" customHeight="1" x14ac:dyDescent="0.25">
      <c r="A115" s="21" t="s">
        <v>193</v>
      </c>
      <c r="B115" s="45" t="s">
        <v>181</v>
      </c>
      <c r="C115" s="26"/>
      <c r="D115" s="24">
        <f>SUM(D111:D114)</f>
        <v>278.10000000000002</v>
      </c>
      <c r="E115" s="24">
        <f>SUM(E111:E114)</f>
        <v>0</v>
      </c>
      <c r="F115" s="24">
        <f>SUM(F111:F114)</f>
        <v>0</v>
      </c>
      <c r="G115" s="24">
        <f>SUM(G111:G114)</f>
        <v>278.10000000000002</v>
      </c>
      <c r="H115" s="25">
        <f t="shared" ref="H115:O115" si="47">SUM(H111:H114)</f>
        <v>0.60000000000000009</v>
      </c>
      <c r="I115" s="25">
        <f t="shared" si="47"/>
        <v>0</v>
      </c>
      <c r="J115" s="25">
        <f t="shared" si="47"/>
        <v>0</v>
      </c>
      <c r="K115" s="25">
        <f t="shared" si="47"/>
        <v>0.60000000000000009</v>
      </c>
      <c r="L115" s="22">
        <f t="shared" si="47"/>
        <v>278.7</v>
      </c>
      <c r="M115" s="22">
        <f t="shared" si="47"/>
        <v>0</v>
      </c>
      <c r="N115" s="22">
        <f t="shared" si="47"/>
        <v>0</v>
      </c>
      <c r="O115" s="22">
        <f t="shared" si="47"/>
        <v>278.7</v>
      </c>
    </row>
    <row r="116" spans="1:15" ht="15.95" customHeight="1" x14ac:dyDescent="0.25">
      <c r="A116" s="21" t="s">
        <v>194</v>
      </c>
      <c r="B116" s="46" t="s">
        <v>173</v>
      </c>
      <c r="C116" s="47"/>
      <c r="D116" s="48">
        <f t="shared" ref="D116:O116" si="48">D39+D52+D56+D93+D109+D115</f>
        <v>1109.5999999999999</v>
      </c>
      <c r="E116" s="48">
        <f t="shared" si="48"/>
        <v>175.89999999999998</v>
      </c>
      <c r="F116" s="48">
        <f t="shared" si="48"/>
        <v>113</v>
      </c>
      <c r="G116" s="48">
        <f t="shared" si="48"/>
        <v>820.69999999999993</v>
      </c>
      <c r="H116" s="49">
        <f t="shared" si="48"/>
        <v>-35.300000000000004</v>
      </c>
      <c r="I116" s="49">
        <f t="shared" si="48"/>
        <v>-2.2000000000000002</v>
      </c>
      <c r="J116" s="49">
        <f t="shared" si="48"/>
        <v>-2.9</v>
      </c>
      <c r="K116" s="49">
        <f t="shared" si="48"/>
        <v>-30.2</v>
      </c>
      <c r="L116" s="50">
        <f t="shared" si="48"/>
        <v>1074.3</v>
      </c>
      <c r="M116" s="50">
        <f t="shared" si="48"/>
        <v>173.7</v>
      </c>
      <c r="N116" s="50">
        <f t="shared" si="48"/>
        <v>110.10000000000001</v>
      </c>
      <c r="O116" s="50">
        <f t="shared" si="48"/>
        <v>790.5</v>
      </c>
    </row>
    <row r="117" spans="1:15" x14ac:dyDescent="0.25">
      <c r="A117" s="56"/>
      <c r="B117" s="51"/>
      <c r="C117" s="52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</row>
    <row r="118" spans="1:15" x14ac:dyDescent="0.25">
      <c r="A118" s="7"/>
      <c r="B118" s="7"/>
      <c r="C118" s="53"/>
      <c r="D118" s="7"/>
      <c r="E118" s="7"/>
      <c r="F118" s="7"/>
      <c r="G118" s="7"/>
    </row>
    <row r="119" spans="1:15" x14ac:dyDescent="0.25">
      <c r="A119" s="7"/>
      <c r="B119" s="7"/>
      <c r="C119" s="53"/>
      <c r="D119" s="7"/>
      <c r="E119" s="7"/>
      <c r="F119" s="7"/>
      <c r="G119" s="7"/>
    </row>
    <row r="120" spans="1:15" x14ac:dyDescent="0.25">
      <c r="A120" s="7"/>
      <c r="B120" s="7"/>
      <c r="C120" s="53"/>
      <c r="D120" s="7"/>
      <c r="E120" s="7"/>
      <c r="F120" s="7"/>
      <c r="G120" s="7"/>
    </row>
    <row r="121" spans="1:15" x14ac:dyDescent="0.25">
      <c r="A121" s="7"/>
      <c r="B121" s="7"/>
      <c r="C121" s="53"/>
      <c r="D121" s="7"/>
      <c r="E121" s="7"/>
      <c r="F121" s="7"/>
      <c r="G121" s="7"/>
    </row>
    <row r="122" spans="1:15" x14ac:dyDescent="0.25">
      <c r="A122" s="7"/>
      <c r="B122" s="7"/>
      <c r="C122" s="53"/>
      <c r="D122" s="7"/>
      <c r="E122" s="7"/>
      <c r="F122" s="7"/>
      <c r="G122" s="7"/>
    </row>
    <row r="123" spans="1:15" x14ac:dyDescent="0.25">
      <c r="A123" s="7"/>
      <c r="B123" s="7"/>
      <c r="C123" s="53"/>
      <c r="D123" s="7"/>
      <c r="E123" s="7"/>
      <c r="F123" s="7"/>
      <c r="G123" s="7"/>
    </row>
    <row r="124" spans="1:15" x14ac:dyDescent="0.25">
      <c r="A124" s="7"/>
      <c r="B124" s="7"/>
      <c r="C124" s="53"/>
      <c r="D124" s="7"/>
      <c r="E124" s="7"/>
      <c r="F124" s="7"/>
      <c r="G124" s="7"/>
    </row>
    <row r="125" spans="1:15" x14ac:dyDescent="0.25">
      <c r="A125" s="7"/>
      <c r="B125" s="7"/>
      <c r="C125" s="53"/>
      <c r="D125" s="7"/>
      <c r="E125" s="7"/>
      <c r="F125" s="7"/>
      <c r="G125" s="7"/>
    </row>
    <row r="126" spans="1:15" x14ac:dyDescent="0.25">
      <c r="A126" s="7"/>
      <c r="B126" s="7"/>
      <c r="C126" s="53"/>
      <c r="D126" s="7"/>
      <c r="E126" s="7"/>
      <c r="F126" s="7"/>
      <c r="G126" s="7"/>
    </row>
    <row r="127" spans="1:15" x14ac:dyDescent="0.25">
      <c r="A127" s="7"/>
      <c r="B127" s="7"/>
      <c r="C127" s="53"/>
      <c r="D127" s="7"/>
      <c r="E127" s="7"/>
      <c r="F127" s="7"/>
      <c r="G127" s="7"/>
    </row>
    <row r="128" spans="1:15" x14ac:dyDescent="0.25">
      <c r="A128" s="7"/>
      <c r="B128" s="7"/>
      <c r="C128" s="53"/>
      <c r="D128" s="7"/>
      <c r="E128" s="7"/>
      <c r="F128" s="7"/>
      <c r="G128" s="7"/>
    </row>
    <row r="129" spans="1:7" x14ac:dyDescent="0.25">
      <c r="A129" s="7"/>
      <c r="B129" s="7"/>
      <c r="C129" s="53"/>
      <c r="D129" s="7"/>
      <c r="E129" s="7"/>
      <c r="F129" s="7"/>
      <c r="G129" s="7"/>
    </row>
    <row r="130" spans="1:7" x14ac:dyDescent="0.25">
      <c r="A130" s="7"/>
      <c r="B130" s="7"/>
      <c r="C130" s="53"/>
      <c r="D130" s="7"/>
      <c r="E130" s="7"/>
      <c r="F130" s="7"/>
      <c r="G130" s="7"/>
    </row>
    <row r="131" spans="1:7" x14ac:dyDescent="0.25">
      <c r="A131" s="7"/>
      <c r="B131" s="7"/>
      <c r="C131" s="53"/>
      <c r="D131" s="7"/>
      <c r="E131" s="7"/>
      <c r="F131" s="7"/>
      <c r="G131" s="7"/>
    </row>
    <row r="132" spans="1:7" x14ac:dyDescent="0.25">
      <c r="A132" s="7"/>
      <c r="B132" s="7"/>
      <c r="C132" s="53"/>
      <c r="D132" s="7"/>
      <c r="E132" s="7"/>
      <c r="F132" s="7"/>
      <c r="G132" s="7"/>
    </row>
    <row r="133" spans="1:7" x14ac:dyDescent="0.25">
      <c r="A133" s="7"/>
      <c r="B133" s="7"/>
      <c r="C133" s="53"/>
      <c r="D133" s="7"/>
      <c r="E133" s="7"/>
      <c r="F133" s="7"/>
      <c r="G133" s="7"/>
    </row>
    <row r="134" spans="1:7" x14ac:dyDescent="0.25">
      <c r="A134" s="7"/>
      <c r="B134" s="7"/>
      <c r="C134" s="53"/>
      <c r="D134" s="7"/>
      <c r="E134" s="7"/>
      <c r="F134" s="7"/>
      <c r="G134" s="7"/>
    </row>
    <row r="135" spans="1:7" x14ac:dyDescent="0.25">
      <c r="A135" s="7"/>
      <c r="B135" s="7"/>
      <c r="C135" s="53"/>
      <c r="D135" s="7"/>
      <c r="E135" s="7"/>
      <c r="F135" s="7"/>
      <c r="G135" s="7"/>
    </row>
    <row r="136" spans="1:7" x14ac:dyDescent="0.25">
      <c r="A136" s="7"/>
      <c r="B136" s="7"/>
      <c r="C136" s="53"/>
      <c r="D136" s="7"/>
      <c r="E136" s="7"/>
      <c r="F136" s="7"/>
      <c r="G136" s="7"/>
    </row>
    <row r="137" spans="1:7" x14ac:dyDescent="0.25">
      <c r="A137" s="7"/>
      <c r="B137" s="7"/>
      <c r="C137" s="53"/>
      <c r="D137" s="7"/>
      <c r="E137" s="7"/>
      <c r="F137" s="7"/>
      <c r="G137" s="7"/>
    </row>
    <row r="138" spans="1:7" x14ac:dyDescent="0.25">
      <c r="A138" s="7"/>
      <c r="B138" s="7"/>
      <c r="C138" s="53"/>
      <c r="D138" s="7"/>
      <c r="E138" s="7"/>
      <c r="F138" s="7"/>
      <c r="G138" s="7"/>
    </row>
    <row r="139" spans="1:7" x14ac:dyDescent="0.25">
      <c r="A139" s="7"/>
      <c r="B139" s="7"/>
      <c r="C139" s="53"/>
      <c r="D139" s="7"/>
      <c r="E139" s="7"/>
      <c r="F139" s="7"/>
      <c r="G139" s="7"/>
    </row>
    <row r="140" spans="1:7" x14ac:dyDescent="0.25">
      <c r="A140" s="7"/>
      <c r="B140" s="7"/>
      <c r="C140" s="53"/>
      <c r="D140" s="7"/>
      <c r="E140" s="7"/>
      <c r="F140" s="7"/>
      <c r="G140" s="7"/>
    </row>
    <row r="141" spans="1:7" x14ac:dyDescent="0.25">
      <c r="A141" s="7"/>
      <c r="B141" s="7"/>
      <c r="C141" s="53"/>
      <c r="D141" s="7"/>
      <c r="E141" s="7"/>
      <c r="F141" s="7"/>
      <c r="G141" s="7"/>
    </row>
    <row r="142" spans="1:7" x14ac:dyDescent="0.25">
      <c r="A142" s="7"/>
      <c r="B142" s="7"/>
      <c r="C142" s="53"/>
      <c r="D142" s="7"/>
      <c r="E142" s="7"/>
      <c r="F142" s="7"/>
      <c r="G142" s="7"/>
    </row>
    <row r="143" spans="1:7" x14ac:dyDescent="0.25">
      <c r="A143" s="7"/>
      <c r="B143" s="7"/>
      <c r="C143" s="53"/>
      <c r="D143" s="7"/>
      <c r="E143" s="7"/>
      <c r="F143" s="7"/>
      <c r="G143" s="7"/>
    </row>
    <row r="144" spans="1:7" x14ac:dyDescent="0.25">
      <c r="A144" s="7"/>
      <c r="B144" s="7"/>
      <c r="C144" s="53"/>
      <c r="D144" s="7"/>
      <c r="E144" s="7"/>
      <c r="F144" s="7"/>
      <c r="G144" s="7"/>
    </row>
    <row r="145" spans="1:7" x14ac:dyDescent="0.25">
      <c r="A145" s="7"/>
      <c r="B145" s="7"/>
      <c r="C145" s="53"/>
      <c r="D145" s="7"/>
      <c r="E145" s="7"/>
      <c r="F145" s="7"/>
      <c r="G145" s="7"/>
    </row>
    <row r="146" spans="1:7" x14ac:dyDescent="0.25">
      <c r="A146" s="7"/>
      <c r="B146" s="7"/>
      <c r="C146" s="53"/>
      <c r="D146" s="7"/>
      <c r="E146" s="7"/>
      <c r="F146" s="7"/>
      <c r="G146" s="7"/>
    </row>
    <row r="147" spans="1:7" x14ac:dyDescent="0.25">
      <c r="A147" s="7"/>
      <c r="B147" s="7"/>
      <c r="C147" s="53"/>
      <c r="D147" s="7"/>
      <c r="E147" s="7"/>
      <c r="F147" s="7"/>
      <c r="G147" s="7"/>
    </row>
    <row r="148" spans="1:7" x14ac:dyDescent="0.25">
      <c r="A148" s="7"/>
      <c r="B148" s="7"/>
      <c r="C148" s="53"/>
      <c r="D148" s="7"/>
      <c r="E148" s="7"/>
      <c r="F148" s="7"/>
      <c r="G148" s="7"/>
    </row>
    <row r="149" spans="1:7" x14ac:dyDescent="0.25">
      <c r="A149" s="7"/>
      <c r="B149" s="7"/>
      <c r="C149" s="53"/>
      <c r="D149" s="7"/>
      <c r="E149" s="7"/>
      <c r="F149" s="7"/>
      <c r="G149" s="7"/>
    </row>
    <row r="150" spans="1:7" x14ac:dyDescent="0.25">
      <c r="A150" s="7"/>
      <c r="B150" s="7"/>
      <c r="C150" s="53"/>
      <c r="D150" s="7"/>
      <c r="E150" s="7"/>
      <c r="F150" s="7"/>
      <c r="G150" s="7"/>
    </row>
    <row r="151" spans="1:7" x14ac:dyDescent="0.25">
      <c r="A151" s="7"/>
      <c r="B151" s="7"/>
      <c r="C151" s="53"/>
      <c r="D151" s="7"/>
      <c r="E151" s="7"/>
      <c r="F151" s="7"/>
      <c r="G151" s="7"/>
    </row>
    <row r="152" spans="1:7" x14ac:dyDescent="0.25">
      <c r="A152" s="7"/>
      <c r="B152" s="7"/>
      <c r="C152" s="53"/>
      <c r="D152" s="7"/>
      <c r="E152" s="7"/>
      <c r="F152" s="7"/>
      <c r="G152" s="7"/>
    </row>
    <row r="153" spans="1:7" x14ac:dyDescent="0.25">
      <c r="A153" s="7"/>
      <c r="B153" s="7"/>
      <c r="C153" s="53"/>
      <c r="D153" s="7"/>
      <c r="E153" s="7"/>
      <c r="F153" s="7"/>
      <c r="G153" s="7"/>
    </row>
    <row r="154" spans="1:7" x14ac:dyDescent="0.25">
      <c r="A154" s="7"/>
      <c r="B154" s="7"/>
      <c r="C154" s="53"/>
      <c r="D154" s="7"/>
      <c r="E154" s="7"/>
      <c r="F154" s="7"/>
      <c r="G154" s="7"/>
    </row>
    <row r="155" spans="1:7" x14ac:dyDescent="0.25">
      <c r="A155" s="7"/>
      <c r="B155" s="7"/>
      <c r="C155" s="53"/>
      <c r="D155" s="7"/>
      <c r="E155" s="7"/>
      <c r="F155" s="7"/>
      <c r="G155" s="7"/>
    </row>
    <row r="156" spans="1:7" x14ac:dyDescent="0.25">
      <c r="A156" s="7"/>
      <c r="B156" s="7"/>
      <c r="C156" s="53"/>
      <c r="D156" s="7"/>
      <c r="E156" s="7"/>
      <c r="F156" s="7"/>
      <c r="G156" s="7"/>
    </row>
    <row r="157" spans="1:7" x14ac:dyDescent="0.25">
      <c r="A157" s="7"/>
      <c r="B157" s="7"/>
      <c r="C157" s="53"/>
      <c r="D157" s="7"/>
      <c r="E157" s="7"/>
      <c r="F157" s="7"/>
      <c r="G157" s="7"/>
    </row>
    <row r="158" spans="1:7" x14ac:dyDescent="0.25">
      <c r="A158" s="7"/>
      <c r="B158" s="7"/>
      <c r="C158" s="53"/>
      <c r="D158" s="7"/>
      <c r="E158" s="7"/>
      <c r="F158" s="7"/>
      <c r="G158" s="7"/>
    </row>
    <row r="159" spans="1:7" x14ac:dyDescent="0.25">
      <c r="A159" s="7"/>
      <c r="B159" s="7"/>
      <c r="C159" s="53"/>
      <c r="D159" s="7"/>
      <c r="E159" s="7"/>
      <c r="F159" s="7"/>
      <c r="G159" s="7"/>
    </row>
    <row r="160" spans="1:7" x14ac:dyDescent="0.25">
      <c r="A160" s="7"/>
      <c r="B160" s="7"/>
      <c r="C160" s="53"/>
      <c r="D160" s="7"/>
      <c r="E160" s="7"/>
      <c r="F160" s="7"/>
      <c r="G160" s="7"/>
    </row>
    <row r="161" spans="1:7" x14ac:dyDescent="0.25">
      <c r="A161" s="7"/>
      <c r="B161" s="7"/>
      <c r="C161" s="53"/>
      <c r="D161" s="7"/>
      <c r="E161" s="7"/>
      <c r="F161" s="7"/>
      <c r="G161" s="7"/>
    </row>
    <row r="162" spans="1:7" x14ac:dyDescent="0.25">
      <c r="A162" s="7"/>
      <c r="B162" s="7"/>
      <c r="C162" s="53"/>
      <c r="D162" s="7"/>
      <c r="E162" s="7"/>
      <c r="F162" s="7"/>
      <c r="G162" s="7"/>
    </row>
    <row r="163" spans="1:7" x14ac:dyDescent="0.25">
      <c r="A163" s="7"/>
      <c r="B163" s="7"/>
      <c r="C163" s="53"/>
      <c r="D163" s="7"/>
      <c r="E163" s="7"/>
      <c r="F163" s="7"/>
      <c r="G163" s="7"/>
    </row>
    <row r="164" spans="1:7" x14ac:dyDescent="0.25">
      <c r="A164" s="7"/>
      <c r="B164" s="7"/>
      <c r="C164" s="53"/>
      <c r="D164" s="7"/>
      <c r="E164" s="7"/>
      <c r="F164" s="7"/>
      <c r="G164" s="7"/>
    </row>
    <row r="165" spans="1:7" x14ac:dyDescent="0.25">
      <c r="A165" s="7"/>
      <c r="B165" s="7"/>
      <c r="C165" s="53"/>
      <c r="D165" s="7"/>
      <c r="E165" s="7"/>
      <c r="F165" s="7"/>
      <c r="G165" s="7"/>
    </row>
    <row r="166" spans="1:7" x14ac:dyDescent="0.25">
      <c r="A166" s="7"/>
      <c r="B166" s="7"/>
      <c r="C166" s="53"/>
      <c r="D166" s="7"/>
      <c r="E166" s="7"/>
      <c r="F166" s="7"/>
      <c r="G166" s="7"/>
    </row>
    <row r="167" spans="1:7" x14ac:dyDescent="0.25">
      <c r="A167" s="7"/>
      <c r="B167" s="7"/>
      <c r="C167" s="53"/>
      <c r="D167" s="7"/>
      <c r="E167" s="7"/>
      <c r="F167" s="7"/>
      <c r="G167" s="7"/>
    </row>
    <row r="168" spans="1:7" x14ac:dyDescent="0.25">
      <c r="A168" s="7"/>
      <c r="B168" s="7"/>
      <c r="C168" s="53"/>
      <c r="D168" s="7"/>
      <c r="E168" s="7"/>
      <c r="F168" s="7"/>
      <c r="G168" s="7"/>
    </row>
    <row r="169" spans="1:7" x14ac:dyDescent="0.25">
      <c r="A169" s="7"/>
      <c r="B169" s="7"/>
      <c r="C169" s="53"/>
      <c r="D169" s="7"/>
      <c r="E169" s="7"/>
      <c r="F169" s="7"/>
      <c r="G169" s="7"/>
    </row>
    <row r="170" spans="1:7" x14ac:dyDescent="0.25">
      <c r="A170" s="7"/>
      <c r="B170" s="7"/>
      <c r="C170" s="53"/>
      <c r="D170" s="7"/>
      <c r="E170" s="7"/>
      <c r="F170" s="7"/>
      <c r="G170" s="7"/>
    </row>
    <row r="171" spans="1:7" x14ac:dyDescent="0.25">
      <c r="A171" s="7"/>
      <c r="B171" s="7"/>
      <c r="C171" s="53"/>
      <c r="D171" s="7"/>
      <c r="E171" s="7"/>
      <c r="F171" s="7"/>
      <c r="G171" s="7"/>
    </row>
    <row r="172" spans="1:7" x14ac:dyDescent="0.25">
      <c r="A172" s="7"/>
      <c r="B172" s="7"/>
      <c r="C172" s="53"/>
      <c r="D172" s="7"/>
      <c r="E172" s="7"/>
      <c r="F172" s="7"/>
      <c r="G172" s="7"/>
    </row>
    <row r="173" spans="1:7" x14ac:dyDescent="0.25">
      <c r="A173" s="7"/>
      <c r="B173" s="7"/>
      <c r="C173" s="53"/>
      <c r="D173" s="7"/>
      <c r="E173" s="7"/>
      <c r="F173" s="7"/>
      <c r="G173" s="7"/>
    </row>
    <row r="174" spans="1:7" x14ac:dyDescent="0.25">
      <c r="A174" s="7"/>
      <c r="B174" s="7"/>
      <c r="C174" s="53"/>
      <c r="D174" s="7"/>
      <c r="E174" s="7"/>
      <c r="F174" s="7"/>
      <c r="G174" s="7"/>
    </row>
    <row r="175" spans="1:7" x14ac:dyDescent="0.25">
      <c r="A175" s="7"/>
      <c r="B175" s="7"/>
      <c r="C175" s="53"/>
      <c r="D175" s="7"/>
      <c r="E175" s="7"/>
      <c r="F175" s="7"/>
      <c r="G175" s="7"/>
    </row>
    <row r="176" spans="1:7" x14ac:dyDescent="0.25">
      <c r="A176" s="7"/>
      <c r="B176" s="7"/>
      <c r="C176" s="53"/>
      <c r="D176" s="7"/>
      <c r="E176" s="7"/>
      <c r="F176" s="7"/>
      <c r="G176" s="7"/>
    </row>
    <row r="177" spans="1:7" x14ac:dyDescent="0.25">
      <c r="A177" s="7"/>
      <c r="B177" s="7"/>
      <c r="C177" s="53"/>
      <c r="D177" s="7"/>
      <c r="E177" s="7"/>
      <c r="F177" s="7"/>
      <c r="G177" s="7"/>
    </row>
    <row r="178" spans="1:7" x14ac:dyDescent="0.25">
      <c r="A178" s="7"/>
      <c r="B178" s="7"/>
      <c r="C178" s="53"/>
      <c r="D178" s="7"/>
      <c r="E178" s="7"/>
      <c r="F178" s="7"/>
      <c r="G178" s="7"/>
    </row>
    <row r="179" spans="1:7" x14ac:dyDescent="0.25">
      <c r="A179" s="7"/>
      <c r="B179" s="7"/>
      <c r="C179" s="53"/>
      <c r="D179" s="7"/>
      <c r="E179" s="7"/>
      <c r="F179" s="7"/>
      <c r="G179" s="7"/>
    </row>
    <row r="180" spans="1:7" x14ac:dyDescent="0.25">
      <c r="A180" s="7"/>
      <c r="B180" s="7"/>
      <c r="C180" s="53"/>
      <c r="D180" s="7"/>
      <c r="E180" s="7"/>
      <c r="F180" s="7"/>
      <c r="G180" s="7"/>
    </row>
    <row r="181" spans="1:7" x14ac:dyDescent="0.25">
      <c r="A181" s="7"/>
      <c r="B181" s="7"/>
      <c r="C181" s="53"/>
      <c r="D181" s="7"/>
      <c r="E181" s="7"/>
      <c r="F181" s="7"/>
      <c r="G181" s="7"/>
    </row>
    <row r="182" spans="1:7" x14ac:dyDescent="0.25">
      <c r="A182" s="7"/>
      <c r="B182" s="7"/>
      <c r="C182" s="53"/>
      <c r="D182" s="7"/>
      <c r="E182" s="7"/>
      <c r="F182" s="7"/>
      <c r="G182" s="7"/>
    </row>
    <row r="183" spans="1:7" x14ac:dyDescent="0.25">
      <c r="A183" s="7"/>
      <c r="B183" s="7"/>
      <c r="C183" s="53"/>
      <c r="D183" s="7"/>
      <c r="E183" s="7"/>
      <c r="F183" s="7"/>
      <c r="G183" s="7"/>
    </row>
    <row r="184" spans="1:7" x14ac:dyDescent="0.25">
      <c r="A184" s="7"/>
      <c r="B184" s="7"/>
      <c r="C184" s="53"/>
      <c r="D184" s="7"/>
      <c r="E184" s="7"/>
      <c r="F184" s="7"/>
      <c r="G184" s="7"/>
    </row>
    <row r="185" spans="1:7" x14ac:dyDescent="0.25">
      <c r="A185" s="7"/>
      <c r="B185" s="7"/>
      <c r="C185" s="53"/>
      <c r="D185" s="7"/>
      <c r="E185" s="7"/>
      <c r="F185" s="7"/>
      <c r="G185" s="7"/>
    </row>
    <row r="186" spans="1:7" x14ac:dyDescent="0.25">
      <c r="A186" s="7"/>
      <c r="B186" s="7"/>
      <c r="C186" s="53"/>
      <c r="D186" s="7"/>
      <c r="E186" s="7"/>
      <c r="F186" s="7"/>
      <c r="G186" s="7"/>
    </row>
    <row r="187" spans="1:7" x14ac:dyDescent="0.25">
      <c r="A187" s="7"/>
      <c r="B187" s="7"/>
      <c r="C187" s="53"/>
      <c r="D187" s="7"/>
      <c r="E187" s="7"/>
      <c r="F187" s="7"/>
      <c r="G187" s="7"/>
    </row>
    <row r="188" spans="1:7" x14ac:dyDescent="0.25">
      <c r="A188" s="7"/>
      <c r="B188" s="7"/>
      <c r="C188" s="53"/>
      <c r="D188" s="7"/>
      <c r="E188" s="7"/>
      <c r="F188" s="7"/>
      <c r="G188" s="7"/>
    </row>
    <row r="189" spans="1:7" x14ac:dyDescent="0.25">
      <c r="A189" s="7"/>
      <c r="B189" s="7"/>
      <c r="C189" s="53"/>
      <c r="D189" s="7"/>
      <c r="E189" s="7"/>
      <c r="F189" s="7"/>
      <c r="G189" s="7"/>
    </row>
    <row r="190" spans="1:7" x14ac:dyDescent="0.25">
      <c r="A190" s="7"/>
      <c r="B190" s="7"/>
      <c r="C190" s="53"/>
      <c r="D190" s="7"/>
      <c r="E190" s="7"/>
      <c r="F190" s="7"/>
      <c r="G190" s="7"/>
    </row>
    <row r="191" spans="1:7" x14ac:dyDescent="0.25">
      <c r="A191" s="7"/>
      <c r="B191" s="7"/>
      <c r="C191" s="53"/>
      <c r="D191" s="7"/>
      <c r="E191" s="7"/>
      <c r="F191" s="7"/>
      <c r="G191" s="7"/>
    </row>
    <row r="192" spans="1:7" x14ac:dyDescent="0.25">
      <c r="A192" s="7"/>
      <c r="B192" s="7"/>
      <c r="C192" s="53"/>
      <c r="D192" s="7"/>
      <c r="E192" s="7"/>
      <c r="F192" s="7"/>
      <c r="G192" s="7"/>
    </row>
    <row r="193" spans="1:7" x14ac:dyDescent="0.25">
      <c r="A193" s="7"/>
      <c r="B193" s="7"/>
      <c r="C193" s="53"/>
      <c r="D193" s="7"/>
      <c r="E193" s="7"/>
      <c r="F193" s="7"/>
      <c r="G193" s="7"/>
    </row>
    <row r="194" spans="1:7" x14ac:dyDescent="0.25">
      <c r="A194" s="7"/>
      <c r="B194" s="7"/>
      <c r="C194" s="53"/>
      <c r="D194" s="7"/>
      <c r="E194" s="7"/>
      <c r="F194" s="7"/>
      <c r="G194" s="7"/>
    </row>
    <row r="195" spans="1:7" x14ac:dyDescent="0.25">
      <c r="A195" s="7"/>
      <c r="B195" s="7"/>
      <c r="C195" s="53"/>
      <c r="D195" s="7"/>
      <c r="E195" s="7"/>
      <c r="F195" s="7"/>
      <c r="G195" s="7"/>
    </row>
    <row r="196" spans="1:7" x14ac:dyDescent="0.25">
      <c r="A196" s="7"/>
      <c r="B196" s="7"/>
      <c r="C196" s="53"/>
      <c r="D196" s="7"/>
      <c r="E196" s="7"/>
      <c r="F196" s="7"/>
      <c r="G196" s="7"/>
    </row>
    <row r="197" spans="1:7" x14ac:dyDescent="0.25">
      <c r="A197" s="7"/>
      <c r="B197" s="7"/>
      <c r="C197" s="53"/>
      <c r="D197" s="7"/>
      <c r="E197" s="7"/>
      <c r="F197" s="7"/>
      <c r="G197" s="7"/>
    </row>
    <row r="198" spans="1:7" x14ac:dyDescent="0.25">
      <c r="A198" s="7"/>
      <c r="B198" s="7"/>
      <c r="C198" s="53"/>
      <c r="D198" s="7"/>
      <c r="E198" s="7"/>
      <c r="F198" s="7"/>
      <c r="G198" s="7"/>
    </row>
    <row r="199" spans="1:7" x14ac:dyDescent="0.25">
      <c r="A199" s="7"/>
      <c r="B199" s="7"/>
      <c r="C199" s="53"/>
      <c r="D199" s="7"/>
      <c r="E199" s="7"/>
      <c r="F199" s="7"/>
      <c r="G199" s="7"/>
    </row>
    <row r="200" spans="1:7" x14ac:dyDescent="0.25">
      <c r="A200" s="7"/>
      <c r="B200" s="7"/>
      <c r="C200" s="53"/>
      <c r="D200" s="7"/>
      <c r="E200" s="7"/>
      <c r="F200" s="7"/>
      <c r="G200" s="7"/>
    </row>
    <row r="201" spans="1:7" x14ac:dyDescent="0.25">
      <c r="A201" s="7"/>
      <c r="B201" s="7"/>
      <c r="C201" s="53"/>
      <c r="D201" s="7"/>
      <c r="E201" s="7"/>
      <c r="F201" s="7"/>
      <c r="G201" s="7"/>
    </row>
    <row r="202" spans="1:7" x14ac:dyDescent="0.25">
      <c r="A202" s="7"/>
      <c r="B202" s="7"/>
      <c r="C202" s="53"/>
      <c r="D202" s="7"/>
      <c r="E202" s="7"/>
      <c r="F202" s="7"/>
      <c r="G202" s="7"/>
    </row>
    <row r="203" spans="1:7" x14ac:dyDescent="0.25">
      <c r="A203" s="7"/>
      <c r="B203" s="7"/>
      <c r="C203" s="53"/>
      <c r="D203" s="7"/>
      <c r="E203" s="7"/>
      <c r="F203" s="7"/>
      <c r="G203" s="7"/>
    </row>
    <row r="204" spans="1:7" x14ac:dyDescent="0.25">
      <c r="A204" s="7"/>
      <c r="B204" s="7"/>
      <c r="C204" s="53"/>
      <c r="D204" s="7"/>
      <c r="E204" s="7"/>
      <c r="F204" s="7"/>
      <c r="G204" s="7"/>
    </row>
    <row r="205" spans="1:7" x14ac:dyDescent="0.25">
      <c r="A205" s="7"/>
      <c r="B205" s="7"/>
      <c r="C205" s="53"/>
      <c r="D205" s="7"/>
      <c r="E205" s="7"/>
      <c r="F205" s="7"/>
      <c r="G205" s="7"/>
    </row>
    <row r="206" spans="1:7" x14ac:dyDescent="0.25">
      <c r="A206" s="7"/>
      <c r="B206" s="7"/>
      <c r="C206" s="53"/>
      <c r="D206" s="7"/>
      <c r="E206" s="7"/>
      <c r="F206" s="7"/>
      <c r="G206" s="7"/>
    </row>
    <row r="207" spans="1:7" x14ac:dyDescent="0.25">
      <c r="A207" s="7"/>
      <c r="B207" s="7"/>
      <c r="C207" s="53"/>
      <c r="D207" s="7"/>
      <c r="E207" s="7"/>
      <c r="F207" s="7"/>
      <c r="G207" s="7"/>
    </row>
    <row r="208" spans="1:7" x14ac:dyDescent="0.25">
      <c r="A208" s="7"/>
      <c r="B208" s="7"/>
      <c r="C208" s="53"/>
      <c r="D208" s="7"/>
      <c r="E208" s="7"/>
      <c r="F208" s="7"/>
      <c r="G208" s="7"/>
    </row>
    <row r="209" spans="1:7" x14ac:dyDescent="0.25">
      <c r="A209" s="7"/>
      <c r="B209" s="7"/>
      <c r="C209" s="53"/>
      <c r="D209" s="7"/>
      <c r="E209" s="7"/>
      <c r="F209" s="7"/>
      <c r="G209" s="7"/>
    </row>
    <row r="210" spans="1:7" x14ac:dyDescent="0.25">
      <c r="A210" s="7"/>
      <c r="B210" s="7"/>
      <c r="C210" s="53"/>
      <c r="D210" s="7"/>
      <c r="E210" s="7"/>
      <c r="F210" s="7"/>
      <c r="G210" s="7"/>
    </row>
    <row r="211" spans="1:7" x14ac:dyDescent="0.25">
      <c r="A211" s="7"/>
      <c r="B211" s="7"/>
      <c r="C211" s="53"/>
      <c r="D211" s="7"/>
      <c r="E211" s="7"/>
      <c r="F211" s="7"/>
      <c r="G211" s="7"/>
    </row>
    <row r="212" spans="1:7" x14ac:dyDescent="0.25">
      <c r="A212" s="7"/>
      <c r="B212" s="7"/>
      <c r="C212" s="53"/>
      <c r="D212" s="7"/>
      <c r="E212" s="7"/>
      <c r="F212" s="7"/>
      <c r="G212" s="7"/>
    </row>
    <row r="213" spans="1:7" x14ac:dyDescent="0.25">
      <c r="A213" s="7"/>
      <c r="B213" s="7"/>
      <c r="C213" s="53"/>
      <c r="D213" s="7"/>
      <c r="E213" s="7"/>
      <c r="F213" s="7"/>
      <c r="G213" s="7"/>
    </row>
    <row r="214" spans="1:7" x14ac:dyDescent="0.25">
      <c r="A214" s="7"/>
      <c r="B214" s="7"/>
      <c r="C214" s="53"/>
      <c r="D214" s="7"/>
      <c r="E214" s="7"/>
      <c r="F214" s="7"/>
      <c r="G214" s="7"/>
    </row>
    <row r="215" spans="1:7" x14ac:dyDescent="0.25">
      <c r="C215" s="54"/>
    </row>
    <row r="216" spans="1:7" x14ac:dyDescent="0.25">
      <c r="C216" s="54"/>
    </row>
    <row r="217" spans="1:7" x14ac:dyDescent="0.25">
      <c r="C217" s="54"/>
    </row>
    <row r="218" spans="1:7" x14ac:dyDescent="0.25">
      <c r="C218" s="54"/>
    </row>
    <row r="219" spans="1:7" x14ac:dyDescent="0.25">
      <c r="C219" s="54"/>
    </row>
    <row r="220" spans="1:7" x14ac:dyDescent="0.25">
      <c r="C220" s="54"/>
    </row>
    <row r="221" spans="1:7" x14ac:dyDescent="0.25">
      <c r="C221" s="54"/>
    </row>
    <row r="222" spans="1:7" x14ac:dyDescent="0.25">
      <c r="C222" s="54"/>
    </row>
    <row r="223" spans="1:7" x14ac:dyDescent="0.25">
      <c r="C223" s="54"/>
    </row>
    <row r="224" spans="1:7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</sheetData>
  <mergeCells count="45">
    <mergeCell ref="B19:O19"/>
    <mergeCell ref="B20:O20"/>
    <mergeCell ref="B15:O15"/>
    <mergeCell ref="B16:O16"/>
    <mergeCell ref="B110:O110"/>
    <mergeCell ref="L24:L26"/>
    <mergeCell ref="D24:D26"/>
    <mergeCell ref="E24:G24"/>
    <mergeCell ref="G25:G26"/>
    <mergeCell ref="E25:E26"/>
    <mergeCell ref="B94:O94"/>
    <mergeCell ref="M24:O24"/>
    <mergeCell ref="M25:M26"/>
    <mergeCell ref="B57:O57"/>
    <mergeCell ref="F25:F26"/>
    <mergeCell ref="B40:O40"/>
    <mergeCell ref="B17:O17"/>
    <mergeCell ref="B18:O18"/>
    <mergeCell ref="B13:O13"/>
    <mergeCell ref="B1:O1"/>
    <mergeCell ref="B2:O2"/>
    <mergeCell ref="B3:O3"/>
    <mergeCell ref="B4:O4"/>
    <mergeCell ref="B9:O9"/>
    <mergeCell ref="B10:O10"/>
    <mergeCell ref="B7:O7"/>
    <mergeCell ref="B8:O8"/>
    <mergeCell ref="B5:O5"/>
    <mergeCell ref="B6:O6"/>
    <mergeCell ref="B14:O14"/>
    <mergeCell ref="B11:O11"/>
    <mergeCell ref="B12:O12"/>
    <mergeCell ref="J25:J26"/>
    <mergeCell ref="B53:O53"/>
    <mergeCell ref="A22:O22"/>
    <mergeCell ref="N25:N26"/>
    <mergeCell ref="O25:O26"/>
    <mergeCell ref="K25:K26"/>
    <mergeCell ref="B27:O27"/>
    <mergeCell ref="A24:A26"/>
    <mergeCell ref="B24:B26"/>
    <mergeCell ref="C24:C26"/>
    <mergeCell ref="H24:H26"/>
    <mergeCell ref="I24:K24"/>
    <mergeCell ref="I25:I26"/>
  </mergeCells>
  <pageMargins left="1.1811023622047245" right="0.39370078740157483" top="0.59055118110236227" bottom="0.19685039370078741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7"/>
  <sheetViews>
    <sheetView showZeros="0" topLeftCell="A13" workbookViewId="0">
      <selection activeCell="B22" sqref="B22:N22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2:14" x14ac:dyDescent="0.25">
      <c r="B1" s="517" t="s">
        <v>349</v>
      </c>
      <c r="C1" s="517"/>
      <c r="D1" s="517"/>
      <c r="E1" s="517"/>
      <c r="F1" s="517"/>
      <c r="G1" s="517"/>
      <c r="H1" s="517"/>
      <c r="I1" s="517"/>
      <c r="J1" s="517"/>
      <c r="K1" s="517"/>
      <c r="L1" s="517"/>
      <c r="M1" s="517"/>
      <c r="N1" s="517"/>
    </row>
    <row r="2" spans="2:14" x14ac:dyDescent="0.25">
      <c r="B2" s="517" t="s">
        <v>435</v>
      </c>
      <c r="C2" s="517"/>
      <c r="D2" s="517"/>
      <c r="E2" s="517"/>
      <c r="F2" s="517"/>
      <c r="G2" s="517"/>
      <c r="H2" s="517"/>
      <c r="I2" s="517"/>
      <c r="J2" s="517"/>
      <c r="K2" s="517"/>
      <c r="L2" s="517"/>
      <c r="M2" s="517"/>
      <c r="N2" s="517"/>
    </row>
    <row r="3" spans="2:14" x14ac:dyDescent="0.25">
      <c r="B3" s="517" t="s">
        <v>454</v>
      </c>
      <c r="C3" s="517"/>
      <c r="D3" s="517"/>
      <c r="E3" s="517"/>
      <c r="F3" s="517"/>
      <c r="G3" s="517"/>
      <c r="H3" s="517"/>
      <c r="I3" s="517"/>
      <c r="J3" s="517"/>
      <c r="K3" s="517"/>
      <c r="L3" s="517"/>
      <c r="M3" s="517"/>
      <c r="N3" s="517"/>
    </row>
    <row r="4" spans="2:14" x14ac:dyDescent="0.25">
      <c r="B4" s="517" t="s">
        <v>354</v>
      </c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</row>
    <row r="5" spans="2:14" s="392" customFormat="1" x14ac:dyDescent="0.25">
      <c r="B5" s="516" t="s">
        <v>455</v>
      </c>
      <c r="C5" s="516"/>
      <c r="D5" s="516"/>
      <c r="E5" s="516"/>
      <c r="F5" s="516"/>
      <c r="G5" s="516"/>
      <c r="H5" s="516"/>
      <c r="I5" s="516"/>
      <c r="J5" s="516"/>
      <c r="K5" s="516"/>
      <c r="L5" s="516"/>
      <c r="M5" s="516"/>
      <c r="N5" s="516"/>
    </row>
    <row r="6" spans="2:14" s="392" customFormat="1" x14ac:dyDescent="0.25">
      <c r="B6" s="516" t="s">
        <v>529</v>
      </c>
      <c r="C6" s="516"/>
      <c r="D6" s="516"/>
      <c r="E6" s="516"/>
      <c r="F6" s="516"/>
      <c r="G6" s="516"/>
      <c r="H6" s="516"/>
      <c r="I6" s="516"/>
      <c r="J6" s="516"/>
      <c r="K6" s="516"/>
      <c r="L6" s="516"/>
      <c r="M6" s="516"/>
      <c r="N6" s="516"/>
    </row>
    <row r="7" spans="2:14" s="392" customFormat="1" x14ac:dyDescent="0.25">
      <c r="B7" s="516" t="s">
        <v>461</v>
      </c>
      <c r="C7" s="516"/>
      <c r="D7" s="516"/>
      <c r="E7" s="516"/>
      <c r="F7" s="516"/>
      <c r="G7" s="516"/>
      <c r="H7" s="516"/>
      <c r="I7" s="516"/>
      <c r="J7" s="516"/>
      <c r="K7" s="516"/>
      <c r="L7" s="516"/>
      <c r="M7" s="516"/>
      <c r="N7" s="516"/>
    </row>
    <row r="8" spans="2:14" s="392" customFormat="1" x14ac:dyDescent="0.25">
      <c r="B8" s="516" t="s">
        <v>530</v>
      </c>
      <c r="C8" s="516"/>
      <c r="D8" s="516"/>
      <c r="E8" s="516"/>
      <c r="F8" s="516"/>
      <c r="G8" s="516"/>
      <c r="H8" s="516"/>
      <c r="I8" s="516"/>
      <c r="J8" s="516"/>
      <c r="K8" s="516"/>
      <c r="L8" s="516"/>
      <c r="M8" s="516"/>
      <c r="N8" s="516"/>
    </row>
    <row r="9" spans="2:14" s="392" customFormat="1" ht="15" customHeight="1" x14ac:dyDescent="0.25">
      <c r="B9" s="516" t="s">
        <v>467</v>
      </c>
      <c r="C9" s="516"/>
      <c r="D9" s="516"/>
      <c r="E9" s="516"/>
      <c r="F9" s="516"/>
      <c r="G9" s="516"/>
      <c r="H9" s="516"/>
      <c r="I9" s="516"/>
      <c r="J9" s="516"/>
      <c r="K9" s="516"/>
      <c r="L9" s="516"/>
      <c r="M9" s="516"/>
      <c r="N9" s="516"/>
    </row>
    <row r="10" spans="2:14" s="392" customFormat="1" ht="15" customHeight="1" x14ac:dyDescent="0.25">
      <c r="B10" s="516" t="s">
        <v>482</v>
      </c>
      <c r="C10" s="516"/>
      <c r="D10" s="516"/>
      <c r="E10" s="516"/>
      <c r="F10" s="516"/>
      <c r="G10" s="516"/>
      <c r="H10" s="516"/>
      <c r="I10" s="516"/>
      <c r="J10" s="516"/>
      <c r="K10" s="516"/>
      <c r="L10" s="516"/>
      <c r="M10" s="516"/>
      <c r="N10" s="516"/>
    </row>
    <row r="11" spans="2:14" s="392" customFormat="1" ht="15" customHeight="1" x14ac:dyDescent="0.25">
      <c r="B11" s="516" t="s">
        <v>488</v>
      </c>
      <c r="C11" s="516"/>
      <c r="D11" s="516"/>
      <c r="E11" s="516"/>
      <c r="F11" s="516"/>
      <c r="G11" s="516"/>
      <c r="H11" s="516"/>
      <c r="I11" s="516"/>
      <c r="J11" s="516"/>
      <c r="K11" s="516"/>
      <c r="L11" s="516"/>
      <c r="M11" s="516"/>
      <c r="N11" s="516"/>
    </row>
    <row r="12" spans="2:14" s="392" customFormat="1" ht="15" customHeight="1" x14ac:dyDescent="0.25">
      <c r="B12" s="516" t="s">
        <v>497</v>
      </c>
      <c r="C12" s="516"/>
      <c r="D12" s="516"/>
      <c r="E12" s="516"/>
      <c r="F12" s="516"/>
      <c r="G12" s="516"/>
      <c r="H12" s="516"/>
      <c r="I12" s="516"/>
      <c r="J12" s="516"/>
      <c r="K12" s="516"/>
      <c r="L12" s="516"/>
      <c r="M12" s="516"/>
      <c r="N12" s="516"/>
    </row>
    <row r="13" spans="2:14" s="392" customFormat="1" ht="15" customHeight="1" x14ac:dyDescent="0.25">
      <c r="B13" s="516" t="s">
        <v>505</v>
      </c>
      <c r="C13" s="516"/>
      <c r="D13" s="516"/>
      <c r="E13" s="516"/>
      <c r="F13" s="516"/>
      <c r="G13" s="516"/>
      <c r="H13" s="516"/>
      <c r="I13" s="516"/>
      <c r="J13" s="516"/>
      <c r="K13" s="516"/>
      <c r="L13" s="516"/>
      <c r="M13" s="516"/>
      <c r="N13" s="516"/>
    </row>
    <row r="14" spans="2:14" s="392" customFormat="1" ht="15" customHeight="1" x14ac:dyDescent="0.25">
      <c r="B14" s="516" t="s">
        <v>516</v>
      </c>
      <c r="C14" s="516"/>
      <c r="D14" s="516"/>
      <c r="E14" s="516"/>
      <c r="F14" s="516"/>
      <c r="G14" s="516"/>
      <c r="H14" s="516"/>
      <c r="I14" s="516"/>
      <c r="J14" s="516"/>
      <c r="K14" s="516"/>
      <c r="L14" s="516"/>
      <c r="M14" s="516"/>
      <c r="N14" s="516"/>
    </row>
    <row r="15" spans="2:14" s="392" customFormat="1" ht="15" customHeight="1" x14ac:dyDescent="0.25">
      <c r="B15" s="516" t="s">
        <v>534</v>
      </c>
      <c r="C15" s="516"/>
      <c r="D15" s="516"/>
      <c r="E15" s="516"/>
      <c r="F15" s="516"/>
      <c r="G15" s="516"/>
      <c r="H15" s="516"/>
      <c r="I15" s="516"/>
      <c r="J15" s="516"/>
      <c r="K15" s="516"/>
      <c r="L15" s="516"/>
      <c r="M15" s="516"/>
      <c r="N15" s="516"/>
    </row>
    <row r="16" spans="2:14" s="392" customFormat="1" ht="15" customHeight="1" x14ac:dyDescent="0.25">
      <c r="B16" s="516" t="s">
        <v>546</v>
      </c>
      <c r="C16" s="516"/>
      <c r="D16" s="516"/>
      <c r="E16" s="516"/>
      <c r="F16" s="516"/>
      <c r="G16" s="516"/>
      <c r="H16" s="516"/>
      <c r="I16" s="516"/>
      <c r="J16" s="516"/>
      <c r="K16" s="516"/>
      <c r="L16" s="516"/>
      <c r="M16" s="516"/>
      <c r="N16" s="516"/>
    </row>
    <row r="17" spans="1:14" s="392" customFormat="1" ht="15" customHeight="1" x14ac:dyDescent="0.25">
      <c r="B17" s="516" t="s">
        <v>548</v>
      </c>
      <c r="C17" s="516"/>
      <c r="D17" s="516"/>
      <c r="E17" s="516"/>
      <c r="F17" s="516"/>
      <c r="G17" s="516"/>
      <c r="H17" s="516"/>
      <c r="I17" s="516"/>
      <c r="J17" s="516"/>
      <c r="K17" s="516"/>
      <c r="L17" s="516"/>
      <c r="M17" s="516"/>
      <c r="N17" s="516"/>
    </row>
    <row r="18" spans="1:14" s="392" customFormat="1" ht="15" customHeight="1" x14ac:dyDescent="0.25">
      <c r="B18" s="516" t="s">
        <v>566</v>
      </c>
      <c r="C18" s="516"/>
      <c r="D18" s="516"/>
      <c r="E18" s="516"/>
      <c r="F18" s="516"/>
      <c r="G18" s="516"/>
      <c r="H18" s="516"/>
      <c r="I18" s="516"/>
      <c r="J18" s="516"/>
      <c r="K18" s="516"/>
      <c r="L18" s="516"/>
      <c r="M18" s="516"/>
      <c r="N18" s="516"/>
    </row>
    <row r="19" spans="1:14" s="392" customFormat="1" ht="15" customHeight="1" x14ac:dyDescent="0.25">
      <c r="B19" s="516" t="s">
        <v>561</v>
      </c>
      <c r="C19" s="516"/>
      <c r="D19" s="516"/>
      <c r="E19" s="516"/>
      <c r="F19" s="516"/>
      <c r="G19" s="516"/>
      <c r="H19" s="516"/>
      <c r="I19" s="516"/>
      <c r="J19" s="516"/>
      <c r="K19" s="516"/>
      <c r="L19" s="516"/>
      <c r="M19" s="516"/>
      <c r="N19" s="516"/>
    </row>
    <row r="20" spans="1:14" s="392" customFormat="1" ht="15" customHeight="1" x14ac:dyDescent="0.25">
      <c r="B20" s="516" t="s">
        <v>576</v>
      </c>
      <c r="C20" s="516"/>
      <c r="D20" s="516"/>
      <c r="E20" s="516"/>
      <c r="F20" s="516"/>
      <c r="G20" s="516"/>
      <c r="H20" s="516"/>
      <c r="I20" s="516"/>
      <c r="J20" s="516"/>
      <c r="K20" s="516"/>
      <c r="L20" s="516"/>
      <c r="M20" s="516"/>
      <c r="N20" s="516"/>
    </row>
    <row r="21" spans="1:14" s="392" customFormat="1" ht="15" customHeight="1" x14ac:dyDescent="0.25">
      <c r="B21" s="516" t="s">
        <v>579</v>
      </c>
      <c r="C21" s="516"/>
      <c r="D21" s="516"/>
      <c r="E21" s="516"/>
      <c r="F21" s="516"/>
      <c r="G21" s="516"/>
      <c r="H21" s="516"/>
      <c r="I21" s="516"/>
      <c r="J21" s="516"/>
      <c r="K21" s="516"/>
      <c r="L21" s="516"/>
      <c r="M21" s="516"/>
      <c r="N21" s="516"/>
    </row>
    <row r="22" spans="1:14" s="392" customFormat="1" ht="15" customHeight="1" x14ac:dyDescent="0.25">
      <c r="B22" s="516" t="s">
        <v>596</v>
      </c>
      <c r="C22" s="516"/>
      <c r="D22" s="516"/>
      <c r="E22" s="516"/>
      <c r="F22" s="516"/>
      <c r="G22" s="516"/>
      <c r="H22" s="516"/>
      <c r="I22" s="516"/>
      <c r="J22" s="516"/>
      <c r="K22" s="516"/>
      <c r="L22" s="516"/>
      <c r="M22" s="516"/>
      <c r="N22" s="516"/>
    </row>
    <row r="24" spans="1:14" ht="15" customHeight="1" x14ac:dyDescent="0.25">
      <c r="A24" s="521" t="s">
        <v>229</v>
      </c>
      <c r="B24" s="521"/>
      <c r="C24" s="521"/>
      <c r="D24" s="521"/>
      <c r="E24" s="521"/>
      <c r="F24" s="521"/>
      <c r="G24" s="521"/>
      <c r="H24" s="521"/>
      <c r="I24" s="521"/>
      <c r="J24" s="521"/>
      <c r="K24" s="521"/>
      <c r="L24" s="521"/>
      <c r="M24" s="521"/>
      <c r="N24" s="521"/>
    </row>
    <row r="25" spans="1:14" x14ac:dyDescent="0.25">
      <c r="F25" s="5"/>
      <c r="N25" s="5" t="s">
        <v>445</v>
      </c>
    </row>
    <row r="26" spans="1:14" ht="15" customHeight="1" x14ac:dyDescent="0.25">
      <c r="A26" s="529" t="s">
        <v>5</v>
      </c>
      <c r="B26" s="532" t="s">
        <v>355</v>
      </c>
      <c r="C26" s="544" t="s">
        <v>357</v>
      </c>
      <c r="D26" s="548" t="s">
        <v>196</v>
      </c>
      <c r="E26" s="548"/>
      <c r="F26" s="549"/>
      <c r="G26" s="535" t="s">
        <v>359</v>
      </c>
      <c r="H26" s="538" t="s">
        <v>196</v>
      </c>
      <c r="I26" s="539"/>
      <c r="J26" s="540"/>
      <c r="K26" s="557" t="s">
        <v>0</v>
      </c>
      <c r="L26" s="558" t="s">
        <v>196</v>
      </c>
      <c r="M26" s="559"/>
      <c r="N26" s="560"/>
    </row>
    <row r="27" spans="1:14" ht="15" customHeight="1" x14ac:dyDescent="0.25">
      <c r="A27" s="530"/>
      <c r="B27" s="533"/>
      <c r="C27" s="545"/>
      <c r="D27" s="549" t="s">
        <v>1</v>
      </c>
      <c r="E27" s="556"/>
      <c r="F27" s="550" t="s">
        <v>2</v>
      </c>
      <c r="G27" s="536"/>
      <c r="H27" s="562" t="s">
        <v>1</v>
      </c>
      <c r="I27" s="562"/>
      <c r="J27" s="525" t="s">
        <v>2</v>
      </c>
      <c r="K27" s="557"/>
      <c r="L27" s="557" t="s">
        <v>1</v>
      </c>
      <c r="M27" s="557"/>
      <c r="N27" s="561" t="s">
        <v>2</v>
      </c>
    </row>
    <row r="28" spans="1:14" ht="28.5" customHeight="1" x14ac:dyDescent="0.25">
      <c r="A28" s="531"/>
      <c r="B28" s="534"/>
      <c r="C28" s="546"/>
      <c r="D28" s="89" t="s">
        <v>3</v>
      </c>
      <c r="E28" s="90" t="s">
        <v>4</v>
      </c>
      <c r="F28" s="550"/>
      <c r="G28" s="537"/>
      <c r="H28" s="91" t="s">
        <v>3</v>
      </c>
      <c r="I28" s="92" t="s">
        <v>4</v>
      </c>
      <c r="J28" s="525"/>
      <c r="K28" s="557"/>
      <c r="L28" s="146" t="s">
        <v>3</v>
      </c>
      <c r="M28" s="147" t="s">
        <v>4</v>
      </c>
      <c r="N28" s="561"/>
    </row>
    <row r="29" spans="1:14" ht="15" customHeight="1" x14ac:dyDescent="0.25">
      <c r="A29" s="6" t="s">
        <v>72</v>
      </c>
      <c r="B29" s="18" t="s">
        <v>56</v>
      </c>
      <c r="C29" s="17">
        <f>D29+F29</f>
        <v>75.400000000000006</v>
      </c>
      <c r="D29" s="17">
        <f>'4 pr._savarankiškos f-jos'!E30</f>
        <v>75.400000000000006</v>
      </c>
      <c r="E29" s="17">
        <f>'4 pr._savarankiškos f-jos'!F30</f>
        <v>55.7</v>
      </c>
      <c r="F29" s="17">
        <f>'4 pr._savarankiškos f-jos'!G30</f>
        <v>0</v>
      </c>
      <c r="G29" s="11">
        <f>H29+J29</f>
        <v>2.2999999999999998</v>
      </c>
      <c r="H29" s="11">
        <f>'4 pr._savarankiškos f-jos'!I30</f>
        <v>2.2999999999999998</v>
      </c>
      <c r="I29" s="11">
        <f>'4 pr._savarankiškos f-jos'!J30</f>
        <v>1.7</v>
      </c>
      <c r="J29" s="11">
        <f>'4 pr._savarankiškos f-jos'!K30</f>
        <v>0</v>
      </c>
      <c r="K29" s="95">
        <f>L29+N29</f>
        <v>77.7</v>
      </c>
      <c r="L29" s="95">
        <f>'4 pr._savarankiškos f-jos'!M30</f>
        <v>77.7</v>
      </c>
      <c r="M29" s="95">
        <f>'4 pr._savarankiškos f-jos'!N30</f>
        <v>57.400000000000006</v>
      </c>
      <c r="N29" s="95">
        <f>'4 pr._savarankiškos f-jos'!O30</f>
        <v>0</v>
      </c>
    </row>
    <row r="30" spans="1:14" ht="15" customHeight="1" x14ac:dyDescent="0.25">
      <c r="A30" s="14" t="s">
        <v>183</v>
      </c>
      <c r="B30" s="18" t="s">
        <v>20</v>
      </c>
      <c r="C30" s="17">
        <f>D30+F30</f>
        <v>17841.799999999996</v>
      </c>
      <c r="D30" s="17">
        <f>'4 pr._savarankiškos f-jos'!E31+'4 pr._savarankiškos f-jos'!E99+'4 pr._savarankiškos f-jos'!E154+'4 pr._savarankiškos f-jos'!E158+'4 pr._savarankiškos f-jos'!E201+'4 pr._savarankiškos f-jos'!E206+'4 pr._savarankiškos f-jos'!E223+'5 pr._valstybinės f-jos'!E30+'5 pr._valstybinės f-jos'!E100+'5 pr._valstybinės f-jos'!E126+'6 pr._mokinio krepšelis'!E22+'8 pr._aplinkos apsaugos s. p.'!E22+'8 pr._aplinkos apsaugos s. p.'!E25+'9 pr._įstaigų pajamos'!E28+'9 pr._įstaigų pajamos'!E54+'10 pr._skolintos lėšos'!E24+'10 pr._skolintos lėšos'!E29+'10 pr._skolintos lėšos'!E32+'10 pr._skolintos lėšos'!E35+'10 pr._skolintos lėšos'!E38+'10 pr._skolintos lėšos'!E42+'11 pr._apyvartinės lėšos'!E14+'11 pr._apyvartinės lėšos'!E25+'11 pr._apyvartinės lėšos'!E35+'11 pr._apyvartinės lėšos'!E65+'7 pr._kita dotacija'!E30+'7 pr._kita dotacija'!E80+'7 pr._kita dotacija'!E87+'7 pr._kita dotacija'!E98+'7 pr._kita dotacija'!E194+'7 pr._kita dotacija'!E200+'7 pr._kita dotacija'!E260</f>
        <v>12033.999999999998</v>
      </c>
      <c r="E30" s="17">
        <f>'4 pr._savarankiškos f-jos'!F31+'4 pr._savarankiškos f-jos'!F99+'4 pr._savarankiškos f-jos'!F154+'4 pr._savarankiškos f-jos'!F158+'4 pr._savarankiškos f-jos'!F201+'4 pr._savarankiškos f-jos'!F206+'4 pr._savarankiškos f-jos'!F223+'5 pr._valstybinės f-jos'!F30+'5 pr._valstybinės f-jos'!F100+'5 pr._valstybinės f-jos'!F126+'6 pr._mokinio krepšelis'!F22+'8 pr._aplinkos apsaugos s. p.'!F22+'8 pr._aplinkos apsaugos s. p.'!F25+'9 pr._įstaigų pajamos'!F28+'9 pr._įstaigų pajamos'!F54+'10 pr._skolintos lėšos'!F24+'10 pr._skolintos lėšos'!F29+'10 pr._skolintos lėšos'!F32+'10 pr._skolintos lėšos'!F35+'10 pr._skolintos lėšos'!F38+'10 pr._skolintos lėšos'!F42+'11 pr._apyvartinės lėšos'!F14+'11 pr._apyvartinės lėšos'!F25+'11 pr._apyvartinės lėšos'!F35+'11 pr._apyvartinės lėšos'!F65+'7 pr._kita dotacija'!F30+'7 pr._kita dotacija'!F80+'7 pr._kita dotacija'!F87+'7 pr._kita dotacija'!F98+'7 pr._kita dotacija'!F194+'7 pr._kita dotacija'!F200+'7 pr._kita dotacija'!F260</f>
        <v>2167.6</v>
      </c>
      <c r="F30" s="17">
        <f>'4 pr._savarankiškos f-jos'!G31+'4 pr._savarankiškos f-jos'!G99+'4 pr._savarankiškos f-jos'!G154+'4 pr._savarankiškos f-jos'!G158+'4 pr._savarankiškos f-jos'!G201+'4 pr._savarankiškos f-jos'!G206+'4 pr._savarankiškos f-jos'!G223+'5 pr._valstybinės f-jos'!G30+'5 pr._valstybinės f-jos'!G100+'5 pr._valstybinės f-jos'!G126+'6 pr._mokinio krepšelis'!G22+'8 pr._aplinkos apsaugos s. p.'!G22+'8 pr._aplinkos apsaugos s. p.'!G25+'9 pr._įstaigų pajamos'!G28+'9 pr._įstaigų pajamos'!G54+'10 pr._skolintos lėšos'!G24+'10 pr._skolintos lėšos'!G29+'10 pr._skolintos lėšos'!G32+'10 pr._skolintos lėšos'!G35+'10 pr._skolintos lėšos'!G38+'10 pr._skolintos lėšos'!G42+'11 pr._apyvartinės lėšos'!G14+'11 pr._apyvartinės lėšos'!G25+'11 pr._apyvartinės lėšos'!G35+'11 pr._apyvartinės lėšos'!G65+'7 pr._kita dotacija'!G30+'7 pr._kita dotacija'!G80+'7 pr._kita dotacija'!G87+'7 pr._kita dotacija'!G98+'7 pr._kita dotacija'!G194+'7 pr._kita dotacija'!G200+'7 pr._kita dotacija'!G260</f>
        <v>5807.7999999999993</v>
      </c>
      <c r="G30" s="11">
        <f t="shared" ref="G30" si="0">H30+J30</f>
        <v>1760.8000000000004</v>
      </c>
      <c r="H30" s="11">
        <f>'4 pr._savarankiškos f-jos'!I31+'4 pr._savarankiškos f-jos'!I99+'4 pr._savarankiškos f-jos'!I154+'4 pr._savarankiškos f-jos'!I158+'4 pr._savarankiškos f-jos'!I201+'4 pr._savarankiškos f-jos'!I206+'4 pr._savarankiškos f-jos'!I223+'5 pr._valstybinės f-jos'!I30+'5 pr._valstybinės f-jos'!I100+'5 pr._valstybinės f-jos'!I126+'6 pr._mokinio krepšelis'!I22+'8 pr._aplinkos apsaugos s. p.'!I22+'8 pr._aplinkos apsaugos s. p.'!I25+'9 pr._įstaigų pajamos'!I28+'9 pr._įstaigų pajamos'!I54+'10 pr._skolintos lėšos'!I24+'10 pr._skolintos lėšos'!I29+'10 pr._skolintos lėšos'!I32+'10 pr._skolintos lėšos'!I35+'10 pr._skolintos lėšos'!I38+'10 pr._skolintos lėšos'!I42+'11 pr._apyvartinės lėšos'!I14+'11 pr._apyvartinės lėšos'!I25+'11 pr._apyvartinės lėšos'!I35+'11 pr._apyvartinės lėšos'!I65+'7 pr._kita dotacija'!I30+'7 pr._kita dotacija'!I80+'7 pr._kita dotacija'!I87+'7 pr._kita dotacija'!I98+'7 pr._kita dotacija'!I194+'7 pr._kita dotacija'!I200+'7 pr._kita dotacija'!I260</f>
        <v>293.90000000000009</v>
      </c>
      <c r="I30" s="11">
        <f>'4 pr._savarankiškos f-jos'!J31+'4 pr._savarankiškos f-jos'!J99+'4 pr._savarankiškos f-jos'!J154+'4 pr._savarankiškos f-jos'!J158+'4 pr._savarankiškos f-jos'!J201+'4 pr._savarankiškos f-jos'!J206+'4 pr._savarankiškos f-jos'!J223+'5 pr._valstybinės f-jos'!J30+'5 pr._valstybinės f-jos'!J100+'5 pr._valstybinės f-jos'!J126+'6 pr._mokinio krepšelis'!J22+'8 pr._aplinkos apsaugos s. p.'!J22+'8 pr._aplinkos apsaugos s. p.'!J25+'9 pr._įstaigų pajamos'!J28+'9 pr._įstaigų pajamos'!J54+'10 pr._skolintos lėšos'!J24+'10 pr._skolintos lėšos'!J29+'10 pr._skolintos lėšos'!J32+'10 pr._skolintos lėšos'!J35+'10 pr._skolintos lėšos'!J38+'10 pr._skolintos lėšos'!J42+'11 pr._apyvartinės lėšos'!J14+'11 pr._apyvartinės lėšos'!J25+'11 pr._apyvartinės lėšos'!J35+'11 pr._apyvartinės lėšos'!J65+'7 pr._kita dotacija'!J30+'7 pr._kita dotacija'!J80+'7 pr._kita dotacija'!J87+'7 pr._kita dotacija'!J98+'7 pr._kita dotacija'!J194+'7 pr._kita dotacija'!J200+'7 pr._kita dotacija'!J260</f>
        <v>51.600000000000009</v>
      </c>
      <c r="J30" s="11">
        <f>'4 pr._savarankiškos f-jos'!K31+'4 pr._savarankiškos f-jos'!K99+'4 pr._savarankiškos f-jos'!K154+'4 pr._savarankiškos f-jos'!K158+'4 pr._savarankiškos f-jos'!K201+'4 pr._savarankiškos f-jos'!K206+'4 pr._savarankiškos f-jos'!K223+'5 pr._valstybinės f-jos'!K30+'5 pr._valstybinės f-jos'!K100+'5 pr._valstybinės f-jos'!K126+'6 pr._mokinio krepšelis'!K22+'8 pr._aplinkos apsaugos s. p.'!K22+'8 pr._aplinkos apsaugos s. p.'!K25+'9 pr._įstaigų pajamos'!K28+'9 pr._įstaigų pajamos'!K54+'10 pr._skolintos lėšos'!K24+'10 pr._skolintos lėšos'!K29+'10 pr._skolintos lėšos'!K32+'10 pr._skolintos lėšos'!K35+'10 pr._skolintos lėšos'!K38+'10 pr._skolintos lėšos'!K42+'11 pr._apyvartinės lėšos'!K14+'11 pr._apyvartinės lėšos'!K25+'11 pr._apyvartinės lėšos'!K35+'11 pr._apyvartinės lėšos'!K65+'7 pr._kita dotacija'!K30+'7 pr._kita dotacija'!K80+'7 pr._kita dotacija'!K87+'7 pr._kita dotacija'!K98+'7 pr._kita dotacija'!K194+'7 pr._kita dotacija'!K200+'7 pr._kita dotacija'!K260</f>
        <v>1466.9000000000003</v>
      </c>
      <c r="K30" s="95">
        <f t="shared" ref="K30" si="1">L30+N30</f>
        <v>19602.599999999999</v>
      </c>
      <c r="L30" s="95">
        <f>'4 pr._savarankiškos f-jos'!M31+'4 pr._savarankiškos f-jos'!M99+'4 pr._savarankiškos f-jos'!M154+'4 pr._savarankiškos f-jos'!M158+'4 pr._savarankiškos f-jos'!M201+'4 pr._savarankiškos f-jos'!M206+'4 pr._savarankiškos f-jos'!M223+'5 pr._valstybinės f-jos'!M30+'5 pr._valstybinės f-jos'!M100+'5 pr._valstybinės f-jos'!M126+'6 pr._mokinio krepšelis'!M22+'8 pr._aplinkos apsaugos s. p.'!M22+'8 pr._aplinkos apsaugos s. p.'!M25+'9 pr._įstaigų pajamos'!M28+'9 pr._įstaigų pajamos'!M54+'10 pr._skolintos lėšos'!M24+'10 pr._skolintos lėšos'!M29+'10 pr._skolintos lėšos'!M32+'10 pr._skolintos lėšos'!M35+'10 pr._skolintos lėšos'!M38+'10 pr._skolintos lėšos'!M42+'11 pr._apyvartinės lėšos'!M14+'11 pr._apyvartinės lėšos'!M25+'11 pr._apyvartinės lėšos'!M35+'11 pr._apyvartinės lėšos'!M65+'7 pr._kita dotacija'!M30+'7 pr._kita dotacija'!M80+'7 pr._kita dotacija'!M87+'7 pr._kita dotacija'!M98+'7 pr._kita dotacija'!M194+'7 pr._kita dotacija'!M200+'7 pr._kita dotacija'!M260</f>
        <v>12327.9</v>
      </c>
      <c r="M30" s="95">
        <f>'4 pr._savarankiškos f-jos'!N31+'4 pr._savarankiškos f-jos'!N99+'4 pr._savarankiškos f-jos'!N154+'4 pr._savarankiškos f-jos'!N158+'4 pr._savarankiškos f-jos'!N201+'4 pr._savarankiškos f-jos'!N206+'4 pr._savarankiškos f-jos'!N223+'5 pr._valstybinės f-jos'!N30+'5 pr._valstybinės f-jos'!N100+'5 pr._valstybinės f-jos'!N126+'6 pr._mokinio krepšelis'!N22+'8 pr._aplinkos apsaugos s. p.'!N22+'8 pr._aplinkos apsaugos s. p.'!N25+'9 pr._įstaigų pajamos'!N28+'9 pr._įstaigų pajamos'!N54+'10 pr._skolintos lėšos'!N24+'10 pr._skolintos lėšos'!N29+'10 pr._skolintos lėšos'!N32+'10 pr._skolintos lėšos'!N35+'10 pr._skolintos lėšos'!N38+'10 pr._skolintos lėšos'!N42+'11 pr._apyvartinės lėšos'!N14+'11 pr._apyvartinės lėšos'!N25+'11 pr._apyvartinės lėšos'!N35+'11 pr._apyvartinės lėšos'!N65+'7 pr._kita dotacija'!N30+'7 pr._kita dotacija'!N80+'7 pr._kita dotacija'!N87+'7 pr._kita dotacija'!N98+'7 pr._kita dotacija'!N194+'7 pr._kita dotacija'!N200+'7 pr._kita dotacija'!N260</f>
        <v>2219.1999999999994</v>
      </c>
      <c r="N30" s="95">
        <f>'4 pr._savarankiškos f-jos'!O31+'4 pr._savarankiškos f-jos'!O99+'4 pr._savarankiškos f-jos'!O154+'4 pr._savarankiškos f-jos'!O158+'4 pr._savarankiškos f-jos'!O201+'4 pr._savarankiškos f-jos'!O206+'4 pr._savarankiškos f-jos'!O223+'5 pr._valstybinės f-jos'!O30+'5 pr._valstybinės f-jos'!O100+'5 pr._valstybinės f-jos'!O126+'6 pr._mokinio krepšelis'!O22+'8 pr._aplinkos apsaugos s. p.'!O22+'8 pr._aplinkos apsaugos s. p.'!O25+'9 pr._įstaigų pajamos'!O28+'9 pr._įstaigų pajamos'!O54+'10 pr._skolintos lėšos'!O24+'10 pr._skolintos lėšos'!O29+'10 pr._skolintos lėšos'!O32+'10 pr._skolintos lėšos'!O35+'10 pr._skolintos lėšos'!O38+'10 pr._skolintos lėšos'!O42+'11 pr._apyvartinės lėšos'!O14+'11 pr._apyvartinės lėšos'!O25+'11 pr._apyvartinės lėšos'!O35+'11 pr._apyvartinės lėšos'!O65+'7 pr._kita dotacija'!O30+'7 pr._kita dotacija'!O80+'7 pr._kita dotacija'!O87+'7 pr._kita dotacija'!O98+'7 pr._kita dotacija'!O194+'7 pr._kita dotacija'!O200+'7 pr._kita dotacija'!O260</f>
        <v>7274.6999999999989</v>
      </c>
    </row>
    <row r="31" spans="1:14" ht="15" customHeight="1" x14ac:dyDescent="0.25">
      <c r="A31" s="6" t="s">
        <v>73</v>
      </c>
      <c r="B31" s="18" t="s">
        <v>7</v>
      </c>
      <c r="C31" s="17">
        <f t="shared" ref="C31:C41" si="2">D31+F31</f>
        <v>148.49999999999997</v>
      </c>
      <c r="D31" s="17">
        <f>'4 pr._savarankiškos f-jos'!E38+'4 pr._savarankiškos f-jos'!E107+'4 pr._savarankiškos f-jos'!E207+'5 pr._valstybinės f-jos'!E48+'5 pr._valstybinės f-jos'!E102+'7 pr._kita dotacija'!E34+'7 pr._kita dotacija'!E204+'9 pr._įstaigų pajamos'!E29+'9 pr._įstaigų pajamos'!E41++'9 pr._įstaigų pajamos'!E95</f>
        <v>148.49999999999997</v>
      </c>
      <c r="E31" s="17">
        <f>'4 pr._savarankiškos f-jos'!F38+'4 pr._savarankiškos f-jos'!F107+'4 pr._savarankiškos f-jos'!F207+'5 pr._valstybinės f-jos'!F48+'5 pr._valstybinės f-jos'!F102+'7 pr._kita dotacija'!F34+'7 pr._kita dotacija'!F204+'9 pr._įstaigų pajamos'!F29+'9 pr._įstaigų pajamos'!F41++'9 pr._įstaigų pajamos'!F95</f>
        <v>83.100000000000009</v>
      </c>
      <c r="F31" s="17">
        <f>'4 pr._savarankiškos f-jos'!G38+'4 pr._savarankiškos f-jos'!G107+'4 pr._savarankiškos f-jos'!G207+'5 pr._valstybinės f-jos'!G48+'5 pr._valstybinės f-jos'!G102+'7 pr._kita dotacija'!G34+'7 pr._kita dotacija'!G204+'9 pr._įstaigų pajamos'!G29+'9 pr._įstaigų pajamos'!G41++'9 pr._įstaigų pajamos'!G95</f>
        <v>0</v>
      </c>
      <c r="G31" s="11">
        <f t="shared" ref="G31:G41" si="3">H31+J31</f>
        <v>0.3000000000000001</v>
      </c>
      <c r="H31" s="11">
        <f>'4 pr._savarankiškos f-jos'!I38+'4 pr._savarankiškos f-jos'!I107+'4 pr._savarankiškos f-jos'!I207+'5 pr._valstybinės f-jos'!I48+'5 pr._valstybinės f-jos'!I102+'7 pr._kita dotacija'!I34+'7 pr._kita dotacija'!I204+'9 pr._įstaigų pajamos'!I29+'9 pr._įstaigų pajamos'!I41++'9 pr._įstaigų pajamos'!I95</f>
        <v>0.3000000000000001</v>
      </c>
      <c r="I31" s="11">
        <f>'4 pr._savarankiškos f-jos'!J38+'4 pr._savarankiškos f-jos'!J107+'4 pr._savarankiškos f-jos'!J207+'5 pr._valstybinės f-jos'!J48+'5 pr._valstybinės f-jos'!J102+'7 pr._kita dotacija'!J34+'7 pr._kita dotacija'!J204+'9 pr._įstaigų pajamos'!J29+'9 pr._įstaigų pajamos'!J41++'9 pr._įstaigų pajamos'!J95</f>
        <v>1.4</v>
      </c>
      <c r="J31" s="11">
        <f>'4 pr._savarankiškos f-jos'!K38+'4 pr._savarankiškos f-jos'!K107+'4 pr._savarankiškos f-jos'!K207+'5 pr._valstybinės f-jos'!K48+'5 pr._valstybinės f-jos'!K102+'7 pr._kita dotacija'!K34+'7 pr._kita dotacija'!K204+'9 pr._įstaigų pajamos'!K29+'9 pr._įstaigų pajamos'!K41++'9 pr._įstaigų pajamos'!K95</f>
        <v>0</v>
      </c>
      <c r="K31" s="95">
        <f t="shared" ref="K31:K41" si="4">L31+N31</f>
        <v>148.79999999999998</v>
      </c>
      <c r="L31" s="95">
        <f>'4 pr._savarankiškos f-jos'!M38+'4 pr._savarankiškos f-jos'!M107+'4 pr._savarankiškos f-jos'!M207+'5 pr._valstybinės f-jos'!M48+'5 pr._valstybinės f-jos'!M102+'7 pr._kita dotacija'!M34+'7 pr._kita dotacija'!M204+'9 pr._įstaigų pajamos'!M29+'9 pr._įstaigų pajamos'!M41++'9 pr._įstaigų pajamos'!M95</f>
        <v>148.79999999999998</v>
      </c>
      <c r="M31" s="95">
        <f>'4 pr._savarankiškos f-jos'!N38+'4 pr._savarankiškos f-jos'!N107+'4 pr._savarankiškos f-jos'!N207+'5 pr._valstybinės f-jos'!N48+'5 pr._valstybinės f-jos'!N102+'7 pr._kita dotacija'!N34+'7 pr._kita dotacija'!N204+'9 pr._įstaigų pajamos'!N29+'9 pr._įstaigų pajamos'!N41++'9 pr._įstaigų pajamos'!N95</f>
        <v>84.5</v>
      </c>
      <c r="N31" s="95">
        <f>'4 pr._savarankiškos f-jos'!O38+'4 pr._savarankiškos f-jos'!O107+'4 pr._savarankiškos f-jos'!O207+'5 pr._valstybinės f-jos'!O48+'5 pr._valstybinės f-jos'!O102+'7 pr._kita dotacija'!O34+'7 pr._kita dotacija'!O204+'9 pr._įstaigų pajamos'!O29+'9 pr._įstaigų pajamos'!O41++'9 pr._įstaigų pajamos'!O95</f>
        <v>0</v>
      </c>
    </row>
    <row r="32" spans="1:14" ht="15" customHeight="1" x14ac:dyDescent="0.25">
      <c r="A32" s="6" t="s">
        <v>74</v>
      </c>
      <c r="B32" s="18" t="s">
        <v>10</v>
      </c>
      <c r="C32" s="17">
        <f t="shared" si="2"/>
        <v>159.70000000000002</v>
      </c>
      <c r="D32" s="17">
        <f>'4 pr._savarankiškos f-jos'!E44+'4 pr._savarankiškos f-jos'!E111+'4 pr._savarankiškos f-jos'!E208+'5 pr._valstybinės f-jos'!E52+'5 pr._valstybinės f-jos'!E104+'7 pr._kita dotacija'!E208+'7 pr._kita dotacija'!E38+'9 pr._įstaigų pajamos'!E30+'9 pr._įstaigų pajamos'!E42+'9 pr._įstaigų pajamos'!E96</f>
        <v>137.4</v>
      </c>
      <c r="E32" s="17">
        <f>'4 pr._savarankiškos f-jos'!F44+'4 pr._savarankiškos f-jos'!F111+'4 pr._savarankiškos f-jos'!F208+'5 pr._valstybinės f-jos'!F52+'5 pr._valstybinės f-jos'!F104+'7 pr._kita dotacija'!F208+'7 pr._kita dotacija'!F38+'9 pr._įstaigų pajamos'!F30+'9 pr._įstaigų pajamos'!F42+'9 pr._įstaigų pajamos'!F96</f>
        <v>81.8</v>
      </c>
      <c r="F32" s="17">
        <f>'4 pr._savarankiškos f-jos'!G44+'4 pr._savarankiškos f-jos'!G111+'4 pr._savarankiškos f-jos'!G208+'5 pr._valstybinės f-jos'!G52+'5 pr._valstybinės f-jos'!G104+'7 pr._kita dotacija'!G208+'7 pr._kita dotacija'!G38+'9 pr._įstaigų pajamos'!G30+'9 pr._įstaigų pajamos'!G42+'9 pr._įstaigų pajamos'!G96</f>
        <v>22.3</v>
      </c>
      <c r="G32" s="11">
        <f t="shared" si="3"/>
        <v>0</v>
      </c>
      <c r="H32" s="11">
        <f>'4 pr._savarankiškos f-jos'!I44+'4 pr._savarankiškos f-jos'!I111+'4 pr._savarankiškos f-jos'!I208+'5 pr._valstybinės f-jos'!I52+'5 pr._valstybinės f-jos'!I104+'7 pr._kita dotacija'!I208+'7 pr._kita dotacija'!I38+'9 pr._įstaigų pajamos'!I30+'9 pr._įstaigų pajamos'!I42+'9 pr._įstaigų pajamos'!I96</f>
        <v>0</v>
      </c>
      <c r="I32" s="11">
        <f>'4 pr._savarankiškos f-jos'!J44+'4 pr._savarankiškos f-jos'!J111+'4 pr._savarankiškos f-jos'!J208+'5 pr._valstybinės f-jos'!J52+'5 pr._valstybinės f-jos'!J104+'7 pr._kita dotacija'!J208+'7 pr._kita dotacija'!J38+'9 pr._įstaigų pajamos'!J30+'9 pr._įstaigų pajamos'!J42+'9 pr._įstaigų pajamos'!J96</f>
        <v>0</v>
      </c>
      <c r="J32" s="11">
        <f>'4 pr._savarankiškos f-jos'!K44+'4 pr._savarankiškos f-jos'!K111+'4 pr._savarankiškos f-jos'!K208+'5 pr._valstybinės f-jos'!K52+'5 pr._valstybinės f-jos'!K104+'7 pr._kita dotacija'!K208+'7 pr._kita dotacija'!K38+'9 pr._įstaigų pajamos'!K30+'9 pr._įstaigų pajamos'!K42+'9 pr._įstaigų pajamos'!K96</f>
        <v>0</v>
      </c>
      <c r="K32" s="95">
        <f t="shared" si="4"/>
        <v>159.70000000000002</v>
      </c>
      <c r="L32" s="95">
        <f>'4 pr._savarankiškos f-jos'!M44+'4 pr._savarankiškos f-jos'!M111+'4 pr._savarankiškos f-jos'!M208+'5 pr._valstybinės f-jos'!M52+'5 pr._valstybinės f-jos'!M104+'7 pr._kita dotacija'!M208+'7 pr._kita dotacija'!M38+'9 pr._įstaigų pajamos'!M30+'9 pr._įstaigų pajamos'!M42+'9 pr._įstaigų pajamos'!M96</f>
        <v>137.4</v>
      </c>
      <c r="M32" s="95">
        <f>'4 pr._savarankiškos f-jos'!N44+'4 pr._savarankiškos f-jos'!N111+'4 pr._savarankiškos f-jos'!N208+'5 pr._valstybinės f-jos'!N52+'5 pr._valstybinės f-jos'!N104+'7 pr._kita dotacija'!N208+'7 pr._kita dotacija'!N38+'9 pr._įstaigų pajamos'!N30+'9 pr._įstaigų pajamos'!N42+'9 pr._įstaigų pajamos'!N96</f>
        <v>81.8</v>
      </c>
      <c r="N32" s="95">
        <f>'4 pr._savarankiškos f-jos'!O44+'4 pr._savarankiškos f-jos'!O111+'4 pr._savarankiškos f-jos'!O208+'5 pr._valstybinės f-jos'!O52+'5 pr._valstybinės f-jos'!O104+'7 pr._kita dotacija'!O208+'7 pr._kita dotacija'!O38+'9 pr._įstaigų pajamos'!O30+'9 pr._įstaigų pajamos'!O42+'9 pr._įstaigų pajamos'!O96</f>
        <v>22.3</v>
      </c>
    </row>
    <row r="33" spans="1:14" ht="15" customHeight="1" x14ac:dyDescent="0.25">
      <c r="A33" s="6" t="s">
        <v>75</v>
      </c>
      <c r="B33" s="18" t="s">
        <v>11</v>
      </c>
      <c r="C33" s="17">
        <f t="shared" si="2"/>
        <v>262.2</v>
      </c>
      <c r="D33" s="17">
        <f>'4 pr._savarankiškos f-jos'!E49+'4 pr._savarankiškos f-jos'!E115+'4 pr._savarankiškos f-jos'!E209+'5 pr._valstybinės f-jos'!E56+'5 pr._valstybinės f-jos'!E106+'7 pr._kita dotacija'!E42+'7 pr._kita dotacija'!E212+'9 pr._įstaigų pajamos'!E31+'9 pr._įstaigų pajamos'!E43+'9 pr._įstaigų pajamos'!E97</f>
        <v>256.39999999999998</v>
      </c>
      <c r="E33" s="17">
        <f>'4 pr._savarankiškos f-jos'!F49+'4 pr._savarankiškos f-jos'!F115+'4 pr._savarankiškos f-jos'!F209+'5 pr._valstybinės f-jos'!F56+'5 pr._valstybinės f-jos'!F106+'7 pr._kita dotacija'!F42+'7 pr._kita dotacija'!F212+'9 pr._įstaigų pajamos'!F31+'9 pr._įstaigų pajamos'!F43+'9 pr._įstaigų pajamos'!F97</f>
        <v>149</v>
      </c>
      <c r="F33" s="17">
        <f>'4 pr._savarankiškos f-jos'!G49+'4 pr._savarankiškos f-jos'!G115+'4 pr._savarankiškos f-jos'!G209+'5 pr._valstybinės f-jos'!G56+'5 pr._valstybinės f-jos'!G106+'7 pr._kita dotacija'!G42+'7 pr._kita dotacija'!G212+'9 pr._įstaigų pajamos'!G31+'9 pr._įstaigų pajamos'!G43+'9 pr._įstaigų pajamos'!G97</f>
        <v>5.8</v>
      </c>
      <c r="G33" s="11">
        <f t="shared" si="3"/>
        <v>0</v>
      </c>
      <c r="H33" s="11">
        <f>'4 pr._savarankiškos f-jos'!I49+'4 pr._savarankiškos f-jos'!I115+'4 pr._savarankiškos f-jos'!I209+'5 pr._valstybinės f-jos'!I56+'5 pr._valstybinės f-jos'!I106+'7 pr._kita dotacija'!I42+'7 pr._kita dotacija'!I212+'9 pr._įstaigų pajamos'!I31+'9 pr._įstaigų pajamos'!I43+'9 pr._įstaigų pajamos'!I97</f>
        <v>0</v>
      </c>
      <c r="I33" s="11">
        <f>'4 pr._savarankiškos f-jos'!J49+'4 pr._savarankiškos f-jos'!J115+'4 pr._savarankiškos f-jos'!J209+'5 pr._valstybinės f-jos'!J56+'5 pr._valstybinės f-jos'!J106+'7 pr._kita dotacija'!J42+'7 pr._kita dotacija'!J212+'9 pr._įstaigų pajamos'!J31+'9 pr._įstaigų pajamos'!J43+'9 pr._įstaigų pajamos'!J97</f>
        <v>-0.2</v>
      </c>
      <c r="J33" s="11">
        <f>'4 pr._savarankiškos f-jos'!K49+'4 pr._savarankiškos f-jos'!K115+'4 pr._savarankiškos f-jos'!K209+'5 pr._valstybinės f-jos'!K56+'5 pr._valstybinės f-jos'!K106+'7 pr._kita dotacija'!K42+'7 pr._kita dotacija'!K212+'9 pr._įstaigų pajamos'!K31+'9 pr._įstaigų pajamos'!K43+'9 pr._įstaigų pajamos'!K97</f>
        <v>0</v>
      </c>
      <c r="K33" s="95">
        <f t="shared" si="4"/>
        <v>262.2</v>
      </c>
      <c r="L33" s="95">
        <f>'4 pr._savarankiškos f-jos'!M49+'4 pr._savarankiškos f-jos'!M115+'4 pr._savarankiškos f-jos'!M209+'5 pr._valstybinės f-jos'!M56+'5 pr._valstybinės f-jos'!M106+'7 pr._kita dotacija'!M42+'7 pr._kita dotacija'!M212+'9 pr._įstaigų pajamos'!M31+'9 pr._įstaigų pajamos'!M43+'9 pr._įstaigų pajamos'!M97</f>
        <v>256.39999999999998</v>
      </c>
      <c r="M33" s="95">
        <f>'4 pr._savarankiškos f-jos'!N49+'4 pr._savarankiškos f-jos'!N115+'4 pr._savarankiškos f-jos'!N209+'5 pr._valstybinės f-jos'!N56+'5 pr._valstybinės f-jos'!N106+'7 pr._kita dotacija'!N42+'7 pr._kita dotacija'!N212+'9 pr._įstaigų pajamos'!N31+'9 pr._įstaigų pajamos'!N43+'9 pr._įstaigų pajamos'!N97</f>
        <v>148.80000000000001</v>
      </c>
      <c r="N33" s="95">
        <f>'4 pr._savarankiškos f-jos'!O49+'4 pr._savarankiškos f-jos'!O115+'4 pr._savarankiškos f-jos'!O209+'5 pr._valstybinės f-jos'!O56+'5 pr._valstybinės f-jos'!O106+'7 pr._kita dotacija'!O42+'7 pr._kita dotacija'!O212+'9 pr._įstaigų pajamos'!O31+'9 pr._įstaigų pajamos'!O43+'9 pr._įstaigų pajamos'!O97</f>
        <v>5.8</v>
      </c>
    </row>
    <row r="34" spans="1:14" ht="15" customHeight="1" x14ac:dyDescent="0.25">
      <c r="A34" s="6" t="s">
        <v>76</v>
      </c>
      <c r="B34" s="18" t="s">
        <v>12</v>
      </c>
      <c r="C34" s="17">
        <f t="shared" si="2"/>
        <v>175.59999999999997</v>
      </c>
      <c r="D34" s="17">
        <f>'4 pr._savarankiškos f-jos'!E55+'4 pr._savarankiškos f-jos'!E119+'5 pr._valstybinės f-jos'!E60+'5 pr._valstybinės f-jos'!E108+'7 pr._kita dotacija'!E46+'9 pr._įstaigų pajamos'!E32+'9 pr._įstaigų pajamos'!E44</f>
        <v>156.39999999999998</v>
      </c>
      <c r="E34" s="17">
        <f>'4 pr._savarankiškos f-jos'!F55+'4 pr._savarankiškos f-jos'!F119+'5 pr._valstybinės f-jos'!F60+'5 pr._valstybinės f-jos'!F108+'7 pr._kita dotacija'!F46+'9 pr._įstaigų pajamos'!F32+'9 pr._įstaigų pajamos'!F44</f>
        <v>89.199999999999989</v>
      </c>
      <c r="F34" s="17">
        <f>'4 pr._savarankiškos f-jos'!G55+'4 pr._savarankiškos f-jos'!G119+'5 pr._valstybinės f-jos'!G60+'5 pr._valstybinės f-jos'!G108+'7 pr._kita dotacija'!G46+'9 pr._įstaigų pajamos'!G32+'9 pr._įstaigų pajamos'!G44</f>
        <v>19.2</v>
      </c>
      <c r="G34" s="11">
        <f t="shared" si="3"/>
        <v>0</v>
      </c>
      <c r="H34" s="11">
        <f>'4 pr._savarankiškos f-jos'!I55+'4 pr._savarankiškos f-jos'!I119+'5 pr._valstybinės f-jos'!I60+'5 pr._valstybinės f-jos'!I108+'7 pr._kita dotacija'!I46+'9 pr._įstaigų pajamos'!I32+'9 pr._įstaigų pajamos'!I44</f>
        <v>0</v>
      </c>
      <c r="I34" s="11">
        <f>'4 pr._savarankiškos f-jos'!J55+'4 pr._savarankiškos f-jos'!J119+'5 pr._valstybinės f-jos'!J60+'5 pr._valstybinės f-jos'!J108+'7 pr._kita dotacija'!J46+'9 pr._įstaigų pajamos'!J32+'9 pr._įstaigų pajamos'!J44</f>
        <v>0</v>
      </c>
      <c r="J34" s="11">
        <f>'4 pr._savarankiškos f-jos'!K55+'4 pr._savarankiškos f-jos'!K119+'5 pr._valstybinės f-jos'!K60+'5 pr._valstybinės f-jos'!K108+'7 pr._kita dotacija'!K46+'9 pr._įstaigų pajamos'!K32+'9 pr._įstaigų pajamos'!K44</f>
        <v>0</v>
      </c>
      <c r="K34" s="95">
        <f t="shared" si="4"/>
        <v>175.59999999999997</v>
      </c>
      <c r="L34" s="95">
        <f>'4 pr._savarankiškos f-jos'!M55+'4 pr._savarankiškos f-jos'!M119+'5 pr._valstybinės f-jos'!M60+'5 pr._valstybinės f-jos'!M108+'7 pr._kita dotacija'!M46+'9 pr._įstaigų pajamos'!M32+'9 pr._įstaigų pajamos'!M44</f>
        <v>156.39999999999998</v>
      </c>
      <c r="M34" s="95">
        <f>'4 pr._savarankiškos f-jos'!N55+'4 pr._savarankiškos f-jos'!N119+'5 pr._valstybinės f-jos'!N60+'5 pr._valstybinės f-jos'!N108+'7 pr._kita dotacija'!N46+'9 pr._įstaigų pajamos'!N32+'9 pr._įstaigų pajamos'!N44</f>
        <v>89.199999999999989</v>
      </c>
      <c r="N34" s="95">
        <f>'4 pr._savarankiškos f-jos'!O55+'4 pr._savarankiškos f-jos'!O119+'5 pr._valstybinės f-jos'!O60+'5 pr._valstybinės f-jos'!O108+'7 pr._kita dotacija'!O46+'9 pr._įstaigų pajamos'!O32+'9 pr._įstaigų pajamos'!O44</f>
        <v>19.2</v>
      </c>
    </row>
    <row r="35" spans="1:14" ht="15" customHeight="1" x14ac:dyDescent="0.25">
      <c r="A35" s="6" t="s">
        <v>77</v>
      </c>
      <c r="B35" s="18" t="s">
        <v>13</v>
      </c>
      <c r="C35" s="17">
        <f t="shared" si="2"/>
        <v>115.4</v>
      </c>
      <c r="D35" s="17">
        <f>'4 pr._savarankiškos f-jos'!E60+'4 pr._savarankiškos f-jos'!E123+'5 pr._valstybinės f-jos'!E64+'5 pr._valstybinės f-jos'!E110+'7 pr._kita dotacija'!E50+'9 pr._įstaigų pajamos'!E45+'9 pr._įstaigų pajamos'!E33</f>
        <v>115.4</v>
      </c>
      <c r="E35" s="17">
        <f>'4 pr._savarankiškos f-jos'!F60+'4 pr._savarankiškos f-jos'!F123+'5 pr._valstybinės f-jos'!F64+'5 pr._valstybinės f-jos'!F110+'7 pr._kita dotacija'!F50+'9 pr._įstaigų pajamos'!F45+'9 pr._įstaigų pajamos'!F33</f>
        <v>68.399999999999991</v>
      </c>
      <c r="F35" s="17">
        <f>'4 pr._savarankiškos f-jos'!G60+'4 pr._savarankiškos f-jos'!G123+'5 pr._valstybinės f-jos'!G64+'5 pr._valstybinės f-jos'!G110+'7 pr._kita dotacija'!G50+'9 pr._įstaigų pajamos'!G45+'9 pr._įstaigų pajamos'!G33</f>
        <v>0</v>
      </c>
      <c r="G35" s="11">
        <f>H35+J35</f>
        <v>0</v>
      </c>
      <c r="H35" s="11">
        <f>'4 pr._savarankiškos f-jos'!I60+'4 pr._savarankiškos f-jos'!I123+'5 pr._valstybinės f-jos'!I64+'5 pr._valstybinės f-jos'!I110+'7 pr._kita dotacija'!I50+'9 pr._įstaigų pajamos'!I45+'9 pr._įstaigų pajamos'!I33</f>
        <v>0</v>
      </c>
      <c r="I35" s="11">
        <f>'4 pr._savarankiškos f-jos'!J60+'4 pr._savarankiškos f-jos'!J123+'5 pr._valstybinės f-jos'!J64+'5 pr._valstybinės f-jos'!J110+'7 pr._kita dotacija'!J50+'9 pr._įstaigų pajamos'!J45+'9 pr._įstaigų pajamos'!J33</f>
        <v>0.1</v>
      </c>
      <c r="J35" s="11">
        <f>'4 pr._savarankiškos f-jos'!K60+'4 pr._savarankiškos f-jos'!K123+'5 pr._valstybinės f-jos'!K64+'5 pr._valstybinės f-jos'!K110+'7 pr._kita dotacija'!K50+'9 pr._įstaigų pajamos'!K45+'9 pr._įstaigų pajamos'!K33</f>
        <v>0</v>
      </c>
      <c r="K35" s="95">
        <f t="shared" si="4"/>
        <v>115.4</v>
      </c>
      <c r="L35" s="95">
        <f>'4 pr._savarankiškos f-jos'!M60+'4 pr._savarankiškos f-jos'!M123+'5 pr._valstybinės f-jos'!M64+'5 pr._valstybinės f-jos'!M110+'7 pr._kita dotacija'!M50+'9 pr._įstaigų pajamos'!M45+'9 pr._įstaigų pajamos'!M33</f>
        <v>115.4</v>
      </c>
      <c r="M35" s="95">
        <f>'4 pr._savarankiškos f-jos'!N60+'4 pr._savarankiškos f-jos'!N123+'5 pr._valstybinės f-jos'!N64+'5 pr._valstybinės f-jos'!N110+'7 pr._kita dotacija'!N50+'9 pr._įstaigų pajamos'!N45+'9 pr._įstaigų pajamos'!N33</f>
        <v>68.5</v>
      </c>
      <c r="N35" s="95">
        <f>'4 pr._savarankiškos f-jos'!O60+'4 pr._savarankiškos f-jos'!O123+'5 pr._valstybinės f-jos'!O64+'5 pr._valstybinės f-jos'!O110+'7 pr._kita dotacija'!O50+'9 pr._įstaigų pajamos'!O45+'9 pr._įstaigų pajamos'!O33</f>
        <v>0</v>
      </c>
    </row>
    <row r="36" spans="1:14" ht="15" customHeight="1" x14ac:dyDescent="0.25">
      <c r="A36" s="6" t="s">
        <v>78</v>
      </c>
      <c r="B36" s="13" t="s">
        <v>14</v>
      </c>
      <c r="C36" s="17">
        <f t="shared" si="2"/>
        <v>130.39999999999998</v>
      </c>
      <c r="D36" s="17">
        <f>'4 pr._savarankiškos f-jos'!E65+'4 pr._savarankiškos f-jos'!E127+'5 pr._valstybinės f-jos'!E68+'5 pr._valstybinės f-jos'!E112+'7 pr._kita dotacija'!E54+'9 pr._įstaigų pajamos'!E34+'9 pr._įstaigų pajamos'!E46</f>
        <v>128.89999999999998</v>
      </c>
      <c r="E36" s="17">
        <f>'4 pr._savarankiškos f-jos'!F65+'4 pr._savarankiškos f-jos'!F127+'5 pr._valstybinės f-jos'!F68+'5 pr._valstybinės f-jos'!F112+'7 pr._kita dotacija'!F54+'9 pr._įstaigų pajamos'!F34+'9 pr._įstaigų pajamos'!F46</f>
        <v>68.599999999999994</v>
      </c>
      <c r="F36" s="17">
        <f>'4 pr._savarankiškos f-jos'!G65+'4 pr._savarankiškos f-jos'!G127+'5 pr._valstybinės f-jos'!G68+'5 pr._valstybinės f-jos'!G112+'7 pr._kita dotacija'!G54+'9 pr._įstaigų pajamos'!G34+'9 pr._įstaigų pajamos'!G46</f>
        <v>1.5</v>
      </c>
      <c r="G36" s="11">
        <f t="shared" si="3"/>
        <v>0</v>
      </c>
      <c r="H36" s="11">
        <f>'4 pr._savarankiškos f-jos'!I65+'4 pr._savarankiškos f-jos'!I127+'5 pr._valstybinės f-jos'!I68+'5 pr._valstybinės f-jos'!I112+'7 pr._kita dotacija'!I54+'9 pr._įstaigų pajamos'!I34+'9 pr._įstaigų pajamos'!I46</f>
        <v>0</v>
      </c>
      <c r="I36" s="11">
        <f>'4 pr._savarankiškos f-jos'!J65+'4 pr._savarankiškos f-jos'!J127+'5 pr._valstybinės f-jos'!J68+'5 pr._valstybinės f-jos'!J112+'7 pr._kita dotacija'!J54+'9 pr._įstaigų pajamos'!J34+'9 pr._įstaigų pajamos'!J46</f>
        <v>0.1</v>
      </c>
      <c r="J36" s="11">
        <f>'4 pr._savarankiškos f-jos'!K65+'4 pr._savarankiškos f-jos'!K127+'5 pr._valstybinės f-jos'!K68+'5 pr._valstybinės f-jos'!K112+'7 pr._kita dotacija'!K54+'9 pr._įstaigų pajamos'!K34+'9 pr._įstaigų pajamos'!K46</f>
        <v>0</v>
      </c>
      <c r="K36" s="95">
        <f t="shared" si="4"/>
        <v>130.39999999999998</v>
      </c>
      <c r="L36" s="95">
        <f>'4 pr._savarankiškos f-jos'!M65+'4 pr._savarankiškos f-jos'!M127+'5 pr._valstybinės f-jos'!M68+'5 pr._valstybinės f-jos'!M112+'7 pr._kita dotacija'!M54+'9 pr._įstaigų pajamos'!M34+'9 pr._įstaigų pajamos'!M46</f>
        <v>128.89999999999998</v>
      </c>
      <c r="M36" s="95">
        <f>'4 pr._savarankiškos f-jos'!N65+'4 pr._savarankiškos f-jos'!N127+'5 pr._valstybinės f-jos'!N68+'5 pr._valstybinės f-jos'!N112+'7 pr._kita dotacija'!N54+'9 pr._įstaigų pajamos'!N34+'9 pr._įstaigų pajamos'!N46</f>
        <v>68.7</v>
      </c>
      <c r="N36" s="95">
        <f>'4 pr._savarankiškos f-jos'!O65+'4 pr._savarankiškos f-jos'!O127+'5 pr._valstybinės f-jos'!O68+'5 pr._valstybinės f-jos'!O112+'7 pr._kita dotacija'!O54+'9 pr._įstaigų pajamos'!O34+'9 pr._įstaigų pajamos'!O46</f>
        <v>1.5</v>
      </c>
    </row>
    <row r="37" spans="1:14" ht="15" customHeight="1" x14ac:dyDescent="0.25">
      <c r="A37" s="14" t="s">
        <v>79</v>
      </c>
      <c r="B37" s="13" t="s">
        <v>15</v>
      </c>
      <c r="C37" s="17">
        <f t="shared" si="2"/>
        <v>159.10000000000002</v>
      </c>
      <c r="D37" s="17">
        <f>'4 pr._savarankiškos f-jos'!E70+'4 pr._savarankiškos f-jos'!E131++'4 pr._savarankiškos f-jos'!E210+'5 pr._valstybinės f-jos'!E72+'5 pr._valstybinės f-jos'!E114+'7 pr._kita dotacija'!E58+'7 pr._kita dotacija'!E216+'9 pr._įstaigų pajamos'!E35+'9 pr._įstaigų pajamos'!E47+'9 pr._įstaigų pajamos'!E98</f>
        <v>158.30000000000001</v>
      </c>
      <c r="E37" s="17">
        <f>'4 pr._savarankiškos f-jos'!F70+'4 pr._savarankiškos f-jos'!F131++'4 pr._savarankiškos f-jos'!F210+'5 pr._valstybinės f-jos'!F72+'5 pr._valstybinės f-jos'!F114+'7 pr._kita dotacija'!F58+'7 pr._kita dotacija'!F216+'9 pr._įstaigų pajamos'!F35+'9 pr._įstaigų pajamos'!F47+'9 pr._įstaigų pajamos'!F98</f>
        <v>93.499999999999986</v>
      </c>
      <c r="F37" s="17">
        <f>'4 pr._savarankiškos f-jos'!G70+'4 pr._savarankiškos f-jos'!G131++'4 pr._savarankiškos f-jos'!G210+'5 pr._valstybinės f-jos'!G72+'5 pr._valstybinės f-jos'!G114+'7 pr._kita dotacija'!G58+'7 pr._kita dotacija'!G216+'9 pr._įstaigų pajamos'!G35+'9 pr._įstaigų pajamos'!G47+'9 pr._įstaigų pajamos'!G98</f>
        <v>0.8</v>
      </c>
      <c r="G37" s="11">
        <f t="shared" si="3"/>
        <v>0</v>
      </c>
      <c r="H37" s="11">
        <f>'4 pr._savarankiškos f-jos'!I70+'4 pr._savarankiškos f-jos'!I131++'4 pr._savarankiškos f-jos'!I210+'5 pr._valstybinės f-jos'!I72+'5 pr._valstybinės f-jos'!I114+'7 pr._kita dotacija'!I58+'7 pr._kita dotacija'!I216+'9 pr._įstaigų pajamos'!I35+'9 pr._įstaigų pajamos'!I47+'9 pr._įstaigų pajamos'!I98</f>
        <v>0</v>
      </c>
      <c r="I37" s="11">
        <f>'4 pr._savarankiškos f-jos'!J70+'4 pr._savarankiškos f-jos'!J131++'4 pr._savarankiškos f-jos'!J210+'5 pr._valstybinės f-jos'!J72+'5 pr._valstybinės f-jos'!J114+'7 pr._kita dotacija'!J58+'7 pr._kita dotacija'!J216+'9 pr._įstaigų pajamos'!J35+'9 pr._įstaigų pajamos'!J47+'9 pr._įstaigų pajamos'!J98</f>
        <v>-0.2</v>
      </c>
      <c r="J37" s="11">
        <f>'4 pr._savarankiškos f-jos'!K70+'4 pr._savarankiškos f-jos'!K131++'4 pr._savarankiškos f-jos'!K210+'5 pr._valstybinės f-jos'!K72+'5 pr._valstybinės f-jos'!K114+'7 pr._kita dotacija'!K58+'7 pr._kita dotacija'!K216+'9 pr._įstaigų pajamos'!K35+'9 pr._įstaigų pajamos'!K47+'9 pr._įstaigų pajamos'!K98</f>
        <v>0</v>
      </c>
      <c r="K37" s="95">
        <f t="shared" si="4"/>
        <v>159.10000000000002</v>
      </c>
      <c r="L37" s="95">
        <f>'4 pr._savarankiškos f-jos'!M70+'4 pr._savarankiškos f-jos'!M131++'4 pr._savarankiškos f-jos'!M210+'5 pr._valstybinės f-jos'!M72+'5 pr._valstybinės f-jos'!M114+'7 pr._kita dotacija'!M58+'7 pr._kita dotacija'!M216+'9 pr._įstaigų pajamos'!M35+'9 pr._įstaigų pajamos'!M47+'9 pr._įstaigų pajamos'!M98</f>
        <v>158.30000000000001</v>
      </c>
      <c r="M37" s="95">
        <f>'4 pr._savarankiškos f-jos'!N70+'4 pr._savarankiškos f-jos'!N131++'4 pr._savarankiškos f-jos'!N210+'5 pr._valstybinės f-jos'!N72+'5 pr._valstybinės f-jos'!N114+'7 pr._kita dotacija'!N58+'7 pr._kita dotacija'!N216+'9 pr._įstaigų pajamos'!N35+'9 pr._įstaigų pajamos'!N47+'9 pr._įstaigų pajamos'!N98</f>
        <v>93.299999999999983</v>
      </c>
      <c r="N37" s="95">
        <f>'4 pr._savarankiškos f-jos'!O70+'4 pr._savarankiškos f-jos'!O131++'4 pr._savarankiškos f-jos'!O210+'5 pr._valstybinės f-jos'!O72+'5 pr._valstybinės f-jos'!O114+'7 pr._kita dotacija'!O58+'7 pr._kita dotacija'!O216+'9 pr._įstaigų pajamos'!O35+'9 pr._įstaigų pajamos'!O47+'9 pr._įstaigų pajamos'!O98</f>
        <v>0.8</v>
      </c>
    </row>
    <row r="38" spans="1:14" ht="15" customHeight="1" x14ac:dyDescent="0.25">
      <c r="A38" s="20" t="s">
        <v>80</v>
      </c>
      <c r="B38" s="18" t="s">
        <v>16</v>
      </c>
      <c r="C38" s="17">
        <f t="shared" si="2"/>
        <v>272.59999999999997</v>
      </c>
      <c r="D38" s="17">
        <f>'4 pr._savarankiškos f-jos'!E75+'4 pr._savarankiškos f-jos'!E135+'5 pr._valstybinės f-jos'!E76+'5 pr._valstybinės f-jos'!E116+'7 pr._kita dotacija'!E62+'9 pr._įstaigų pajamos'!E36+'9 pr._įstaigų pajamos'!E48</f>
        <v>265.39999999999998</v>
      </c>
      <c r="E38" s="17">
        <f>'4 pr._savarankiškos f-jos'!F75+'4 pr._savarankiškos f-jos'!F135+'5 pr._valstybinės f-jos'!F76+'5 pr._valstybinės f-jos'!F116+'7 pr._kita dotacija'!F62+'9 pr._įstaigų pajamos'!F36+'9 pr._įstaigų pajamos'!F48</f>
        <v>148.9</v>
      </c>
      <c r="F38" s="17">
        <f>'4 pr._savarankiškos f-jos'!G75+'4 pr._savarankiškos f-jos'!G135+'5 pr._valstybinės f-jos'!G76+'5 pr._valstybinės f-jos'!G116+'7 pr._kita dotacija'!G62+'9 pr._įstaigų pajamos'!G36+'9 pr._įstaigų pajamos'!G48</f>
        <v>7.1999999999999993</v>
      </c>
      <c r="G38" s="11">
        <f t="shared" si="3"/>
        <v>0</v>
      </c>
      <c r="H38" s="11">
        <f>'4 pr._savarankiškos f-jos'!I75+'4 pr._savarankiškos f-jos'!I135+'5 pr._valstybinės f-jos'!I76+'5 pr._valstybinės f-jos'!I116+'7 pr._kita dotacija'!I62+'9 pr._įstaigų pajamos'!I36+'9 pr._įstaigų pajamos'!I48</f>
        <v>-8.8000000000000007</v>
      </c>
      <c r="I38" s="11">
        <f>'4 pr._savarankiškos f-jos'!J75+'4 pr._savarankiškos f-jos'!J135+'5 pr._valstybinės f-jos'!J76+'5 pr._valstybinės f-jos'!J116+'7 pr._kita dotacija'!J62+'9 pr._įstaigų pajamos'!J36+'9 pr._įstaigų pajamos'!J48</f>
        <v>-1</v>
      </c>
      <c r="J38" s="11">
        <f>'4 pr._savarankiškos f-jos'!K75+'4 pr._savarankiškos f-jos'!K135+'5 pr._valstybinės f-jos'!K76+'5 pr._valstybinės f-jos'!K116+'7 pr._kita dotacija'!K62+'9 pr._įstaigų pajamos'!K36+'9 pr._įstaigų pajamos'!K48</f>
        <v>8.8000000000000007</v>
      </c>
      <c r="K38" s="95">
        <f t="shared" si="4"/>
        <v>272.60000000000002</v>
      </c>
      <c r="L38" s="95">
        <f>'4 pr._savarankiškos f-jos'!M75+'4 pr._savarankiškos f-jos'!M135+'5 pr._valstybinės f-jos'!M76+'5 pr._valstybinės f-jos'!M116+'7 pr._kita dotacija'!M62+'9 pr._įstaigų pajamos'!M36+'9 pr._įstaigų pajamos'!M48</f>
        <v>256.60000000000002</v>
      </c>
      <c r="M38" s="95">
        <f>'4 pr._savarankiškos f-jos'!N75+'4 pr._savarankiškos f-jos'!N135+'5 pr._valstybinės f-jos'!N76+'5 pr._valstybinės f-jos'!N116+'7 pr._kita dotacija'!N62+'9 pr._įstaigų pajamos'!N36+'9 pr._įstaigų pajamos'!N48</f>
        <v>147.9</v>
      </c>
      <c r="N38" s="95">
        <f>'4 pr._savarankiškos f-jos'!O75+'4 pr._savarankiškos f-jos'!O135+'5 pr._valstybinės f-jos'!O76+'5 pr._valstybinės f-jos'!O116+'7 pr._kita dotacija'!O62+'9 pr._įstaigų pajamos'!O36+'9 pr._įstaigų pajamos'!O48</f>
        <v>16</v>
      </c>
    </row>
    <row r="39" spans="1:14" ht="15" customHeight="1" x14ac:dyDescent="0.25">
      <c r="A39" s="6" t="s">
        <v>81</v>
      </c>
      <c r="B39" s="18" t="s">
        <v>17</v>
      </c>
      <c r="C39" s="17">
        <f t="shared" si="2"/>
        <v>133.30000000000001</v>
      </c>
      <c r="D39" s="17">
        <f>'4 pr._savarankiškos f-jos'!E81+'4 pr._savarankiškos f-jos'!E139+'5 pr._valstybinės f-jos'!E80+'5 pr._valstybinės f-jos'!E118+'7 pr._kita dotacija'!E66+'9 pr._įstaigų pajamos'!E37+'9 pr._įstaigų pajamos'!E49</f>
        <v>123.3</v>
      </c>
      <c r="E39" s="17">
        <f>'4 pr._savarankiškos f-jos'!F81+'4 pr._savarankiškos f-jos'!F139+'5 pr._valstybinės f-jos'!F80+'5 pr._valstybinės f-jos'!F118+'7 pr._kita dotacija'!F66+'9 pr._įstaigų pajamos'!F37+'9 pr._įstaigų pajamos'!F49</f>
        <v>71.100000000000009</v>
      </c>
      <c r="F39" s="17">
        <f>'4 pr._savarankiškos f-jos'!G81+'4 pr._savarankiškos f-jos'!G139+'5 pr._valstybinės f-jos'!G80+'5 pr._valstybinės f-jos'!G118+'7 pr._kita dotacija'!G66+'9 pr._įstaigų pajamos'!G37+'9 pr._įstaigų pajamos'!G49</f>
        <v>10</v>
      </c>
      <c r="G39" s="11">
        <f t="shared" si="3"/>
        <v>0</v>
      </c>
      <c r="H39" s="11">
        <f>'4 pr._savarankiškos f-jos'!I81+'4 pr._savarankiškos f-jos'!I139+'5 pr._valstybinės f-jos'!I80+'5 pr._valstybinės f-jos'!I118+'7 pr._kita dotacija'!I66+'9 pr._įstaigų pajamos'!I37+'9 pr._įstaigų pajamos'!I49</f>
        <v>0</v>
      </c>
      <c r="I39" s="11">
        <f>'4 pr._savarankiškos f-jos'!J81+'4 pr._savarankiškos f-jos'!J139+'5 pr._valstybinės f-jos'!J80+'5 pr._valstybinės f-jos'!J118+'7 pr._kita dotacija'!J66+'9 pr._įstaigų pajamos'!J37+'9 pr._įstaigų pajamos'!J49</f>
        <v>0</v>
      </c>
      <c r="J39" s="11">
        <f>'4 pr._savarankiškos f-jos'!K81+'4 pr._savarankiškos f-jos'!K139+'5 pr._valstybinės f-jos'!K80+'5 pr._valstybinės f-jos'!K118+'7 pr._kita dotacija'!K66+'9 pr._įstaigų pajamos'!K37+'9 pr._įstaigų pajamos'!K49</f>
        <v>0</v>
      </c>
      <c r="K39" s="95">
        <f t="shared" si="4"/>
        <v>133.30000000000001</v>
      </c>
      <c r="L39" s="95">
        <f>'4 pr._savarankiškos f-jos'!M81+'4 pr._savarankiškos f-jos'!M139+'5 pr._valstybinės f-jos'!M80+'5 pr._valstybinės f-jos'!M118+'7 pr._kita dotacija'!M66+'9 pr._įstaigų pajamos'!M37+'9 pr._įstaigų pajamos'!M49</f>
        <v>123.3</v>
      </c>
      <c r="M39" s="95">
        <f>'4 pr._savarankiškos f-jos'!N81+'4 pr._savarankiškos f-jos'!N139+'5 pr._valstybinės f-jos'!N80+'5 pr._valstybinės f-jos'!N118+'7 pr._kita dotacija'!N66+'9 pr._įstaigų pajamos'!N37+'9 pr._įstaigų pajamos'!N49</f>
        <v>71.100000000000009</v>
      </c>
      <c r="N39" s="95">
        <f>'4 pr._savarankiškos f-jos'!O81+'4 pr._savarankiškos f-jos'!O139+'5 pr._valstybinės f-jos'!O80+'5 pr._valstybinės f-jos'!O118+'7 pr._kita dotacija'!O66+'9 pr._įstaigų pajamos'!O37+'9 pr._įstaigų pajamos'!O49</f>
        <v>10</v>
      </c>
    </row>
    <row r="40" spans="1:14" ht="15" customHeight="1" x14ac:dyDescent="0.25">
      <c r="A40" s="6" t="s">
        <v>82</v>
      </c>
      <c r="B40" s="18" t="s">
        <v>18</v>
      </c>
      <c r="C40" s="17">
        <f t="shared" si="2"/>
        <v>91.8</v>
      </c>
      <c r="D40" s="17">
        <f>'4 pr._savarankiškos f-jos'!E86+'4 pr._savarankiškos f-jos'!E143+'5 pr._valstybinės f-jos'!E84+'5 pr._valstybinės f-jos'!E120+'7 pr._kita dotacija'!E70+'9 pr._įstaigų pajamos'!E38+'9 pr._įstaigų pajamos'!E50+'11 pr._apyvartinės lėšos'!E16</f>
        <v>91.8</v>
      </c>
      <c r="E40" s="17">
        <f>'4 pr._savarankiškos f-jos'!F86+'4 pr._savarankiškos f-jos'!F143+'5 pr._valstybinės f-jos'!F84+'5 pr._valstybinės f-jos'!F120+'7 pr._kita dotacija'!F70+'9 pr._įstaigų pajamos'!F38+'9 pr._įstaigų pajamos'!F50+'11 pr._apyvartinės lėšos'!F16</f>
        <v>56</v>
      </c>
      <c r="F40" s="17">
        <f>'4 pr._savarankiškos f-jos'!G86+'4 pr._savarankiškos f-jos'!G143+'5 pr._valstybinės f-jos'!G84+'5 pr._valstybinės f-jos'!G120+'7 pr._kita dotacija'!G70+'9 pr._įstaigų pajamos'!G38+'9 pr._įstaigų pajamos'!G50+'11 pr._apyvartinės lėšos'!G16</f>
        <v>0</v>
      </c>
      <c r="G40" s="11">
        <f t="shared" si="3"/>
        <v>0</v>
      </c>
      <c r="H40" s="11">
        <f>'4 pr._savarankiškos f-jos'!I86+'4 pr._savarankiškos f-jos'!I143+'5 pr._valstybinės f-jos'!I84+'5 pr._valstybinės f-jos'!I120+'7 pr._kita dotacija'!I70+'9 pr._įstaigų pajamos'!I38+'9 pr._įstaigų pajamos'!I50+'11 pr._apyvartinės lėšos'!I16</f>
        <v>0</v>
      </c>
      <c r="I40" s="11">
        <f>'4 pr._savarankiškos f-jos'!J86+'4 pr._savarankiškos f-jos'!J143+'5 pr._valstybinės f-jos'!J84+'5 pr._valstybinės f-jos'!J120+'7 pr._kita dotacija'!J70+'9 pr._įstaigų pajamos'!J38+'9 pr._įstaigų pajamos'!J50+'11 pr._apyvartinės lėšos'!J16</f>
        <v>-0.1</v>
      </c>
      <c r="J40" s="11">
        <f>'4 pr._savarankiškos f-jos'!K86+'4 pr._savarankiškos f-jos'!K143+'5 pr._valstybinės f-jos'!K84+'5 pr._valstybinės f-jos'!K120+'7 pr._kita dotacija'!K70+'9 pr._įstaigų pajamos'!K38+'9 pr._įstaigų pajamos'!K50+'11 pr._apyvartinės lėšos'!K16</f>
        <v>0</v>
      </c>
      <c r="K40" s="95">
        <f t="shared" si="4"/>
        <v>91.8</v>
      </c>
      <c r="L40" s="95">
        <f>'4 pr._savarankiškos f-jos'!M86+'4 pr._savarankiškos f-jos'!M143+'5 pr._valstybinės f-jos'!M84+'5 pr._valstybinės f-jos'!M120+'7 pr._kita dotacija'!M70+'9 pr._įstaigų pajamos'!M38+'9 pr._įstaigų pajamos'!M50+'11 pr._apyvartinės lėšos'!M16</f>
        <v>91.8</v>
      </c>
      <c r="M40" s="95">
        <f>'4 pr._savarankiškos f-jos'!N86+'4 pr._savarankiškos f-jos'!N143+'5 pr._valstybinės f-jos'!N84+'5 pr._valstybinės f-jos'!N120+'7 pr._kita dotacija'!N70+'9 pr._įstaigų pajamos'!N38+'9 pr._įstaigų pajamos'!N50+'11 pr._apyvartinės lėšos'!N16</f>
        <v>55.900000000000006</v>
      </c>
      <c r="N40" s="95">
        <f>'4 pr._savarankiškos f-jos'!O86+'4 pr._savarankiškos f-jos'!O143+'5 pr._valstybinės f-jos'!O84+'5 pr._valstybinės f-jos'!O120+'7 pr._kita dotacija'!O70+'9 pr._įstaigų pajamos'!O38+'9 pr._įstaigų pajamos'!O50+'11 pr._apyvartinės lėšos'!O16</f>
        <v>0</v>
      </c>
    </row>
    <row r="41" spans="1:14" ht="15" customHeight="1" x14ac:dyDescent="0.25">
      <c r="A41" s="6" t="s">
        <v>83</v>
      </c>
      <c r="B41" s="18" t="s">
        <v>19</v>
      </c>
      <c r="C41" s="17">
        <f t="shared" si="2"/>
        <v>803.59999999999991</v>
      </c>
      <c r="D41" s="17">
        <f>'4 pr._savarankiškos f-jos'!E91+'4 pr._savarankiškos f-jos'!E147+'5 pr._valstybinės f-jos'!E88+'5 pr._valstybinės f-jos'!E122+'7 pr._kita dotacija'!E74+'9 pr._įstaigų pajamos'!E51</f>
        <v>789.3</v>
      </c>
      <c r="E41" s="17">
        <f>'4 pr._savarankiškos f-jos'!F91+'4 pr._savarankiškos f-jos'!F147+'5 pr._valstybinės f-jos'!F88+'5 pr._valstybinės f-jos'!F122+'7 pr._kita dotacija'!F74+'9 pr._įstaigų pajamos'!F51</f>
        <v>143.89999999999998</v>
      </c>
      <c r="F41" s="17">
        <f>'4 pr._savarankiškos f-jos'!G91+'4 pr._savarankiškos f-jos'!G147+'5 pr._valstybinės f-jos'!G88+'5 pr._valstybinės f-jos'!G122+'7 pr._kita dotacija'!G74+'9 pr._įstaigų pajamos'!G51</f>
        <v>14.3</v>
      </c>
      <c r="G41" s="11">
        <f t="shared" si="3"/>
        <v>0</v>
      </c>
      <c r="H41" s="11">
        <f>'4 pr._savarankiškos f-jos'!I91+'4 pr._savarankiškos f-jos'!I147+'5 pr._valstybinės f-jos'!I88+'5 pr._valstybinės f-jos'!I122+'7 pr._kita dotacija'!I74+'9 pr._įstaigų pajamos'!I51</f>
        <v>-3</v>
      </c>
      <c r="I41" s="11">
        <f>'4 pr._savarankiškos f-jos'!J91+'4 pr._savarankiškos f-jos'!J147+'5 pr._valstybinės f-jos'!J88+'5 pr._valstybinės f-jos'!J122+'7 pr._kita dotacija'!J74+'9 pr._įstaigų pajamos'!J51</f>
        <v>-1.2</v>
      </c>
      <c r="J41" s="11">
        <f>'4 pr._savarankiškos f-jos'!K91+'4 pr._savarankiškos f-jos'!K147+'5 pr._valstybinės f-jos'!K88+'5 pr._valstybinės f-jos'!K122+'7 pr._kita dotacija'!K74+'9 pr._įstaigų pajamos'!K51</f>
        <v>3</v>
      </c>
      <c r="K41" s="95">
        <f t="shared" si="4"/>
        <v>803.59999999999991</v>
      </c>
      <c r="L41" s="95">
        <f>'4 pr._savarankiškos f-jos'!M91+'4 pr._savarankiškos f-jos'!M147+'5 pr._valstybinės f-jos'!M88+'5 pr._valstybinės f-jos'!M122+'7 pr._kita dotacija'!M74+'9 pr._įstaigų pajamos'!M51</f>
        <v>786.3</v>
      </c>
      <c r="M41" s="95">
        <f>'4 pr._savarankiškos f-jos'!N91+'4 pr._savarankiškos f-jos'!N147+'5 pr._valstybinės f-jos'!N88+'5 pr._valstybinės f-jos'!N122+'7 pr._kita dotacija'!N74+'9 pr._įstaigų pajamos'!N51</f>
        <v>142.69999999999999</v>
      </c>
      <c r="N41" s="95">
        <f>'4 pr._savarankiškos f-jos'!O91+'4 pr._savarankiškos f-jos'!O147+'5 pr._valstybinės f-jos'!O88+'5 pr._valstybinės f-jos'!O122+'7 pr._kita dotacija'!O74+'9 pr._įstaigų pajamos'!O51</f>
        <v>17.3</v>
      </c>
    </row>
    <row r="42" spans="1:14" ht="15" customHeight="1" x14ac:dyDescent="0.25">
      <c r="A42" s="6" t="s">
        <v>84</v>
      </c>
      <c r="B42" s="18" t="s">
        <v>26</v>
      </c>
      <c r="C42" s="17">
        <f>D42+F42</f>
        <v>1287.0999999999999</v>
      </c>
      <c r="D42" s="17">
        <f>'4 pr._savarankiškos f-jos'!E95+'11 pr._apyvartinės lėšos'!E18</f>
        <v>300.10000000000002</v>
      </c>
      <c r="E42" s="17">
        <f>'4 pr._savarankiškos f-jos'!F95+'11 pr._apyvartinės lėšos'!F18</f>
        <v>0</v>
      </c>
      <c r="F42" s="17">
        <f>'4 pr._savarankiškos f-jos'!G95+'11 pr._apyvartinės lėšos'!G18</f>
        <v>987</v>
      </c>
      <c r="G42" s="11">
        <f>H42+J42</f>
        <v>-53</v>
      </c>
      <c r="H42" s="11">
        <f>'4 pr._savarankiškos f-jos'!I95+'11 pr._apyvartinės lėšos'!I18</f>
        <v>-53.5</v>
      </c>
      <c r="I42" s="11">
        <f>'4 pr._savarankiškos f-jos'!J95+'11 pr._apyvartinės lėšos'!J18</f>
        <v>0</v>
      </c>
      <c r="J42" s="11">
        <f>'4 pr._savarankiškos f-jos'!K95+'11 pr._apyvartinės lėšos'!K18</f>
        <v>0.5</v>
      </c>
      <c r="K42" s="95">
        <f>L42+N42</f>
        <v>1234.0999999999999</v>
      </c>
      <c r="L42" s="95">
        <f>'4 pr._savarankiškos f-jos'!M95+'11 pr._apyvartinės lėšos'!M18</f>
        <v>246.60000000000002</v>
      </c>
      <c r="M42" s="95">
        <f>'4 pr._savarankiškos f-jos'!N95+'11 pr._apyvartinės lėšos'!N18</f>
        <v>0</v>
      </c>
      <c r="N42" s="95">
        <f>'4 pr._savarankiškos f-jos'!O95+'11 pr._apyvartinės lėšos'!O18</f>
        <v>987.5</v>
      </c>
    </row>
    <row r="43" spans="1:14" ht="15" customHeight="1" x14ac:dyDescent="0.25">
      <c r="A43" s="14" t="s">
        <v>85</v>
      </c>
      <c r="B43" s="36" t="s">
        <v>171</v>
      </c>
      <c r="C43" s="17">
        <f>D43+F43</f>
        <v>382.4</v>
      </c>
      <c r="D43" s="17">
        <f>'4 pr._savarankiškos f-jos'!E96+'5 pr._valstybinės f-jos'!E90</f>
        <v>361.4</v>
      </c>
      <c r="E43" s="17">
        <f>'4 pr._savarankiškos f-jos'!F96+'5 pr._valstybinės f-jos'!F90</f>
        <v>239.1</v>
      </c>
      <c r="F43" s="17">
        <f>'4 pr._savarankiškos f-jos'!G96+'5 pr._valstybinės f-jos'!G90</f>
        <v>21</v>
      </c>
      <c r="G43" s="11">
        <f>H43+J43</f>
        <v>0</v>
      </c>
      <c r="H43" s="11">
        <f>'4 pr._savarankiškos f-jos'!I96+'5 pr._valstybinės f-jos'!I90</f>
        <v>0</v>
      </c>
      <c r="I43" s="11">
        <f>'4 pr._savarankiškos f-jos'!J96+'5 pr._valstybinės f-jos'!J90</f>
        <v>-7.8</v>
      </c>
      <c r="J43" s="11">
        <f>'4 pr._savarankiškos f-jos'!K96+'5 pr._valstybinės f-jos'!K90</f>
        <v>0</v>
      </c>
      <c r="K43" s="95">
        <f>L43+N43</f>
        <v>382.4</v>
      </c>
      <c r="L43" s="95">
        <f>'4 pr._savarankiškos f-jos'!M96+'5 pr._valstybinės f-jos'!M90</f>
        <v>361.4</v>
      </c>
      <c r="M43" s="95">
        <f>'4 pr._savarankiškos f-jos'!N96+'5 pr._valstybinės f-jos'!N90</f>
        <v>231.29999999999998</v>
      </c>
      <c r="N43" s="95">
        <f>'4 pr._savarankiškos f-jos'!O96+'5 pr._valstybinės f-jos'!O90</f>
        <v>21</v>
      </c>
    </row>
    <row r="44" spans="1:14" ht="15" customHeight="1" x14ac:dyDescent="0.25">
      <c r="A44" s="20" t="s">
        <v>86</v>
      </c>
      <c r="B44" s="30" t="s">
        <v>71</v>
      </c>
      <c r="C44" s="17">
        <f>D44+F44</f>
        <v>181.1</v>
      </c>
      <c r="D44" s="17">
        <f>'4 pr._savarankiškos f-jos'!E155+'5 pr._valstybinės f-jos'!E94+'9 pr._įstaigų pajamos'!E55+'7 pr._kita dotacija'!E92</f>
        <v>181.1</v>
      </c>
      <c r="E44" s="17">
        <f>'4 pr._savarankiškos f-jos'!F155+'5 pr._valstybinės f-jos'!F94+'9 pr._įstaigų pajamos'!F55+'7 pr._kita dotacija'!F92</f>
        <v>109.39999999999999</v>
      </c>
      <c r="F44" s="17">
        <f>'4 pr._savarankiškos f-jos'!G155+'5 pr._valstybinės f-jos'!G94+'9 pr._įstaigų pajamos'!G55+'7 pr._kita dotacija'!G92</f>
        <v>0</v>
      </c>
      <c r="G44" s="11">
        <f t="shared" ref="G44" si="5">H44+J44</f>
        <v>167.9</v>
      </c>
      <c r="H44" s="11">
        <f>'4 pr._savarankiškos f-jos'!I155+'5 pr._valstybinės f-jos'!I94+'9 pr._įstaigų pajamos'!I55+'7 pr._kita dotacija'!I92</f>
        <v>165.6</v>
      </c>
      <c r="I44" s="11">
        <f>'4 pr._savarankiškos f-jos'!J155+'5 pr._valstybinės f-jos'!J94+'9 pr._įstaigų pajamos'!J55+'7 pr._kita dotacija'!J92</f>
        <v>1.8</v>
      </c>
      <c r="J44" s="11">
        <f>'4 pr._savarankiškos f-jos'!K155+'5 pr._valstybinės f-jos'!K94+'9 pr._įstaigų pajamos'!K55+'7 pr._kita dotacija'!K92</f>
        <v>2.2999999999999998</v>
      </c>
      <c r="K44" s="95">
        <f t="shared" ref="K44" si="6">L44+N44</f>
        <v>349</v>
      </c>
      <c r="L44" s="95">
        <f>'4 pr._savarankiškos f-jos'!M155+'5 pr._valstybinės f-jos'!M94+'9 pr._įstaigų pajamos'!M55+'7 pr._kita dotacija'!M92</f>
        <v>346.7</v>
      </c>
      <c r="M44" s="95">
        <f>'4 pr._savarankiškos f-jos'!N155+'5 pr._valstybinės f-jos'!N94+'9 pr._įstaigų pajamos'!N55+'7 pr._kita dotacija'!N92</f>
        <v>111.19999999999999</v>
      </c>
      <c r="N44" s="95">
        <f>'4 pr._savarankiškos f-jos'!O155+'5 pr._valstybinės f-jos'!O94+'9 pr._įstaigų pajamos'!O55+'7 pr._kita dotacija'!O92</f>
        <v>2.2999999999999998</v>
      </c>
    </row>
    <row r="45" spans="1:14" ht="15" customHeight="1" x14ac:dyDescent="0.25">
      <c r="A45" s="6" t="s">
        <v>87</v>
      </c>
      <c r="B45" s="93" t="s">
        <v>55</v>
      </c>
      <c r="C45" s="17">
        <f>D45+F45</f>
        <v>577.5</v>
      </c>
      <c r="D45" s="17">
        <f>'4 pr._savarankiškos f-jos'!E163+'6 pr._mokinio krepšelis'!E25+'7 pr._kita dotacija'!E103+'9 pr._įstaigų pajamos'!E58</f>
        <v>577.5</v>
      </c>
      <c r="E45" s="17">
        <f>'4 pr._savarankiškos f-jos'!F163+'6 pr._mokinio krepšelis'!F25+'7 pr._kita dotacija'!F103+'9 pr._įstaigų pajamos'!F58</f>
        <v>406.29999999999995</v>
      </c>
      <c r="F45" s="17">
        <f>'4 pr._savarankiškos f-jos'!G163+'6 pr._mokinio krepšelis'!G25+'7 pr._kita dotacija'!G103+'9 pr._įstaigų pajamos'!G58</f>
        <v>0</v>
      </c>
      <c r="G45" s="11">
        <f>H45+J45</f>
        <v>0</v>
      </c>
      <c r="H45" s="11">
        <f>'4 pr._savarankiškos f-jos'!I163+'6 pr._mokinio krepšelis'!I25+'7 pr._kita dotacija'!I103+'9 pr._įstaigų pajamos'!I58</f>
        <v>0</v>
      </c>
      <c r="I45" s="11">
        <f>'4 pr._savarankiškos f-jos'!J163+'6 pr._mokinio krepšelis'!J25+'7 pr._kita dotacija'!J103+'9 pr._įstaigų pajamos'!J58</f>
        <v>0</v>
      </c>
      <c r="J45" s="11">
        <f>'4 pr._savarankiškos f-jos'!K163+'6 pr._mokinio krepšelis'!K25+'7 pr._kita dotacija'!K103+'9 pr._įstaigų pajamos'!K58</f>
        <v>0</v>
      </c>
      <c r="K45" s="95">
        <f>L45+N45</f>
        <v>577.5</v>
      </c>
      <c r="L45" s="95">
        <f>'4 pr._savarankiškos f-jos'!M163+'6 pr._mokinio krepšelis'!M25+'7 pr._kita dotacija'!M103+'9 pr._įstaigų pajamos'!M58</f>
        <v>577.5</v>
      </c>
      <c r="M45" s="95">
        <f>'4 pr._savarankiškos f-jos'!N163+'6 pr._mokinio krepšelis'!N25+'7 pr._kita dotacija'!N103+'9 pr._įstaigų pajamos'!N58</f>
        <v>406.29999999999995</v>
      </c>
      <c r="N45" s="95">
        <f>'4 pr._savarankiškos f-jos'!O163+'6 pr._mokinio krepšelis'!O25+'7 pr._kita dotacija'!O103+'9 pr._įstaigų pajamos'!O58</f>
        <v>0</v>
      </c>
    </row>
    <row r="46" spans="1:14" ht="15" customHeight="1" x14ac:dyDescent="0.25">
      <c r="A46" s="6" t="s">
        <v>88</v>
      </c>
      <c r="B46" s="30" t="s">
        <v>33</v>
      </c>
      <c r="C46" s="17">
        <f t="shared" ref="C46:C80" si="7">D46+F46</f>
        <v>611.6</v>
      </c>
      <c r="D46" s="17">
        <f>'4 pr._savarankiškos f-jos'!E164+'6 pr._mokinio krepšelis'!E26+'7 pr._kita dotacija'!E106+'9 pr._įstaigų pajamos'!E59</f>
        <v>611.6</v>
      </c>
      <c r="E46" s="17">
        <f>'4 pr._savarankiškos f-jos'!F164+'6 pr._mokinio krepšelis'!F26+'7 pr._kita dotacija'!F106+'9 pr._įstaigų pajamos'!F59</f>
        <v>432.8</v>
      </c>
      <c r="F46" s="17">
        <f>'4 pr._savarankiškos f-jos'!G164+'6 pr._mokinio krepšelis'!G26+'7 pr._kita dotacija'!G106+'9 pr._įstaigų pajamos'!G59</f>
        <v>0</v>
      </c>
      <c r="G46" s="11">
        <f>'4 pr._savarankiškos f-jos'!H164+'6 pr._mokinio krepšelis'!H26+'7 pr._kita dotacija'!H106+'9 pr._įstaigų pajamos'!H59</f>
        <v>0</v>
      </c>
      <c r="H46" s="11">
        <f>'4 pr._savarankiškos f-jos'!I164+'6 pr._mokinio krepšelis'!I26+'7 pr._kita dotacija'!I106+'9 pr._įstaigų pajamos'!I59</f>
        <v>0</v>
      </c>
      <c r="I46" s="11">
        <f>'4 pr._savarankiškos f-jos'!J164+'6 pr._mokinio krepšelis'!J26+'7 pr._kita dotacija'!J106+'9 pr._įstaigų pajamos'!J59</f>
        <v>0</v>
      </c>
      <c r="J46" s="11">
        <f>'4 pr._savarankiškos f-jos'!K164+'6 pr._mokinio krepšelis'!K26+'7 pr._kita dotacija'!K106+'9 pr._įstaigų pajamos'!K59</f>
        <v>0</v>
      </c>
      <c r="K46" s="472">
        <f>'4 pr._savarankiškos f-jos'!L164+'6 pr._mokinio krepšelis'!L26+'7 pr._kita dotacija'!L106+'9 pr._įstaigų pajamos'!L59</f>
        <v>611.6</v>
      </c>
      <c r="L46" s="472">
        <f>'4 pr._savarankiškos f-jos'!M164+'6 pr._mokinio krepšelis'!M26+'7 pr._kita dotacija'!M106+'9 pr._įstaigų pajamos'!M59</f>
        <v>611.6</v>
      </c>
      <c r="M46" s="472">
        <f>'4 pr._savarankiškos f-jos'!N164+'6 pr._mokinio krepšelis'!N26+'7 pr._kita dotacija'!N106+'9 pr._įstaigų pajamos'!N59</f>
        <v>432.8</v>
      </c>
      <c r="N46" s="472">
        <f>'4 pr._savarankiškos f-jos'!O164+'6 pr._mokinio krepšelis'!O26+'7 pr._kita dotacija'!O106+'9 pr._įstaigų pajamos'!O59</f>
        <v>0</v>
      </c>
    </row>
    <row r="47" spans="1:14" ht="15" customHeight="1" x14ac:dyDescent="0.25">
      <c r="A47" s="6" t="s">
        <v>89</v>
      </c>
      <c r="B47" s="30" t="s">
        <v>161</v>
      </c>
      <c r="C47" s="17">
        <f t="shared" si="7"/>
        <v>928.1</v>
      </c>
      <c r="D47" s="17">
        <f>'4 pr._savarankiškos f-jos'!E165+'6 pr._mokinio krepšelis'!E27+'9 pr._įstaigų pajamos'!E60+'7 pr._kita dotacija'!E108</f>
        <v>928.1</v>
      </c>
      <c r="E47" s="17">
        <f>'4 pr._savarankiškos f-jos'!F165+'6 pr._mokinio krepšelis'!F27+'9 pr._įstaigų pajamos'!F60+'7 pr._kita dotacija'!F108</f>
        <v>646.70000000000005</v>
      </c>
      <c r="F47" s="17">
        <f>'4 pr._savarankiškos f-jos'!G165+'6 pr._mokinio krepšelis'!G27+'9 pr._įstaigų pajamos'!G60+'7 pr._kita dotacija'!G108</f>
        <v>0</v>
      </c>
      <c r="G47" s="11">
        <f t="shared" ref="G47:G60" si="8">H47+J47</f>
        <v>3.1</v>
      </c>
      <c r="H47" s="11">
        <f>'4 pr._savarankiškos f-jos'!I165+'6 pr._mokinio krepšelis'!I27+'9 pr._įstaigų pajamos'!I60+'7 pr._kita dotacija'!I108</f>
        <v>3.1</v>
      </c>
      <c r="I47" s="11">
        <f>'4 pr._savarankiškos f-jos'!J165+'6 pr._mokinio krepšelis'!J27+'9 pr._įstaigų pajamos'!J60+'7 pr._kita dotacija'!J108</f>
        <v>2.4</v>
      </c>
      <c r="J47" s="11">
        <f>'4 pr._savarankiškos f-jos'!K165+'6 pr._mokinio krepšelis'!K27+'9 pr._įstaigų pajamos'!K60+'7 pr._kita dotacija'!K108</f>
        <v>0</v>
      </c>
      <c r="K47" s="472">
        <f t="shared" ref="K47:K60" si="9">L47+N47</f>
        <v>931.19999999999993</v>
      </c>
      <c r="L47" s="472">
        <f>'4 pr._savarankiškos f-jos'!M165+'6 pr._mokinio krepšelis'!M27+'9 pr._įstaigų pajamos'!M60+'7 pr._kita dotacija'!M108</f>
        <v>931.19999999999993</v>
      </c>
      <c r="M47" s="472">
        <f>'4 pr._savarankiškos f-jos'!N165+'6 pr._mokinio krepšelis'!N27+'9 pr._įstaigų pajamos'!N60+'7 pr._kita dotacija'!N108</f>
        <v>649.1</v>
      </c>
      <c r="N47" s="472">
        <f>'4 pr._savarankiškos f-jos'!O165+'6 pr._mokinio krepšelis'!O27+'9 pr._įstaigų pajamos'!O60+'7 pr._kita dotacija'!O108</f>
        <v>0</v>
      </c>
    </row>
    <row r="48" spans="1:14" ht="15" customHeight="1" x14ac:dyDescent="0.25">
      <c r="A48" s="6" t="s">
        <v>90</v>
      </c>
      <c r="B48" s="30" t="s">
        <v>501</v>
      </c>
      <c r="C48" s="17">
        <f t="shared" si="7"/>
        <v>566.9</v>
      </c>
      <c r="D48" s="17">
        <f>'4 pr._savarankiškos f-jos'!E166+'6 pr._mokinio krepšelis'!E28+'9 pr._įstaigų pajamos'!E61+'7 pr._kita dotacija'!E112</f>
        <v>566.9</v>
      </c>
      <c r="E48" s="17">
        <f>'4 pr._savarankiškos f-jos'!F166+'6 pr._mokinio krepšelis'!F28+'9 pr._įstaigų pajamos'!F61+'7 pr._kita dotacija'!F112</f>
        <v>395.5</v>
      </c>
      <c r="F48" s="17">
        <f>'4 pr._savarankiškos f-jos'!G166+'6 pr._mokinio krepšelis'!G28+'9 pr._įstaigų pajamos'!G61+'7 pr._kita dotacija'!G112</f>
        <v>0</v>
      </c>
      <c r="G48" s="11">
        <f t="shared" si="8"/>
        <v>5.6</v>
      </c>
      <c r="H48" s="11">
        <f>'4 pr._savarankiškos f-jos'!I166+'6 pr._mokinio krepšelis'!I28+'9 pr._įstaigų pajamos'!I61+'7 pr._kita dotacija'!I112</f>
        <v>5.6</v>
      </c>
      <c r="I48" s="11">
        <f>'4 pr._savarankiškos f-jos'!J166+'6 pr._mokinio krepšelis'!J28+'9 pr._įstaigų pajamos'!J61+'7 pr._kita dotacija'!J112</f>
        <v>5.0999999999999996</v>
      </c>
      <c r="J48" s="11">
        <f>'4 pr._savarankiškos f-jos'!K166+'6 pr._mokinio krepšelis'!K28+'9 pr._įstaigų pajamos'!K61+'7 pr._kita dotacija'!K112</f>
        <v>0</v>
      </c>
      <c r="K48" s="472">
        <f t="shared" si="9"/>
        <v>572.49999999999989</v>
      </c>
      <c r="L48" s="472">
        <f>'4 pr._savarankiškos f-jos'!M166+'6 pr._mokinio krepšelis'!M28+'9 pr._įstaigų pajamos'!M61+'7 pr._kita dotacija'!M112</f>
        <v>572.49999999999989</v>
      </c>
      <c r="M48" s="472">
        <f>'4 pr._savarankiškos f-jos'!N166+'6 pr._mokinio krepšelis'!N28+'9 pr._įstaigų pajamos'!N61+'7 pr._kita dotacija'!N112</f>
        <v>400.6</v>
      </c>
      <c r="N48" s="472">
        <f>'4 pr._savarankiškos f-jos'!O166+'6 pr._mokinio krepšelis'!O28+'9 pr._įstaigų pajamos'!O61+'7 pr._kita dotacija'!O112</f>
        <v>0</v>
      </c>
    </row>
    <row r="49" spans="1:14" ht="15" customHeight="1" x14ac:dyDescent="0.25">
      <c r="A49" s="6" t="s">
        <v>91</v>
      </c>
      <c r="B49" s="19" t="s">
        <v>153</v>
      </c>
      <c r="C49" s="17">
        <f t="shared" si="7"/>
        <v>382.4</v>
      </c>
      <c r="D49" s="17">
        <f>'4 pr._savarankiškos f-jos'!E167+'6 pr._mokinio krepšelis'!E29+'9 pr._įstaigų pajamos'!E62+'7 pr._kita dotacija'!E115</f>
        <v>382.4</v>
      </c>
      <c r="E49" s="17">
        <f>'4 pr._savarankiškos f-jos'!F167+'6 pr._mokinio krepšelis'!F29+'9 pr._įstaigų pajamos'!F62+'7 pr._kita dotacija'!F115</f>
        <v>267.60000000000002</v>
      </c>
      <c r="F49" s="17">
        <f>'4 pr._savarankiškos f-jos'!G167+'6 pr._mokinio krepšelis'!G29+'9 pr._įstaigų pajamos'!G62+'7 pr._kita dotacija'!G115</f>
        <v>0</v>
      </c>
      <c r="G49" s="11">
        <f t="shared" si="8"/>
        <v>5.8</v>
      </c>
      <c r="H49" s="11">
        <f>'4 pr._savarankiškos f-jos'!I167+'6 pr._mokinio krepšelis'!I29+'9 pr._įstaigų pajamos'!I62+'7 pr._kita dotacija'!I115</f>
        <v>5.8</v>
      </c>
      <c r="I49" s="11">
        <f>'4 pr._savarankiškos f-jos'!J167+'6 pr._mokinio krepšelis'!J29+'9 pr._įstaigų pajamos'!J62+'7 pr._kita dotacija'!J115</f>
        <v>3.5</v>
      </c>
      <c r="J49" s="11">
        <f>'4 pr._savarankiškos f-jos'!K167+'6 pr._mokinio krepšelis'!K29+'9 pr._įstaigų pajamos'!K62+'7 pr._kita dotacija'!K115</f>
        <v>0</v>
      </c>
      <c r="K49" s="472">
        <f t="shared" si="9"/>
        <v>388.19999999999993</v>
      </c>
      <c r="L49" s="472">
        <f>'4 pr._savarankiškos f-jos'!M167+'6 pr._mokinio krepšelis'!M29+'9 pr._įstaigų pajamos'!M62+'7 pr._kita dotacija'!M115</f>
        <v>388.19999999999993</v>
      </c>
      <c r="M49" s="472">
        <f>'4 pr._savarankiškos f-jos'!N167+'6 pr._mokinio krepšelis'!N29+'9 pr._įstaigų pajamos'!N62+'7 pr._kita dotacija'!N115</f>
        <v>271.10000000000002</v>
      </c>
      <c r="N49" s="472">
        <f>'4 pr._savarankiškos f-jos'!O167+'6 pr._mokinio krepšelis'!O29+'9 pr._įstaigų pajamos'!O62+'7 pr._kita dotacija'!O115</f>
        <v>0</v>
      </c>
    </row>
    <row r="50" spans="1:14" ht="15" customHeight="1" x14ac:dyDescent="0.25">
      <c r="A50" s="14" t="s">
        <v>92</v>
      </c>
      <c r="B50" s="32" t="s">
        <v>363</v>
      </c>
      <c r="C50" s="17">
        <f t="shared" si="7"/>
        <v>571.6</v>
      </c>
      <c r="D50" s="17">
        <f>'4 pr._savarankiškos f-jos'!E168+'6 pr._mokinio krepšelis'!E30+'9 pr._įstaigų pajamos'!E63+'7 pr._kita dotacija'!E117</f>
        <v>571.6</v>
      </c>
      <c r="E50" s="17">
        <f>'4 pr._savarankiškos f-jos'!F168+'6 pr._mokinio krepšelis'!F30+'9 pr._įstaigų pajamos'!F63+'7 pr._kita dotacija'!F117</f>
        <v>395.1</v>
      </c>
      <c r="F50" s="17">
        <f>'4 pr._savarankiškos f-jos'!G168+'6 pr._mokinio krepšelis'!G30+'9 pr._įstaigų pajamos'!G63+'7 pr._kita dotacija'!G117</f>
        <v>0</v>
      </c>
      <c r="G50" s="11">
        <f t="shared" si="8"/>
        <v>-0.6</v>
      </c>
      <c r="H50" s="11">
        <f>'4 pr._savarankiškos f-jos'!I168+'6 pr._mokinio krepšelis'!I30+'9 pr._įstaigų pajamos'!I63+'7 pr._kita dotacija'!I117</f>
        <v>-0.6</v>
      </c>
      <c r="I50" s="11">
        <f>'4 pr._savarankiškos f-jos'!J168+'6 pr._mokinio krepšelis'!J30+'9 pr._įstaigų pajamos'!J63+'7 pr._kita dotacija'!J117</f>
        <v>0</v>
      </c>
      <c r="J50" s="11">
        <f>'4 pr._savarankiškos f-jos'!K168+'6 pr._mokinio krepšelis'!K30+'9 pr._įstaigų pajamos'!K63+'7 pr._kita dotacija'!K117</f>
        <v>0</v>
      </c>
      <c r="K50" s="472">
        <f t="shared" si="9"/>
        <v>571</v>
      </c>
      <c r="L50" s="472">
        <f>'4 pr._savarankiškos f-jos'!M168+'6 pr._mokinio krepšelis'!M30+'9 pr._įstaigų pajamos'!M63+'7 pr._kita dotacija'!M117</f>
        <v>571</v>
      </c>
      <c r="M50" s="472">
        <f>'4 pr._savarankiškos f-jos'!N168+'6 pr._mokinio krepšelis'!N30+'9 pr._įstaigų pajamos'!N63+'7 pr._kita dotacija'!N117</f>
        <v>395.1</v>
      </c>
      <c r="N50" s="472">
        <f>'4 pr._savarankiškos f-jos'!O168+'6 pr._mokinio krepšelis'!O30+'9 pr._įstaigų pajamos'!O63+'7 pr._kita dotacija'!O117</f>
        <v>0</v>
      </c>
    </row>
    <row r="51" spans="1:14" ht="15" customHeight="1" x14ac:dyDescent="0.25">
      <c r="A51" s="6" t="s">
        <v>93</v>
      </c>
      <c r="B51" s="30" t="s">
        <v>502</v>
      </c>
      <c r="C51" s="17">
        <f t="shared" si="7"/>
        <v>781.79999999999984</v>
      </c>
      <c r="D51" s="17">
        <f>'4 pr._savarankiškos f-jos'!E169+'6 pr._mokinio krepšelis'!E31+'9 pr._įstaigų pajamos'!E64+'7 pr._kita dotacija'!E121</f>
        <v>774.49999999999989</v>
      </c>
      <c r="E51" s="17">
        <f>'4 pr._savarankiškos f-jos'!F169+'6 pr._mokinio krepšelis'!F31+'9 pr._įstaigų pajamos'!F64+'7 pr._kita dotacija'!F121</f>
        <v>472.5</v>
      </c>
      <c r="F51" s="17">
        <f>'4 pr._savarankiškos f-jos'!G169+'6 pr._mokinio krepšelis'!G31+'9 pr._įstaigų pajamos'!G64+'7 pr._kita dotacija'!G121</f>
        <v>7.3</v>
      </c>
      <c r="G51" s="11">
        <f t="shared" si="8"/>
        <v>18.7</v>
      </c>
      <c r="H51" s="11">
        <f>'4 pr._savarankiškos f-jos'!I169+'6 pr._mokinio krepšelis'!I31+'9 pr._įstaigų pajamos'!I64+'7 pr._kita dotacija'!I121</f>
        <v>18.7</v>
      </c>
      <c r="I51" s="11">
        <f>'4 pr._savarankiškos f-jos'!J169+'6 pr._mokinio krepšelis'!J31+'9 pr._įstaigų pajamos'!J64+'7 pr._kita dotacija'!J121</f>
        <v>-2.2999999999999998</v>
      </c>
      <c r="J51" s="11">
        <f>'4 pr._savarankiškos f-jos'!K169+'6 pr._mokinio krepšelis'!K31+'9 pr._įstaigų pajamos'!K64+'7 pr._kita dotacija'!K121</f>
        <v>0</v>
      </c>
      <c r="K51" s="472">
        <f t="shared" si="9"/>
        <v>800.49999999999989</v>
      </c>
      <c r="L51" s="472">
        <f>'4 pr._savarankiškos f-jos'!M169+'6 pr._mokinio krepšelis'!M31+'9 pr._įstaigų pajamos'!M64+'7 pr._kita dotacija'!M121</f>
        <v>793.19999999999993</v>
      </c>
      <c r="M51" s="472">
        <f>'4 pr._savarankiškos f-jos'!N169+'6 pr._mokinio krepšelis'!N31+'9 pr._įstaigų pajamos'!N64+'7 pr._kita dotacija'!N121</f>
        <v>470.2</v>
      </c>
      <c r="N51" s="472">
        <f>'4 pr._savarankiškos f-jos'!O169+'6 pr._mokinio krepšelis'!O31+'9 pr._įstaigų pajamos'!O64+'7 pr._kita dotacija'!O121</f>
        <v>7.3</v>
      </c>
    </row>
    <row r="52" spans="1:14" ht="15" customHeight="1" x14ac:dyDescent="0.25">
      <c r="A52" s="6" t="s">
        <v>94</v>
      </c>
      <c r="B52" s="30" t="s">
        <v>503</v>
      </c>
      <c r="C52" s="17">
        <f t="shared" si="7"/>
        <v>778</v>
      </c>
      <c r="D52" s="17">
        <f>'4 pr._savarankiškos f-jos'!E170+'6 pr._mokinio krepšelis'!E32+'9 pr._įstaigų pajamos'!E65+'7 pr._kita dotacija'!E123</f>
        <v>774.7</v>
      </c>
      <c r="E52" s="17">
        <f>'4 pr._savarankiškos f-jos'!F170+'6 pr._mokinio krepšelis'!F32+'9 pr._įstaigų pajamos'!F65+'7 pr._kita dotacija'!F123</f>
        <v>517.90000000000009</v>
      </c>
      <c r="F52" s="17">
        <f>'4 pr._savarankiškos f-jos'!G170+'6 pr._mokinio krepšelis'!G32+'9 pr._įstaigų pajamos'!G65+'7 pr._kita dotacija'!G123</f>
        <v>3.3</v>
      </c>
      <c r="G52" s="11">
        <f t="shared" si="8"/>
        <v>11.1</v>
      </c>
      <c r="H52" s="11">
        <f>'4 pr._savarankiškos f-jos'!I170+'6 pr._mokinio krepšelis'!I32+'9 pr._įstaigų pajamos'!I65+'7 pr._kita dotacija'!I123</f>
        <v>11.1</v>
      </c>
      <c r="I52" s="11">
        <f>'4 pr._savarankiškos f-jos'!J170+'6 pr._mokinio krepšelis'!J32+'9 pr._įstaigų pajamos'!J65+'7 pr._kita dotacija'!J123</f>
        <v>4.5999999999999996</v>
      </c>
      <c r="J52" s="11">
        <f>'4 pr._savarankiškos f-jos'!K170+'6 pr._mokinio krepšelis'!K32+'9 pr._įstaigų pajamos'!K65+'7 pr._kita dotacija'!K123</f>
        <v>0</v>
      </c>
      <c r="K52" s="472">
        <f t="shared" si="9"/>
        <v>789.09999999999991</v>
      </c>
      <c r="L52" s="472">
        <f>'4 pr._savarankiškos f-jos'!M170+'6 pr._mokinio krepšelis'!M32+'9 pr._įstaigų pajamos'!M65+'7 pr._kita dotacija'!M123</f>
        <v>785.8</v>
      </c>
      <c r="M52" s="472">
        <f>'4 pr._savarankiškos f-jos'!N170+'6 pr._mokinio krepšelis'!N32+'9 pr._įstaigų pajamos'!N65+'7 pr._kita dotacija'!N123</f>
        <v>522.5</v>
      </c>
      <c r="N52" s="472">
        <f>'4 pr._savarankiškos f-jos'!O170+'6 pr._mokinio krepšelis'!O32+'9 pr._įstaigų pajamos'!O65+'7 pr._kita dotacija'!O123</f>
        <v>3.3</v>
      </c>
    </row>
    <row r="53" spans="1:14" ht="15" customHeight="1" x14ac:dyDescent="0.25">
      <c r="A53" s="6" t="s">
        <v>95</v>
      </c>
      <c r="B53" s="30" t="s">
        <v>504</v>
      </c>
      <c r="C53" s="17">
        <f t="shared" si="7"/>
        <v>704</v>
      </c>
      <c r="D53" s="17">
        <f>'4 pr._savarankiškos f-jos'!E171+'6 pr._mokinio krepšelis'!E33+'7 pr._kita dotacija'!E127+'9 pr._įstaigų pajamos'!E66</f>
        <v>704</v>
      </c>
      <c r="E53" s="17">
        <f>'4 pr._savarankiškos f-jos'!F171+'6 pr._mokinio krepšelis'!F33+'7 pr._kita dotacija'!F127+'9 pr._įstaigų pajamos'!F66</f>
        <v>481.1</v>
      </c>
      <c r="F53" s="17">
        <f>'4 pr._savarankiškos f-jos'!G171+'6 pr._mokinio krepšelis'!G33+'7 pr._kita dotacija'!G127+'9 pr._įstaigų pajamos'!G66</f>
        <v>0</v>
      </c>
      <c r="G53" s="11">
        <f t="shared" si="8"/>
        <v>15.6</v>
      </c>
      <c r="H53" s="11">
        <f>'4 pr._savarankiškos f-jos'!I171+'6 pr._mokinio krepšelis'!I33+'7 pr._kita dotacija'!I127+'9 pr._įstaigų pajamos'!I66</f>
        <v>15.6</v>
      </c>
      <c r="I53" s="11">
        <f>'4 pr._savarankiškos f-jos'!J171+'6 pr._mokinio krepšelis'!J33+'7 pr._kita dotacija'!J127+'9 pr._įstaigų pajamos'!J66</f>
        <v>4.5</v>
      </c>
      <c r="J53" s="11">
        <f>'4 pr._savarankiškos f-jos'!K171+'6 pr._mokinio krepšelis'!K33+'7 pr._kita dotacija'!K127+'9 pr._įstaigų pajamos'!K66</f>
        <v>0</v>
      </c>
      <c r="K53" s="472">
        <f t="shared" si="9"/>
        <v>719.6</v>
      </c>
      <c r="L53" s="472">
        <f>'4 pr._savarankiškos f-jos'!M171+'6 pr._mokinio krepšelis'!M33+'7 pr._kita dotacija'!M127+'9 pr._įstaigų pajamos'!M66</f>
        <v>719.6</v>
      </c>
      <c r="M53" s="472">
        <f>'4 pr._savarankiškos f-jos'!N171+'6 pr._mokinio krepšelis'!N33+'7 pr._kita dotacija'!N127+'9 pr._įstaigų pajamos'!N66</f>
        <v>485.6</v>
      </c>
      <c r="N53" s="472">
        <f>'4 pr._savarankiškos f-jos'!O171+'6 pr._mokinio krepšelis'!O33+'7 pr._kita dotacija'!O127+'9 pr._įstaigų pajamos'!O66</f>
        <v>0</v>
      </c>
    </row>
    <row r="54" spans="1:14" ht="15" customHeight="1" x14ac:dyDescent="0.25">
      <c r="A54" s="6" t="s">
        <v>96</v>
      </c>
      <c r="B54" s="13" t="s">
        <v>418</v>
      </c>
      <c r="C54" s="17">
        <f t="shared" si="7"/>
        <v>757.80000000000007</v>
      </c>
      <c r="D54" s="17">
        <f>'4 pr._savarankiškos f-jos'!E172+'6 pr._mokinio krepšelis'!E34+'9 pr._įstaigų pajamos'!E67+'7 pr._kita dotacija'!E130</f>
        <v>757.80000000000007</v>
      </c>
      <c r="E54" s="17">
        <f>'4 pr._savarankiškos f-jos'!F172+'6 pr._mokinio krepšelis'!F34+'9 pr._įstaigų pajamos'!F67+'7 pr._kita dotacija'!F130</f>
        <v>521</v>
      </c>
      <c r="F54" s="17">
        <f>'4 pr._savarankiškos f-jos'!G172+'6 pr._mokinio krepšelis'!G34+'9 pr._įstaigų pajamos'!G67+'7 pr._kita dotacija'!G130</f>
        <v>0</v>
      </c>
      <c r="G54" s="11">
        <f t="shared" si="8"/>
        <v>17.399999999999999</v>
      </c>
      <c r="H54" s="11">
        <f>'4 pr._savarankiškos f-jos'!I172+'6 pr._mokinio krepšelis'!I34+'9 pr._įstaigų pajamos'!I67+'7 pr._kita dotacija'!I130</f>
        <v>17.399999999999999</v>
      </c>
      <c r="I54" s="11">
        <f>'4 pr._savarankiškos f-jos'!J172+'6 pr._mokinio krepšelis'!J34+'9 pr._įstaigų pajamos'!J67+'7 pr._kita dotacija'!J130</f>
        <v>6.7</v>
      </c>
      <c r="J54" s="11">
        <f>'4 pr._savarankiškos f-jos'!K172+'6 pr._mokinio krepšelis'!K34+'9 pr._įstaigų pajamos'!K67+'7 pr._kita dotacija'!K130</f>
        <v>0</v>
      </c>
      <c r="K54" s="472">
        <f t="shared" si="9"/>
        <v>775.2</v>
      </c>
      <c r="L54" s="472">
        <f>'4 pr._savarankiškos f-jos'!M172+'6 pr._mokinio krepšelis'!M34+'9 pr._įstaigų pajamos'!M67+'7 pr._kita dotacija'!M130</f>
        <v>775.2</v>
      </c>
      <c r="M54" s="472">
        <f>'4 pr._savarankiškos f-jos'!N172+'6 pr._mokinio krepšelis'!N34+'9 pr._įstaigų pajamos'!N67+'7 pr._kita dotacija'!N130</f>
        <v>527.70000000000005</v>
      </c>
      <c r="N54" s="472">
        <f>'4 pr._savarankiškos f-jos'!O172+'6 pr._mokinio krepšelis'!O34+'9 pr._įstaigų pajamos'!O67+'7 pr._kita dotacija'!O130</f>
        <v>0</v>
      </c>
    </row>
    <row r="55" spans="1:14" ht="15" customHeight="1" x14ac:dyDescent="0.25">
      <c r="A55" s="6" t="s">
        <v>97</v>
      </c>
      <c r="B55" s="94" t="s">
        <v>46</v>
      </c>
      <c r="C55" s="17">
        <f t="shared" si="7"/>
        <v>251.6</v>
      </c>
      <c r="D55" s="17">
        <f>'4 pr._savarankiškos f-jos'!E173+'6 pr._mokinio krepšelis'!E35+'7 pr._kita dotacija'!E133+'9 pr._įstaigų pajamos'!E68</f>
        <v>251.6</v>
      </c>
      <c r="E55" s="17">
        <f>'4 pr._savarankiškos f-jos'!F173+'6 pr._mokinio krepšelis'!F35+'7 pr._kita dotacija'!F133+'9 pr._įstaigų pajamos'!F68</f>
        <v>178.39999999999998</v>
      </c>
      <c r="F55" s="17">
        <f>'4 pr._savarankiškos f-jos'!G173+'6 pr._mokinio krepšelis'!G35+'7 pr._kita dotacija'!G133+'9 pr._įstaigų pajamos'!G68</f>
        <v>0</v>
      </c>
      <c r="G55" s="11">
        <f>'4 pr._savarankiškos f-jos'!H173+'6 pr._mokinio krepšelis'!H35+'7 pr._kita dotacija'!H133+'9 pr._įstaigų pajamos'!H68</f>
        <v>0</v>
      </c>
      <c r="H55" s="11">
        <f>'4 pr._savarankiškos f-jos'!I173+'6 pr._mokinio krepšelis'!I35+'7 pr._kita dotacija'!I133+'9 pr._įstaigų pajamos'!I68</f>
        <v>0</v>
      </c>
      <c r="I55" s="11">
        <f>'4 pr._savarankiškos f-jos'!J173+'6 pr._mokinio krepšelis'!J35+'7 pr._kita dotacija'!J133+'9 pr._įstaigų pajamos'!J68</f>
        <v>0</v>
      </c>
      <c r="J55" s="11">
        <f>'4 pr._savarankiškos f-jos'!K173+'6 pr._mokinio krepšelis'!K35+'7 pr._kita dotacija'!K133+'9 pr._įstaigų pajamos'!K68</f>
        <v>0</v>
      </c>
      <c r="K55" s="472">
        <f>'4 pr._savarankiškos f-jos'!L173+'6 pr._mokinio krepšelis'!L35+'7 pr._kita dotacija'!L133+'9 pr._įstaigų pajamos'!L68</f>
        <v>251.6</v>
      </c>
      <c r="L55" s="472">
        <f>'4 pr._savarankiškos f-jos'!M173+'6 pr._mokinio krepšelis'!M35+'7 pr._kita dotacija'!M133+'9 pr._įstaigų pajamos'!M68</f>
        <v>251.6</v>
      </c>
      <c r="M55" s="472">
        <f>'4 pr._savarankiškos f-jos'!N173+'6 pr._mokinio krepšelis'!N35+'7 pr._kita dotacija'!N133+'9 pr._įstaigų pajamos'!N68</f>
        <v>178.39999999999998</v>
      </c>
      <c r="N55" s="472">
        <f>'4 pr._savarankiškos f-jos'!O173+'6 pr._mokinio krepšelis'!O35+'7 pr._kita dotacija'!O133+'9 pr._įstaigų pajamos'!O68</f>
        <v>0</v>
      </c>
    </row>
    <row r="56" spans="1:14" ht="15" customHeight="1" x14ac:dyDescent="0.25">
      <c r="A56" s="6" t="s">
        <v>98</v>
      </c>
      <c r="B56" s="30" t="s">
        <v>43</v>
      </c>
      <c r="C56" s="17">
        <f t="shared" si="7"/>
        <v>302.90000000000003</v>
      </c>
      <c r="D56" s="17">
        <f>'4 pr._savarankiškos f-jos'!E174+'6 pr._mokinio krepšelis'!E36+'7 pr._kita dotacija'!E135+'9 pr._įstaigų pajamos'!E69</f>
        <v>302.90000000000003</v>
      </c>
      <c r="E56" s="17">
        <f>'4 pr._savarankiškos f-jos'!F174+'6 pr._mokinio krepšelis'!F36+'7 pr._kita dotacija'!F135+'9 pr._įstaigų pajamos'!F69</f>
        <v>215</v>
      </c>
      <c r="F56" s="17">
        <f>'4 pr._savarankiškos f-jos'!G174+'6 pr._mokinio krepšelis'!G36+'7 pr._kita dotacija'!G135+'9 pr._įstaigų pajamos'!G69</f>
        <v>0</v>
      </c>
      <c r="G56" s="11">
        <f>'4 pr._savarankiškos f-jos'!H174+'6 pr._mokinio krepšelis'!H36+'7 pr._kita dotacija'!H135+'9 pr._įstaigų pajamos'!H69</f>
        <v>0</v>
      </c>
      <c r="H56" s="11">
        <f>'4 pr._savarankiškos f-jos'!I174+'6 pr._mokinio krepšelis'!I36+'7 pr._kita dotacija'!I135+'9 pr._įstaigų pajamos'!I69</f>
        <v>0</v>
      </c>
      <c r="I56" s="11">
        <f>'4 pr._savarankiškos f-jos'!J174+'6 pr._mokinio krepšelis'!J36+'7 pr._kita dotacija'!J135+'9 pr._įstaigų pajamos'!J69</f>
        <v>0</v>
      </c>
      <c r="J56" s="11">
        <f>'4 pr._savarankiškos f-jos'!K174+'6 pr._mokinio krepšelis'!K36+'7 pr._kita dotacija'!K135+'9 pr._įstaigų pajamos'!K69</f>
        <v>0</v>
      </c>
      <c r="K56" s="472">
        <f>'4 pr._savarankiškos f-jos'!L174+'6 pr._mokinio krepšelis'!L36+'7 pr._kita dotacija'!L135+'9 pr._įstaigų pajamos'!L69</f>
        <v>302.90000000000003</v>
      </c>
      <c r="L56" s="472">
        <f>'4 pr._savarankiškos f-jos'!M174+'6 pr._mokinio krepšelis'!M36+'7 pr._kita dotacija'!M135+'9 pr._įstaigų pajamos'!M69</f>
        <v>302.90000000000003</v>
      </c>
      <c r="M56" s="472">
        <f>'4 pr._savarankiškos f-jos'!N174+'6 pr._mokinio krepšelis'!N36+'7 pr._kita dotacija'!N135+'9 pr._įstaigų pajamos'!N69</f>
        <v>215</v>
      </c>
      <c r="N56" s="472">
        <f>'4 pr._savarankiškos f-jos'!O174+'6 pr._mokinio krepšelis'!O36+'7 pr._kita dotacija'!O135+'9 pr._įstaigų pajamos'!O69</f>
        <v>0</v>
      </c>
    </row>
    <row r="57" spans="1:14" ht="15" customHeight="1" x14ac:dyDescent="0.25">
      <c r="A57" s="6" t="s">
        <v>99</v>
      </c>
      <c r="B57" s="30" t="s">
        <v>45</v>
      </c>
      <c r="C57" s="17">
        <f t="shared" si="7"/>
        <v>268</v>
      </c>
      <c r="D57" s="17">
        <f>'4 pr._savarankiškos f-jos'!E175+'6 pr._mokinio krepšelis'!E37+'7 pr._kita dotacija'!E138</f>
        <v>268</v>
      </c>
      <c r="E57" s="17">
        <f>'4 pr._savarankiškos f-jos'!F175+'6 pr._mokinio krepšelis'!F37+'7 pr._kita dotacija'!F138</f>
        <v>189.89999999999998</v>
      </c>
      <c r="F57" s="17">
        <f>'4 pr._savarankiškos f-jos'!G175+'6 pr._mokinio krepšelis'!G37+'7 pr._kita dotacija'!G138</f>
        <v>0</v>
      </c>
      <c r="G57" s="11">
        <f t="shared" si="8"/>
        <v>4.7</v>
      </c>
      <c r="H57" s="11">
        <f>'4 pr._savarankiškos f-jos'!I175+'6 pr._mokinio krepšelis'!I37+'7 pr._kita dotacija'!I138</f>
        <v>4.7</v>
      </c>
      <c r="I57" s="11">
        <f>'4 pr._savarankiškos f-jos'!J175+'6 pr._mokinio krepšelis'!J37+'7 pr._kita dotacija'!J138</f>
        <v>3.6</v>
      </c>
      <c r="J57" s="11">
        <f>'4 pr._savarankiškos f-jos'!K175+'6 pr._mokinio krepšelis'!K37+'7 pr._kita dotacija'!K138</f>
        <v>0</v>
      </c>
      <c r="K57" s="472">
        <f t="shared" si="9"/>
        <v>272.70000000000005</v>
      </c>
      <c r="L57" s="472">
        <f>'4 pr._savarankiškos f-jos'!M175+'6 pr._mokinio krepšelis'!M37+'7 pr._kita dotacija'!M138</f>
        <v>272.70000000000005</v>
      </c>
      <c r="M57" s="472">
        <f>'4 pr._savarankiškos f-jos'!N175+'6 pr._mokinio krepšelis'!N37+'7 pr._kita dotacija'!N138</f>
        <v>193.5</v>
      </c>
      <c r="N57" s="472">
        <f>'4 pr._savarankiškos f-jos'!O175+'6 pr._mokinio krepšelis'!O37+'7 pr._kita dotacija'!O138</f>
        <v>0</v>
      </c>
    </row>
    <row r="58" spans="1:14" ht="15" customHeight="1" x14ac:dyDescent="0.25">
      <c r="A58" s="6" t="s">
        <v>100</v>
      </c>
      <c r="B58" s="30" t="s">
        <v>166</v>
      </c>
      <c r="C58" s="17">
        <f t="shared" si="7"/>
        <v>441.40000000000003</v>
      </c>
      <c r="D58" s="17">
        <f>'4 pr._savarankiškos f-jos'!E176+'6 pr._mokinio krepšelis'!E38+'7 pr._kita dotacija'!E140+'9 pr._įstaigų pajamos'!E70</f>
        <v>441.40000000000003</v>
      </c>
      <c r="E58" s="17">
        <f>'4 pr._savarankiškos f-jos'!F176+'6 pr._mokinio krepšelis'!F38+'7 pr._kita dotacija'!F140+'9 pr._įstaigų pajamos'!F70</f>
        <v>301.79999999999995</v>
      </c>
      <c r="F58" s="17">
        <f>'4 pr._savarankiškos f-jos'!G176+'6 pr._mokinio krepšelis'!G38+'7 pr._kita dotacija'!G140+'9 pr._įstaigų pajamos'!G70</f>
        <v>0</v>
      </c>
      <c r="G58" s="11">
        <f t="shared" si="8"/>
        <v>-0.6</v>
      </c>
      <c r="H58" s="11">
        <f>'4 pr._savarankiškos f-jos'!I176+'6 pr._mokinio krepšelis'!I38+'7 pr._kita dotacija'!I140+'9 pr._įstaigų pajamos'!I70</f>
        <v>-0.6</v>
      </c>
      <c r="I58" s="11">
        <f>'4 pr._savarankiškos f-jos'!J176+'6 pr._mokinio krepšelis'!J38+'7 pr._kita dotacija'!J140+'9 pr._įstaigų pajamos'!J70</f>
        <v>0</v>
      </c>
      <c r="J58" s="11">
        <f>'4 pr._savarankiškos f-jos'!K176+'6 pr._mokinio krepšelis'!K38+'7 pr._kita dotacija'!K140+'9 pr._įstaigų pajamos'!K70</f>
        <v>0</v>
      </c>
      <c r="K58" s="95">
        <f t="shared" si="9"/>
        <v>440.8</v>
      </c>
      <c r="L58" s="95">
        <f>'4 pr._savarankiškos f-jos'!M176+'6 pr._mokinio krepšelis'!M38+'7 pr._kita dotacija'!M140+'9 pr._įstaigų pajamos'!M70</f>
        <v>440.8</v>
      </c>
      <c r="M58" s="95">
        <f>'4 pr._savarankiškos f-jos'!N176+'6 pr._mokinio krepšelis'!N38+'7 pr._kita dotacija'!N140+'9 pr._įstaigų pajamos'!N70</f>
        <v>301.79999999999995</v>
      </c>
      <c r="N58" s="95">
        <f>'4 pr._savarankiškos f-jos'!O176+'6 pr._mokinio krepšelis'!O38+'7 pr._kita dotacija'!O140+'9 pr._įstaigų pajamos'!O70</f>
        <v>0</v>
      </c>
    </row>
    <row r="59" spans="1:14" ht="15" customHeight="1" x14ac:dyDescent="0.25">
      <c r="A59" s="6" t="s">
        <v>101</v>
      </c>
      <c r="B59" s="30" t="s">
        <v>44</v>
      </c>
      <c r="C59" s="17">
        <f t="shared" si="7"/>
        <v>200.59999999999997</v>
      </c>
      <c r="D59" s="17">
        <f>'4 pr._savarankiškos f-jos'!E177+'6 pr._mokinio krepšelis'!E39+'7 pr._kita dotacija'!E142+'9 pr._įstaigų pajamos'!E71</f>
        <v>200.59999999999997</v>
      </c>
      <c r="E59" s="17">
        <f>'4 pr._savarankiškos f-jos'!F177+'6 pr._mokinio krepšelis'!F39+'7 pr._kita dotacija'!F142+'9 pr._įstaigų pajamos'!F71</f>
        <v>142</v>
      </c>
      <c r="F59" s="17">
        <f>'4 pr._savarankiškos f-jos'!G177+'6 pr._mokinio krepšelis'!G39+'7 pr._kita dotacija'!G142+'9 pr._įstaigų pajamos'!G71</f>
        <v>0</v>
      </c>
      <c r="G59" s="11">
        <f t="shared" si="8"/>
        <v>2.7</v>
      </c>
      <c r="H59" s="11">
        <f>'4 pr._savarankiškos f-jos'!I177+'6 pr._mokinio krepšelis'!I39+'7 pr._kita dotacija'!I142+'9 pr._įstaigų pajamos'!I71</f>
        <v>2.7</v>
      </c>
      <c r="I59" s="11">
        <f>'4 pr._savarankiškos f-jos'!J177+'6 pr._mokinio krepšelis'!J39+'7 pr._kita dotacija'!J142+'9 pr._įstaigų pajamos'!J71</f>
        <v>2.1</v>
      </c>
      <c r="J59" s="11">
        <f>'4 pr._savarankiškos f-jos'!K177+'6 pr._mokinio krepšelis'!K39+'7 pr._kita dotacija'!K142+'9 pr._įstaigų pajamos'!K71</f>
        <v>0</v>
      </c>
      <c r="K59" s="95">
        <f t="shared" si="9"/>
        <v>203.29999999999998</v>
      </c>
      <c r="L59" s="95">
        <f>'4 pr._savarankiškos f-jos'!M177+'6 pr._mokinio krepšelis'!M39+'7 pr._kita dotacija'!M142+'9 pr._įstaigų pajamos'!M71</f>
        <v>203.29999999999998</v>
      </c>
      <c r="M59" s="95">
        <f>'4 pr._savarankiškos f-jos'!N177+'6 pr._mokinio krepšelis'!N39+'7 pr._kita dotacija'!N142+'9 pr._įstaigų pajamos'!N71</f>
        <v>144.1</v>
      </c>
      <c r="N59" s="95">
        <f>'4 pr._savarankiškos f-jos'!O177+'6 pr._mokinio krepšelis'!O39+'7 pr._kita dotacija'!O142+'9 pr._įstaigų pajamos'!O71</f>
        <v>0</v>
      </c>
    </row>
    <row r="60" spans="1:14" ht="15" customHeight="1" x14ac:dyDescent="0.25">
      <c r="A60" s="6" t="s">
        <v>102</v>
      </c>
      <c r="B60" s="94" t="s">
        <v>47</v>
      </c>
      <c r="C60" s="17">
        <f>D60+F60</f>
        <v>360.6</v>
      </c>
      <c r="D60" s="17">
        <f>'4 pr._savarankiškos f-jos'!E178+'6 pr._mokinio krepšelis'!E40+'7 pr._kita dotacija'!E144+'9 pr._įstaigų pajamos'!E72</f>
        <v>360.6</v>
      </c>
      <c r="E60" s="17">
        <f>'4 pr._savarankiškos f-jos'!F178+'6 pr._mokinio krepšelis'!F40+'7 pr._kita dotacija'!F144+'9 pr._įstaigų pajamos'!F72</f>
        <v>249.3</v>
      </c>
      <c r="F60" s="17">
        <f>'4 pr._savarankiškos f-jos'!G178+'6 pr._mokinio krepšelis'!G40+'7 pr._kita dotacija'!G144+'9 pr._įstaigų pajamos'!G72</f>
        <v>0</v>
      </c>
      <c r="G60" s="11">
        <f t="shared" si="8"/>
        <v>5.8</v>
      </c>
      <c r="H60" s="11">
        <f>'4 pr._savarankiškos f-jos'!I178+'6 pr._mokinio krepšelis'!I40+'7 pr._kita dotacija'!I144+'9 pr._įstaigų pajamos'!I72</f>
        <v>5.8</v>
      </c>
      <c r="I60" s="11">
        <f>'4 pr._savarankiškos f-jos'!J178+'6 pr._mokinio krepšelis'!J40+'7 pr._kita dotacija'!J144+'9 pr._įstaigų pajamos'!J72</f>
        <v>4.5</v>
      </c>
      <c r="J60" s="11">
        <f>'4 pr._savarankiškos f-jos'!K178+'6 pr._mokinio krepšelis'!K40+'7 pr._kita dotacija'!K144+'9 pr._įstaigų pajamos'!K72</f>
        <v>0</v>
      </c>
      <c r="K60" s="95">
        <f t="shared" si="9"/>
        <v>366.40000000000003</v>
      </c>
      <c r="L60" s="95">
        <f>'4 pr._savarankiškos f-jos'!M178+'6 pr._mokinio krepšelis'!M40+'7 pr._kita dotacija'!M144+'9 pr._įstaigų pajamos'!M72</f>
        <v>366.40000000000003</v>
      </c>
      <c r="M60" s="95">
        <f>'4 pr._savarankiškos f-jos'!N178+'6 pr._mokinio krepšelis'!N40+'7 pr._kita dotacija'!N144+'9 pr._įstaigų pajamos'!N72</f>
        <v>253.8</v>
      </c>
      <c r="N60" s="95">
        <f>'4 pr._savarankiškos f-jos'!O178+'6 pr._mokinio krepšelis'!O40+'7 pr._kita dotacija'!O144+'9 pr._įstaigų pajamos'!O72</f>
        <v>0</v>
      </c>
    </row>
    <row r="61" spans="1:14" ht="15" customHeight="1" x14ac:dyDescent="0.25">
      <c r="A61" s="6" t="s">
        <v>103</v>
      </c>
      <c r="B61" s="34" t="s">
        <v>419</v>
      </c>
      <c r="C61" s="17">
        <f>D61+F61</f>
        <v>328.2</v>
      </c>
      <c r="D61" s="17">
        <f>'4 pr._savarankiškos f-jos'!E179+'6 pr._mokinio krepšelis'!E41+'7 pr._kita dotacija'!E146+'9 pr._įstaigų pajamos'!E73</f>
        <v>328.2</v>
      </c>
      <c r="E61" s="17">
        <f>'4 pr._savarankiškos f-jos'!F179+'6 pr._mokinio krepšelis'!F41+'7 pr._kita dotacija'!F146+'9 pr._įstaigų pajamos'!F73</f>
        <v>225.20000000000002</v>
      </c>
      <c r="F61" s="17">
        <f>'4 pr._savarankiškos f-jos'!G179+'6 pr._mokinio krepšelis'!G41+'7 pr._kita dotacija'!G146+'9 pr._įstaigų pajamos'!G73</f>
        <v>0</v>
      </c>
      <c r="G61" s="11">
        <f>H61+J61</f>
        <v>-2.4</v>
      </c>
      <c r="H61" s="11">
        <f>'4 pr._savarankiškos f-jos'!I179+'6 pr._mokinio krepšelis'!I41+'7 pr._kita dotacija'!I146+'9 pr._įstaigų pajamos'!I73</f>
        <v>-2.4</v>
      </c>
      <c r="I61" s="11">
        <f>'4 pr._savarankiškos f-jos'!J179+'6 pr._mokinio krepšelis'!J41+'7 pr._kita dotacija'!J146+'9 pr._įstaigų pajamos'!J73</f>
        <v>0.5</v>
      </c>
      <c r="J61" s="11">
        <f>'4 pr._savarankiškos f-jos'!K179+'6 pr._mokinio krepšelis'!K41+'7 pr._kita dotacija'!K146+'9 pr._įstaigų pajamos'!K73</f>
        <v>0</v>
      </c>
      <c r="K61" s="95">
        <f>L61+N61</f>
        <v>325.8</v>
      </c>
      <c r="L61" s="95">
        <f>'4 pr._savarankiškos f-jos'!M179+'6 pr._mokinio krepšelis'!M41+'7 pr._kita dotacija'!M146+'9 pr._įstaigų pajamos'!M73</f>
        <v>325.8</v>
      </c>
      <c r="M61" s="95">
        <f>'4 pr._savarankiškos f-jos'!N179+'6 pr._mokinio krepšelis'!N41+'7 pr._kita dotacija'!N146+'9 pr._įstaigų pajamos'!N73</f>
        <v>225.70000000000002</v>
      </c>
      <c r="N61" s="95">
        <f>'4 pr._savarankiškos f-jos'!O179+'6 pr._mokinio krepšelis'!O41+'7 pr._kita dotacija'!O146+'9 pr._įstaigų pajamos'!O73</f>
        <v>0</v>
      </c>
    </row>
    <row r="62" spans="1:14" ht="15" customHeight="1" x14ac:dyDescent="0.25">
      <c r="A62" s="6" t="s">
        <v>104</v>
      </c>
      <c r="B62" s="30" t="s">
        <v>64</v>
      </c>
      <c r="C62" s="17">
        <f t="shared" si="7"/>
        <v>112.39999999999999</v>
      </c>
      <c r="D62" s="17">
        <f>'4 pr._savarankiškos f-jos'!E180+'6 pr._mokinio krepšelis'!E42+'9 pr._įstaigų pajamos'!E74+'7 pr._kita dotacija'!E148</f>
        <v>112.39999999999999</v>
      </c>
      <c r="E62" s="17">
        <f>'4 pr._savarankiškos f-jos'!F180+'6 pr._mokinio krepšelis'!F42+'9 pr._įstaigų pajamos'!F74+'7 pr._kita dotacija'!F148</f>
        <v>74.300000000000011</v>
      </c>
      <c r="F62" s="17">
        <f>'4 pr._savarankiškos f-jos'!G180+'6 pr._mokinio krepšelis'!G42+'9 pr._įstaigų pajamos'!G74+'7 pr._kita dotacija'!G148</f>
        <v>0</v>
      </c>
      <c r="G62" s="11">
        <f t="shared" ref="G62:G63" si="10">H62+J62</f>
        <v>0</v>
      </c>
      <c r="H62" s="11">
        <f>'4 pr._savarankiškos f-jos'!I180+'6 pr._mokinio krepšelis'!I42+'9 pr._įstaigų pajamos'!I74+'7 pr._kita dotacija'!I148</f>
        <v>0</v>
      </c>
      <c r="I62" s="11">
        <f>'4 pr._savarankiškos f-jos'!J180+'6 pr._mokinio krepšelis'!J42+'9 pr._įstaigų pajamos'!J74+'7 pr._kita dotacija'!J148</f>
        <v>0</v>
      </c>
      <c r="J62" s="11">
        <f>'4 pr._savarankiškos f-jos'!K180+'6 pr._mokinio krepšelis'!K42+'9 pr._įstaigų pajamos'!K74+'7 pr._kita dotacija'!K148</f>
        <v>0</v>
      </c>
      <c r="K62" s="95">
        <f t="shared" ref="K62:K63" si="11">L62+N62</f>
        <v>112.39999999999999</v>
      </c>
      <c r="L62" s="95">
        <f>'4 pr._savarankiškos f-jos'!M180+'6 pr._mokinio krepšelis'!M42+'9 pr._įstaigų pajamos'!M74+'7 pr._kita dotacija'!M148</f>
        <v>112.39999999999999</v>
      </c>
      <c r="M62" s="95">
        <f>'4 pr._savarankiškos f-jos'!N180+'6 pr._mokinio krepšelis'!N42+'9 pr._įstaigų pajamos'!N74+'7 pr._kita dotacija'!N148</f>
        <v>74.300000000000011</v>
      </c>
      <c r="N62" s="95">
        <f>'4 pr._savarankiškos f-jos'!O180+'6 pr._mokinio krepšelis'!O42+'9 pr._įstaigų pajamos'!O74+'7 pr._kita dotacija'!O148</f>
        <v>0</v>
      </c>
    </row>
    <row r="63" spans="1:14" ht="15" customHeight="1" x14ac:dyDescent="0.25">
      <c r="A63" s="14" t="s">
        <v>105</v>
      </c>
      <c r="B63" s="30" t="s">
        <v>42</v>
      </c>
      <c r="C63" s="17">
        <f t="shared" si="7"/>
        <v>377.7</v>
      </c>
      <c r="D63" s="17">
        <f>'4 pr._savarankiškos f-jos'!E181+'6 pr._mokinio krepšelis'!E43+'9 pr._įstaigų pajamos'!E75+'11 pr._apyvartinės lėšos'!E43+'7 pr._kita dotacija'!E150</f>
        <v>377.7</v>
      </c>
      <c r="E63" s="17">
        <f>'4 pr._savarankiškos f-jos'!F181+'6 pr._mokinio krepšelis'!F43+'9 pr._įstaigų pajamos'!F75+'11 pr._apyvartinės lėšos'!F43+'7 pr._kita dotacija'!F150</f>
        <v>235.5</v>
      </c>
      <c r="F63" s="17">
        <f>'4 pr._savarankiškos f-jos'!G181+'6 pr._mokinio krepšelis'!G43+'9 pr._įstaigų pajamos'!G75+'11 pr._apyvartinės lėšos'!G43+'7 pr._kita dotacija'!G150</f>
        <v>0</v>
      </c>
      <c r="G63" s="11">
        <f t="shared" si="10"/>
        <v>-0.9</v>
      </c>
      <c r="H63" s="11">
        <f>'4 pr._savarankiškos f-jos'!I181+'6 pr._mokinio krepšelis'!I43+'9 pr._įstaigų pajamos'!I75+'11 pr._apyvartinės lėšos'!I43+'7 pr._kita dotacija'!I150</f>
        <v>-0.9</v>
      </c>
      <c r="I63" s="11">
        <f>'4 pr._savarankiškos f-jos'!J181+'6 pr._mokinio krepšelis'!J43+'9 pr._įstaigų pajamos'!J75+'11 pr._apyvartinės lėšos'!J43+'7 pr._kita dotacija'!J150</f>
        <v>0</v>
      </c>
      <c r="J63" s="11">
        <f>'4 pr._savarankiškos f-jos'!K181+'6 pr._mokinio krepšelis'!K43+'9 pr._įstaigų pajamos'!K75+'11 pr._apyvartinės lėšos'!K43+'7 pr._kita dotacija'!K150</f>
        <v>0</v>
      </c>
      <c r="K63" s="95">
        <f t="shared" si="11"/>
        <v>376.8</v>
      </c>
      <c r="L63" s="95">
        <f>'4 pr._savarankiškos f-jos'!M181+'6 pr._mokinio krepšelis'!M43+'9 pr._įstaigų pajamos'!M75+'11 pr._apyvartinės lėšos'!M43+'7 pr._kita dotacija'!M150</f>
        <v>376.8</v>
      </c>
      <c r="M63" s="95">
        <f>'4 pr._savarankiškos f-jos'!N181+'6 pr._mokinio krepšelis'!N43+'9 pr._įstaigų pajamos'!N75+'11 pr._apyvartinės lėšos'!N43+'7 pr._kita dotacija'!N150</f>
        <v>235.5</v>
      </c>
      <c r="N63" s="95">
        <f>'4 pr._savarankiškos f-jos'!O181+'6 pr._mokinio krepšelis'!O43+'9 pr._įstaigų pajamos'!O75+'11 pr._apyvartinės lėšos'!O43+'7 pr._kita dotacija'!O150</f>
        <v>0</v>
      </c>
    </row>
    <row r="64" spans="1:14" ht="15" customHeight="1" x14ac:dyDescent="0.25">
      <c r="A64" s="33" t="s">
        <v>106</v>
      </c>
      <c r="B64" s="30" t="s">
        <v>420</v>
      </c>
      <c r="C64" s="17">
        <f>D64+F64</f>
        <v>204</v>
      </c>
      <c r="D64" s="17">
        <f>'4 pr._savarankiškos f-jos'!E182+'6 pr._mokinio krepšelis'!E44+'7 pr._kita dotacija'!E152+'9 pr._įstaigų pajamos'!E76</f>
        <v>204</v>
      </c>
      <c r="E64" s="17">
        <f>'4 pr._savarankiškos f-jos'!F182+'6 pr._mokinio krepšelis'!F44+'7 pr._kita dotacija'!F152+'9 pr._įstaigų pajamos'!F76</f>
        <v>129.1</v>
      </c>
      <c r="F64" s="17">
        <f>'4 pr._savarankiškos f-jos'!G182+'6 pr._mokinio krepšelis'!G44+'7 pr._kita dotacija'!G152+'9 pr._įstaigų pajamos'!G76</f>
        <v>0</v>
      </c>
      <c r="G64" s="11">
        <f>H64+J64</f>
        <v>-3.5</v>
      </c>
      <c r="H64" s="11">
        <f>'4 pr._savarankiškos f-jos'!I182+'6 pr._mokinio krepšelis'!I44+'7 pr._kita dotacija'!I152+'9 pr._įstaigų pajamos'!I76</f>
        <v>-3.5</v>
      </c>
      <c r="I64" s="11">
        <f>'4 pr._savarankiškos f-jos'!J182+'6 pr._mokinio krepšelis'!J44+'7 pr._kita dotacija'!J152+'9 pr._įstaigų pajamos'!J76</f>
        <v>-0.4</v>
      </c>
      <c r="J64" s="11">
        <f>'4 pr._savarankiškos f-jos'!K182+'6 pr._mokinio krepšelis'!K44+'7 pr._kita dotacija'!K152+'9 pr._įstaigų pajamos'!K76</f>
        <v>0</v>
      </c>
      <c r="K64" s="95">
        <f>L64+N64</f>
        <v>200.5</v>
      </c>
      <c r="L64" s="95">
        <f>'4 pr._savarankiškos f-jos'!M182+'6 pr._mokinio krepšelis'!M44+'7 pr._kita dotacija'!M152+'9 pr._įstaigų pajamos'!M76</f>
        <v>200.5</v>
      </c>
      <c r="M64" s="95">
        <f>'4 pr._savarankiškos f-jos'!N182+'6 pr._mokinio krepšelis'!N44+'7 pr._kita dotacija'!N152+'9 pr._įstaigų pajamos'!N76</f>
        <v>128.69999999999999</v>
      </c>
      <c r="N64" s="95">
        <f>'4 pr._savarankiškos f-jos'!O182+'6 pr._mokinio krepšelis'!O44+'7 pr._kita dotacija'!O152+'9 pr._įstaigų pajamos'!O76</f>
        <v>0</v>
      </c>
    </row>
    <row r="65" spans="1:14" ht="15" customHeight="1" x14ac:dyDescent="0.25">
      <c r="A65" s="6" t="s">
        <v>107</v>
      </c>
      <c r="B65" s="94" t="s">
        <v>41</v>
      </c>
      <c r="C65" s="17">
        <f t="shared" si="7"/>
        <v>199.8</v>
      </c>
      <c r="D65" s="17">
        <f>'4 pr._savarankiškos f-jos'!E183+'6 pr._mokinio krepšelis'!E45+'9 pr._įstaigų pajamos'!E77+'11 pr._apyvartinės lėšos'!E45+'7 pr._kita dotacija'!E154</f>
        <v>198.5</v>
      </c>
      <c r="E65" s="17">
        <f>'4 pr._savarankiškos f-jos'!F183+'6 pr._mokinio krepšelis'!F45+'9 pr._įstaigų pajamos'!F77+'11 pr._apyvartinės lėšos'!F45+'7 pr._kita dotacija'!F154</f>
        <v>114.69999999999999</v>
      </c>
      <c r="F65" s="17">
        <f>'4 pr._savarankiškos f-jos'!G183+'6 pr._mokinio krepšelis'!G45+'9 pr._įstaigų pajamos'!G77+'11 pr._apyvartinės lėšos'!G45+'7 pr._kita dotacija'!G154</f>
        <v>1.3</v>
      </c>
      <c r="G65" s="11">
        <f t="shared" ref="G65:G90" si="12">H65+J65</f>
        <v>-5.8</v>
      </c>
      <c r="H65" s="11">
        <f>'4 pr._savarankiškos f-jos'!I183+'6 pr._mokinio krepšelis'!I45+'9 pr._įstaigų pajamos'!I77+'11 pr._apyvartinės lėšos'!I45+'7 pr._kita dotacija'!I154</f>
        <v>-5.8</v>
      </c>
      <c r="I65" s="11">
        <f>'4 pr._savarankiškos f-jos'!J183+'6 pr._mokinio krepšelis'!J45+'9 pr._įstaigų pajamos'!J77+'11 pr._apyvartinės lėšos'!J45+'7 pr._kita dotacija'!J154</f>
        <v>0</v>
      </c>
      <c r="J65" s="11">
        <f>'4 pr._savarankiškos f-jos'!K183+'6 pr._mokinio krepšelis'!K45+'9 pr._įstaigų pajamos'!K77+'11 pr._apyvartinės lėšos'!K45+'7 pr._kita dotacija'!K154</f>
        <v>0</v>
      </c>
      <c r="K65" s="95">
        <f t="shared" ref="K65:K90" si="13">L65+N65</f>
        <v>194.00000000000003</v>
      </c>
      <c r="L65" s="95">
        <f>'4 pr._savarankiškos f-jos'!M183+'6 pr._mokinio krepšelis'!M45+'9 pr._įstaigų pajamos'!M77+'11 pr._apyvartinės lėšos'!M45+'7 pr._kita dotacija'!M154</f>
        <v>192.70000000000002</v>
      </c>
      <c r="M65" s="95">
        <f>'4 pr._savarankiškos f-jos'!N183+'6 pr._mokinio krepšelis'!N45+'9 pr._įstaigų pajamos'!N77+'11 pr._apyvartinės lėšos'!N45+'7 pr._kita dotacija'!N154</f>
        <v>114.69999999999999</v>
      </c>
      <c r="N65" s="95">
        <f>'4 pr._savarankiškos f-jos'!O183+'6 pr._mokinio krepšelis'!O45+'9 pr._įstaigų pajamos'!O77+'11 pr._apyvartinės lėšos'!O45+'7 pr._kita dotacija'!O154</f>
        <v>1.3</v>
      </c>
    </row>
    <row r="66" spans="1:14" ht="15" customHeight="1" x14ac:dyDescent="0.25">
      <c r="A66" s="6" t="s">
        <v>108</v>
      </c>
      <c r="B66" s="30" t="s">
        <v>162</v>
      </c>
      <c r="C66" s="17">
        <f t="shared" si="7"/>
        <v>212.39999999999998</v>
      </c>
      <c r="D66" s="17">
        <f>'4 pr._savarankiškos f-jos'!E184+'6 pr._mokinio krepšelis'!E46+'9 pr._įstaigų pajamos'!E78+'11 pr._apyvartinės lėšos'!E47+'7 pr._kita dotacija'!E156</f>
        <v>212.39999999999998</v>
      </c>
      <c r="E66" s="17">
        <f>'4 pr._savarankiškos f-jos'!F184+'6 pr._mokinio krepšelis'!F46+'9 pr._įstaigų pajamos'!F78+'11 pr._apyvartinės lėšos'!F47+'7 pr._kita dotacija'!F156</f>
        <v>134.60000000000002</v>
      </c>
      <c r="F66" s="17">
        <f>'4 pr._savarankiškos f-jos'!G184+'6 pr._mokinio krepšelis'!G46+'9 pr._įstaigų pajamos'!G78+'11 pr._apyvartinės lėšos'!G47+'7 pr._kita dotacija'!G156</f>
        <v>0</v>
      </c>
      <c r="G66" s="11">
        <f t="shared" si="12"/>
        <v>-3.8000000000000003</v>
      </c>
      <c r="H66" s="11">
        <f>'4 pr._savarankiškos f-jos'!I184+'6 pr._mokinio krepšelis'!I46+'9 pr._įstaigų pajamos'!I78+'11 pr._apyvartinės lėšos'!I47+'7 pr._kita dotacija'!I156</f>
        <v>-3.8000000000000003</v>
      </c>
      <c r="I66" s="11">
        <f>'4 pr._savarankiškos f-jos'!J184+'6 pr._mokinio krepšelis'!J46+'9 pr._įstaigų pajamos'!J78+'11 pr._apyvartinės lėšos'!J47+'7 pr._kita dotacija'!J156</f>
        <v>0.8</v>
      </c>
      <c r="J66" s="11">
        <f>'4 pr._savarankiškos f-jos'!K184+'6 pr._mokinio krepšelis'!K46+'9 pr._įstaigų pajamos'!K78+'11 pr._apyvartinės lėšos'!K47+'7 pr._kita dotacija'!K156</f>
        <v>0</v>
      </c>
      <c r="K66" s="95">
        <f t="shared" si="13"/>
        <v>208.6</v>
      </c>
      <c r="L66" s="95">
        <f>'4 pr._savarankiškos f-jos'!M184+'6 pr._mokinio krepšelis'!M46+'9 pr._įstaigų pajamos'!M78+'11 pr._apyvartinės lėšos'!M47+'7 pr._kita dotacija'!M156</f>
        <v>208.6</v>
      </c>
      <c r="M66" s="95">
        <f>'4 pr._savarankiškos f-jos'!N184+'6 pr._mokinio krepšelis'!N46+'9 pr._įstaigų pajamos'!N78+'11 pr._apyvartinės lėšos'!N47+'7 pr._kita dotacija'!N156</f>
        <v>135.4</v>
      </c>
      <c r="N66" s="95">
        <f>'4 pr._savarankiškos f-jos'!O184+'6 pr._mokinio krepšelis'!O46+'9 pr._įstaigų pajamos'!O78+'11 pr._apyvartinės lėšos'!O47+'7 pr._kita dotacija'!O156</f>
        <v>0</v>
      </c>
    </row>
    <row r="67" spans="1:14" ht="15" customHeight="1" x14ac:dyDescent="0.25">
      <c r="A67" s="6" t="s">
        <v>109</v>
      </c>
      <c r="B67" s="30" t="s">
        <v>154</v>
      </c>
      <c r="C67" s="17">
        <f t="shared" si="7"/>
        <v>488.2</v>
      </c>
      <c r="D67" s="17">
        <f>'4 pr._savarankiškos f-jos'!E185+'6 pr._mokinio krepšelis'!E47+'9 pr._įstaigų pajamos'!E79+'7 pr._kita dotacija'!E158</f>
        <v>486.5</v>
      </c>
      <c r="E67" s="17">
        <f>'4 pr._savarankiškos f-jos'!F185+'6 pr._mokinio krepšelis'!F47+'9 pr._įstaigų pajamos'!F79+'7 pr._kita dotacija'!F158</f>
        <v>273.90000000000003</v>
      </c>
      <c r="F67" s="17">
        <f>'4 pr._savarankiškos f-jos'!G185+'6 pr._mokinio krepšelis'!G47+'9 pr._įstaigų pajamos'!G79+'7 pr._kita dotacija'!G158</f>
        <v>1.7000000000000002</v>
      </c>
      <c r="G67" s="11">
        <f t="shared" si="12"/>
        <v>-0.9</v>
      </c>
      <c r="H67" s="11">
        <f>'4 pr._savarankiškos f-jos'!I185+'6 pr._mokinio krepšelis'!I47+'9 pr._įstaigų pajamos'!I79+'7 pr._kita dotacija'!I158</f>
        <v>-0.9</v>
      </c>
      <c r="I67" s="11">
        <f>'4 pr._savarankiškos f-jos'!J185+'6 pr._mokinio krepšelis'!J47+'9 pr._įstaigų pajamos'!J79+'7 pr._kita dotacija'!J158</f>
        <v>0</v>
      </c>
      <c r="J67" s="11">
        <f>'4 pr._savarankiškos f-jos'!K185+'6 pr._mokinio krepšelis'!K47+'9 pr._įstaigų pajamos'!K79+'7 pr._kita dotacija'!K158</f>
        <v>0</v>
      </c>
      <c r="K67" s="95">
        <f t="shared" si="13"/>
        <v>487.29999999999995</v>
      </c>
      <c r="L67" s="95">
        <f>'4 pr._savarankiškos f-jos'!M185+'6 pr._mokinio krepšelis'!M47+'9 pr._įstaigų pajamos'!M79+'7 pr._kita dotacija'!M158</f>
        <v>485.59999999999997</v>
      </c>
      <c r="M67" s="95">
        <f>'4 pr._savarankiškos f-jos'!N185+'6 pr._mokinio krepšelis'!N47+'9 pr._įstaigų pajamos'!N79+'7 pr._kita dotacija'!N158</f>
        <v>273.90000000000003</v>
      </c>
      <c r="N67" s="95">
        <f>'4 pr._savarankiškos f-jos'!O185+'6 pr._mokinio krepšelis'!O47+'9 pr._įstaigų pajamos'!O79+'7 pr._kita dotacija'!O158</f>
        <v>1.7000000000000002</v>
      </c>
    </row>
    <row r="68" spans="1:14" ht="15" customHeight="1" x14ac:dyDescent="0.25">
      <c r="A68" s="6" t="s">
        <v>110</v>
      </c>
      <c r="B68" s="30" t="s">
        <v>34</v>
      </c>
      <c r="C68" s="17">
        <f t="shared" si="7"/>
        <v>290</v>
      </c>
      <c r="D68" s="17">
        <f>'4 pr._savarankiškos f-jos'!E186+'6 pr._mokinio krepšelis'!E48+'9 pr._įstaigų pajamos'!E80+'7 pr._kita dotacija'!E160</f>
        <v>290</v>
      </c>
      <c r="E68" s="17">
        <f>'4 pr._savarankiškos f-jos'!F186+'6 pr._mokinio krepšelis'!F48+'9 pr._įstaigų pajamos'!F80+'7 pr._kita dotacija'!F160</f>
        <v>173.4</v>
      </c>
      <c r="F68" s="17">
        <f>'4 pr._savarankiškos f-jos'!G186+'6 pr._mokinio krepšelis'!G48+'9 pr._įstaigų pajamos'!G80+'7 pr._kita dotacija'!G160</f>
        <v>0</v>
      </c>
      <c r="G68" s="11">
        <f t="shared" si="12"/>
        <v>0.90000000000000013</v>
      </c>
      <c r="H68" s="11">
        <f>'4 pr._savarankiškos f-jos'!I186+'6 pr._mokinio krepšelis'!I48+'9 pr._įstaigų pajamos'!I80+'7 pr._kita dotacija'!I160</f>
        <v>0.90000000000000013</v>
      </c>
      <c r="I68" s="11">
        <f>'4 pr._savarankiškos f-jos'!J186+'6 pr._mokinio krepšelis'!J48+'9 pr._įstaigų pajamos'!J80+'7 pr._kita dotacija'!J160</f>
        <v>2</v>
      </c>
      <c r="J68" s="11">
        <f>'4 pr._savarankiškos f-jos'!K186+'6 pr._mokinio krepšelis'!K48+'9 pr._įstaigų pajamos'!K80+'7 pr._kita dotacija'!K160</f>
        <v>0</v>
      </c>
      <c r="K68" s="95">
        <f t="shared" si="13"/>
        <v>290.89999999999998</v>
      </c>
      <c r="L68" s="95">
        <f>'4 pr._savarankiškos f-jos'!M186+'6 pr._mokinio krepšelis'!M48+'9 pr._įstaigų pajamos'!M80+'7 pr._kita dotacija'!M160</f>
        <v>290.89999999999998</v>
      </c>
      <c r="M68" s="95">
        <f>'4 pr._savarankiškos f-jos'!N186+'6 pr._mokinio krepšelis'!N48+'9 pr._įstaigų pajamos'!N80+'7 pr._kita dotacija'!N160</f>
        <v>175.4</v>
      </c>
      <c r="N68" s="95">
        <f>'4 pr._savarankiškos f-jos'!O186+'6 pr._mokinio krepšelis'!O48+'9 pr._įstaigų pajamos'!O80+'7 pr._kita dotacija'!O160</f>
        <v>0</v>
      </c>
    </row>
    <row r="69" spans="1:14" ht="15" customHeight="1" x14ac:dyDescent="0.25">
      <c r="A69" s="6" t="s">
        <v>156</v>
      </c>
      <c r="B69" s="30" t="s">
        <v>36</v>
      </c>
      <c r="C69" s="17">
        <f t="shared" si="7"/>
        <v>315.30000000000007</v>
      </c>
      <c r="D69" s="17">
        <f>'4 pr._savarankiškos f-jos'!E187+'6 pr._mokinio krepšelis'!E49+'9 pr._įstaigų pajamos'!E81+'11 pr._apyvartinės lėšos'!E49+'7 pr._kita dotacija'!E162</f>
        <v>315.30000000000007</v>
      </c>
      <c r="E69" s="17">
        <f>'4 pr._savarankiškos f-jos'!F187+'6 pr._mokinio krepšelis'!F49+'9 pr._įstaigų pajamos'!F81+'11 pr._apyvartinės lėšos'!F49+'7 pr._kita dotacija'!F162</f>
        <v>180.70000000000002</v>
      </c>
      <c r="F69" s="17">
        <f>'4 pr._savarankiškos f-jos'!G187+'6 pr._mokinio krepšelis'!G49+'9 pr._įstaigų pajamos'!G81+'11 pr._apyvartinės lėšos'!G49+'7 pr._kita dotacija'!G162</f>
        <v>0</v>
      </c>
      <c r="G69" s="11">
        <f t="shared" si="12"/>
        <v>-0.60000000000000009</v>
      </c>
      <c r="H69" s="11">
        <f>'4 pr._savarankiškos f-jos'!I187+'6 pr._mokinio krepšelis'!I49+'9 pr._įstaigų pajamos'!I81+'11 pr._apyvartinės lėšos'!I49+'7 pr._kita dotacija'!I162</f>
        <v>-0.60000000000000009</v>
      </c>
      <c r="I69" s="11">
        <f>'4 pr._savarankiškos f-jos'!J187+'6 pr._mokinio krepšelis'!J49+'9 pr._įstaigų pajamos'!J81+'11 pr._apyvartinės lėšos'!J49+'7 pr._kita dotacija'!J162</f>
        <v>0</v>
      </c>
      <c r="J69" s="11">
        <f>'4 pr._savarankiškos f-jos'!K187+'6 pr._mokinio krepšelis'!K49+'9 pr._įstaigų pajamos'!K81+'11 pr._apyvartinės lėšos'!K49+'7 pr._kita dotacija'!K162</f>
        <v>0</v>
      </c>
      <c r="K69" s="95">
        <f t="shared" si="13"/>
        <v>314.7</v>
      </c>
      <c r="L69" s="95">
        <f>'4 pr._savarankiškos f-jos'!M187+'6 pr._mokinio krepšelis'!M49+'9 pr._įstaigų pajamos'!M81+'11 pr._apyvartinės lėšos'!M49+'7 pr._kita dotacija'!M162</f>
        <v>314.7</v>
      </c>
      <c r="M69" s="95">
        <f>'4 pr._savarankiškos f-jos'!N187+'6 pr._mokinio krepšelis'!N49+'9 pr._įstaigų pajamos'!N81+'11 pr._apyvartinės lėšos'!N49+'7 pr._kita dotacija'!N162</f>
        <v>180.70000000000002</v>
      </c>
      <c r="N69" s="95">
        <f>'4 pr._savarankiškos f-jos'!O187+'6 pr._mokinio krepšelis'!O49+'9 pr._įstaigų pajamos'!O81+'11 pr._apyvartinės lėšos'!O49+'7 pr._kita dotacija'!O162</f>
        <v>0</v>
      </c>
    </row>
    <row r="70" spans="1:14" ht="15" customHeight="1" x14ac:dyDescent="0.25">
      <c r="A70" s="6" t="s">
        <v>157</v>
      </c>
      <c r="B70" s="30" t="s">
        <v>38</v>
      </c>
      <c r="C70" s="17">
        <f t="shared" si="7"/>
        <v>546.5</v>
      </c>
      <c r="D70" s="17">
        <f>'4 pr._savarankiškos f-jos'!E188+'6 pr._mokinio krepšelis'!E50+'9 pr._įstaigų pajamos'!E82+'11 pr._apyvartinės lėšos'!E51+'7 pr._kita dotacija'!E164</f>
        <v>545.70000000000005</v>
      </c>
      <c r="E70" s="17">
        <f>'4 pr._savarankiškos f-jos'!F188+'6 pr._mokinio krepšelis'!F50+'9 pr._įstaigų pajamos'!F82+'11 pr._apyvartinės lėšos'!F51+'7 pr._kita dotacija'!F164</f>
        <v>308.39999999999998</v>
      </c>
      <c r="F70" s="17">
        <f>'4 pr._savarankiškos f-jos'!G188+'6 pr._mokinio krepšelis'!G50+'9 pr._įstaigų pajamos'!G82+'11 pr._apyvartinės lėšos'!G51+'7 pr._kita dotacija'!G164</f>
        <v>0.8</v>
      </c>
      <c r="G70" s="11">
        <f t="shared" si="12"/>
        <v>-6.3</v>
      </c>
      <c r="H70" s="11">
        <f>'4 pr._savarankiškos f-jos'!I188+'6 pr._mokinio krepšelis'!I50+'9 pr._įstaigų pajamos'!I82+'11 pr._apyvartinės lėšos'!I51+'7 pr._kita dotacija'!I164</f>
        <v>-6.3</v>
      </c>
      <c r="I70" s="11">
        <f>'4 pr._savarankiškos f-jos'!J188+'6 pr._mokinio krepšelis'!J50+'9 pr._įstaigų pajamos'!J82+'11 pr._apyvartinės lėšos'!J51+'7 pr._kita dotacija'!J164</f>
        <v>0</v>
      </c>
      <c r="J70" s="11">
        <f>'4 pr._savarankiškos f-jos'!K188+'6 pr._mokinio krepšelis'!K50+'9 pr._įstaigų pajamos'!K82+'11 pr._apyvartinės lėšos'!K51+'7 pr._kita dotacija'!K164</f>
        <v>0</v>
      </c>
      <c r="K70" s="95">
        <f t="shared" si="13"/>
        <v>540.19999999999993</v>
      </c>
      <c r="L70" s="95">
        <f>'4 pr._savarankiškos f-jos'!M188+'6 pr._mokinio krepšelis'!M50+'9 pr._įstaigų pajamos'!M82+'11 pr._apyvartinės lėšos'!M51+'7 pr._kita dotacija'!M164</f>
        <v>539.4</v>
      </c>
      <c r="M70" s="95">
        <f>'4 pr._savarankiškos f-jos'!N188+'6 pr._mokinio krepšelis'!N50+'9 pr._įstaigų pajamos'!N82+'11 pr._apyvartinės lėšos'!N51+'7 pr._kita dotacija'!N164</f>
        <v>308.39999999999998</v>
      </c>
      <c r="N70" s="95">
        <f>'4 pr._savarankiškos f-jos'!O188+'6 pr._mokinio krepšelis'!O50+'9 pr._įstaigų pajamos'!O82+'11 pr._apyvartinės lėšos'!O51+'7 pr._kita dotacija'!O164</f>
        <v>0.8</v>
      </c>
    </row>
    <row r="71" spans="1:14" ht="15" customHeight="1" x14ac:dyDescent="0.25">
      <c r="A71" s="6" t="s">
        <v>111</v>
      </c>
      <c r="B71" s="30" t="s">
        <v>37</v>
      </c>
      <c r="C71" s="17">
        <f t="shared" si="7"/>
        <v>320.39999999999998</v>
      </c>
      <c r="D71" s="17">
        <f>'4 pr._savarankiškos f-jos'!E189+'6 pr._mokinio krepšelis'!E51+'9 pr._įstaigų pajamos'!E83+'7 pr._kita dotacija'!E166</f>
        <v>320.39999999999998</v>
      </c>
      <c r="E71" s="17">
        <f>'4 pr._savarankiškos f-jos'!F189+'6 pr._mokinio krepšelis'!F51+'9 pr._įstaigų pajamos'!F83+'7 pr._kita dotacija'!F166</f>
        <v>192.3</v>
      </c>
      <c r="F71" s="17">
        <f>'4 pr._savarankiškos f-jos'!G189+'6 pr._mokinio krepšelis'!G51+'9 pr._įstaigų pajamos'!G83+'7 pr._kita dotacija'!G166</f>
        <v>0</v>
      </c>
      <c r="G71" s="11">
        <f t="shared" si="12"/>
        <v>3.9</v>
      </c>
      <c r="H71" s="11">
        <f>'4 pr._savarankiškos f-jos'!I189+'6 pr._mokinio krepšelis'!I51+'9 pr._įstaigų pajamos'!I83+'7 pr._kita dotacija'!I166</f>
        <v>3.9</v>
      </c>
      <c r="I71" s="11">
        <f>'4 pr._savarankiškos f-jos'!J189+'6 pr._mokinio krepšelis'!J51+'9 pr._įstaigų pajamos'!J83+'7 pr._kita dotacija'!J166</f>
        <v>2.5</v>
      </c>
      <c r="J71" s="11">
        <f>'4 pr._savarankiškos f-jos'!K189+'6 pr._mokinio krepšelis'!K51+'9 pr._įstaigų pajamos'!K83+'7 pr._kita dotacija'!K166</f>
        <v>0</v>
      </c>
      <c r="K71" s="95">
        <f t="shared" si="13"/>
        <v>324.3</v>
      </c>
      <c r="L71" s="95">
        <f>'4 pr._savarankiškos f-jos'!M189+'6 pr._mokinio krepšelis'!M51+'9 pr._įstaigų pajamos'!M83+'7 pr._kita dotacija'!M166</f>
        <v>324.3</v>
      </c>
      <c r="M71" s="95">
        <f>'4 pr._savarankiškos f-jos'!N189+'6 pr._mokinio krepšelis'!N51+'9 pr._įstaigų pajamos'!N83+'7 pr._kita dotacija'!N166</f>
        <v>194.8</v>
      </c>
      <c r="N71" s="95">
        <f>'4 pr._savarankiškos f-jos'!O189+'6 pr._mokinio krepšelis'!O51+'9 pr._įstaigų pajamos'!O83+'7 pr._kita dotacija'!O166</f>
        <v>0</v>
      </c>
    </row>
    <row r="72" spans="1:14" ht="15" customHeight="1" x14ac:dyDescent="0.25">
      <c r="A72" s="6" t="s">
        <v>158</v>
      </c>
      <c r="B72" s="36" t="s">
        <v>35</v>
      </c>
      <c r="C72" s="17">
        <f t="shared" si="7"/>
        <v>519.9</v>
      </c>
      <c r="D72" s="17">
        <f>'4 pr._savarankiškos f-jos'!E190+'6 pr._mokinio krepšelis'!E52+'9 pr._įstaigų pajamos'!E84+'7 pr._kita dotacija'!E168</f>
        <v>519.9</v>
      </c>
      <c r="E72" s="17">
        <f>'4 pr._savarankiškos f-jos'!F190+'6 pr._mokinio krepšelis'!F52+'9 pr._įstaigų pajamos'!F84+'7 pr._kita dotacija'!F168</f>
        <v>271.79999999999995</v>
      </c>
      <c r="F72" s="17">
        <f>'4 pr._savarankiškos f-jos'!G190+'6 pr._mokinio krepšelis'!G52+'9 pr._įstaigų pajamos'!G84+'7 pr._kita dotacija'!G168</f>
        <v>0</v>
      </c>
      <c r="G72" s="11">
        <f t="shared" si="12"/>
        <v>1.8</v>
      </c>
      <c r="H72" s="11">
        <f>'4 pr._savarankiškos f-jos'!I190+'6 pr._mokinio krepšelis'!I52+'9 pr._įstaigų pajamos'!I84+'7 pr._kita dotacija'!I168</f>
        <v>1.8</v>
      </c>
      <c r="I72" s="11">
        <f>'4 pr._savarankiškos f-jos'!J190+'6 pr._mokinio krepšelis'!J52+'9 pr._įstaigų pajamos'!J84+'7 pr._kita dotacija'!J168</f>
        <v>1.8</v>
      </c>
      <c r="J72" s="11">
        <f>'4 pr._savarankiškos f-jos'!K190+'6 pr._mokinio krepšelis'!K52+'9 pr._įstaigų pajamos'!K84+'7 pr._kita dotacija'!K168</f>
        <v>0</v>
      </c>
      <c r="K72" s="95">
        <f t="shared" si="13"/>
        <v>521.69999999999993</v>
      </c>
      <c r="L72" s="95">
        <f>'4 pr._savarankiškos f-jos'!M190+'6 pr._mokinio krepšelis'!M52+'9 pr._įstaigų pajamos'!M84+'7 pr._kita dotacija'!M168</f>
        <v>521.69999999999993</v>
      </c>
      <c r="M72" s="95">
        <f>'4 pr._savarankiškos f-jos'!N190+'6 pr._mokinio krepšelis'!N52+'9 pr._įstaigų pajamos'!N84+'7 pr._kita dotacija'!N168</f>
        <v>273.60000000000002</v>
      </c>
      <c r="N72" s="95">
        <f>'4 pr._savarankiškos f-jos'!O190+'6 pr._mokinio krepšelis'!O52+'9 pr._įstaigų pajamos'!O84+'7 pr._kita dotacija'!O168</f>
        <v>0</v>
      </c>
    </row>
    <row r="73" spans="1:14" ht="15" customHeight="1" x14ac:dyDescent="0.25">
      <c r="A73" s="6" t="s">
        <v>159</v>
      </c>
      <c r="B73" s="37" t="s">
        <v>39</v>
      </c>
      <c r="C73" s="17">
        <f t="shared" si="7"/>
        <v>113</v>
      </c>
      <c r="D73" s="17">
        <f>'4 pr._savarankiškos f-jos'!E191+'6 pr._mokinio krepšelis'!E53+'9 pr._įstaigų pajamos'!E85+'11 pr._apyvartinės lėšos'!E53+'7 pr._kita dotacija'!E170</f>
        <v>113</v>
      </c>
      <c r="E73" s="17">
        <f>'4 pr._savarankiškos f-jos'!F191+'6 pr._mokinio krepšelis'!F53+'9 pr._įstaigų pajamos'!F85+'11 pr._apyvartinės lėšos'!F53+'7 pr._kita dotacija'!F170</f>
        <v>69.899999999999991</v>
      </c>
      <c r="F73" s="17">
        <f>'4 pr._savarankiškos f-jos'!G191+'6 pr._mokinio krepšelis'!G53+'9 pr._įstaigų pajamos'!G85+'11 pr._apyvartinės lėšos'!G53+'7 pr._kita dotacija'!G170</f>
        <v>0</v>
      </c>
      <c r="G73" s="11">
        <f t="shared" si="12"/>
        <v>-2.2999999999999998</v>
      </c>
      <c r="H73" s="11">
        <f>'4 pr._savarankiškos f-jos'!I191+'6 pr._mokinio krepšelis'!I53+'9 pr._įstaigų pajamos'!I85+'11 pr._apyvartinės lėšos'!I53+'7 pr._kita dotacija'!I170</f>
        <v>-2.2999999999999998</v>
      </c>
      <c r="I73" s="11">
        <f>'4 pr._savarankiškos f-jos'!J191+'6 pr._mokinio krepšelis'!J53+'9 pr._įstaigų pajamos'!J85+'11 pr._apyvartinės lėšos'!J53+'7 pr._kita dotacija'!J170</f>
        <v>0</v>
      </c>
      <c r="J73" s="11">
        <f>'4 pr._savarankiškos f-jos'!K191+'6 pr._mokinio krepšelis'!K53+'9 pr._įstaigų pajamos'!K85+'11 pr._apyvartinės lėšos'!K53+'7 pr._kita dotacija'!K170</f>
        <v>0</v>
      </c>
      <c r="K73" s="95">
        <f t="shared" si="13"/>
        <v>110.7</v>
      </c>
      <c r="L73" s="95">
        <f>'4 pr._savarankiškos f-jos'!M191+'6 pr._mokinio krepšelis'!M53+'9 pr._įstaigų pajamos'!M85+'11 pr._apyvartinės lėšos'!M53+'7 pr._kita dotacija'!M170</f>
        <v>110.7</v>
      </c>
      <c r="M73" s="95">
        <f>'4 pr._savarankiškos f-jos'!N191+'6 pr._mokinio krepšelis'!N53+'9 pr._įstaigų pajamos'!N85+'11 pr._apyvartinės lėšos'!N53+'7 pr._kita dotacija'!N170</f>
        <v>69.899999999999991</v>
      </c>
      <c r="N73" s="95">
        <f>'4 pr._savarankiškos f-jos'!O191+'6 pr._mokinio krepšelis'!O53+'9 pr._įstaigų pajamos'!O85+'11 pr._apyvartinės lėšos'!O53+'7 pr._kita dotacija'!O170</f>
        <v>0</v>
      </c>
    </row>
    <row r="74" spans="1:14" ht="15" customHeight="1" x14ac:dyDescent="0.25">
      <c r="A74" s="6" t="s">
        <v>112</v>
      </c>
      <c r="B74" s="37" t="s">
        <v>40</v>
      </c>
      <c r="C74" s="17">
        <f t="shared" si="7"/>
        <v>161.69999999999999</v>
      </c>
      <c r="D74" s="17">
        <f>'4 pr._savarankiškos f-jos'!E192+'6 pr._mokinio krepšelis'!E54+'9 pr._įstaigų pajamos'!E86+'11 pr._apyvartinės lėšos'!E55+'7 pr._kita dotacija'!E172</f>
        <v>161.69999999999999</v>
      </c>
      <c r="E74" s="17">
        <f>'4 pr._savarankiškos f-jos'!F192+'6 pr._mokinio krepšelis'!F54+'9 pr._įstaigų pajamos'!F86+'11 pr._apyvartinės lėšos'!F55+'7 pr._kita dotacija'!F172</f>
        <v>100.6</v>
      </c>
      <c r="F74" s="17">
        <f>'4 pr._savarankiškos f-jos'!G192+'6 pr._mokinio krepšelis'!G54+'9 pr._įstaigų pajamos'!G86+'11 pr._apyvartinės lėšos'!G55+'7 pr._kita dotacija'!G172</f>
        <v>0</v>
      </c>
      <c r="G74" s="11">
        <f t="shared" si="12"/>
        <v>1.7999999999999998</v>
      </c>
      <c r="H74" s="11">
        <f>'4 pr._savarankiškos f-jos'!I192+'6 pr._mokinio krepšelis'!I54+'9 pr._įstaigų pajamos'!I86+'11 pr._apyvartinės lėšos'!I55+'7 pr._kita dotacija'!I172</f>
        <v>1.7999999999999998</v>
      </c>
      <c r="I74" s="11">
        <f>'4 pr._savarankiškos f-jos'!J192+'6 pr._mokinio krepšelis'!J54+'9 pr._įstaigų pajamos'!J86+'11 pr._apyvartinės lėšos'!J55+'7 pr._kita dotacija'!J172</f>
        <v>2.2000000000000002</v>
      </c>
      <c r="J74" s="11">
        <f>'4 pr._savarankiškos f-jos'!K192+'6 pr._mokinio krepšelis'!K54+'9 pr._įstaigų pajamos'!K86+'11 pr._apyvartinės lėšos'!K55+'7 pr._kita dotacija'!K172</f>
        <v>0</v>
      </c>
      <c r="K74" s="95">
        <f t="shared" si="13"/>
        <v>163.49999999999997</v>
      </c>
      <c r="L74" s="95">
        <f>'4 pr._savarankiškos f-jos'!M192+'6 pr._mokinio krepšelis'!M54+'9 pr._įstaigų pajamos'!M86+'11 pr._apyvartinės lėšos'!M55+'7 pr._kita dotacija'!M172</f>
        <v>163.49999999999997</v>
      </c>
      <c r="M74" s="95">
        <f>'4 pr._savarankiškos f-jos'!N192+'6 pr._mokinio krepšelis'!N54+'9 pr._įstaigų pajamos'!N86+'11 pr._apyvartinės lėšos'!N55+'7 pr._kita dotacija'!N172</f>
        <v>102.8</v>
      </c>
      <c r="N74" s="95">
        <f>'4 pr._savarankiškos f-jos'!O192+'6 pr._mokinio krepšelis'!O54+'9 pr._įstaigų pajamos'!O86+'11 pr._apyvartinės lėšos'!O55+'7 pr._kita dotacija'!O172</f>
        <v>0</v>
      </c>
    </row>
    <row r="75" spans="1:14" ht="15" customHeight="1" x14ac:dyDescent="0.25">
      <c r="A75" s="6" t="s">
        <v>113</v>
      </c>
      <c r="B75" s="36" t="s">
        <v>49</v>
      </c>
      <c r="C75" s="17">
        <f t="shared" si="7"/>
        <v>74.699999999999989</v>
      </c>
      <c r="D75" s="17">
        <f>'4 pr._savarankiškos f-jos'!E193+'6 pr._mokinio krepšelis'!E55+'9 pr._įstaigų pajamos'!E87+'7 pr._kita dotacija'!E174</f>
        <v>74.699999999999989</v>
      </c>
      <c r="E75" s="17">
        <f>'4 pr._savarankiškos f-jos'!F193+'6 pr._mokinio krepšelis'!F55+'9 pr._įstaigų pajamos'!F87+'7 pr._kita dotacija'!F174</f>
        <v>55.5</v>
      </c>
      <c r="F75" s="17">
        <f>'4 pr._savarankiškos f-jos'!G193+'6 pr._mokinio krepšelis'!G55+'9 pr._įstaigų pajamos'!G87+'7 pr._kita dotacija'!G174</f>
        <v>0</v>
      </c>
      <c r="G75" s="11">
        <f t="shared" si="12"/>
        <v>3.6</v>
      </c>
      <c r="H75" s="11">
        <f>'4 pr._savarankiškos f-jos'!I193+'6 pr._mokinio krepšelis'!I55+'9 pr._įstaigų pajamos'!I87+'7 pr._kita dotacija'!I174</f>
        <v>3.6</v>
      </c>
      <c r="I75" s="11">
        <f>'4 pr._savarankiškos f-jos'!J193+'6 pr._mokinio krepšelis'!J55+'9 pr._įstaigų pajamos'!J87+'7 pr._kita dotacija'!J174</f>
        <v>3.5</v>
      </c>
      <c r="J75" s="11">
        <f>'4 pr._savarankiškos f-jos'!K193+'6 pr._mokinio krepšelis'!K55+'9 pr._įstaigų pajamos'!K87+'7 pr._kita dotacija'!K174</f>
        <v>0</v>
      </c>
      <c r="K75" s="95">
        <f t="shared" si="13"/>
        <v>78.299999999999983</v>
      </c>
      <c r="L75" s="95">
        <f>'4 pr._savarankiškos f-jos'!M193+'6 pr._mokinio krepšelis'!M55+'9 pr._įstaigų pajamos'!M87+'7 pr._kita dotacija'!M174</f>
        <v>78.299999999999983</v>
      </c>
      <c r="M75" s="95">
        <f>'4 pr._savarankiškos f-jos'!N193+'6 pr._mokinio krepšelis'!N55+'9 pr._įstaigų pajamos'!N87+'7 pr._kita dotacija'!N174</f>
        <v>58.999999999999993</v>
      </c>
      <c r="N75" s="95">
        <f>'4 pr._savarankiškos f-jos'!O193+'6 pr._mokinio krepšelis'!O55+'9 pr._įstaigų pajamos'!O87+'7 pr._kita dotacija'!O174</f>
        <v>0</v>
      </c>
    </row>
    <row r="76" spans="1:14" ht="15" customHeight="1" x14ac:dyDescent="0.25">
      <c r="A76" s="6" t="s">
        <v>114</v>
      </c>
      <c r="B76" s="36" t="s">
        <v>48</v>
      </c>
      <c r="C76" s="17">
        <f t="shared" si="7"/>
        <v>591.79999999999995</v>
      </c>
      <c r="D76" s="17">
        <f>'4 pr._savarankiškos f-jos'!E194+'6 pr._mokinio krepšelis'!E56+'9 pr._įstaigų pajamos'!E88+'11 pr._apyvartinės lėšos'!E57+'7 pr._kita dotacija'!E178</f>
        <v>591.79999999999995</v>
      </c>
      <c r="E76" s="17">
        <f>'4 pr._savarankiškos f-jos'!F194+'6 pr._mokinio krepšelis'!F56+'9 pr._įstaigų pajamos'!F88+'11 pr._apyvartinės lėšos'!F57+'7 pr._kita dotacija'!F178</f>
        <v>434.79999999999995</v>
      </c>
      <c r="F76" s="17">
        <f>'4 pr._savarankiškos f-jos'!G194+'6 pr._mokinio krepšelis'!G56+'9 pr._įstaigų pajamos'!G88+'11 pr._apyvartinės lėšos'!G57+'7 pr._kita dotacija'!G178</f>
        <v>0</v>
      </c>
      <c r="G76" s="11">
        <f t="shared" si="12"/>
        <v>30.4</v>
      </c>
      <c r="H76" s="11">
        <f>'4 pr._savarankiškos f-jos'!I194+'6 pr._mokinio krepšelis'!I56+'9 pr._įstaigų pajamos'!I88+'11 pr._apyvartinės lėšos'!I57+'7 pr._kita dotacija'!I178</f>
        <v>30.4</v>
      </c>
      <c r="I76" s="11">
        <f>'4 pr._savarankiškos f-jos'!J194+'6 pr._mokinio krepšelis'!J56+'9 pr._įstaigų pajamos'!J88+'11 pr._apyvartinės lėšos'!J57+'7 pr._kita dotacija'!J178</f>
        <v>26</v>
      </c>
      <c r="J76" s="11">
        <f>'4 pr._savarankiškos f-jos'!K194+'6 pr._mokinio krepšelis'!K56+'9 pr._įstaigų pajamos'!K88+'11 pr._apyvartinės lėšos'!K57+'7 pr._kita dotacija'!K178</f>
        <v>0</v>
      </c>
      <c r="K76" s="95">
        <f t="shared" si="13"/>
        <v>622.19999999999993</v>
      </c>
      <c r="L76" s="95">
        <f>'4 pr._savarankiškos f-jos'!M194+'6 pr._mokinio krepšelis'!M56+'9 pr._įstaigų pajamos'!M88+'11 pr._apyvartinės lėšos'!M57+'7 pr._kita dotacija'!M178</f>
        <v>622.19999999999993</v>
      </c>
      <c r="M76" s="95">
        <f>'4 pr._savarankiškos f-jos'!N194+'6 pr._mokinio krepšelis'!N56+'9 pr._įstaigų pajamos'!N88+'11 pr._apyvartinės lėšos'!N57+'7 pr._kita dotacija'!N178</f>
        <v>460.79999999999995</v>
      </c>
      <c r="N76" s="95">
        <f>'4 pr._savarankiškos f-jos'!O194+'6 pr._mokinio krepšelis'!O56+'9 pr._įstaigų pajamos'!O88+'11 pr._apyvartinės lėšos'!O57+'7 pr._kita dotacija'!O178</f>
        <v>0</v>
      </c>
    </row>
    <row r="77" spans="1:14" ht="15" customHeight="1" x14ac:dyDescent="0.25">
      <c r="A77" s="6" t="s">
        <v>115</v>
      </c>
      <c r="B77" s="36" t="s">
        <v>66</v>
      </c>
      <c r="C77" s="17">
        <f t="shared" si="7"/>
        <v>71.7</v>
      </c>
      <c r="D77" s="17">
        <f>'4 pr._savarankiškos f-jos'!E195+'6 pr._mokinio krepšelis'!E57+'9 pr._įstaigų pajamos'!E89+'7 pr._kita dotacija'!E182</f>
        <v>71.7</v>
      </c>
      <c r="E77" s="17">
        <f>'4 pr._savarankiškos f-jos'!F195+'6 pr._mokinio krepšelis'!F57+'9 pr._įstaigų pajamos'!F89+'7 pr._kita dotacija'!F182</f>
        <v>49.099999999999994</v>
      </c>
      <c r="F77" s="17">
        <f>'4 pr._savarankiškos f-jos'!G195+'6 pr._mokinio krepšelis'!G57+'9 pr._įstaigų pajamos'!G89+'7 pr._kita dotacija'!G182</f>
        <v>0</v>
      </c>
      <c r="G77" s="11">
        <f t="shared" si="12"/>
        <v>0</v>
      </c>
      <c r="H77" s="11">
        <f>'4 pr._savarankiškos f-jos'!I195+'6 pr._mokinio krepšelis'!I57+'9 pr._įstaigų pajamos'!I89+'7 pr._kita dotacija'!I182</f>
        <v>0</v>
      </c>
      <c r="I77" s="11">
        <f>'4 pr._savarankiškos f-jos'!J195+'6 pr._mokinio krepšelis'!J57+'9 pr._įstaigų pajamos'!J89+'7 pr._kita dotacija'!J182</f>
        <v>0</v>
      </c>
      <c r="J77" s="11">
        <f>'4 pr._savarankiškos f-jos'!K195+'6 pr._mokinio krepšelis'!K57+'9 pr._įstaigų pajamos'!K89+'7 pr._kita dotacija'!K182</f>
        <v>0</v>
      </c>
      <c r="K77" s="95">
        <f t="shared" si="13"/>
        <v>71.7</v>
      </c>
      <c r="L77" s="95">
        <f>'4 pr._savarankiškos f-jos'!M195+'6 pr._mokinio krepšelis'!M57+'9 pr._įstaigų pajamos'!M89+'7 pr._kita dotacija'!M182</f>
        <v>71.7</v>
      </c>
      <c r="M77" s="95">
        <f>'4 pr._savarankiškos f-jos'!N195+'6 pr._mokinio krepšelis'!N57+'9 pr._įstaigų pajamos'!N89+'7 pr._kita dotacija'!N182</f>
        <v>49.099999999999994</v>
      </c>
      <c r="N77" s="95">
        <f>'4 pr._savarankiškos f-jos'!O195+'6 pr._mokinio krepšelis'!O57+'9 pr._įstaigų pajamos'!O89+'7 pr._kita dotacija'!O182</f>
        <v>0</v>
      </c>
    </row>
    <row r="78" spans="1:14" ht="15" customHeight="1" x14ac:dyDescent="0.25">
      <c r="A78" s="6" t="s">
        <v>116</v>
      </c>
      <c r="B78" s="36" t="s">
        <v>50</v>
      </c>
      <c r="C78" s="17">
        <f t="shared" si="7"/>
        <v>159.49999999999997</v>
      </c>
      <c r="D78" s="17">
        <f>'4 pr._savarankiškos f-jos'!E196+'6 pr._mokinio krepšelis'!E58+'9 pr._įstaigų pajamos'!E90+'11 pr._apyvartinės lėšos'!E59</f>
        <v>159.49999999999997</v>
      </c>
      <c r="E78" s="17">
        <f>'4 pr._savarankiškos f-jos'!F196+'6 pr._mokinio krepšelis'!F58+'9 pr._įstaigų pajamos'!F90+'11 pr._apyvartinės lėšos'!F59</f>
        <v>96.7</v>
      </c>
      <c r="F78" s="17">
        <f>'4 pr._savarankiškos f-jos'!G196+'6 pr._mokinio krepšelis'!G58+'9 pr._įstaigų pajamos'!G90+'11 pr._apyvartinės lėšos'!G59</f>
        <v>0</v>
      </c>
      <c r="G78" s="11">
        <f t="shared" si="12"/>
        <v>0</v>
      </c>
      <c r="H78" s="11">
        <f>'4 pr._savarankiškos f-jos'!I196+'6 pr._mokinio krepšelis'!I58+'9 pr._įstaigų pajamos'!I90+'11 pr._apyvartinės lėšos'!I59</f>
        <v>0</v>
      </c>
      <c r="I78" s="11">
        <f>'4 pr._savarankiškos f-jos'!J196+'6 pr._mokinio krepšelis'!J58+'9 pr._įstaigų pajamos'!J90+'11 pr._apyvartinės lėšos'!J59</f>
        <v>0</v>
      </c>
      <c r="J78" s="11">
        <f>'4 pr._savarankiškos f-jos'!K196+'6 pr._mokinio krepšelis'!K58+'9 pr._įstaigų pajamos'!K90+'11 pr._apyvartinės lėšos'!K59</f>
        <v>0</v>
      </c>
      <c r="K78" s="95">
        <f t="shared" si="13"/>
        <v>159.49999999999997</v>
      </c>
      <c r="L78" s="95">
        <f>'4 pr._savarankiškos f-jos'!M196+'6 pr._mokinio krepšelis'!M58+'9 pr._įstaigų pajamos'!M90+'11 pr._apyvartinės lėšos'!M59</f>
        <v>159.49999999999997</v>
      </c>
      <c r="M78" s="95">
        <f>'4 pr._savarankiškos f-jos'!N196+'6 pr._mokinio krepšelis'!N58+'9 pr._įstaigų pajamos'!N90+'11 pr._apyvartinės lėšos'!N59</f>
        <v>96.7</v>
      </c>
      <c r="N78" s="95">
        <f>'4 pr._savarankiškos f-jos'!O196+'6 pr._mokinio krepšelis'!O58+'9 pr._įstaigų pajamos'!O90+'11 pr._apyvartinės lėšos'!O59</f>
        <v>0</v>
      </c>
    </row>
    <row r="79" spans="1:14" ht="15" customHeight="1" x14ac:dyDescent="0.25">
      <c r="A79" s="6" t="s">
        <v>167</v>
      </c>
      <c r="B79" s="36" t="s">
        <v>168</v>
      </c>
      <c r="C79" s="17">
        <f t="shared" si="7"/>
        <v>706.3</v>
      </c>
      <c r="D79" s="17">
        <f>'4 pr._savarankiškos f-jos'!E197+'4 pr._savarankiškos f-jos'!E228+'6 pr._mokinio krepšelis'!E59+'7 pr._kita dotacija'!E184+'9 pr._įstaigų pajamos'!E91+'9 pr._įstaigų pajamos'!E113</f>
        <v>702.59999999999991</v>
      </c>
      <c r="E79" s="17">
        <f>'4 pr._savarankiškos f-jos'!F197+'4 pr._savarankiškos f-jos'!F228+'6 pr._mokinio krepšelis'!F59+'7 pr._kita dotacija'!F184+'9 pr._įstaigų pajamos'!F91+'9 pr._įstaigų pajamos'!F113</f>
        <v>462</v>
      </c>
      <c r="F79" s="17">
        <f>'4 pr._savarankiškos f-jos'!G197+'4 pr._savarankiškos f-jos'!G228+'6 pr._mokinio krepšelis'!G59+'7 pr._kita dotacija'!G184+'9 pr._įstaigų pajamos'!G91+'9 pr._įstaigų pajamos'!G113</f>
        <v>3.7</v>
      </c>
      <c r="G79" s="11">
        <f t="shared" si="12"/>
        <v>0</v>
      </c>
      <c r="H79" s="11">
        <f>'4 pr._savarankiškos f-jos'!I197+'4 pr._savarankiškos f-jos'!I228+'6 pr._mokinio krepšelis'!I59+'7 pr._kita dotacija'!I184+'9 pr._įstaigų pajamos'!I91+'9 pr._įstaigų pajamos'!I113</f>
        <v>0</v>
      </c>
      <c r="I79" s="11">
        <f>'4 pr._savarankiškos f-jos'!J197+'4 pr._savarankiškos f-jos'!J228+'6 pr._mokinio krepšelis'!J59+'7 pr._kita dotacija'!J184+'9 pr._įstaigų pajamos'!J91+'9 pr._įstaigų pajamos'!J113</f>
        <v>0</v>
      </c>
      <c r="J79" s="11">
        <f>'4 pr._savarankiškos f-jos'!K197+'4 pr._savarankiškos f-jos'!K228+'6 pr._mokinio krepšelis'!K59+'7 pr._kita dotacija'!K184+'9 pr._įstaigų pajamos'!K91+'9 pr._įstaigų pajamos'!K113</f>
        <v>0</v>
      </c>
      <c r="K79" s="95">
        <f t="shared" si="13"/>
        <v>706.3</v>
      </c>
      <c r="L79" s="95">
        <f>'4 pr._savarankiškos f-jos'!M197+'4 pr._savarankiškos f-jos'!M228+'6 pr._mokinio krepšelis'!M59+'7 pr._kita dotacija'!M184+'9 pr._įstaigų pajamos'!M91+'9 pr._įstaigų pajamos'!M113</f>
        <v>702.59999999999991</v>
      </c>
      <c r="M79" s="95">
        <f>'4 pr._savarankiškos f-jos'!N197+'4 pr._savarankiškos f-jos'!N228+'6 pr._mokinio krepšelis'!N59+'7 pr._kita dotacija'!N184+'9 pr._įstaigų pajamos'!N91+'9 pr._įstaigų pajamos'!N113</f>
        <v>462</v>
      </c>
      <c r="N79" s="95">
        <f>'4 pr._savarankiškos f-jos'!O197+'4 pr._savarankiškos f-jos'!O228+'6 pr._mokinio krepšelis'!O59+'7 pr._kita dotacija'!O184+'9 pr._įstaigų pajamos'!O91+'9 pr._įstaigų pajamos'!O113</f>
        <v>3.7</v>
      </c>
    </row>
    <row r="80" spans="1:14" s="38" customFormat="1" ht="15" customHeight="1" x14ac:dyDescent="0.25">
      <c r="A80" s="6" t="s">
        <v>117</v>
      </c>
      <c r="B80" s="36" t="s">
        <v>169</v>
      </c>
      <c r="C80" s="17">
        <f t="shared" si="7"/>
        <v>416.3</v>
      </c>
      <c r="D80" s="17">
        <f>'4 pr._savarankiškos f-jos'!E198+'6 pr._mokinio krepšelis'!E60+'7 pr._kita dotacija'!E188+'9 pr._įstaigų pajamos'!E92</f>
        <v>411.6</v>
      </c>
      <c r="E80" s="17">
        <f>'4 pr._savarankiškos f-jos'!F198+'6 pr._mokinio krepšelis'!F60+'7 pr._kita dotacija'!F188+'9 pr._įstaigų pajamos'!F92</f>
        <v>278.7</v>
      </c>
      <c r="F80" s="17">
        <f>'4 pr._savarankiškos f-jos'!G198+'6 pr._mokinio krepšelis'!G60+'7 pr._kita dotacija'!G188+'9 pr._įstaigų pajamos'!G92</f>
        <v>4.7</v>
      </c>
      <c r="G80" s="11">
        <f t="shared" si="12"/>
        <v>0</v>
      </c>
      <c r="H80" s="11">
        <f>'4 pr._savarankiškos f-jos'!I198+'6 pr._mokinio krepšelis'!I60+'7 pr._kita dotacija'!I188+'9 pr._įstaigų pajamos'!I92</f>
        <v>0</v>
      </c>
      <c r="I80" s="11">
        <f>'4 pr._savarankiškos f-jos'!J198+'6 pr._mokinio krepšelis'!J60+'7 pr._kita dotacija'!J188+'9 pr._įstaigų pajamos'!J92</f>
        <v>0</v>
      </c>
      <c r="J80" s="11">
        <f>'4 pr._savarankiškos f-jos'!K198+'6 pr._mokinio krepšelis'!K60+'7 pr._kita dotacija'!K188+'9 pr._įstaigų pajamos'!K92</f>
        <v>0</v>
      </c>
      <c r="K80" s="95">
        <f t="shared" si="13"/>
        <v>416.3</v>
      </c>
      <c r="L80" s="95">
        <f>'4 pr._savarankiškos f-jos'!M198+'6 pr._mokinio krepšelis'!M60+'7 pr._kita dotacija'!M188+'9 pr._įstaigų pajamos'!M92</f>
        <v>411.6</v>
      </c>
      <c r="M80" s="95">
        <f>'4 pr._savarankiškos f-jos'!N198+'6 pr._mokinio krepšelis'!N60+'7 pr._kita dotacija'!N188+'9 pr._įstaigų pajamos'!N92</f>
        <v>278.7</v>
      </c>
      <c r="N80" s="95">
        <f>'4 pr._savarankiškos f-jos'!O198+'6 pr._mokinio krepšelis'!O60+'7 pr._kita dotacija'!O188+'9 pr._įstaigų pajamos'!O92</f>
        <v>4.7</v>
      </c>
    </row>
    <row r="81" spans="1:14" ht="15" customHeight="1" x14ac:dyDescent="0.25">
      <c r="A81" s="6" t="s">
        <v>118</v>
      </c>
      <c r="B81" s="30" t="s">
        <v>27</v>
      </c>
      <c r="C81" s="17">
        <f t="shared" ref="C81:C90" si="14">D81+F81</f>
        <v>236.4</v>
      </c>
      <c r="D81" s="17">
        <f>'4 pr._savarankiškos f-jos'!E211+'9 pr._įstaigų pajamos'!E99+'7 pr._kita dotacija'!E220</f>
        <v>224.9</v>
      </c>
      <c r="E81" s="17">
        <f>'4 pr._savarankiškos f-jos'!F211+'9 pr._įstaigų pajamos'!F99+'7 pr._kita dotacija'!F220</f>
        <v>154.20000000000002</v>
      </c>
      <c r="F81" s="17">
        <f>'4 pr._savarankiškos f-jos'!G211+'9 pr._įstaigų pajamos'!G99+'7 pr._kita dotacija'!G220</f>
        <v>11.5</v>
      </c>
      <c r="G81" s="11">
        <f t="shared" si="12"/>
        <v>0</v>
      </c>
      <c r="H81" s="11">
        <f>'4 pr._savarankiškos f-jos'!I211+'9 pr._įstaigų pajamos'!I99+'7 pr._kita dotacija'!I220</f>
        <v>0</v>
      </c>
      <c r="I81" s="11">
        <f>'4 pr._savarankiškos f-jos'!J211+'9 pr._įstaigų pajamos'!J99+'7 pr._kita dotacija'!J220</f>
        <v>0</v>
      </c>
      <c r="J81" s="11">
        <f>'4 pr._savarankiškos f-jos'!K211+'9 pr._įstaigų pajamos'!K99+'7 pr._kita dotacija'!K220</f>
        <v>0</v>
      </c>
      <c r="K81" s="95">
        <f t="shared" si="13"/>
        <v>236.4</v>
      </c>
      <c r="L81" s="95">
        <f>'4 pr._savarankiškos f-jos'!M211+'9 pr._įstaigų pajamos'!M99+'7 pr._kita dotacija'!M220</f>
        <v>224.9</v>
      </c>
      <c r="M81" s="95">
        <f>'4 pr._savarankiškos f-jos'!N211+'9 pr._įstaigų pajamos'!N99+'7 pr._kita dotacija'!N220</f>
        <v>154.20000000000002</v>
      </c>
      <c r="N81" s="95">
        <f>'4 pr._savarankiškos f-jos'!O211+'9 pr._įstaigų pajamos'!O99+'7 pr._kita dotacija'!O220</f>
        <v>11.5</v>
      </c>
    </row>
    <row r="82" spans="1:14" ht="15" customHeight="1" x14ac:dyDescent="0.25">
      <c r="A82" s="14" t="s">
        <v>119</v>
      </c>
      <c r="B82" s="30" t="s">
        <v>57</v>
      </c>
      <c r="C82" s="17">
        <f t="shared" si="14"/>
        <v>63.7</v>
      </c>
      <c r="D82" s="17">
        <f>'4 pr._savarankiškos f-jos'!E212+'9 pr._įstaigų pajamos'!E100+'7 pr._kita dotacija'!E224</f>
        <v>63.7</v>
      </c>
      <c r="E82" s="17">
        <f>'4 pr._savarankiškos f-jos'!F212+'9 pr._įstaigų pajamos'!F100+'7 pr._kita dotacija'!F224</f>
        <v>43.1</v>
      </c>
      <c r="F82" s="17">
        <f>'4 pr._savarankiškos f-jos'!G212+'9 pr._įstaigų pajamos'!G100+'7 pr._kita dotacija'!G224</f>
        <v>0</v>
      </c>
      <c r="G82" s="11">
        <f t="shared" si="12"/>
        <v>0</v>
      </c>
      <c r="H82" s="11">
        <f>'4 pr._savarankiškos f-jos'!I212+'9 pr._įstaigų pajamos'!I100+'7 pr._kita dotacija'!I224</f>
        <v>0</v>
      </c>
      <c r="I82" s="11">
        <f>'4 pr._savarankiškos f-jos'!J212+'9 pr._įstaigų pajamos'!J100+'7 pr._kita dotacija'!J224</f>
        <v>-0.9</v>
      </c>
      <c r="J82" s="11">
        <f>'4 pr._savarankiškos f-jos'!K212+'9 pr._įstaigų pajamos'!K100+'7 pr._kita dotacija'!K224</f>
        <v>0</v>
      </c>
      <c r="K82" s="95">
        <f t="shared" si="13"/>
        <v>63.7</v>
      </c>
      <c r="L82" s="95">
        <f>'4 pr._savarankiškos f-jos'!M212+'9 pr._įstaigų pajamos'!M100+'7 pr._kita dotacija'!M224</f>
        <v>63.7</v>
      </c>
      <c r="M82" s="95">
        <f>'4 pr._savarankiškos f-jos'!N212+'9 pr._įstaigų pajamos'!N100+'7 pr._kita dotacija'!N224</f>
        <v>42.2</v>
      </c>
      <c r="N82" s="95">
        <f>'4 pr._savarankiškos f-jos'!O212+'9 pr._įstaigų pajamos'!O100+'7 pr._kita dotacija'!O224</f>
        <v>0</v>
      </c>
    </row>
    <row r="83" spans="1:14" ht="15" customHeight="1" x14ac:dyDescent="0.25">
      <c r="A83" s="41" t="s">
        <v>120</v>
      </c>
      <c r="B83" s="30" t="s">
        <v>58</v>
      </c>
      <c r="C83" s="17">
        <f t="shared" si="14"/>
        <v>51.4</v>
      </c>
      <c r="D83" s="17">
        <f>'4 pr._savarankiškos f-jos'!E213+'9 pr._įstaigų pajamos'!E101+'7 pr._kita dotacija'!E228</f>
        <v>51.4</v>
      </c>
      <c r="E83" s="17">
        <f>'4 pr._savarankiškos f-jos'!F213+'9 pr._įstaigų pajamos'!F101+'7 pr._kita dotacija'!F228</f>
        <v>32.5</v>
      </c>
      <c r="F83" s="17">
        <f>'4 pr._savarankiškos f-jos'!G213+'9 pr._įstaigų pajamos'!G101+'7 pr._kita dotacija'!G228</f>
        <v>0</v>
      </c>
      <c r="G83" s="11">
        <f t="shared" si="12"/>
        <v>2.4</v>
      </c>
      <c r="H83" s="11">
        <f>'4 pr._savarankiškos f-jos'!I213+'9 pr._įstaigų pajamos'!I101+'7 pr._kita dotacija'!I228</f>
        <v>2.4</v>
      </c>
      <c r="I83" s="11">
        <f>'4 pr._savarankiškos f-jos'!J213+'9 pr._įstaigų pajamos'!J101+'7 pr._kita dotacija'!J228</f>
        <v>2</v>
      </c>
      <c r="J83" s="11">
        <f>'4 pr._savarankiškos f-jos'!K213+'9 pr._įstaigų pajamos'!K101+'7 pr._kita dotacija'!K228</f>
        <v>0</v>
      </c>
      <c r="K83" s="95">
        <f t="shared" si="13"/>
        <v>53.8</v>
      </c>
      <c r="L83" s="95">
        <f>'4 pr._savarankiškos f-jos'!M213+'9 pr._įstaigų pajamos'!M101+'7 pr._kita dotacija'!M228</f>
        <v>53.8</v>
      </c>
      <c r="M83" s="95">
        <f>'4 pr._savarankiškos f-jos'!N213+'9 pr._įstaigų pajamos'!N101+'7 pr._kita dotacija'!N228</f>
        <v>34.5</v>
      </c>
      <c r="N83" s="95">
        <f>'4 pr._savarankiškos f-jos'!O213+'9 pr._įstaigų pajamos'!O101+'7 pr._kita dotacija'!O228</f>
        <v>0</v>
      </c>
    </row>
    <row r="84" spans="1:14" ht="15" customHeight="1" x14ac:dyDescent="0.25">
      <c r="A84" s="33" t="s">
        <v>121</v>
      </c>
      <c r="B84" s="30" t="s">
        <v>421</v>
      </c>
      <c r="C84" s="17">
        <f t="shared" si="14"/>
        <v>34.800000000000004</v>
      </c>
      <c r="D84" s="17">
        <f>'4 pr._savarankiškos f-jos'!E214+'9 pr._įstaigų pajamos'!E102+'7 pr._kita dotacija'!E232</f>
        <v>34.800000000000004</v>
      </c>
      <c r="E84" s="17">
        <f>'4 pr._savarankiškos f-jos'!F214+'9 pr._įstaigų pajamos'!F102+'7 pr._kita dotacija'!F232</f>
        <v>23.4</v>
      </c>
      <c r="F84" s="17">
        <f>'4 pr._savarankiškos f-jos'!G214+'9 pr._įstaigų pajamos'!G102+'7 pr._kita dotacija'!G232</f>
        <v>0</v>
      </c>
      <c r="G84" s="11">
        <f t="shared" si="12"/>
        <v>-1.2000000000000002</v>
      </c>
      <c r="H84" s="11">
        <f>'4 pr._savarankiškos f-jos'!I214+'9 pr._įstaigų pajamos'!I102+'7 pr._kita dotacija'!I232</f>
        <v>-1.2000000000000002</v>
      </c>
      <c r="I84" s="11">
        <f>'4 pr._savarankiškos f-jos'!J214+'9 pr._įstaigų pajamos'!J102+'7 pr._kita dotacija'!J232</f>
        <v>0.6</v>
      </c>
      <c r="J84" s="11">
        <f>'4 pr._savarankiškos f-jos'!K214+'9 pr._įstaigų pajamos'!K102+'7 pr._kita dotacija'!K232</f>
        <v>0</v>
      </c>
      <c r="K84" s="95">
        <f t="shared" si="13"/>
        <v>33.6</v>
      </c>
      <c r="L84" s="95">
        <f>'4 pr._savarankiškos f-jos'!M214+'9 pr._įstaigų pajamos'!M102+'7 pr._kita dotacija'!M232</f>
        <v>33.6</v>
      </c>
      <c r="M84" s="95">
        <f>'4 pr._savarankiškos f-jos'!N214+'9 pr._įstaigų pajamos'!N102+'7 pr._kita dotacija'!N232</f>
        <v>24</v>
      </c>
      <c r="N84" s="95">
        <f>'4 pr._savarankiškos f-jos'!O214+'9 pr._įstaigų pajamos'!O102+'7 pr._kita dotacija'!O232</f>
        <v>0</v>
      </c>
    </row>
    <row r="85" spans="1:14" ht="15" customHeight="1" x14ac:dyDescent="0.25">
      <c r="A85" s="33" t="s">
        <v>163</v>
      </c>
      <c r="B85" s="30" t="s">
        <v>423</v>
      </c>
      <c r="C85" s="17">
        <f t="shared" si="14"/>
        <v>73</v>
      </c>
      <c r="D85" s="17">
        <f>'4 pr._savarankiškos f-jos'!E215+'9 pr._įstaigų pajamos'!E103+'7 pr._kita dotacija'!E236</f>
        <v>73</v>
      </c>
      <c r="E85" s="17">
        <f>'4 pr._savarankiškos f-jos'!F215+'9 pr._įstaigų pajamos'!F103+'7 pr._kita dotacija'!F236</f>
        <v>48.9</v>
      </c>
      <c r="F85" s="17">
        <f>'4 pr._savarankiškos f-jos'!G215+'9 pr._įstaigų pajamos'!G103+'7 pr._kita dotacija'!G236</f>
        <v>0</v>
      </c>
      <c r="G85" s="11">
        <f t="shared" si="12"/>
        <v>0</v>
      </c>
      <c r="H85" s="11">
        <f>'4 pr._savarankiškos f-jos'!I215+'9 pr._įstaigų pajamos'!I103+'7 pr._kita dotacija'!I236</f>
        <v>0</v>
      </c>
      <c r="I85" s="11">
        <f>'4 pr._savarankiškos f-jos'!J215+'9 pr._įstaigų pajamos'!J103+'7 pr._kita dotacija'!J236</f>
        <v>0</v>
      </c>
      <c r="J85" s="11">
        <f>'4 pr._savarankiškos f-jos'!K215+'9 pr._įstaigų pajamos'!K103+'7 pr._kita dotacija'!K236</f>
        <v>0</v>
      </c>
      <c r="K85" s="95">
        <f t="shared" si="13"/>
        <v>73</v>
      </c>
      <c r="L85" s="95">
        <f>'4 pr._savarankiškos f-jos'!M215+'9 pr._įstaigų pajamos'!M103+'7 pr._kita dotacija'!M236</f>
        <v>73</v>
      </c>
      <c r="M85" s="95">
        <f>'4 pr._savarankiškos f-jos'!N215+'9 pr._įstaigų pajamos'!N103+'7 pr._kita dotacija'!N236</f>
        <v>48.9</v>
      </c>
      <c r="N85" s="95">
        <f>'4 pr._savarankiškos f-jos'!O215+'9 pr._įstaigų pajamos'!O103+'7 pr._kita dotacija'!O236</f>
        <v>0</v>
      </c>
    </row>
    <row r="86" spans="1:14" ht="15" customHeight="1" x14ac:dyDescent="0.25">
      <c r="A86" s="33" t="s">
        <v>122</v>
      </c>
      <c r="B86" s="30" t="s">
        <v>68</v>
      </c>
      <c r="C86" s="17">
        <f t="shared" si="14"/>
        <v>38.5</v>
      </c>
      <c r="D86" s="17">
        <f>'4 pr._savarankiškos f-jos'!E216+'9 pr._įstaigų pajamos'!E104+'7 pr._kita dotacija'!E240</f>
        <v>38.5</v>
      </c>
      <c r="E86" s="17">
        <f>'4 pr._savarankiškos f-jos'!F216+'9 pr._įstaigų pajamos'!F104+'7 pr._kita dotacija'!F240</f>
        <v>26.3</v>
      </c>
      <c r="F86" s="17">
        <f>'4 pr._savarankiškos f-jos'!G216+'9 pr._įstaigų pajamos'!G104+'7 pr._kita dotacija'!G240</f>
        <v>0</v>
      </c>
      <c r="G86" s="11">
        <f t="shared" si="12"/>
        <v>-0.4</v>
      </c>
      <c r="H86" s="11">
        <f>'4 pr._savarankiškos f-jos'!I216+'9 pr._įstaigų pajamos'!I104+'7 pr._kita dotacija'!I240</f>
        <v>-0.4</v>
      </c>
      <c r="I86" s="11">
        <f>'4 pr._savarankiškos f-jos'!J216+'9 pr._įstaigų pajamos'!J104+'7 pr._kita dotacija'!J240</f>
        <v>0</v>
      </c>
      <c r="J86" s="11">
        <f>'4 pr._savarankiškos f-jos'!K216+'9 pr._įstaigų pajamos'!K104+'7 pr._kita dotacija'!K240</f>
        <v>0</v>
      </c>
      <c r="K86" s="95">
        <f t="shared" si="13"/>
        <v>38.1</v>
      </c>
      <c r="L86" s="95">
        <f>'4 pr._savarankiškos f-jos'!M216+'9 pr._įstaigų pajamos'!M104+'7 pr._kita dotacija'!M240</f>
        <v>38.1</v>
      </c>
      <c r="M86" s="95">
        <f>'4 pr._savarankiškos f-jos'!N216+'9 pr._įstaigų pajamos'!N104+'7 pr._kita dotacija'!N240</f>
        <v>26.3</v>
      </c>
      <c r="N86" s="95">
        <f>'4 pr._savarankiškos f-jos'!O216+'9 pr._įstaigų pajamos'!O104+'7 pr._kita dotacija'!O240</f>
        <v>0</v>
      </c>
    </row>
    <row r="87" spans="1:14" ht="15" customHeight="1" x14ac:dyDescent="0.25">
      <c r="A87" s="33" t="s">
        <v>123</v>
      </c>
      <c r="B87" s="30" t="s">
        <v>155</v>
      </c>
      <c r="C87" s="17">
        <f t="shared" si="14"/>
        <v>31.499999999999996</v>
      </c>
      <c r="D87" s="17">
        <f>'4 pr._savarankiškos f-jos'!E217+'9 pr._įstaigų pajamos'!E105+'7 pr._kita dotacija'!E244</f>
        <v>31.499999999999996</v>
      </c>
      <c r="E87" s="17">
        <f>'4 pr._savarankiškos f-jos'!F217+'9 pr._įstaigų pajamos'!F105+'7 pr._kita dotacija'!F244</f>
        <v>20</v>
      </c>
      <c r="F87" s="17">
        <f>'4 pr._savarankiškos f-jos'!G217+'9 pr._įstaigų pajamos'!G105+'7 pr._kita dotacija'!G244</f>
        <v>0</v>
      </c>
      <c r="G87" s="11">
        <f t="shared" si="12"/>
        <v>1.4</v>
      </c>
      <c r="H87" s="11">
        <f>'4 pr._savarankiškos f-jos'!I217+'9 pr._įstaigų pajamos'!I105+'7 pr._kita dotacija'!I244</f>
        <v>1.4</v>
      </c>
      <c r="I87" s="11">
        <f>'4 pr._savarankiškos f-jos'!J217+'9 pr._įstaigų pajamos'!J105+'7 pr._kita dotacija'!J244</f>
        <v>1.3</v>
      </c>
      <c r="J87" s="11">
        <f>'4 pr._savarankiškos f-jos'!K217+'9 pr._įstaigų pajamos'!K105+'7 pr._kita dotacija'!K244</f>
        <v>0</v>
      </c>
      <c r="K87" s="95">
        <f t="shared" si="13"/>
        <v>32.9</v>
      </c>
      <c r="L87" s="95">
        <f>'4 pr._savarankiškos f-jos'!M217+'9 pr._įstaigų pajamos'!M105+'7 pr._kita dotacija'!M244</f>
        <v>32.9</v>
      </c>
      <c r="M87" s="95">
        <f>'4 pr._savarankiškos f-jos'!N217+'9 pr._įstaigų pajamos'!N105+'7 pr._kita dotacija'!N244</f>
        <v>21.3</v>
      </c>
      <c r="N87" s="95">
        <f>'4 pr._savarankiškos f-jos'!O217+'9 pr._įstaigų pajamos'!O105+'7 pr._kita dotacija'!O244</f>
        <v>0</v>
      </c>
    </row>
    <row r="88" spans="1:14" ht="15" customHeight="1" x14ac:dyDescent="0.25">
      <c r="A88" s="33" t="s">
        <v>124</v>
      </c>
      <c r="B88" s="30" t="s">
        <v>28</v>
      </c>
      <c r="C88" s="17">
        <f t="shared" si="14"/>
        <v>491.20000000000005</v>
      </c>
      <c r="D88" s="17">
        <f>'4 pr._savarankiškos f-jos'!E218+'9 pr._įstaigų pajamos'!E106+'7 pr._kita dotacija'!E248+'10 pr._skolintos lėšos'!E39</f>
        <v>480.1</v>
      </c>
      <c r="E88" s="17">
        <f>'4 pr._savarankiškos f-jos'!F218+'9 pr._įstaigų pajamos'!F106+'7 pr._kita dotacija'!F248+'10 pr._skolintos lėšos'!F39</f>
        <v>312.90000000000003</v>
      </c>
      <c r="F88" s="17">
        <f>'4 pr._savarankiškos f-jos'!G218+'9 pr._įstaigų pajamos'!G106+'7 pr._kita dotacija'!G248+'10 pr._skolintos lėšos'!G39</f>
        <v>11.1</v>
      </c>
      <c r="G88" s="11">
        <f>'4 pr._savarankiškos f-jos'!H218+'9 pr._įstaigų pajamos'!H106+'7 pr._kita dotacija'!H248+'10 pr._skolintos lėšos'!H39</f>
        <v>23.5</v>
      </c>
      <c r="H88" s="11">
        <f>'4 pr._savarankiškos f-jos'!I218+'9 pr._įstaigų pajamos'!I106+'7 pr._kita dotacija'!I248+'10 pr._skolintos lėšos'!I39</f>
        <v>23.5</v>
      </c>
      <c r="I88" s="11">
        <f>'4 pr._savarankiškos f-jos'!J218+'9 pr._įstaigų pajamos'!J106+'7 pr._kita dotacija'!J248+'10 pr._skolintos lėšos'!J39</f>
        <v>17.3</v>
      </c>
      <c r="J88" s="11">
        <f>'4 pr._savarankiškos f-jos'!K218+'9 pr._įstaigų pajamos'!K106+'7 pr._kita dotacija'!K248+'10 pr._skolintos lėšos'!K39</f>
        <v>0</v>
      </c>
      <c r="K88" s="472">
        <f>'4 pr._savarankiškos f-jos'!L218+'9 pr._įstaigų pajamos'!L106+'7 pr._kita dotacija'!L248+'10 pr._skolintos lėšos'!L39</f>
        <v>514.70000000000005</v>
      </c>
      <c r="L88" s="472">
        <f>'4 pr._savarankiškos f-jos'!M218+'9 pr._įstaigų pajamos'!M106+'7 pr._kita dotacija'!M248+'10 pr._skolintos lėšos'!M39</f>
        <v>503.6</v>
      </c>
      <c r="M88" s="472">
        <f>'4 pr._savarankiškos f-jos'!N218+'9 pr._įstaigų pajamos'!N106+'7 pr._kita dotacija'!N248+'10 pr._skolintos lėšos'!N39</f>
        <v>330.20000000000005</v>
      </c>
      <c r="N88" s="472">
        <f>'4 pr._savarankiškos f-jos'!O218+'9 pr._įstaigų pajamos'!O106+'7 pr._kita dotacija'!O248+'10 pr._skolintos lėšos'!O39</f>
        <v>11.1</v>
      </c>
    </row>
    <row r="89" spans="1:14" ht="15" customHeight="1" x14ac:dyDescent="0.25">
      <c r="A89" s="33" t="s">
        <v>125</v>
      </c>
      <c r="B89" s="13" t="s">
        <v>29</v>
      </c>
      <c r="C89" s="17">
        <f t="shared" si="14"/>
        <v>141.5</v>
      </c>
      <c r="D89" s="17">
        <f>'4 pr._savarankiškos f-jos'!E219+'9 pr._įstaigų pajamos'!E107+'7 pr._kita dotacija'!E252</f>
        <v>141.5</v>
      </c>
      <c r="E89" s="17">
        <f>'4 pr._savarankiškos f-jos'!F219+'9 pr._įstaigų pajamos'!F107+'7 pr._kita dotacija'!F252</f>
        <v>89.2</v>
      </c>
      <c r="F89" s="17">
        <f>'4 pr._savarankiškos f-jos'!G219+'9 pr._įstaigų pajamos'!G107+'7 pr._kita dotacija'!G252</f>
        <v>0</v>
      </c>
      <c r="G89" s="11">
        <f t="shared" si="12"/>
        <v>0.8</v>
      </c>
      <c r="H89" s="11">
        <f>'4 pr._savarankiškos f-jos'!I219+'9 pr._įstaigų pajamos'!I107+'7 pr._kita dotacija'!I252</f>
        <v>0.8</v>
      </c>
      <c r="I89" s="11">
        <f>'4 pr._savarankiškos f-jos'!J219+'9 pr._įstaigų pajamos'!J107+'7 pr._kita dotacija'!J252</f>
        <v>0.5</v>
      </c>
      <c r="J89" s="11">
        <f>'4 pr._savarankiškos f-jos'!K219+'9 pr._įstaigų pajamos'!K107+'7 pr._kita dotacija'!K252</f>
        <v>0</v>
      </c>
      <c r="K89" s="95">
        <f t="shared" si="13"/>
        <v>142.30000000000001</v>
      </c>
      <c r="L89" s="95">
        <f>'4 pr._savarankiškos f-jos'!M219+'9 pr._įstaigų pajamos'!M107+'7 pr._kita dotacija'!M252</f>
        <v>142.30000000000001</v>
      </c>
      <c r="M89" s="95">
        <f>'4 pr._savarankiškos f-jos'!N219+'9 pr._įstaigų pajamos'!N107+'7 pr._kita dotacija'!N252</f>
        <v>89.7</v>
      </c>
      <c r="N89" s="95">
        <f>'4 pr._savarankiškos f-jos'!O219+'9 pr._įstaigų pajamos'!O107+'7 pr._kita dotacija'!O252</f>
        <v>0</v>
      </c>
    </row>
    <row r="90" spans="1:14" ht="15" customHeight="1" x14ac:dyDescent="0.25">
      <c r="A90" s="33" t="s">
        <v>126</v>
      </c>
      <c r="B90" s="95" t="s">
        <v>65</v>
      </c>
      <c r="C90" s="17">
        <f t="shared" si="14"/>
        <v>381.9</v>
      </c>
      <c r="D90" s="17">
        <f>'4 pr._savarankiškos f-jos'!E220+'6 pr._mokinio krepšelis'!E61+'9 pr._įstaigų pajamos'!E108+'7 pr._kita dotacija'!E256</f>
        <v>381.9</v>
      </c>
      <c r="E90" s="17">
        <f>'4 pr._savarankiškos f-jos'!F220+'6 pr._mokinio krepšelis'!F61+'9 pr._įstaigų pajamos'!F108+'7 pr._kita dotacija'!F256</f>
        <v>242.8</v>
      </c>
      <c r="F90" s="17">
        <f>'4 pr._savarankiškos f-jos'!G220+'6 pr._mokinio krepšelis'!G61+'9 pr._įstaigų pajamos'!G108+'7 pr._kita dotacija'!G256</f>
        <v>0</v>
      </c>
      <c r="G90" s="11">
        <f t="shared" si="12"/>
        <v>18.100000000000001</v>
      </c>
      <c r="H90" s="11">
        <f>'4 pr._savarankiškos f-jos'!I220+'6 pr._mokinio krepšelis'!I61+'9 pr._įstaigų pajamos'!I108+'7 pr._kita dotacija'!I256</f>
        <v>18.100000000000001</v>
      </c>
      <c r="I90" s="11">
        <f>'4 pr._savarankiškos f-jos'!J220+'6 pr._mokinio krepšelis'!J61+'9 pr._įstaigų pajamos'!J108+'7 pr._kita dotacija'!J256</f>
        <v>11.5</v>
      </c>
      <c r="J90" s="11">
        <f>'4 pr._savarankiškos f-jos'!K220+'6 pr._mokinio krepšelis'!K61+'9 pr._įstaigų pajamos'!K108+'7 pr._kita dotacija'!K256</f>
        <v>0</v>
      </c>
      <c r="K90" s="95">
        <f t="shared" si="13"/>
        <v>400</v>
      </c>
      <c r="L90" s="95">
        <f>'4 pr._savarankiškos f-jos'!M220+'6 pr._mokinio krepšelis'!M61+'9 pr._įstaigų pajamos'!M108+'7 pr._kita dotacija'!M256</f>
        <v>400</v>
      </c>
      <c r="M90" s="95">
        <f>'4 pr._savarankiškos f-jos'!N220+'6 pr._mokinio krepšelis'!N61+'9 pr._įstaigų pajamos'!N108+'7 pr._kita dotacija'!N256</f>
        <v>254.3</v>
      </c>
      <c r="N90" s="95">
        <f>'4 pr._savarankiškos f-jos'!O220+'6 pr._mokinio krepšelis'!O61+'9 pr._įstaigų pajamos'!O108+'7 pr._kita dotacija'!O256</f>
        <v>0</v>
      </c>
    </row>
    <row r="91" spans="1:14" ht="15" customHeight="1" x14ac:dyDescent="0.25">
      <c r="A91" s="33" t="s">
        <v>127</v>
      </c>
      <c r="B91" s="81" t="s">
        <v>52</v>
      </c>
      <c r="C91" s="17">
        <f>D91+F91</f>
        <v>478.5</v>
      </c>
      <c r="D91" s="44">
        <f>'4 pr._savarankiškos f-jos'!E226+'9 pr._įstaigų pajamos'!E111+'7 pr._kita dotacija'!E264</f>
        <v>478.5</v>
      </c>
      <c r="E91" s="44">
        <f>'4 pr._savarankiškos f-jos'!F226+'9 pr._įstaigų pajamos'!F111+'7 pr._kita dotacija'!F264</f>
        <v>245.2</v>
      </c>
      <c r="F91" s="44">
        <f>'4 pr._savarankiškos f-jos'!G226+'9 pr._įstaigų pajamos'!G111+'7 pr._kita dotacija'!G264</f>
        <v>0</v>
      </c>
      <c r="G91" s="11">
        <f>H91+J91</f>
        <v>0</v>
      </c>
      <c r="H91" s="106">
        <f>'4 pr._savarankiškos f-jos'!I226+'9 pr._įstaigų pajamos'!I111+'7 pr._kita dotacija'!I264</f>
        <v>0</v>
      </c>
      <c r="I91" s="106">
        <f>'4 pr._savarankiškos f-jos'!J226+'9 pr._įstaigų pajamos'!J111+'7 pr._kita dotacija'!J264</f>
        <v>4.9000000000000004</v>
      </c>
      <c r="J91" s="106">
        <f>'4 pr._savarankiškos f-jos'!K226+'9 pr._įstaigų pajamos'!K111+'7 pr._kita dotacija'!K264</f>
        <v>0</v>
      </c>
      <c r="K91" s="95">
        <f>L91+N91</f>
        <v>478.5</v>
      </c>
      <c r="L91" s="105">
        <f>'4 pr._savarankiškos f-jos'!M226+'9 pr._įstaigų pajamos'!M111+'7 pr._kita dotacija'!M264</f>
        <v>478.5</v>
      </c>
      <c r="M91" s="105">
        <f>'4 pr._savarankiškos f-jos'!N226+'9 pr._įstaigų pajamos'!N111+'7 pr._kita dotacija'!N264</f>
        <v>250.10000000000002</v>
      </c>
      <c r="N91" s="105">
        <f>'4 pr._savarankiškos f-jos'!O226+'9 pr._įstaigų pajamos'!O111+'7 pr._kita dotacija'!O264</f>
        <v>0</v>
      </c>
    </row>
    <row r="92" spans="1:14" ht="15" customHeight="1" x14ac:dyDescent="0.25">
      <c r="A92" s="33" t="s">
        <v>128</v>
      </c>
      <c r="B92" s="30" t="s">
        <v>53</v>
      </c>
      <c r="C92" s="17">
        <f>D92+F92</f>
        <v>627.1</v>
      </c>
      <c r="D92" s="17">
        <f>'4 pr._savarankiškos f-jos'!E227+'5 pr._valstybinės f-jos'!E132+'9 pr._įstaigų pajamos'!E112+'7 pr._kita dotacija'!E266</f>
        <v>623.5</v>
      </c>
      <c r="E92" s="17">
        <f>'4 pr._savarankiškos f-jos'!F227+'5 pr._valstybinės f-jos'!F132+'9 pr._įstaigų pajamos'!F112+'7 pr._kita dotacija'!F266</f>
        <v>440.7</v>
      </c>
      <c r="F92" s="17">
        <f>'4 pr._savarankiškos f-jos'!G227+'5 pr._valstybinės f-jos'!G132+'9 pr._įstaigų pajamos'!G112+'7 pr._kita dotacija'!G266</f>
        <v>3.6</v>
      </c>
      <c r="G92" s="11">
        <f>H92+J92</f>
        <v>76.7</v>
      </c>
      <c r="H92" s="11">
        <f>'4 pr._savarankiškos f-jos'!I227+'5 pr._valstybinės f-jos'!I132+'9 pr._įstaigų pajamos'!I112+'7 pr._kita dotacija'!I266</f>
        <v>76.7</v>
      </c>
      <c r="I92" s="11">
        <f>'4 pr._savarankiškos f-jos'!J227+'5 pr._valstybinės f-jos'!J132+'9 pr._įstaigų pajamos'!J112+'7 pr._kita dotacija'!J266</f>
        <v>54.9</v>
      </c>
      <c r="J92" s="11">
        <f>'4 pr._savarankiškos f-jos'!K227+'5 pr._valstybinės f-jos'!K132+'9 pr._įstaigų pajamos'!K112+'7 pr._kita dotacija'!K266</f>
        <v>0</v>
      </c>
      <c r="K92" s="95">
        <f>L92+N92</f>
        <v>703.8</v>
      </c>
      <c r="L92" s="95">
        <f>'4 pr._savarankiškos f-jos'!M227+'5 pr._valstybinės f-jos'!M132+'9 pr._įstaigų pajamos'!M112+'7 pr._kita dotacija'!M266</f>
        <v>700.19999999999993</v>
      </c>
      <c r="M92" s="95">
        <f>'4 pr._savarankiškos f-jos'!N227+'5 pr._valstybinės f-jos'!N132+'9 pr._įstaigų pajamos'!N112+'7 pr._kita dotacija'!N266</f>
        <v>495.59999999999997</v>
      </c>
      <c r="N92" s="95">
        <f>'4 pr._savarankiškos f-jos'!O227+'5 pr._valstybinės f-jos'!O132+'9 pr._įstaigų pajamos'!O112+'7 pr._kita dotacija'!O266</f>
        <v>3.6</v>
      </c>
    </row>
    <row r="93" spans="1:14" s="38" customFormat="1" ht="15" customHeight="1" x14ac:dyDescent="0.25">
      <c r="A93" s="39" t="s">
        <v>129</v>
      </c>
      <c r="B93" s="13" t="s">
        <v>70</v>
      </c>
      <c r="C93" s="17">
        <f>D93+F93</f>
        <v>637.70000000000005</v>
      </c>
      <c r="D93" s="17">
        <f>'4 pr._savarankiškos f-jos'!E229+'7 pr._kita dotacija'!E270+'9 pr._įstaigų pajamos'!E114</f>
        <v>637.70000000000005</v>
      </c>
      <c r="E93" s="17">
        <f>'4 pr._savarankiškos f-jos'!F229+'7 pr._kita dotacija'!F270+'9 pr._įstaigų pajamos'!F114</f>
        <v>415.9</v>
      </c>
      <c r="F93" s="17">
        <f>'4 pr._savarankiškos f-jos'!G229+'7 pr._kita dotacija'!G270+'9 pr._įstaigų pajamos'!G114</f>
        <v>0</v>
      </c>
      <c r="G93" s="11">
        <f>H93+J93</f>
        <v>-0.3</v>
      </c>
      <c r="H93" s="11">
        <f>'4 pr._savarankiškos f-jos'!I229+'7 pr._kita dotacija'!I270+'9 pr._įstaigų pajamos'!I114</f>
        <v>-0.3</v>
      </c>
      <c r="I93" s="11">
        <f>'4 pr._savarankiškos f-jos'!J229+'7 pr._kita dotacija'!J270+'9 pr._įstaigų pajamos'!J114</f>
        <v>0</v>
      </c>
      <c r="J93" s="11">
        <f>'4 pr._savarankiškos f-jos'!K229+'7 pr._kita dotacija'!K270+'9 pr._įstaigų pajamos'!K114</f>
        <v>0</v>
      </c>
      <c r="K93" s="95">
        <f>L93+N93</f>
        <v>637.4</v>
      </c>
      <c r="L93" s="95">
        <f>'4 pr._savarankiškos f-jos'!M229+'7 pr._kita dotacija'!M270+'9 pr._įstaigų pajamos'!M114</f>
        <v>637.4</v>
      </c>
      <c r="M93" s="95">
        <f>'4 pr._savarankiškos f-jos'!N229+'7 pr._kita dotacija'!N270+'9 pr._įstaigų pajamos'!N114</f>
        <v>415.9</v>
      </c>
      <c r="N93" s="95">
        <f>'4 pr._savarankiškos f-jos'!O229+'7 pr._kita dotacija'!O270+'9 pr._įstaigų pajamos'!O114</f>
        <v>0</v>
      </c>
    </row>
    <row r="94" spans="1:14" ht="15.95" customHeight="1" x14ac:dyDescent="0.25">
      <c r="A94" s="21" t="s">
        <v>130</v>
      </c>
      <c r="B94" s="46" t="s">
        <v>173</v>
      </c>
      <c r="C94" s="48">
        <f t="shared" ref="C94:N94" si="15">SUM(C29:C93)</f>
        <v>40201.799999999996</v>
      </c>
      <c r="D94" s="48">
        <f t="shared" si="15"/>
        <v>33255.9</v>
      </c>
      <c r="E94" s="48">
        <f t="shared" si="15"/>
        <v>15394.5</v>
      </c>
      <c r="F94" s="48">
        <f t="shared" si="15"/>
        <v>6945.9000000000005</v>
      </c>
      <c r="G94" s="49">
        <f>SUM(G29:G93)</f>
        <v>2104.5</v>
      </c>
      <c r="H94" s="49">
        <f t="shared" si="15"/>
        <v>623.00000000000011</v>
      </c>
      <c r="I94" s="49">
        <f t="shared" si="15"/>
        <v>211.89999999999998</v>
      </c>
      <c r="J94" s="49">
        <f t="shared" si="15"/>
        <v>1481.5000000000002</v>
      </c>
      <c r="K94" s="50">
        <f t="shared" si="15"/>
        <v>42306.3</v>
      </c>
      <c r="L94" s="50">
        <f t="shared" si="15"/>
        <v>33878.899999999994</v>
      </c>
      <c r="M94" s="50">
        <f t="shared" si="15"/>
        <v>15606.400000000001</v>
      </c>
      <c r="N94" s="50">
        <f t="shared" si="15"/>
        <v>8427.3999999999978</v>
      </c>
    </row>
    <row r="95" spans="1:14" x14ac:dyDescent="0.25">
      <c r="A95" s="7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</row>
    <row r="96" spans="1:14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 t="s">
        <v>174</v>
      </c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  <row r="138" spans="1:6" x14ac:dyDescent="0.25">
      <c r="A138" s="7"/>
      <c r="B138" s="7"/>
      <c r="C138" s="7"/>
      <c r="D138" s="7"/>
      <c r="E138" s="7"/>
      <c r="F138" s="7"/>
    </row>
    <row r="139" spans="1:6" x14ac:dyDescent="0.25">
      <c r="A139" s="7"/>
      <c r="B139" s="7"/>
      <c r="C139" s="7"/>
      <c r="D139" s="7"/>
      <c r="E139" s="7"/>
      <c r="F139" s="7"/>
    </row>
    <row r="140" spans="1:6" x14ac:dyDescent="0.25">
      <c r="A140" s="7"/>
      <c r="B140" s="7"/>
      <c r="C140" s="7"/>
      <c r="D140" s="7"/>
      <c r="E140" s="7"/>
      <c r="F140" s="7"/>
    </row>
    <row r="141" spans="1:6" x14ac:dyDescent="0.25">
      <c r="A141" s="7"/>
      <c r="B141" s="7"/>
      <c r="C141" s="7"/>
      <c r="D141" s="7"/>
      <c r="E141" s="7"/>
      <c r="F141" s="7"/>
    </row>
    <row r="142" spans="1:6" x14ac:dyDescent="0.25">
      <c r="A142" s="7"/>
      <c r="B142" s="7"/>
      <c r="C142" s="7"/>
      <c r="D142" s="7"/>
      <c r="E142" s="7"/>
      <c r="F142" s="7"/>
    </row>
    <row r="143" spans="1:6" x14ac:dyDescent="0.25">
      <c r="A143" s="7"/>
      <c r="B143" s="7"/>
      <c r="C143" s="7"/>
      <c r="D143" s="7"/>
      <c r="E143" s="7"/>
      <c r="F143" s="7"/>
    </row>
    <row r="144" spans="1:6" x14ac:dyDescent="0.25">
      <c r="A144" s="7"/>
      <c r="B144" s="7"/>
      <c r="C144" s="7"/>
      <c r="D144" s="7"/>
      <c r="E144" s="7"/>
      <c r="F144" s="7"/>
    </row>
    <row r="145" spans="1:6" x14ac:dyDescent="0.25">
      <c r="A145" s="7"/>
      <c r="B145" s="7"/>
      <c r="C145" s="7"/>
      <c r="D145" s="7"/>
      <c r="E145" s="7"/>
      <c r="F145" s="7"/>
    </row>
    <row r="146" spans="1:6" x14ac:dyDescent="0.25">
      <c r="A146" s="7"/>
      <c r="B146" s="7"/>
      <c r="C146" s="7"/>
      <c r="D146" s="7"/>
      <c r="E146" s="7"/>
      <c r="F146" s="7"/>
    </row>
    <row r="147" spans="1:6" x14ac:dyDescent="0.25">
      <c r="A147" s="7"/>
      <c r="B147" s="7"/>
      <c r="C147" s="7"/>
      <c r="D147" s="7"/>
      <c r="E147" s="7"/>
      <c r="F147" s="7"/>
    </row>
    <row r="148" spans="1:6" x14ac:dyDescent="0.25">
      <c r="A148" s="7"/>
      <c r="B148" s="7"/>
      <c r="C148" s="7"/>
      <c r="D148" s="7"/>
      <c r="E148" s="7"/>
      <c r="F148" s="7"/>
    </row>
    <row r="149" spans="1:6" x14ac:dyDescent="0.25">
      <c r="A149" s="7"/>
      <c r="B149" s="7"/>
      <c r="C149" s="7"/>
      <c r="D149" s="7"/>
      <c r="E149" s="7"/>
      <c r="F149" s="7"/>
    </row>
    <row r="150" spans="1:6" x14ac:dyDescent="0.25">
      <c r="A150" s="7"/>
      <c r="B150" s="7"/>
      <c r="C150" s="7"/>
      <c r="D150" s="7"/>
      <c r="E150" s="7"/>
      <c r="F150" s="7"/>
    </row>
    <row r="151" spans="1:6" x14ac:dyDescent="0.25">
      <c r="A151" s="7"/>
      <c r="B151" s="7"/>
      <c r="C151" s="7"/>
      <c r="D151" s="7"/>
      <c r="E151" s="7"/>
      <c r="F151" s="7"/>
    </row>
    <row r="152" spans="1:6" x14ac:dyDescent="0.25">
      <c r="A152" s="7"/>
      <c r="B152" s="7"/>
      <c r="C152" s="7"/>
      <c r="D152" s="7"/>
      <c r="E152" s="7"/>
      <c r="F152" s="7"/>
    </row>
    <row r="153" spans="1:6" x14ac:dyDescent="0.25">
      <c r="A153" s="7"/>
      <c r="B153" s="7"/>
      <c r="C153" s="7"/>
      <c r="D153" s="7"/>
      <c r="E153" s="7"/>
      <c r="F153" s="7"/>
    </row>
    <row r="154" spans="1:6" x14ac:dyDescent="0.25">
      <c r="A154" s="7"/>
      <c r="B154" s="7"/>
      <c r="C154" s="7"/>
      <c r="D154" s="7"/>
      <c r="E154" s="7"/>
      <c r="F154" s="7"/>
    </row>
    <row r="155" spans="1:6" x14ac:dyDescent="0.25">
      <c r="A155" s="7"/>
      <c r="B155" s="7"/>
      <c r="C155" s="7"/>
      <c r="D155" s="7"/>
      <c r="E155" s="7"/>
      <c r="F155" s="7"/>
    </row>
    <row r="156" spans="1:6" x14ac:dyDescent="0.25">
      <c r="A156" s="7"/>
      <c r="B156" s="7"/>
      <c r="C156" s="7"/>
      <c r="D156" s="7"/>
      <c r="E156" s="7"/>
      <c r="F156" s="7"/>
    </row>
    <row r="157" spans="1:6" x14ac:dyDescent="0.25">
      <c r="A157" s="7"/>
      <c r="B157" s="7"/>
      <c r="C157" s="7"/>
      <c r="D157" s="7"/>
      <c r="E157" s="7"/>
      <c r="F157" s="7"/>
    </row>
    <row r="158" spans="1:6" x14ac:dyDescent="0.25">
      <c r="A158" s="7"/>
      <c r="B158" s="7"/>
      <c r="C158" s="7"/>
      <c r="D158" s="7"/>
      <c r="E158" s="7"/>
      <c r="F158" s="7"/>
    </row>
    <row r="159" spans="1:6" x14ac:dyDescent="0.25">
      <c r="A159" s="7"/>
      <c r="B159" s="7"/>
      <c r="C159" s="7"/>
      <c r="D159" s="7"/>
      <c r="E159" s="7"/>
      <c r="F159" s="7"/>
    </row>
    <row r="160" spans="1:6" x14ac:dyDescent="0.25">
      <c r="A160" s="7"/>
      <c r="B160" s="7"/>
      <c r="C160" s="7"/>
      <c r="D160" s="7"/>
      <c r="E160" s="7"/>
      <c r="F160" s="7"/>
    </row>
    <row r="161" spans="1:6" x14ac:dyDescent="0.25">
      <c r="A161" s="7"/>
      <c r="B161" s="7"/>
      <c r="C161" s="7"/>
      <c r="D161" s="7"/>
      <c r="E161" s="7"/>
      <c r="F161" s="7"/>
    </row>
    <row r="162" spans="1:6" x14ac:dyDescent="0.25">
      <c r="A162" s="7"/>
      <c r="B162" s="7"/>
      <c r="C162" s="7"/>
      <c r="D162" s="7"/>
      <c r="E162" s="7"/>
      <c r="F162" s="7"/>
    </row>
    <row r="163" spans="1:6" x14ac:dyDescent="0.25">
      <c r="A163" s="7"/>
      <c r="B163" s="7"/>
      <c r="C163" s="7"/>
      <c r="D163" s="7"/>
      <c r="E163" s="7"/>
      <c r="F163" s="7"/>
    </row>
    <row r="164" spans="1:6" x14ac:dyDescent="0.25">
      <c r="A164" s="7"/>
      <c r="B164" s="7"/>
      <c r="C164" s="7"/>
      <c r="D164" s="7"/>
      <c r="E164" s="7"/>
      <c r="F164" s="7"/>
    </row>
    <row r="165" spans="1:6" x14ac:dyDescent="0.25">
      <c r="A165" s="7"/>
      <c r="B165" s="7"/>
      <c r="C165" s="7"/>
      <c r="D165" s="7"/>
      <c r="E165" s="7"/>
      <c r="F165" s="7"/>
    </row>
    <row r="166" spans="1:6" x14ac:dyDescent="0.25">
      <c r="A166" s="7"/>
      <c r="B166" s="7"/>
      <c r="C166" s="7"/>
      <c r="D166" s="7"/>
      <c r="E166" s="7"/>
      <c r="F166" s="7"/>
    </row>
    <row r="167" spans="1:6" x14ac:dyDescent="0.25">
      <c r="A167" s="7"/>
      <c r="B167" s="7"/>
      <c r="C167" s="7"/>
      <c r="D167" s="7"/>
      <c r="E167" s="7"/>
      <c r="F167" s="7"/>
    </row>
    <row r="168" spans="1:6" x14ac:dyDescent="0.25">
      <c r="A168" s="7"/>
      <c r="B168" s="7"/>
      <c r="C168" s="7"/>
      <c r="D168" s="7"/>
      <c r="E168" s="7"/>
      <c r="F168" s="7"/>
    </row>
    <row r="169" spans="1:6" x14ac:dyDescent="0.25">
      <c r="A169" s="7"/>
      <c r="B169" s="7"/>
      <c r="C169" s="7"/>
      <c r="D169" s="7"/>
      <c r="E169" s="7"/>
      <c r="F169" s="7"/>
    </row>
    <row r="170" spans="1:6" x14ac:dyDescent="0.25">
      <c r="A170" s="7"/>
      <c r="B170" s="7"/>
      <c r="C170" s="7"/>
      <c r="D170" s="7"/>
      <c r="E170" s="7"/>
      <c r="F170" s="7"/>
    </row>
    <row r="171" spans="1:6" x14ac:dyDescent="0.25">
      <c r="A171" s="7"/>
      <c r="B171" s="7"/>
      <c r="C171" s="7"/>
      <c r="D171" s="7"/>
      <c r="E171" s="7"/>
      <c r="F171" s="7"/>
    </row>
    <row r="172" spans="1:6" x14ac:dyDescent="0.25">
      <c r="A172" s="7"/>
      <c r="B172" s="7"/>
      <c r="C172" s="7"/>
      <c r="D172" s="7"/>
      <c r="E172" s="7"/>
      <c r="F172" s="7"/>
    </row>
    <row r="173" spans="1:6" x14ac:dyDescent="0.25">
      <c r="A173" s="7"/>
      <c r="B173" s="7"/>
      <c r="C173" s="7"/>
      <c r="D173" s="7"/>
      <c r="E173" s="7"/>
      <c r="F173" s="7"/>
    </row>
    <row r="174" spans="1:6" x14ac:dyDescent="0.25">
      <c r="A174" s="7"/>
      <c r="B174" s="7"/>
      <c r="C174" s="7"/>
      <c r="D174" s="7"/>
      <c r="E174" s="7"/>
      <c r="F174" s="7"/>
    </row>
    <row r="175" spans="1:6" x14ac:dyDescent="0.25">
      <c r="A175" s="7"/>
      <c r="B175" s="7"/>
      <c r="C175" s="7"/>
      <c r="D175" s="7"/>
      <c r="E175" s="7"/>
      <c r="F175" s="7"/>
    </row>
    <row r="176" spans="1:6" x14ac:dyDescent="0.25">
      <c r="A176" s="7"/>
      <c r="B176" s="7"/>
      <c r="C176" s="7"/>
      <c r="D176" s="7"/>
      <c r="E176" s="7"/>
      <c r="F176" s="7"/>
    </row>
    <row r="177" spans="1:6" x14ac:dyDescent="0.25">
      <c r="A177" s="7"/>
      <c r="B177" s="7"/>
      <c r="C177" s="7"/>
      <c r="D177" s="7"/>
      <c r="E177" s="7"/>
      <c r="F177" s="7"/>
    </row>
    <row r="178" spans="1:6" x14ac:dyDescent="0.25">
      <c r="A178" s="7"/>
      <c r="B178" s="7"/>
      <c r="C178" s="7"/>
      <c r="D178" s="7"/>
      <c r="E178" s="7"/>
      <c r="F178" s="7"/>
    </row>
    <row r="179" spans="1:6" x14ac:dyDescent="0.25">
      <c r="A179" s="7"/>
      <c r="B179" s="7"/>
      <c r="C179" s="7"/>
      <c r="D179" s="7"/>
      <c r="E179" s="7"/>
      <c r="F179" s="7"/>
    </row>
    <row r="180" spans="1:6" x14ac:dyDescent="0.25">
      <c r="A180" s="7"/>
      <c r="B180" s="7"/>
      <c r="C180" s="7"/>
      <c r="D180" s="7"/>
      <c r="E180" s="7"/>
      <c r="F180" s="7"/>
    </row>
    <row r="181" spans="1:6" x14ac:dyDescent="0.25">
      <c r="A181" s="7"/>
      <c r="B181" s="7"/>
      <c r="C181" s="7"/>
      <c r="D181" s="7"/>
      <c r="E181" s="7"/>
      <c r="F181" s="7"/>
    </row>
    <row r="182" spans="1:6" x14ac:dyDescent="0.25">
      <c r="A182" s="7"/>
      <c r="B182" s="7"/>
      <c r="C182" s="7"/>
      <c r="D182" s="7"/>
      <c r="E182" s="7"/>
      <c r="F182" s="7"/>
    </row>
    <row r="183" spans="1:6" x14ac:dyDescent="0.25">
      <c r="A183" s="7"/>
      <c r="B183" s="7"/>
      <c r="C183" s="7"/>
      <c r="D183" s="7"/>
      <c r="E183" s="7"/>
      <c r="F183" s="7"/>
    </row>
    <row r="184" spans="1:6" x14ac:dyDescent="0.25">
      <c r="A184" s="7"/>
      <c r="B184" s="7"/>
      <c r="C184" s="7"/>
      <c r="D184" s="7"/>
      <c r="E184" s="7"/>
      <c r="F184" s="7"/>
    </row>
    <row r="185" spans="1:6" x14ac:dyDescent="0.25">
      <c r="A185" s="7"/>
      <c r="B185" s="7"/>
      <c r="C185" s="7"/>
      <c r="D185" s="7"/>
      <c r="E185" s="7"/>
      <c r="F185" s="7"/>
    </row>
    <row r="186" spans="1:6" x14ac:dyDescent="0.25">
      <c r="A186" s="7"/>
      <c r="B186" s="7"/>
      <c r="C186" s="7"/>
      <c r="D186" s="7"/>
      <c r="E186" s="7"/>
      <c r="F186" s="7"/>
    </row>
    <row r="187" spans="1:6" x14ac:dyDescent="0.25">
      <c r="A187" s="7"/>
      <c r="B187" s="7"/>
      <c r="C187" s="7"/>
      <c r="D187" s="7"/>
      <c r="E187" s="7"/>
      <c r="F187" s="7"/>
    </row>
  </sheetData>
  <mergeCells count="37">
    <mergeCell ref="B11:N11"/>
    <mergeCell ref="H27:I27"/>
    <mergeCell ref="B13:N13"/>
    <mergeCell ref="B14:N14"/>
    <mergeCell ref="B12:N12"/>
    <mergeCell ref="B17:N17"/>
    <mergeCell ref="B18:N18"/>
    <mergeCell ref="B15:N15"/>
    <mergeCell ref="B16:N16"/>
    <mergeCell ref="B19:N19"/>
    <mergeCell ref="B20:N20"/>
    <mergeCell ref="B21:N21"/>
    <mergeCell ref="B22:N22"/>
    <mergeCell ref="A26:A28"/>
    <mergeCell ref="B26:B28"/>
    <mergeCell ref="A24:N24"/>
    <mergeCell ref="G26:G28"/>
    <mergeCell ref="H26:J26"/>
    <mergeCell ref="F27:F28"/>
    <mergeCell ref="D27:E27"/>
    <mergeCell ref="L27:M27"/>
    <mergeCell ref="D26:F26"/>
    <mergeCell ref="L26:N26"/>
    <mergeCell ref="C26:C28"/>
    <mergeCell ref="N27:N28"/>
    <mergeCell ref="K26:K28"/>
    <mergeCell ref="J27:J28"/>
    <mergeCell ref="B1:N1"/>
    <mergeCell ref="B2:N2"/>
    <mergeCell ref="B3:N3"/>
    <mergeCell ref="B4:N4"/>
    <mergeCell ref="B10:N10"/>
    <mergeCell ref="B7:N7"/>
    <mergeCell ref="B8:N8"/>
    <mergeCell ref="B6:N6"/>
    <mergeCell ref="B5:N5"/>
    <mergeCell ref="B9:N9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76"/>
  <sheetViews>
    <sheetView showZeros="0" topLeftCell="A13" zoomScaleNormal="100" zoomScaleSheetLayoutView="100" workbookViewId="0">
      <selection activeCell="B22" sqref="B22:O22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4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2:15" x14ac:dyDescent="0.25">
      <c r="B1" s="563" t="s">
        <v>349</v>
      </c>
      <c r="C1" s="563"/>
      <c r="D1" s="563"/>
      <c r="E1" s="563"/>
      <c r="F1" s="563"/>
      <c r="G1" s="563"/>
      <c r="H1" s="563"/>
      <c r="I1" s="563"/>
      <c r="J1" s="563"/>
      <c r="K1" s="563"/>
      <c r="L1" s="563"/>
      <c r="M1" s="563"/>
      <c r="N1" s="563"/>
      <c r="O1" s="563"/>
    </row>
    <row r="2" spans="2:15" x14ac:dyDescent="0.25">
      <c r="B2" s="563" t="s">
        <v>435</v>
      </c>
      <c r="C2" s="563"/>
      <c r="D2" s="563"/>
      <c r="E2" s="563"/>
      <c r="F2" s="563"/>
      <c r="G2" s="563"/>
      <c r="H2" s="563"/>
      <c r="I2" s="563"/>
      <c r="J2" s="563"/>
      <c r="K2" s="563"/>
      <c r="L2" s="563"/>
      <c r="M2" s="563"/>
      <c r="N2" s="563"/>
      <c r="O2" s="563"/>
    </row>
    <row r="3" spans="2:15" x14ac:dyDescent="0.25">
      <c r="B3" s="563" t="s">
        <v>454</v>
      </c>
      <c r="C3" s="563"/>
      <c r="D3" s="563"/>
      <c r="E3" s="563"/>
      <c r="F3" s="563"/>
      <c r="G3" s="563"/>
      <c r="H3" s="563"/>
      <c r="I3" s="563"/>
      <c r="J3" s="563"/>
      <c r="K3" s="563"/>
      <c r="L3" s="563"/>
      <c r="M3" s="563"/>
      <c r="N3" s="563"/>
      <c r="O3" s="563"/>
    </row>
    <row r="4" spans="2:15" x14ac:dyDescent="0.25">
      <c r="B4" s="563" t="s">
        <v>356</v>
      </c>
      <c r="C4" s="563"/>
      <c r="D4" s="563"/>
      <c r="E4" s="563"/>
      <c r="F4" s="563"/>
      <c r="G4" s="563"/>
      <c r="H4" s="563"/>
      <c r="I4" s="563"/>
      <c r="J4" s="563"/>
      <c r="K4" s="563"/>
      <c r="L4" s="563"/>
      <c r="M4" s="563"/>
      <c r="N4" s="563"/>
      <c r="O4" s="563"/>
    </row>
    <row r="5" spans="2:15" s="392" customFormat="1" ht="15" customHeight="1" x14ac:dyDescent="0.25">
      <c r="B5" s="516" t="s">
        <v>456</v>
      </c>
      <c r="C5" s="516"/>
      <c r="D5" s="516"/>
      <c r="E5" s="516"/>
      <c r="F5" s="516"/>
      <c r="G5" s="516"/>
      <c r="H5" s="516"/>
      <c r="I5" s="516"/>
      <c r="J5" s="516"/>
      <c r="K5" s="516"/>
      <c r="L5" s="516"/>
      <c r="M5" s="516"/>
      <c r="N5" s="516"/>
      <c r="O5" s="516"/>
    </row>
    <row r="6" spans="2:15" s="392" customFormat="1" x14ac:dyDescent="0.25">
      <c r="B6" s="516" t="s">
        <v>533</v>
      </c>
      <c r="C6" s="516"/>
      <c r="D6" s="516"/>
      <c r="E6" s="516"/>
      <c r="F6" s="516"/>
      <c r="G6" s="516"/>
      <c r="H6" s="516"/>
      <c r="I6" s="516"/>
      <c r="J6" s="516"/>
      <c r="K6" s="516"/>
      <c r="L6" s="516"/>
      <c r="M6" s="516"/>
      <c r="N6" s="516"/>
      <c r="O6" s="516"/>
    </row>
    <row r="7" spans="2:15" s="392" customFormat="1" x14ac:dyDescent="0.25">
      <c r="B7" s="516" t="s">
        <v>462</v>
      </c>
      <c r="C7" s="516"/>
      <c r="D7" s="516"/>
      <c r="E7" s="516"/>
      <c r="F7" s="516"/>
      <c r="G7" s="516"/>
      <c r="H7" s="516"/>
      <c r="I7" s="516"/>
      <c r="J7" s="516"/>
      <c r="K7" s="516"/>
      <c r="L7" s="516"/>
      <c r="M7" s="516"/>
      <c r="N7" s="516"/>
      <c r="O7" s="516"/>
    </row>
    <row r="8" spans="2:15" s="392" customFormat="1" x14ac:dyDescent="0.25">
      <c r="B8" s="516" t="s">
        <v>520</v>
      </c>
      <c r="C8" s="516"/>
      <c r="D8" s="516"/>
      <c r="E8" s="516"/>
      <c r="F8" s="516"/>
      <c r="G8" s="516"/>
      <c r="H8" s="516"/>
      <c r="I8" s="516"/>
      <c r="J8" s="516"/>
      <c r="K8" s="516"/>
      <c r="L8" s="516"/>
      <c r="M8" s="516"/>
      <c r="N8" s="516"/>
      <c r="O8" s="516"/>
    </row>
    <row r="9" spans="2:15" s="392" customFormat="1" ht="15" customHeight="1" x14ac:dyDescent="0.25">
      <c r="B9" s="516" t="s">
        <v>479</v>
      </c>
      <c r="C9" s="516"/>
      <c r="D9" s="516"/>
      <c r="E9" s="516"/>
      <c r="F9" s="516"/>
      <c r="G9" s="516"/>
      <c r="H9" s="516"/>
      <c r="I9" s="516"/>
      <c r="J9" s="516"/>
      <c r="K9" s="516"/>
      <c r="L9" s="516"/>
      <c r="M9" s="516"/>
      <c r="N9" s="516"/>
      <c r="O9" s="516"/>
    </row>
    <row r="10" spans="2:15" s="392" customFormat="1" ht="15" customHeight="1" x14ac:dyDescent="0.25">
      <c r="B10" s="516" t="s">
        <v>484</v>
      </c>
      <c r="C10" s="516"/>
      <c r="D10" s="516"/>
      <c r="E10" s="516"/>
      <c r="F10" s="516"/>
      <c r="G10" s="516"/>
      <c r="H10" s="516"/>
      <c r="I10" s="516"/>
      <c r="J10" s="516"/>
      <c r="K10" s="516"/>
      <c r="L10" s="516"/>
      <c r="M10" s="516"/>
      <c r="N10" s="516"/>
      <c r="O10" s="516"/>
    </row>
    <row r="11" spans="2:15" s="392" customFormat="1" ht="15" customHeight="1" x14ac:dyDescent="0.25">
      <c r="B11" s="516" t="s">
        <v>490</v>
      </c>
      <c r="C11" s="516"/>
      <c r="D11" s="516"/>
      <c r="E11" s="516"/>
      <c r="F11" s="516"/>
      <c r="G11" s="516"/>
      <c r="H11" s="516"/>
      <c r="I11" s="516"/>
      <c r="J11" s="516"/>
      <c r="K11" s="516"/>
      <c r="L11" s="516"/>
      <c r="M11" s="516"/>
      <c r="N11" s="516"/>
      <c r="O11" s="516"/>
    </row>
    <row r="12" spans="2:15" s="392" customFormat="1" ht="15" customHeight="1" x14ac:dyDescent="0.25">
      <c r="B12" s="516" t="s">
        <v>518</v>
      </c>
      <c r="C12" s="516"/>
      <c r="D12" s="516"/>
      <c r="E12" s="516"/>
      <c r="F12" s="516"/>
      <c r="G12" s="516"/>
      <c r="H12" s="516"/>
      <c r="I12" s="516"/>
      <c r="J12" s="516"/>
      <c r="K12" s="516"/>
      <c r="L12" s="516"/>
      <c r="M12" s="516"/>
      <c r="N12" s="516"/>
      <c r="O12" s="516"/>
    </row>
    <row r="13" spans="2:15" s="392" customFormat="1" ht="15" customHeight="1" x14ac:dyDescent="0.25">
      <c r="B13" s="516" t="s">
        <v>507</v>
      </c>
      <c r="C13" s="516"/>
      <c r="D13" s="516"/>
      <c r="E13" s="516"/>
      <c r="F13" s="516"/>
      <c r="G13" s="516"/>
      <c r="H13" s="516"/>
      <c r="I13" s="516"/>
      <c r="J13" s="516"/>
      <c r="K13" s="516"/>
      <c r="L13" s="516"/>
      <c r="M13" s="516"/>
      <c r="N13" s="516"/>
      <c r="O13" s="516"/>
    </row>
    <row r="14" spans="2:15" s="392" customFormat="1" ht="15" customHeight="1" x14ac:dyDescent="0.25">
      <c r="B14" s="516" t="s">
        <v>517</v>
      </c>
      <c r="C14" s="516"/>
      <c r="D14" s="516"/>
      <c r="E14" s="516"/>
      <c r="F14" s="516"/>
      <c r="G14" s="516"/>
      <c r="H14" s="516"/>
      <c r="I14" s="516"/>
      <c r="J14" s="516"/>
      <c r="K14" s="516"/>
      <c r="L14" s="516"/>
      <c r="M14" s="516"/>
      <c r="N14" s="516"/>
      <c r="O14" s="516"/>
    </row>
    <row r="15" spans="2:15" s="392" customFormat="1" ht="15" customHeight="1" x14ac:dyDescent="0.25">
      <c r="B15" s="516" t="s">
        <v>537</v>
      </c>
      <c r="C15" s="516"/>
      <c r="D15" s="516"/>
      <c r="E15" s="516"/>
      <c r="F15" s="516"/>
      <c r="G15" s="516"/>
      <c r="H15" s="516"/>
      <c r="I15" s="516"/>
      <c r="J15" s="516"/>
      <c r="K15" s="516"/>
      <c r="L15" s="516"/>
      <c r="M15" s="516"/>
      <c r="N15" s="516"/>
      <c r="O15" s="516"/>
    </row>
    <row r="16" spans="2:15" s="392" customFormat="1" ht="15" customHeight="1" x14ac:dyDescent="0.25">
      <c r="B16" s="516" t="s">
        <v>545</v>
      </c>
      <c r="C16" s="516"/>
      <c r="D16" s="516"/>
      <c r="E16" s="516"/>
      <c r="F16" s="516"/>
      <c r="G16" s="516"/>
      <c r="H16" s="516"/>
      <c r="I16" s="516"/>
      <c r="J16" s="516"/>
      <c r="K16" s="516"/>
      <c r="L16" s="516"/>
      <c r="M16" s="516"/>
      <c r="N16" s="516"/>
      <c r="O16" s="516"/>
    </row>
    <row r="17" spans="1:17" s="392" customFormat="1" ht="15" customHeight="1" x14ac:dyDescent="0.25">
      <c r="B17" s="516" t="s">
        <v>549</v>
      </c>
      <c r="C17" s="516"/>
      <c r="D17" s="516"/>
      <c r="E17" s="516"/>
      <c r="F17" s="516"/>
      <c r="G17" s="516"/>
      <c r="H17" s="516"/>
      <c r="I17" s="516"/>
      <c r="J17" s="516"/>
      <c r="K17" s="516"/>
      <c r="L17" s="516"/>
      <c r="M17" s="516"/>
      <c r="N17" s="516"/>
      <c r="O17" s="516"/>
    </row>
    <row r="18" spans="1:17" s="392" customFormat="1" ht="15" customHeight="1" x14ac:dyDescent="0.25">
      <c r="B18" s="516" t="s">
        <v>568</v>
      </c>
      <c r="C18" s="516"/>
      <c r="D18" s="516"/>
      <c r="E18" s="516"/>
      <c r="F18" s="516"/>
      <c r="G18" s="516"/>
      <c r="H18" s="516"/>
      <c r="I18" s="516"/>
      <c r="J18" s="516"/>
      <c r="K18" s="516"/>
      <c r="L18" s="516"/>
      <c r="M18" s="516"/>
      <c r="N18" s="516"/>
      <c r="O18" s="516"/>
    </row>
    <row r="19" spans="1:17" s="392" customFormat="1" ht="15" customHeight="1" x14ac:dyDescent="0.25">
      <c r="B19" s="516" t="s">
        <v>564</v>
      </c>
      <c r="C19" s="516"/>
      <c r="D19" s="516"/>
      <c r="E19" s="516"/>
      <c r="F19" s="516"/>
      <c r="G19" s="516"/>
      <c r="H19" s="516"/>
      <c r="I19" s="516"/>
      <c r="J19" s="516"/>
      <c r="K19" s="516"/>
      <c r="L19" s="516"/>
      <c r="M19" s="516"/>
      <c r="N19" s="516"/>
      <c r="O19" s="516"/>
    </row>
    <row r="20" spans="1:17" s="392" customFormat="1" ht="15" customHeight="1" x14ac:dyDescent="0.25">
      <c r="B20" s="516" t="s">
        <v>577</v>
      </c>
      <c r="C20" s="516"/>
      <c r="D20" s="516"/>
      <c r="E20" s="516"/>
      <c r="F20" s="516"/>
      <c r="G20" s="516"/>
      <c r="H20" s="516"/>
      <c r="I20" s="516"/>
      <c r="J20" s="516"/>
      <c r="K20" s="516"/>
      <c r="L20" s="516"/>
      <c r="M20" s="516"/>
      <c r="N20" s="516"/>
      <c r="O20" s="516"/>
    </row>
    <row r="21" spans="1:17" s="392" customFormat="1" ht="15" customHeight="1" x14ac:dyDescent="0.25">
      <c r="B21" s="516" t="s">
        <v>581</v>
      </c>
      <c r="C21" s="516"/>
      <c r="D21" s="516"/>
      <c r="E21" s="516"/>
      <c r="F21" s="516"/>
      <c r="G21" s="516"/>
      <c r="H21" s="516"/>
      <c r="I21" s="516"/>
      <c r="J21" s="516"/>
      <c r="K21" s="516"/>
      <c r="L21" s="516"/>
      <c r="M21" s="516"/>
      <c r="N21" s="516"/>
      <c r="O21" s="516"/>
    </row>
    <row r="22" spans="1:17" s="392" customFormat="1" ht="15" customHeight="1" x14ac:dyDescent="0.25">
      <c r="B22" s="516" t="s">
        <v>598</v>
      </c>
      <c r="C22" s="516"/>
      <c r="D22" s="516"/>
      <c r="E22" s="516"/>
      <c r="F22" s="516"/>
      <c r="G22" s="516"/>
      <c r="H22" s="516"/>
      <c r="I22" s="516"/>
      <c r="J22" s="516"/>
      <c r="K22" s="516"/>
      <c r="L22" s="516"/>
      <c r="M22" s="516"/>
      <c r="N22" s="516"/>
      <c r="O22" s="516"/>
    </row>
    <row r="23" spans="1:17" s="392" customFormat="1" x14ac:dyDescent="0.25">
      <c r="B23" s="393"/>
      <c r="C23" s="393"/>
      <c r="D23" s="393"/>
      <c r="E23" s="393"/>
      <c r="F23" s="393"/>
      <c r="G23" s="393"/>
      <c r="H23" s="393"/>
      <c r="I23" s="393"/>
      <c r="J23" s="393"/>
      <c r="K23" s="393"/>
      <c r="L23" s="393"/>
      <c r="M23" s="393"/>
      <c r="N23" s="393"/>
      <c r="O23" s="393"/>
    </row>
    <row r="24" spans="1:17" ht="32.25" customHeight="1" x14ac:dyDescent="0.25">
      <c r="A24" s="521" t="s">
        <v>560</v>
      </c>
      <c r="B24" s="521"/>
      <c r="C24" s="521"/>
      <c r="D24" s="521"/>
      <c r="E24" s="521"/>
      <c r="F24" s="521"/>
      <c r="G24" s="521"/>
      <c r="H24" s="521"/>
      <c r="I24" s="521"/>
      <c r="J24" s="521"/>
      <c r="K24" s="521"/>
      <c r="L24" s="521"/>
      <c r="M24" s="521"/>
      <c r="N24" s="521"/>
      <c r="O24" s="521"/>
    </row>
    <row r="25" spans="1:17" ht="17.25" customHeight="1" x14ac:dyDescent="0.25">
      <c r="G25" s="5"/>
      <c r="H25" s="5"/>
      <c r="I25" s="5"/>
      <c r="J25" s="5"/>
      <c r="K25" s="5"/>
      <c r="L25" s="5"/>
      <c r="M25" s="5"/>
      <c r="N25" s="5"/>
      <c r="O25" s="5" t="s">
        <v>445</v>
      </c>
    </row>
    <row r="26" spans="1:17" ht="15" customHeight="1" x14ac:dyDescent="0.25">
      <c r="A26" s="529" t="s">
        <v>5</v>
      </c>
      <c r="B26" s="532" t="s">
        <v>348</v>
      </c>
      <c r="C26" s="532" t="s">
        <v>54</v>
      </c>
      <c r="D26" s="544" t="s">
        <v>357</v>
      </c>
      <c r="E26" s="547" t="s">
        <v>196</v>
      </c>
      <c r="F26" s="548"/>
      <c r="G26" s="549"/>
      <c r="H26" s="535" t="s">
        <v>359</v>
      </c>
      <c r="I26" s="538" t="s">
        <v>196</v>
      </c>
      <c r="J26" s="539"/>
      <c r="K26" s="539"/>
      <c r="L26" s="543" t="s">
        <v>0</v>
      </c>
      <c r="M26" s="543" t="s">
        <v>196</v>
      </c>
      <c r="N26" s="543"/>
      <c r="O26" s="543"/>
    </row>
    <row r="27" spans="1:17" x14ac:dyDescent="0.25">
      <c r="A27" s="530"/>
      <c r="B27" s="533"/>
      <c r="C27" s="533"/>
      <c r="D27" s="545"/>
      <c r="E27" s="547" t="s">
        <v>1</v>
      </c>
      <c r="F27" s="549"/>
      <c r="G27" s="544" t="s">
        <v>2</v>
      </c>
      <c r="H27" s="536"/>
      <c r="I27" s="538" t="s">
        <v>1</v>
      </c>
      <c r="J27" s="540"/>
      <c r="K27" s="566" t="s">
        <v>2</v>
      </c>
      <c r="L27" s="543"/>
      <c r="M27" s="543" t="s">
        <v>1</v>
      </c>
      <c r="N27" s="543"/>
      <c r="O27" s="524" t="s">
        <v>2</v>
      </c>
    </row>
    <row r="28" spans="1:17" ht="49.5" customHeight="1" x14ac:dyDescent="0.25">
      <c r="A28" s="531"/>
      <c r="B28" s="534"/>
      <c r="C28" s="534"/>
      <c r="D28" s="546"/>
      <c r="E28" s="61" t="s">
        <v>3</v>
      </c>
      <c r="F28" s="149" t="s">
        <v>4</v>
      </c>
      <c r="G28" s="546"/>
      <c r="H28" s="537"/>
      <c r="I28" s="63" t="s">
        <v>3</v>
      </c>
      <c r="J28" s="151" t="s">
        <v>4</v>
      </c>
      <c r="K28" s="567"/>
      <c r="L28" s="543"/>
      <c r="M28" s="148" t="s">
        <v>3</v>
      </c>
      <c r="N28" s="150" t="s">
        <v>4</v>
      </c>
      <c r="O28" s="524"/>
    </row>
    <row r="29" spans="1:17" ht="15.95" customHeight="1" x14ac:dyDescent="0.25">
      <c r="A29" s="159" t="s">
        <v>72</v>
      </c>
      <c r="B29" s="565" t="s">
        <v>6</v>
      </c>
      <c r="C29" s="565"/>
      <c r="D29" s="565"/>
      <c r="E29" s="565"/>
      <c r="F29" s="565"/>
      <c r="G29" s="565"/>
      <c r="H29" s="565"/>
      <c r="I29" s="565"/>
      <c r="J29" s="565"/>
      <c r="K29" s="565"/>
      <c r="L29" s="565"/>
      <c r="M29" s="565"/>
      <c r="N29" s="565"/>
      <c r="O29" s="565"/>
    </row>
    <row r="30" spans="1:17" ht="15" customHeight="1" x14ac:dyDescent="0.25">
      <c r="A30" s="6" t="s">
        <v>183</v>
      </c>
      <c r="B30" s="7" t="s">
        <v>56</v>
      </c>
      <c r="C30" s="16" t="s">
        <v>9</v>
      </c>
      <c r="D30" s="9">
        <f>E30+G30</f>
        <v>75.400000000000006</v>
      </c>
      <c r="E30" s="9">
        <v>75.400000000000006</v>
      </c>
      <c r="F30" s="9">
        <v>55.7</v>
      </c>
      <c r="G30" s="9"/>
      <c r="H30" s="10">
        <f>I30+K30</f>
        <v>2.2999999999999998</v>
      </c>
      <c r="I30" s="10">
        <v>2.2999999999999998</v>
      </c>
      <c r="J30" s="10">
        <v>1.7</v>
      </c>
      <c r="K30" s="259"/>
      <c r="L30" s="12">
        <f>M30+O30</f>
        <v>77.7</v>
      </c>
      <c r="M30" s="12">
        <f>E30+I30</f>
        <v>77.7</v>
      </c>
      <c r="N30" s="12">
        <f>F30+J30</f>
        <v>57.400000000000006</v>
      </c>
      <c r="O30" s="12">
        <f>G30+K30</f>
        <v>0</v>
      </c>
      <c r="P30" s="71" t="s">
        <v>325</v>
      </c>
      <c r="Q30" s="72">
        <f>SUMIF(C30:C229,1,L30:L229)</f>
        <v>3879.0999999999995</v>
      </c>
    </row>
    <row r="31" spans="1:17" ht="15" customHeight="1" x14ac:dyDescent="0.25">
      <c r="A31" s="6" t="s">
        <v>73</v>
      </c>
      <c r="B31" s="262" t="s">
        <v>20</v>
      </c>
      <c r="C31" s="31"/>
      <c r="D31" s="9">
        <f t="shared" ref="D31:D96" si="0">E31+G31</f>
        <v>3453.1</v>
      </c>
      <c r="E31" s="9">
        <f>E32+E33+E36+E37</f>
        <v>3232.7</v>
      </c>
      <c r="F31" s="9">
        <f>F32+F33+F36+F37</f>
        <v>1330.1</v>
      </c>
      <c r="G31" s="9">
        <f>G32+G33+G36+G37</f>
        <v>220.4</v>
      </c>
      <c r="H31" s="10">
        <f t="shared" ref="H31:H96" si="1">I31+K31</f>
        <v>162.80000000000001</v>
      </c>
      <c r="I31" s="10">
        <f t="shared" ref="I31:O31" si="2">I32+I33+I36+I37</f>
        <v>182</v>
      </c>
      <c r="J31" s="10">
        <f t="shared" si="2"/>
        <v>19.8</v>
      </c>
      <c r="K31" s="259">
        <f t="shared" si="2"/>
        <v>-19.2</v>
      </c>
      <c r="L31" s="12">
        <f t="shared" si="2"/>
        <v>3615.8999999999996</v>
      </c>
      <c r="M31" s="12">
        <f t="shared" si="2"/>
        <v>3414.6999999999994</v>
      </c>
      <c r="N31" s="12">
        <f t="shared" si="2"/>
        <v>1349.8999999999999</v>
      </c>
      <c r="O31" s="12">
        <f t="shared" si="2"/>
        <v>201.2</v>
      </c>
      <c r="P31" s="71" t="s">
        <v>326</v>
      </c>
      <c r="Q31" s="72">
        <f>SUMIF(C30:C229,2,L30:L229)</f>
        <v>0</v>
      </c>
    </row>
    <row r="32" spans="1:17" ht="15" customHeight="1" x14ac:dyDescent="0.25">
      <c r="A32" s="20"/>
      <c r="B32" s="263"/>
      <c r="C32" s="31" t="s">
        <v>9</v>
      </c>
      <c r="D32" s="9">
        <f t="shared" si="0"/>
        <v>2393.6999999999998</v>
      </c>
      <c r="E32" s="17">
        <v>2242.1999999999998</v>
      </c>
      <c r="F32" s="17">
        <v>1330.1</v>
      </c>
      <c r="G32" s="17">
        <v>151.5</v>
      </c>
      <c r="H32" s="10">
        <f t="shared" si="1"/>
        <v>42.1</v>
      </c>
      <c r="I32" s="11">
        <v>44.6</v>
      </c>
      <c r="J32" s="11">
        <v>19.8</v>
      </c>
      <c r="K32" s="11">
        <v>-2.5</v>
      </c>
      <c r="L32" s="12">
        <f>M32+O32</f>
        <v>2435.7999999999997</v>
      </c>
      <c r="M32" s="12">
        <f t="shared" ref="M32:O33" si="3">E32+I32</f>
        <v>2286.7999999999997</v>
      </c>
      <c r="N32" s="12">
        <f t="shared" si="3"/>
        <v>1349.8999999999999</v>
      </c>
      <c r="O32" s="12">
        <f t="shared" si="3"/>
        <v>149</v>
      </c>
      <c r="P32" s="71" t="s">
        <v>327</v>
      </c>
      <c r="Q32" s="72">
        <f>SUMIF(C30:C229,3,L30:L229)</f>
        <v>91.2</v>
      </c>
    </row>
    <row r="33" spans="1:17" ht="15" customHeight="1" x14ac:dyDescent="0.25">
      <c r="A33" s="20"/>
      <c r="B33" s="278"/>
      <c r="C33" s="31" t="s">
        <v>25</v>
      </c>
      <c r="D33" s="9">
        <f t="shared" si="0"/>
        <v>662.9</v>
      </c>
      <c r="E33" s="17">
        <f>E34+E35</f>
        <v>662.9</v>
      </c>
      <c r="F33" s="17">
        <f t="shared" ref="F33:G33" si="4">F34+F35</f>
        <v>0</v>
      </c>
      <c r="G33" s="17">
        <f t="shared" si="4"/>
        <v>0</v>
      </c>
      <c r="H33" s="10">
        <f t="shared" si="1"/>
        <v>131.4</v>
      </c>
      <c r="I33" s="11">
        <f>I34+I35</f>
        <v>131.4</v>
      </c>
      <c r="J33" s="11">
        <f t="shared" ref="J33" si="5">J34+J35</f>
        <v>0</v>
      </c>
      <c r="K33" s="217">
        <f t="shared" ref="K33" si="6">K34+K35</f>
        <v>0</v>
      </c>
      <c r="L33" s="12">
        <f>M33+O33</f>
        <v>794.3</v>
      </c>
      <c r="M33" s="12">
        <f t="shared" si="3"/>
        <v>794.3</v>
      </c>
      <c r="N33" s="12">
        <f t="shared" si="3"/>
        <v>0</v>
      </c>
      <c r="O33" s="12">
        <f t="shared" si="3"/>
        <v>0</v>
      </c>
      <c r="P33" s="71" t="s">
        <v>328</v>
      </c>
      <c r="Q33" s="72">
        <f>SUMIF(C30:C229,4,L30:L229)</f>
        <v>1129.5</v>
      </c>
    </row>
    <row r="34" spans="1:17" ht="15" hidden="1" customHeight="1" x14ac:dyDescent="0.25">
      <c r="A34" s="41"/>
      <c r="B34" s="511" t="s">
        <v>8</v>
      </c>
      <c r="C34" s="510"/>
      <c r="D34" s="493">
        <f t="shared" si="0"/>
        <v>662.9</v>
      </c>
      <c r="E34" s="275">
        <v>662.9</v>
      </c>
      <c r="F34" s="275"/>
      <c r="G34" s="275"/>
      <c r="H34" s="493">
        <f t="shared" si="1"/>
        <v>106.5</v>
      </c>
      <c r="I34" s="275">
        <v>106.5</v>
      </c>
      <c r="J34" s="275"/>
      <c r="K34" s="494"/>
      <c r="L34" s="493">
        <f t="shared" ref="L34:L35" si="7">M34+O34</f>
        <v>769.4</v>
      </c>
      <c r="M34" s="493">
        <f t="shared" ref="M34:M35" si="8">E34+I34</f>
        <v>769.4</v>
      </c>
      <c r="N34" s="493">
        <f t="shared" ref="N34:N35" si="9">F34+J34</f>
        <v>0</v>
      </c>
      <c r="O34" s="493">
        <f t="shared" ref="O34:O35" si="10">G34+K34</f>
        <v>0</v>
      </c>
      <c r="P34" s="71"/>
      <c r="Q34" s="72"/>
    </row>
    <row r="35" spans="1:17" ht="15" customHeight="1" x14ac:dyDescent="0.25">
      <c r="A35" s="41"/>
      <c r="B35" s="512" t="s">
        <v>160</v>
      </c>
      <c r="C35" s="31"/>
      <c r="D35" s="9"/>
      <c r="E35" s="17"/>
      <c r="F35" s="17"/>
      <c r="G35" s="17"/>
      <c r="H35" s="10">
        <f t="shared" si="1"/>
        <v>24.9</v>
      </c>
      <c r="I35" s="11">
        <v>24.9</v>
      </c>
      <c r="J35" s="11"/>
      <c r="K35" s="217"/>
      <c r="L35" s="12">
        <f t="shared" si="7"/>
        <v>24.9</v>
      </c>
      <c r="M35" s="12">
        <f t="shared" si="8"/>
        <v>24.9</v>
      </c>
      <c r="N35" s="12">
        <f t="shared" si="9"/>
        <v>0</v>
      </c>
      <c r="O35" s="12">
        <f t="shared" si="10"/>
        <v>0</v>
      </c>
      <c r="P35" s="71"/>
      <c r="Q35" s="72"/>
    </row>
    <row r="36" spans="1:17" ht="15" customHeight="1" x14ac:dyDescent="0.25">
      <c r="A36" s="20"/>
      <c r="B36" s="513"/>
      <c r="C36" s="31" t="s">
        <v>22</v>
      </c>
      <c r="D36" s="9">
        <f t="shared" si="0"/>
        <v>383</v>
      </c>
      <c r="E36" s="17">
        <v>314.10000000000002</v>
      </c>
      <c r="F36" s="17"/>
      <c r="G36" s="17">
        <v>68.900000000000006</v>
      </c>
      <c r="H36" s="10">
        <f t="shared" si="1"/>
        <v>-10.7</v>
      </c>
      <c r="I36" s="11">
        <v>6</v>
      </c>
      <c r="J36" s="11"/>
      <c r="K36" s="217">
        <v>-16.7</v>
      </c>
      <c r="L36" s="13">
        <f>M36+O36</f>
        <v>372.3</v>
      </c>
      <c r="M36" s="13">
        <f t="shared" ref="M36:O36" si="11">E36+I36</f>
        <v>320.10000000000002</v>
      </c>
      <c r="N36" s="13">
        <f t="shared" si="11"/>
        <v>0</v>
      </c>
      <c r="O36" s="13">
        <f t="shared" si="11"/>
        <v>52.2</v>
      </c>
      <c r="P36" s="71"/>
      <c r="Q36" s="72"/>
    </row>
    <row r="37" spans="1:17" ht="15" customHeight="1" x14ac:dyDescent="0.25">
      <c r="A37" s="155"/>
      <c r="B37" s="514"/>
      <c r="C37" s="300">
        <v>10</v>
      </c>
      <c r="D37" s="9">
        <f t="shared" si="0"/>
        <v>13.5</v>
      </c>
      <c r="E37" s="17">
        <v>13.5</v>
      </c>
      <c r="F37" s="17"/>
      <c r="G37" s="17"/>
      <c r="H37" s="10">
        <f t="shared" si="1"/>
        <v>0</v>
      </c>
      <c r="I37" s="11"/>
      <c r="J37" s="11"/>
      <c r="K37" s="217"/>
      <c r="L37" s="13">
        <f>M37+O37</f>
        <v>13.5</v>
      </c>
      <c r="M37" s="13">
        <f>E37+I37</f>
        <v>13.5</v>
      </c>
      <c r="N37" s="13">
        <f>F37+J37</f>
        <v>0</v>
      </c>
      <c r="O37" s="13">
        <f>G37+K37</f>
        <v>0</v>
      </c>
      <c r="P37" s="71" t="s">
        <v>331</v>
      </c>
      <c r="Q37" s="72">
        <f>SUMIF(C31:C230,5,L31:L230)</f>
        <v>1716.4000000000003</v>
      </c>
    </row>
    <row r="38" spans="1:17" ht="15" customHeight="1" x14ac:dyDescent="0.25">
      <c r="A38" s="20" t="s">
        <v>74</v>
      </c>
      <c r="B38" s="7" t="s">
        <v>7</v>
      </c>
      <c r="C38" s="16"/>
      <c r="D38" s="9">
        <f t="shared" si="0"/>
        <v>79.900000000000006</v>
      </c>
      <c r="E38" s="17">
        <f>SUM(E39:E43)</f>
        <v>79.900000000000006</v>
      </c>
      <c r="F38" s="17">
        <f>SUM(F39:F43)</f>
        <v>51.5</v>
      </c>
      <c r="G38" s="17">
        <f t="shared" ref="G38:O38" si="12">SUM(G39:G43)</f>
        <v>0</v>
      </c>
      <c r="H38" s="10">
        <f t="shared" si="1"/>
        <v>0.50000000000000011</v>
      </c>
      <c r="I38" s="11">
        <f t="shared" si="12"/>
        <v>0.50000000000000011</v>
      </c>
      <c r="J38" s="11">
        <f>SUM(J39:J43)</f>
        <v>0.99999999999999989</v>
      </c>
      <c r="K38" s="217">
        <f t="shared" si="12"/>
        <v>0</v>
      </c>
      <c r="L38" s="13">
        <f t="shared" si="12"/>
        <v>80.399999999999991</v>
      </c>
      <c r="M38" s="13">
        <f t="shared" si="12"/>
        <v>80.399999999999991</v>
      </c>
      <c r="N38" s="13">
        <f t="shared" si="12"/>
        <v>52.5</v>
      </c>
      <c r="O38" s="13">
        <f t="shared" si="12"/>
        <v>0</v>
      </c>
      <c r="P38" s="71" t="s">
        <v>329</v>
      </c>
      <c r="Q38" s="72">
        <f>SUMIF(C30:C229,6,L30:L229)</f>
        <v>1508.4</v>
      </c>
    </row>
    <row r="39" spans="1:17" ht="15" customHeight="1" x14ac:dyDescent="0.25">
      <c r="A39" s="20"/>
      <c r="C39" s="16" t="s">
        <v>9</v>
      </c>
      <c r="D39" s="9">
        <f t="shared" si="0"/>
        <v>33.200000000000003</v>
      </c>
      <c r="E39" s="17">
        <v>33.200000000000003</v>
      </c>
      <c r="F39" s="17">
        <v>20.3</v>
      </c>
      <c r="G39" s="17"/>
      <c r="H39" s="10">
        <f t="shared" si="1"/>
        <v>-0.2</v>
      </c>
      <c r="I39" s="11">
        <v>-0.2</v>
      </c>
      <c r="J39" s="11">
        <v>0.5</v>
      </c>
      <c r="K39" s="217"/>
      <c r="L39" s="13">
        <f t="shared" ref="L39:L53" si="13">M39+O39</f>
        <v>33</v>
      </c>
      <c r="M39" s="13">
        <f t="shared" ref="M39:M53" si="14">E39+I39</f>
        <v>33</v>
      </c>
      <c r="N39" s="13">
        <f t="shared" ref="N39:N53" si="15">F39+J39</f>
        <v>20.8</v>
      </c>
      <c r="O39" s="13">
        <f t="shared" ref="O39:O53" si="16">G39+K39</f>
        <v>0</v>
      </c>
      <c r="P39" s="71" t="s">
        <v>330</v>
      </c>
      <c r="Q39" s="72">
        <f>SUMIF(C30:C229,7,L30:L229)</f>
        <v>48.7</v>
      </c>
    </row>
    <row r="40" spans="1:17" ht="15" customHeight="1" x14ac:dyDescent="0.25">
      <c r="A40" s="20"/>
      <c r="C40" s="16" t="s">
        <v>31</v>
      </c>
      <c r="D40" s="9">
        <f t="shared" si="0"/>
        <v>2.9</v>
      </c>
      <c r="E40" s="17">
        <v>2.9</v>
      </c>
      <c r="F40" s="17">
        <v>2.2000000000000002</v>
      </c>
      <c r="G40" s="17"/>
      <c r="H40" s="10">
        <f t="shared" si="1"/>
        <v>0</v>
      </c>
      <c r="I40" s="11"/>
      <c r="J40" s="11"/>
      <c r="K40" s="217"/>
      <c r="L40" s="13">
        <f t="shared" si="13"/>
        <v>2.9</v>
      </c>
      <c r="M40" s="13">
        <f t="shared" si="14"/>
        <v>2.9</v>
      </c>
      <c r="N40" s="13">
        <f t="shared" si="15"/>
        <v>2.2000000000000002</v>
      </c>
      <c r="O40" s="13">
        <f t="shared" si="16"/>
        <v>0</v>
      </c>
      <c r="P40" s="71" t="s">
        <v>332</v>
      </c>
      <c r="Q40" s="72">
        <f>SUMIF(C30:C229,8,L30:L229)</f>
        <v>2421.8999999999996</v>
      </c>
    </row>
    <row r="41" spans="1:17" ht="15" customHeight="1" x14ac:dyDescent="0.25">
      <c r="A41" s="20"/>
      <c r="C41" s="16" t="s">
        <v>22</v>
      </c>
      <c r="D41" s="9">
        <f t="shared" si="0"/>
        <v>21.6</v>
      </c>
      <c r="E41" s="17">
        <v>21.6</v>
      </c>
      <c r="F41" s="17">
        <v>16.600000000000001</v>
      </c>
      <c r="G41" s="17"/>
      <c r="H41" s="10">
        <f t="shared" si="1"/>
        <v>1</v>
      </c>
      <c r="I41" s="11">
        <v>1</v>
      </c>
      <c r="J41" s="11">
        <v>0.7</v>
      </c>
      <c r="K41" s="217"/>
      <c r="L41" s="13">
        <f t="shared" si="13"/>
        <v>22.6</v>
      </c>
      <c r="M41" s="13">
        <f t="shared" si="14"/>
        <v>22.6</v>
      </c>
      <c r="N41" s="13">
        <f t="shared" si="15"/>
        <v>17.3</v>
      </c>
      <c r="O41" s="13">
        <f t="shared" si="16"/>
        <v>0</v>
      </c>
      <c r="P41" s="71" t="s">
        <v>333</v>
      </c>
      <c r="Q41" s="72">
        <f>SUMIF(C30:C229,9,L30:L229)</f>
        <v>6031.6</v>
      </c>
    </row>
    <row r="42" spans="1:17" ht="15" customHeight="1" x14ac:dyDescent="0.25">
      <c r="A42" s="20"/>
      <c r="C42" s="98" t="s">
        <v>30</v>
      </c>
      <c r="D42" s="9">
        <f t="shared" si="0"/>
        <v>8.5</v>
      </c>
      <c r="E42" s="17">
        <v>8.5</v>
      </c>
      <c r="F42" s="17">
        <v>2</v>
      </c>
      <c r="G42" s="17"/>
      <c r="H42" s="10">
        <f t="shared" si="1"/>
        <v>-0.2</v>
      </c>
      <c r="I42" s="11">
        <v>-0.2</v>
      </c>
      <c r="J42" s="11">
        <v>-0.1</v>
      </c>
      <c r="K42" s="217"/>
      <c r="L42" s="13">
        <f t="shared" si="13"/>
        <v>8.3000000000000007</v>
      </c>
      <c r="M42" s="13">
        <f t="shared" si="14"/>
        <v>8.3000000000000007</v>
      </c>
      <c r="N42" s="13">
        <f t="shared" si="15"/>
        <v>1.9</v>
      </c>
      <c r="O42" s="13">
        <f t="shared" si="16"/>
        <v>0</v>
      </c>
      <c r="P42" s="71" t="s">
        <v>334</v>
      </c>
      <c r="Q42" s="72">
        <f>SUMIF(C30:C229,10,L30:L229)</f>
        <v>3726.6</v>
      </c>
    </row>
    <row r="43" spans="1:17" ht="15" customHeight="1" x14ac:dyDescent="0.25">
      <c r="A43" s="41"/>
      <c r="B43" s="260"/>
      <c r="C43" s="98" t="s">
        <v>24</v>
      </c>
      <c r="D43" s="9">
        <f t="shared" si="0"/>
        <v>13.7</v>
      </c>
      <c r="E43" s="17">
        <v>13.7</v>
      </c>
      <c r="F43" s="17">
        <v>10.4</v>
      </c>
      <c r="G43" s="17"/>
      <c r="H43" s="10">
        <f t="shared" si="1"/>
        <v>-0.1</v>
      </c>
      <c r="I43" s="11">
        <v>-0.1</v>
      </c>
      <c r="J43" s="11">
        <v>-0.1</v>
      </c>
      <c r="K43" s="217"/>
      <c r="L43" s="12">
        <f>M43+O43</f>
        <v>13.6</v>
      </c>
      <c r="M43" s="12">
        <f>E43+I43</f>
        <v>13.6</v>
      </c>
      <c r="N43" s="12">
        <f>F43+J43</f>
        <v>10.3</v>
      </c>
      <c r="O43" s="12">
        <f>G43+K43</f>
        <v>0</v>
      </c>
      <c r="P43" s="76" t="s">
        <v>173</v>
      </c>
      <c r="Q43" s="77">
        <f>SUM(Q30:Q42)</f>
        <v>20553.400000000001</v>
      </c>
    </row>
    <row r="44" spans="1:17" ht="15" customHeight="1" x14ac:dyDescent="0.25">
      <c r="A44" s="6" t="s">
        <v>75</v>
      </c>
      <c r="B44" s="18" t="s">
        <v>10</v>
      </c>
      <c r="C44" s="16"/>
      <c r="D44" s="9">
        <f t="shared" si="0"/>
        <v>79.7</v>
      </c>
      <c r="E44" s="17">
        <f>SUM(E45:E48)</f>
        <v>73</v>
      </c>
      <c r="F44" s="17">
        <f>SUM(F45:F48)</f>
        <v>51.599999999999994</v>
      </c>
      <c r="G44" s="17">
        <f t="shared" ref="G44:O44" si="17">SUM(G45:G48)</f>
        <v>6.7</v>
      </c>
      <c r="H44" s="10">
        <f t="shared" si="1"/>
        <v>0</v>
      </c>
      <c r="I44" s="11">
        <f t="shared" si="17"/>
        <v>0</v>
      </c>
      <c r="J44" s="11">
        <f t="shared" si="17"/>
        <v>0</v>
      </c>
      <c r="K44" s="217">
        <f t="shared" si="17"/>
        <v>0</v>
      </c>
      <c r="L44" s="13">
        <f t="shared" si="17"/>
        <v>79.7</v>
      </c>
      <c r="M44" s="13">
        <f t="shared" si="17"/>
        <v>73</v>
      </c>
      <c r="N44" s="13">
        <f t="shared" si="17"/>
        <v>51.599999999999994</v>
      </c>
      <c r="O44" s="13">
        <f t="shared" si="17"/>
        <v>6.7</v>
      </c>
      <c r="P44" s="78"/>
      <c r="Q44" s="78"/>
    </row>
    <row r="45" spans="1:17" ht="15" customHeight="1" x14ac:dyDescent="0.25">
      <c r="A45" s="20"/>
      <c r="C45" s="16" t="s">
        <v>9</v>
      </c>
      <c r="D45" s="9">
        <f t="shared" si="0"/>
        <v>40.900000000000006</v>
      </c>
      <c r="E45" s="17">
        <v>34.200000000000003</v>
      </c>
      <c r="F45" s="17">
        <v>22.1</v>
      </c>
      <c r="G45" s="17">
        <v>6.7</v>
      </c>
      <c r="H45" s="10">
        <f t="shared" si="1"/>
        <v>0</v>
      </c>
      <c r="I45" s="11"/>
      <c r="J45" s="11"/>
      <c r="K45" s="217"/>
      <c r="L45" s="13">
        <f t="shared" si="13"/>
        <v>40.900000000000006</v>
      </c>
      <c r="M45" s="13">
        <f t="shared" si="14"/>
        <v>34.200000000000003</v>
      </c>
      <c r="N45" s="13">
        <f t="shared" si="15"/>
        <v>22.1</v>
      </c>
      <c r="O45" s="13">
        <f t="shared" si="16"/>
        <v>6.7</v>
      </c>
      <c r="P45" s="78"/>
      <c r="Q45" s="78">
        <f>Q43-L232</f>
        <v>0</v>
      </c>
    </row>
    <row r="46" spans="1:17" ht="15" customHeight="1" x14ac:dyDescent="0.25">
      <c r="A46" s="20"/>
      <c r="C46" s="16" t="s">
        <v>31</v>
      </c>
      <c r="D46" s="9">
        <f t="shared" si="0"/>
        <v>2.9</v>
      </c>
      <c r="E46" s="17">
        <v>2.9</v>
      </c>
      <c r="F46" s="17">
        <v>2.2000000000000002</v>
      </c>
      <c r="G46" s="17"/>
      <c r="H46" s="10">
        <f t="shared" si="1"/>
        <v>0</v>
      </c>
      <c r="I46" s="11"/>
      <c r="J46" s="11"/>
      <c r="K46" s="217"/>
      <c r="L46" s="13">
        <f t="shared" si="13"/>
        <v>2.9</v>
      </c>
      <c r="M46" s="13">
        <f t="shared" si="14"/>
        <v>2.9</v>
      </c>
      <c r="N46" s="13">
        <f t="shared" si="15"/>
        <v>2.2000000000000002</v>
      </c>
      <c r="O46" s="13">
        <f t="shared" si="16"/>
        <v>0</v>
      </c>
    </row>
    <row r="47" spans="1:17" ht="15" customHeight="1" x14ac:dyDescent="0.25">
      <c r="A47" s="20"/>
      <c r="C47" s="16" t="s">
        <v>22</v>
      </c>
      <c r="D47" s="9">
        <f t="shared" si="0"/>
        <v>20.3</v>
      </c>
      <c r="E47" s="17">
        <v>20.3</v>
      </c>
      <c r="F47" s="17">
        <v>15.5</v>
      </c>
      <c r="G47" s="17"/>
      <c r="H47" s="10">
        <f t="shared" si="1"/>
        <v>0</v>
      </c>
      <c r="I47" s="11"/>
      <c r="J47" s="11"/>
      <c r="K47" s="217"/>
      <c r="L47" s="13">
        <f t="shared" si="13"/>
        <v>20.3</v>
      </c>
      <c r="M47" s="13">
        <f t="shared" si="14"/>
        <v>20.3</v>
      </c>
      <c r="N47" s="13">
        <f t="shared" si="15"/>
        <v>15.5</v>
      </c>
      <c r="O47" s="13">
        <f t="shared" si="16"/>
        <v>0</v>
      </c>
      <c r="Q47" s="2">
        <f>L232-Q43</f>
        <v>0</v>
      </c>
    </row>
    <row r="48" spans="1:17" ht="15" customHeight="1" x14ac:dyDescent="0.25">
      <c r="A48" s="41"/>
      <c r="B48" s="260"/>
      <c r="C48" s="98" t="s">
        <v>24</v>
      </c>
      <c r="D48" s="9">
        <f t="shared" si="0"/>
        <v>15.6</v>
      </c>
      <c r="E48" s="17">
        <v>15.6</v>
      </c>
      <c r="F48" s="17">
        <v>11.8</v>
      </c>
      <c r="G48" s="17"/>
      <c r="H48" s="10">
        <f t="shared" si="1"/>
        <v>0</v>
      </c>
      <c r="I48" s="11"/>
      <c r="J48" s="11"/>
      <c r="K48" s="217"/>
      <c r="L48" s="12">
        <f>M48+O48</f>
        <v>15.6</v>
      </c>
      <c r="M48" s="12">
        <f>E48+I48</f>
        <v>15.6</v>
      </c>
      <c r="N48" s="12">
        <f>F48+J48</f>
        <v>11.8</v>
      </c>
      <c r="O48" s="12">
        <f>G48+K48</f>
        <v>0</v>
      </c>
    </row>
    <row r="49" spans="1:15" ht="15" customHeight="1" x14ac:dyDescent="0.25">
      <c r="A49" s="6" t="s">
        <v>76</v>
      </c>
      <c r="B49" s="18" t="s">
        <v>11</v>
      </c>
      <c r="C49" s="16"/>
      <c r="D49" s="9">
        <f t="shared" si="0"/>
        <v>128.29999999999998</v>
      </c>
      <c r="E49" s="17">
        <f>SUM(E50:E54)</f>
        <v>126.99999999999999</v>
      </c>
      <c r="F49" s="17">
        <f>SUM(F50:F54)</f>
        <v>84.4</v>
      </c>
      <c r="G49" s="17">
        <f t="shared" ref="G49:O49" si="18">SUM(G50:G54)</f>
        <v>1.3</v>
      </c>
      <c r="H49" s="10">
        <f t="shared" si="1"/>
        <v>0.4</v>
      </c>
      <c r="I49" s="11">
        <f t="shared" si="18"/>
        <v>0.4</v>
      </c>
      <c r="J49" s="11">
        <f t="shared" si="18"/>
        <v>-0.1</v>
      </c>
      <c r="K49" s="217">
        <f t="shared" si="18"/>
        <v>0</v>
      </c>
      <c r="L49" s="13">
        <f t="shared" si="18"/>
        <v>128.69999999999999</v>
      </c>
      <c r="M49" s="13">
        <f t="shared" si="18"/>
        <v>127.39999999999999</v>
      </c>
      <c r="N49" s="13">
        <f t="shared" si="18"/>
        <v>84.300000000000011</v>
      </c>
      <c r="O49" s="13">
        <f t="shared" si="18"/>
        <v>1.3</v>
      </c>
    </row>
    <row r="50" spans="1:15" ht="15" customHeight="1" x14ac:dyDescent="0.25">
      <c r="A50" s="20"/>
      <c r="C50" s="16" t="s">
        <v>9</v>
      </c>
      <c r="D50" s="9">
        <f t="shared" si="0"/>
        <v>37.5</v>
      </c>
      <c r="E50" s="17">
        <v>37.5</v>
      </c>
      <c r="F50" s="17">
        <v>24.1</v>
      </c>
      <c r="G50" s="17"/>
      <c r="H50" s="10">
        <f t="shared" si="1"/>
        <v>0</v>
      </c>
      <c r="I50" s="11"/>
      <c r="J50" s="11">
        <v>-0.1</v>
      </c>
      <c r="K50" s="217"/>
      <c r="L50" s="13">
        <f t="shared" si="13"/>
        <v>37.5</v>
      </c>
      <c r="M50" s="13">
        <f t="shared" si="14"/>
        <v>37.5</v>
      </c>
      <c r="N50" s="13">
        <f t="shared" si="15"/>
        <v>24</v>
      </c>
      <c r="O50" s="13">
        <f t="shared" si="16"/>
        <v>0</v>
      </c>
    </row>
    <row r="51" spans="1:15" ht="15" customHeight="1" x14ac:dyDescent="0.25">
      <c r="A51" s="20"/>
      <c r="C51" s="16" t="s">
        <v>31</v>
      </c>
      <c r="D51" s="9">
        <f t="shared" si="0"/>
        <v>5.8</v>
      </c>
      <c r="E51" s="17">
        <v>5.8</v>
      </c>
      <c r="F51" s="17">
        <v>4.5</v>
      </c>
      <c r="G51" s="17"/>
      <c r="H51" s="10">
        <f t="shared" si="1"/>
        <v>0</v>
      </c>
      <c r="I51" s="11"/>
      <c r="J51" s="11"/>
      <c r="K51" s="217"/>
      <c r="L51" s="13">
        <f t="shared" si="13"/>
        <v>5.8</v>
      </c>
      <c r="M51" s="13">
        <f t="shared" si="14"/>
        <v>5.8</v>
      </c>
      <c r="N51" s="13">
        <f t="shared" si="15"/>
        <v>4.5</v>
      </c>
      <c r="O51" s="13">
        <f t="shared" si="16"/>
        <v>0</v>
      </c>
    </row>
    <row r="52" spans="1:15" ht="15" customHeight="1" x14ac:dyDescent="0.25">
      <c r="A52" s="20"/>
      <c r="C52" s="16" t="s">
        <v>22</v>
      </c>
      <c r="D52" s="9">
        <f t="shared" si="0"/>
        <v>66.099999999999994</v>
      </c>
      <c r="E52" s="17">
        <v>64.8</v>
      </c>
      <c r="F52" s="17">
        <v>41.4</v>
      </c>
      <c r="G52" s="17">
        <v>1.3</v>
      </c>
      <c r="H52" s="10">
        <f t="shared" si="1"/>
        <v>0.4</v>
      </c>
      <c r="I52" s="11">
        <v>0.4</v>
      </c>
      <c r="J52" s="11"/>
      <c r="K52" s="217"/>
      <c r="L52" s="13">
        <f t="shared" si="13"/>
        <v>66.5</v>
      </c>
      <c r="M52" s="13">
        <f t="shared" si="14"/>
        <v>65.2</v>
      </c>
      <c r="N52" s="13">
        <f t="shared" si="15"/>
        <v>41.4</v>
      </c>
      <c r="O52" s="13">
        <f t="shared" si="16"/>
        <v>1.3</v>
      </c>
    </row>
    <row r="53" spans="1:15" ht="15" customHeight="1" x14ac:dyDescent="0.25">
      <c r="A53" s="20"/>
      <c r="C53" s="98" t="s">
        <v>30</v>
      </c>
      <c r="D53" s="9">
        <f t="shared" si="0"/>
        <v>3.1</v>
      </c>
      <c r="E53" s="17">
        <v>3.1</v>
      </c>
      <c r="F53" s="17">
        <v>2.4</v>
      </c>
      <c r="G53" s="17"/>
      <c r="H53" s="10">
        <f t="shared" si="1"/>
        <v>0</v>
      </c>
      <c r="I53" s="11"/>
      <c r="J53" s="11"/>
      <c r="K53" s="217"/>
      <c r="L53" s="13">
        <f t="shared" si="13"/>
        <v>3.1</v>
      </c>
      <c r="M53" s="13">
        <f t="shared" si="14"/>
        <v>3.1</v>
      </c>
      <c r="N53" s="13">
        <f t="shared" si="15"/>
        <v>2.4</v>
      </c>
      <c r="O53" s="13">
        <f t="shared" si="16"/>
        <v>0</v>
      </c>
    </row>
    <row r="54" spans="1:15" ht="15" customHeight="1" x14ac:dyDescent="0.25">
      <c r="A54" s="41"/>
      <c r="B54" s="260"/>
      <c r="C54" s="98" t="s">
        <v>24</v>
      </c>
      <c r="D54" s="9">
        <f t="shared" si="0"/>
        <v>15.8</v>
      </c>
      <c r="E54" s="17">
        <v>15.8</v>
      </c>
      <c r="F54" s="17">
        <v>12</v>
      </c>
      <c r="G54" s="17"/>
      <c r="H54" s="10">
        <f t="shared" si="1"/>
        <v>0</v>
      </c>
      <c r="I54" s="11"/>
      <c r="J54" s="11"/>
      <c r="K54" s="217"/>
      <c r="L54" s="13">
        <f t="shared" ref="L54" si="19">M54+O54</f>
        <v>15.8</v>
      </c>
      <c r="M54" s="13">
        <f t="shared" ref="M54" si="20">E54+I54</f>
        <v>15.8</v>
      </c>
      <c r="N54" s="13">
        <f t="shared" ref="N54" si="21">F54+J54</f>
        <v>12</v>
      </c>
      <c r="O54" s="13">
        <f t="shared" ref="O54" si="22">G54+K54</f>
        <v>0</v>
      </c>
    </row>
    <row r="55" spans="1:15" ht="15" customHeight="1" x14ac:dyDescent="0.25">
      <c r="A55" s="6" t="s">
        <v>77</v>
      </c>
      <c r="B55" s="18" t="s">
        <v>12</v>
      </c>
      <c r="C55" s="16"/>
      <c r="D55" s="9">
        <f t="shared" si="0"/>
        <v>114</v>
      </c>
      <c r="E55" s="17">
        <f>SUM(E56:E59)</f>
        <v>114</v>
      </c>
      <c r="F55" s="17">
        <f>SUM(F56:F59)</f>
        <v>74.599999999999994</v>
      </c>
      <c r="G55" s="17">
        <f t="shared" ref="G55:O55" si="23">SUM(G56:G59)</f>
        <v>0</v>
      </c>
      <c r="H55" s="10">
        <f t="shared" si="1"/>
        <v>0</v>
      </c>
      <c r="I55" s="11">
        <f t="shared" si="23"/>
        <v>0</v>
      </c>
      <c r="J55" s="11">
        <f t="shared" si="23"/>
        <v>0</v>
      </c>
      <c r="K55" s="217">
        <f t="shared" si="23"/>
        <v>0</v>
      </c>
      <c r="L55" s="13">
        <f t="shared" si="23"/>
        <v>114</v>
      </c>
      <c r="M55" s="13">
        <f t="shared" si="23"/>
        <v>114</v>
      </c>
      <c r="N55" s="13">
        <f t="shared" si="23"/>
        <v>74.599999999999994</v>
      </c>
      <c r="O55" s="13">
        <f t="shared" si="23"/>
        <v>0</v>
      </c>
    </row>
    <row r="56" spans="1:15" ht="15" customHeight="1" x14ac:dyDescent="0.25">
      <c r="A56" s="20"/>
      <c r="C56" s="16" t="s">
        <v>9</v>
      </c>
      <c r="D56" s="9">
        <f t="shared" si="0"/>
        <v>34.799999999999997</v>
      </c>
      <c r="E56" s="17">
        <v>34.799999999999997</v>
      </c>
      <c r="F56" s="17">
        <v>22.7</v>
      </c>
      <c r="G56" s="17"/>
      <c r="H56" s="10">
        <f t="shared" si="1"/>
        <v>0</v>
      </c>
      <c r="I56" s="11"/>
      <c r="J56" s="11"/>
      <c r="K56" s="217"/>
      <c r="L56" s="13">
        <f t="shared" ref="L56:L71" si="24">M56+O56</f>
        <v>34.799999999999997</v>
      </c>
      <c r="M56" s="13">
        <f t="shared" ref="M56:M71" si="25">E56+I56</f>
        <v>34.799999999999997</v>
      </c>
      <c r="N56" s="13">
        <f t="shared" ref="N56:N71" si="26">F56+J56</f>
        <v>22.7</v>
      </c>
      <c r="O56" s="13">
        <f t="shared" ref="O56:O71" si="27">G56+K56</f>
        <v>0</v>
      </c>
    </row>
    <row r="57" spans="1:15" ht="15" customHeight="1" x14ac:dyDescent="0.25">
      <c r="A57" s="20"/>
      <c r="C57" s="16" t="s">
        <v>31</v>
      </c>
      <c r="D57" s="9">
        <f t="shared" si="0"/>
        <v>8.8000000000000007</v>
      </c>
      <c r="E57" s="17">
        <v>8.8000000000000007</v>
      </c>
      <c r="F57" s="17">
        <v>6.7</v>
      </c>
      <c r="G57" s="17"/>
      <c r="H57" s="10">
        <f t="shared" si="1"/>
        <v>0</v>
      </c>
      <c r="I57" s="11"/>
      <c r="J57" s="11"/>
      <c r="K57" s="217"/>
      <c r="L57" s="13">
        <f t="shared" si="24"/>
        <v>8.8000000000000007</v>
      </c>
      <c r="M57" s="13">
        <f t="shared" si="25"/>
        <v>8.8000000000000007</v>
      </c>
      <c r="N57" s="13">
        <f t="shared" si="26"/>
        <v>6.7</v>
      </c>
      <c r="O57" s="13">
        <f t="shared" si="27"/>
        <v>0</v>
      </c>
    </row>
    <row r="58" spans="1:15" ht="15" customHeight="1" x14ac:dyDescent="0.25">
      <c r="A58" s="20"/>
      <c r="C58" s="16" t="s">
        <v>22</v>
      </c>
      <c r="D58" s="9">
        <f t="shared" si="0"/>
        <v>54</v>
      </c>
      <c r="E58" s="17">
        <v>54</v>
      </c>
      <c r="F58" s="17">
        <v>32.799999999999997</v>
      </c>
      <c r="G58" s="17"/>
      <c r="H58" s="10">
        <f t="shared" si="1"/>
        <v>0</v>
      </c>
      <c r="I58" s="11"/>
      <c r="J58" s="11"/>
      <c r="K58" s="217"/>
      <c r="L58" s="13">
        <f t="shared" si="24"/>
        <v>54</v>
      </c>
      <c r="M58" s="13">
        <f t="shared" si="25"/>
        <v>54</v>
      </c>
      <c r="N58" s="13">
        <f t="shared" si="26"/>
        <v>32.799999999999997</v>
      </c>
      <c r="O58" s="13">
        <f t="shared" si="27"/>
        <v>0</v>
      </c>
    </row>
    <row r="59" spans="1:15" ht="15" customHeight="1" x14ac:dyDescent="0.25">
      <c r="A59" s="41"/>
      <c r="B59" s="260"/>
      <c r="C59" s="98" t="s">
        <v>24</v>
      </c>
      <c r="D59" s="9">
        <f t="shared" si="0"/>
        <v>16.399999999999999</v>
      </c>
      <c r="E59" s="17">
        <v>16.399999999999999</v>
      </c>
      <c r="F59" s="17">
        <v>12.4</v>
      </c>
      <c r="G59" s="17"/>
      <c r="H59" s="10">
        <f t="shared" si="1"/>
        <v>0</v>
      </c>
      <c r="I59" s="11"/>
      <c r="J59" s="11"/>
      <c r="K59" s="217"/>
      <c r="L59" s="12">
        <f>M59+O59</f>
        <v>16.399999999999999</v>
      </c>
      <c r="M59" s="12">
        <f>E59+I59</f>
        <v>16.399999999999999</v>
      </c>
      <c r="N59" s="12">
        <f>F59+J59</f>
        <v>12.4</v>
      </c>
      <c r="O59" s="12">
        <f>G59+K59</f>
        <v>0</v>
      </c>
    </row>
    <row r="60" spans="1:15" ht="15" customHeight="1" x14ac:dyDescent="0.25">
      <c r="A60" s="6" t="s">
        <v>78</v>
      </c>
      <c r="B60" s="18" t="s">
        <v>13</v>
      </c>
      <c r="C60" s="16"/>
      <c r="D60" s="9">
        <f t="shared" si="0"/>
        <v>76.900000000000006</v>
      </c>
      <c r="E60" s="17">
        <f>SUM(E61:E64)</f>
        <v>76.900000000000006</v>
      </c>
      <c r="F60" s="17">
        <f>SUM(F61:F64)</f>
        <v>52</v>
      </c>
      <c r="G60" s="17">
        <f>SUM(G61:G64)</f>
        <v>0</v>
      </c>
      <c r="H60" s="10">
        <f t="shared" si="1"/>
        <v>0</v>
      </c>
      <c r="I60" s="11">
        <f t="shared" ref="I60:O60" si="28">SUM(I61:I64)</f>
        <v>0</v>
      </c>
      <c r="J60" s="11">
        <f t="shared" si="28"/>
        <v>0.1</v>
      </c>
      <c r="K60" s="217">
        <f t="shared" si="28"/>
        <v>0</v>
      </c>
      <c r="L60" s="13">
        <f t="shared" si="28"/>
        <v>76.900000000000006</v>
      </c>
      <c r="M60" s="13">
        <f t="shared" si="28"/>
        <v>76.900000000000006</v>
      </c>
      <c r="N60" s="13">
        <f t="shared" si="28"/>
        <v>52.100000000000009</v>
      </c>
      <c r="O60" s="13">
        <f t="shared" si="28"/>
        <v>0</v>
      </c>
    </row>
    <row r="61" spans="1:15" ht="15" customHeight="1" x14ac:dyDescent="0.25">
      <c r="A61" s="20"/>
      <c r="C61" s="16" t="s">
        <v>9</v>
      </c>
      <c r="D61" s="9">
        <f t="shared" si="0"/>
        <v>38.200000000000003</v>
      </c>
      <c r="E61" s="17">
        <v>38.200000000000003</v>
      </c>
      <c r="F61" s="17">
        <v>23.1</v>
      </c>
      <c r="G61" s="17"/>
      <c r="H61" s="10">
        <f t="shared" si="1"/>
        <v>0</v>
      </c>
      <c r="I61" s="11"/>
      <c r="J61" s="11">
        <v>0.1</v>
      </c>
      <c r="K61" s="217"/>
      <c r="L61" s="13">
        <f t="shared" si="24"/>
        <v>38.200000000000003</v>
      </c>
      <c r="M61" s="13">
        <f t="shared" si="25"/>
        <v>38.200000000000003</v>
      </c>
      <c r="N61" s="13">
        <f t="shared" si="26"/>
        <v>23.200000000000003</v>
      </c>
      <c r="O61" s="13">
        <f t="shared" si="27"/>
        <v>0</v>
      </c>
    </row>
    <row r="62" spans="1:15" ht="15" customHeight="1" x14ac:dyDescent="0.25">
      <c r="A62" s="20"/>
      <c r="C62" s="16" t="s">
        <v>31</v>
      </c>
      <c r="D62" s="9">
        <f t="shared" si="0"/>
        <v>5.5</v>
      </c>
      <c r="E62" s="17">
        <v>5.5</v>
      </c>
      <c r="F62" s="17">
        <v>4.2</v>
      </c>
      <c r="G62" s="17"/>
      <c r="H62" s="10">
        <f t="shared" si="1"/>
        <v>0</v>
      </c>
      <c r="I62" s="11"/>
      <c r="J62" s="11"/>
      <c r="K62" s="217"/>
      <c r="L62" s="13">
        <f t="shared" si="24"/>
        <v>5.5</v>
      </c>
      <c r="M62" s="13">
        <f t="shared" si="25"/>
        <v>5.5</v>
      </c>
      <c r="N62" s="13">
        <f t="shared" si="26"/>
        <v>4.2</v>
      </c>
      <c r="O62" s="13">
        <f t="shared" si="27"/>
        <v>0</v>
      </c>
    </row>
    <row r="63" spans="1:15" ht="15" customHeight="1" x14ac:dyDescent="0.25">
      <c r="A63" s="20"/>
      <c r="C63" s="16" t="s">
        <v>22</v>
      </c>
      <c r="D63" s="9">
        <f t="shared" si="0"/>
        <v>15.2</v>
      </c>
      <c r="E63" s="17">
        <v>15.2</v>
      </c>
      <c r="F63" s="17">
        <v>11</v>
      </c>
      <c r="G63" s="17"/>
      <c r="H63" s="10">
        <f t="shared" si="1"/>
        <v>0</v>
      </c>
      <c r="I63" s="11"/>
      <c r="J63" s="11"/>
      <c r="K63" s="217"/>
      <c r="L63" s="13">
        <f t="shared" si="24"/>
        <v>15.2</v>
      </c>
      <c r="M63" s="13">
        <f t="shared" si="25"/>
        <v>15.2</v>
      </c>
      <c r="N63" s="13">
        <f t="shared" si="26"/>
        <v>11</v>
      </c>
      <c r="O63" s="13">
        <f t="shared" si="27"/>
        <v>0</v>
      </c>
    </row>
    <row r="64" spans="1:15" ht="15" customHeight="1" x14ac:dyDescent="0.25">
      <c r="A64" s="41"/>
      <c r="B64" s="260"/>
      <c r="C64" s="98" t="s">
        <v>24</v>
      </c>
      <c r="D64" s="9">
        <f t="shared" si="0"/>
        <v>18</v>
      </c>
      <c r="E64" s="17">
        <v>18</v>
      </c>
      <c r="F64" s="17">
        <v>13.7</v>
      </c>
      <c r="G64" s="17"/>
      <c r="H64" s="10">
        <f t="shared" si="1"/>
        <v>0</v>
      </c>
      <c r="I64" s="11"/>
      <c r="J64" s="11"/>
      <c r="K64" s="217"/>
      <c r="L64" s="12">
        <f>M64+O64</f>
        <v>18</v>
      </c>
      <c r="M64" s="12">
        <f>E64+I64</f>
        <v>18</v>
      </c>
      <c r="N64" s="12">
        <f>F64+J64</f>
        <v>13.7</v>
      </c>
      <c r="O64" s="12">
        <f>G64+K64</f>
        <v>0</v>
      </c>
    </row>
    <row r="65" spans="1:15" ht="15" customHeight="1" x14ac:dyDescent="0.25">
      <c r="A65" s="6" t="s">
        <v>79</v>
      </c>
      <c r="B65" s="30" t="s">
        <v>14</v>
      </c>
      <c r="C65" s="31"/>
      <c r="D65" s="9">
        <f t="shared" si="0"/>
        <v>80.099999999999994</v>
      </c>
      <c r="E65" s="17">
        <f t="shared" ref="E65:O65" si="29">SUM(E66:E69)</f>
        <v>79.3</v>
      </c>
      <c r="F65" s="17">
        <f t="shared" si="29"/>
        <v>54.8</v>
      </c>
      <c r="G65" s="17">
        <f t="shared" si="29"/>
        <v>0.8</v>
      </c>
      <c r="H65" s="10">
        <f t="shared" si="1"/>
        <v>0</v>
      </c>
      <c r="I65" s="11">
        <f t="shared" si="29"/>
        <v>0</v>
      </c>
      <c r="J65" s="11">
        <f t="shared" si="29"/>
        <v>0</v>
      </c>
      <c r="K65" s="217">
        <f t="shared" si="29"/>
        <v>0</v>
      </c>
      <c r="L65" s="13">
        <f t="shared" si="29"/>
        <v>80.099999999999994</v>
      </c>
      <c r="M65" s="13">
        <f t="shared" si="29"/>
        <v>79.3</v>
      </c>
      <c r="N65" s="13">
        <f t="shared" si="29"/>
        <v>54.8</v>
      </c>
      <c r="O65" s="13">
        <f t="shared" si="29"/>
        <v>0.8</v>
      </c>
    </row>
    <row r="66" spans="1:15" ht="15" customHeight="1" x14ac:dyDescent="0.25">
      <c r="A66" s="20"/>
      <c r="B66" s="81"/>
      <c r="C66" s="31" t="s">
        <v>9</v>
      </c>
      <c r="D66" s="9">
        <f t="shared" si="0"/>
        <v>39.799999999999997</v>
      </c>
      <c r="E66" s="17">
        <v>39</v>
      </c>
      <c r="F66" s="17">
        <v>24.2</v>
      </c>
      <c r="G66" s="17">
        <v>0.8</v>
      </c>
      <c r="H66" s="10">
        <f t="shared" si="1"/>
        <v>0</v>
      </c>
      <c r="I66" s="11"/>
      <c r="J66" s="11"/>
      <c r="K66" s="217"/>
      <c r="L66" s="13">
        <f t="shared" si="24"/>
        <v>39.799999999999997</v>
      </c>
      <c r="M66" s="13">
        <f t="shared" si="25"/>
        <v>39</v>
      </c>
      <c r="N66" s="13">
        <f t="shared" si="26"/>
        <v>24.2</v>
      </c>
      <c r="O66" s="13">
        <f t="shared" si="27"/>
        <v>0.8</v>
      </c>
    </row>
    <row r="67" spans="1:15" ht="15" customHeight="1" x14ac:dyDescent="0.25">
      <c r="A67" s="20"/>
      <c r="B67" s="81"/>
      <c r="C67" s="31" t="s">
        <v>31</v>
      </c>
      <c r="D67" s="9">
        <f t="shared" si="0"/>
        <v>5.8</v>
      </c>
      <c r="E67" s="17">
        <v>5.8</v>
      </c>
      <c r="F67" s="17">
        <v>4.5</v>
      </c>
      <c r="G67" s="17"/>
      <c r="H67" s="10">
        <f t="shared" si="1"/>
        <v>0</v>
      </c>
      <c r="I67" s="11"/>
      <c r="J67" s="11"/>
      <c r="K67" s="217"/>
      <c r="L67" s="13">
        <f t="shared" si="24"/>
        <v>5.8</v>
      </c>
      <c r="M67" s="13">
        <f t="shared" si="25"/>
        <v>5.8</v>
      </c>
      <c r="N67" s="13">
        <f t="shared" si="26"/>
        <v>4.5</v>
      </c>
      <c r="O67" s="13">
        <f t="shared" si="27"/>
        <v>0</v>
      </c>
    </row>
    <row r="68" spans="1:15" ht="15" customHeight="1" x14ac:dyDescent="0.25">
      <c r="A68" s="20"/>
      <c r="B68" s="81"/>
      <c r="C68" s="31" t="s">
        <v>22</v>
      </c>
      <c r="D68" s="9">
        <f t="shared" si="0"/>
        <v>18.899999999999999</v>
      </c>
      <c r="E68" s="17">
        <v>18.899999999999999</v>
      </c>
      <c r="F68" s="17">
        <v>14.4</v>
      </c>
      <c r="G68" s="17"/>
      <c r="H68" s="10">
        <f t="shared" si="1"/>
        <v>0</v>
      </c>
      <c r="I68" s="11"/>
      <c r="J68" s="11"/>
      <c r="K68" s="217"/>
      <c r="L68" s="13">
        <f t="shared" si="24"/>
        <v>18.899999999999999</v>
      </c>
      <c r="M68" s="13">
        <f t="shared" si="25"/>
        <v>18.899999999999999</v>
      </c>
      <c r="N68" s="13">
        <f t="shared" si="26"/>
        <v>14.4</v>
      </c>
      <c r="O68" s="13">
        <f t="shared" si="27"/>
        <v>0</v>
      </c>
    </row>
    <row r="69" spans="1:15" ht="15" customHeight="1" x14ac:dyDescent="0.25">
      <c r="A69" s="41"/>
      <c r="B69" s="42"/>
      <c r="C69" s="83" t="s">
        <v>24</v>
      </c>
      <c r="D69" s="9">
        <f t="shared" si="0"/>
        <v>15.6</v>
      </c>
      <c r="E69" s="17">
        <v>15.6</v>
      </c>
      <c r="F69" s="17">
        <v>11.7</v>
      </c>
      <c r="G69" s="17"/>
      <c r="H69" s="10">
        <f t="shared" si="1"/>
        <v>0</v>
      </c>
      <c r="I69" s="11"/>
      <c r="J69" s="11"/>
      <c r="K69" s="217"/>
      <c r="L69" s="12">
        <f>M69+O69</f>
        <v>15.6</v>
      </c>
      <c r="M69" s="12">
        <f>E69+I69</f>
        <v>15.6</v>
      </c>
      <c r="N69" s="12">
        <f>F69+J69</f>
        <v>11.7</v>
      </c>
      <c r="O69" s="12">
        <f>G69+K69</f>
        <v>0</v>
      </c>
    </row>
    <row r="70" spans="1:15" ht="15" customHeight="1" x14ac:dyDescent="0.25">
      <c r="A70" s="159" t="s">
        <v>80</v>
      </c>
      <c r="B70" s="30" t="s">
        <v>15</v>
      </c>
      <c r="C70" s="31"/>
      <c r="D70" s="9">
        <f t="shared" si="0"/>
        <v>86.399999999999991</v>
      </c>
      <c r="E70" s="17">
        <f>SUM(E71:E74)</f>
        <v>85.6</v>
      </c>
      <c r="F70" s="17">
        <f>SUM(F71:F74)</f>
        <v>60.5</v>
      </c>
      <c r="G70" s="17">
        <f t="shared" ref="G70:O70" si="30">SUM(G71:G74)</f>
        <v>0.8</v>
      </c>
      <c r="H70" s="10">
        <f t="shared" si="1"/>
        <v>0</v>
      </c>
      <c r="I70" s="11">
        <f t="shared" si="30"/>
        <v>0</v>
      </c>
      <c r="J70" s="11">
        <f t="shared" si="30"/>
        <v>-0.1</v>
      </c>
      <c r="K70" s="217">
        <f t="shared" si="30"/>
        <v>0</v>
      </c>
      <c r="L70" s="13">
        <f t="shared" si="30"/>
        <v>86.399999999999991</v>
      </c>
      <c r="M70" s="13">
        <f t="shared" si="30"/>
        <v>85.6</v>
      </c>
      <c r="N70" s="13">
        <f t="shared" si="30"/>
        <v>60.400000000000006</v>
      </c>
      <c r="O70" s="13">
        <f t="shared" si="30"/>
        <v>0.8</v>
      </c>
    </row>
    <row r="71" spans="1:15" ht="15" customHeight="1" x14ac:dyDescent="0.25">
      <c r="A71" s="163"/>
      <c r="B71" s="81"/>
      <c r="C71" s="31" t="s">
        <v>9</v>
      </c>
      <c r="D71" s="9">
        <f t="shared" si="0"/>
        <v>35.599999999999994</v>
      </c>
      <c r="E71" s="17">
        <v>34.799999999999997</v>
      </c>
      <c r="F71" s="17">
        <v>22.1</v>
      </c>
      <c r="G71" s="17">
        <v>0.8</v>
      </c>
      <c r="H71" s="10">
        <f t="shared" si="1"/>
        <v>0.1</v>
      </c>
      <c r="I71" s="11">
        <v>0.1</v>
      </c>
      <c r="J71" s="11"/>
      <c r="K71" s="217"/>
      <c r="L71" s="13">
        <f t="shared" si="24"/>
        <v>35.699999999999996</v>
      </c>
      <c r="M71" s="13">
        <f t="shared" si="25"/>
        <v>34.9</v>
      </c>
      <c r="N71" s="13">
        <f t="shared" si="26"/>
        <v>22.1</v>
      </c>
      <c r="O71" s="13">
        <f t="shared" si="27"/>
        <v>0.8</v>
      </c>
    </row>
    <row r="72" spans="1:15" ht="15" customHeight="1" x14ac:dyDescent="0.25">
      <c r="A72" s="163"/>
      <c r="B72" s="81"/>
      <c r="C72" s="31" t="s">
        <v>31</v>
      </c>
      <c r="D72" s="9">
        <f t="shared" si="0"/>
        <v>7.9</v>
      </c>
      <c r="E72" s="17">
        <v>7.9</v>
      </c>
      <c r="F72" s="17">
        <v>6</v>
      </c>
      <c r="G72" s="17"/>
      <c r="H72" s="10">
        <f t="shared" si="1"/>
        <v>0</v>
      </c>
      <c r="I72" s="11"/>
      <c r="J72" s="11"/>
      <c r="K72" s="217"/>
      <c r="L72" s="13">
        <f>M72+O72</f>
        <v>7.9</v>
      </c>
      <c r="M72" s="13">
        <f>E72+I72</f>
        <v>7.9</v>
      </c>
      <c r="N72" s="13">
        <f>F72+J72</f>
        <v>6</v>
      </c>
      <c r="O72" s="13">
        <f>G72+K72</f>
        <v>0</v>
      </c>
    </row>
    <row r="73" spans="1:15" ht="15" customHeight="1" x14ac:dyDescent="0.25">
      <c r="A73" s="163"/>
      <c r="B73" s="81"/>
      <c r="C73" s="31" t="s">
        <v>22</v>
      </c>
      <c r="D73" s="9">
        <f t="shared" si="0"/>
        <v>26.4</v>
      </c>
      <c r="E73" s="17">
        <v>26.4</v>
      </c>
      <c r="F73" s="17">
        <v>20.100000000000001</v>
      </c>
      <c r="G73" s="17"/>
      <c r="H73" s="10">
        <f t="shared" si="1"/>
        <v>-0.1</v>
      </c>
      <c r="I73" s="11">
        <v>-0.1</v>
      </c>
      <c r="J73" s="11">
        <v>-0.1</v>
      </c>
      <c r="K73" s="217"/>
      <c r="L73" s="13">
        <f t="shared" ref="L73:L94" si="31">M73+O73</f>
        <v>26.299999999999997</v>
      </c>
      <c r="M73" s="13">
        <f t="shared" ref="M73:M94" si="32">E73+I73</f>
        <v>26.299999999999997</v>
      </c>
      <c r="N73" s="13">
        <f t="shared" ref="N73:N94" si="33">F73+J73</f>
        <v>20</v>
      </c>
      <c r="O73" s="13">
        <f t="shared" ref="O73:O94" si="34">G73+K73</f>
        <v>0</v>
      </c>
    </row>
    <row r="74" spans="1:15" ht="15" customHeight="1" x14ac:dyDescent="0.25">
      <c r="A74" s="261"/>
      <c r="B74" s="42"/>
      <c r="C74" s="83" t="s">
        <v>24</v>
      </c>
      <c r="D74" s="9">
        <f t="shared" si="0"/>
        <v>16.5</v>
      </c>
      <c r="E74" s="17">
        <v>16.5</v>
      </c>
      <c r="F74" s="17">
        <v>12.3</v>
      </c>
      <c r="G74" s="17"/>
      <c r="H74" s="10">
        <f t="shared" si="1"/>
        <v>0</v>
      </c>
      <c r="I74" s="11"/>
      <c r="J74" s="11"/>
      <c r="K74" s="217"/>
      <c r="L74" s="12">
        <f>M74+O74</f>
        <v>16.5</v>
      </c>
      <c r="M74" s="12">
        <f>E74+I74</f>
        <v>16.5</v>
      </c>
      <c r="N74" s="12">
        <f>F74+J74</f>
        <v>12.3</v>
      </c>
      <c r="O74" s="12">
        <f>G74+K74</f>
        <v>0</v>
      </c>
    </row>
    <row r="75" spans="1:15" ht="15" customHeight="1" x14ac:dyDescent="0.25">
      <c r="A75" s="6" t="s">
        <v>81</v>
      </c>
      <c r="B75" s="262" t="s">
        <v>16</v>
      </c>
      <c r="C75" s="16"/>
      <c r="D75" s="9">
        <f t="shared" si="0"/>
        <v>166.9</v>
      </c>
      <c r="E75" s="17">
        <f>SUM(E76:E80)</f>
        <v>161.1</v>
      </c>
      <c r="F75" s="17">
        <f>SUM(F76:F80)</f>
        <v>113.9</v>
      </c>
      <c r="G75" s="17">
        <f t="shared" ref="G75:O75" si="35">SUM(G76:G80)</f>
        <v>5.8</v>
      </c>
      <c r="H75" s="10">
        <f t="shared" si="1"/>
        <v>-3.4</v>
      </c>
      <c r="I75" s="11">
        <f>SUM(I76:I80)</f>
        <v>-3.4</v>
      </c>
      <c r="J75" s="11">
        <f>SUM(J76:J80)</f>
        <v>-1</v>
      </c>
      <c r="K75" s="11">
        <f t="shared" si="35"/>
        <v>0</v>
      </c>
      <c r="L75" s="13">
        <f t="shared" si="35"/>
        <v>163.5</v>
      </c>
      <c r="M75" s="13">
        <f t="shared" si="35"/>
        <v>157.69999999999999</v>
      </c>
      <c r="N75" s="13">
        <f t="shared" si="35"/>
        <v>112.9</v>
      </c>
      <c r="O75" s="13">
        <f t="shared" si="35"/>
        <v>5.8</v>
      </c>
    </row>
    <row r="76" spans="1:15" ht="15" customHeight="1" x14ac:dyDescent="0.25">
      <c r="A76" s="20"/>
      <c r="B76" s="263"/>
      <c r="C76" s="16" t="s">
        <v>9</v>
      </c>
      <c r="D76" s="9">
        <f t="shared" si="0"/>
        <v>61.9</v>
      </c>
      <c r="E76" s="17">
        <v>61.9</v>
      </c>
      <c r="F76" s="17">
        <v>40.4</v>
      </c>
      <c r="G76" s="17"/>
      <c r="H76" s="10">
        <f t="shared" si="1"/>
        <v>-1.9</v>
      </c>
      <c r="I76" s="11">
        <v>-1.9</v>
      </c>
      <c r="J76" s="11">
        <v>0.1</v>
      </c>
      <c r="K76" s="217"/>
      <c r="L76" s="13">
        <f t="shared" si="31"/>
        <v>60</v>
      </c>
      <c r="M76" s="13">
        <f t="shared" si="32"/>
        <v>60</v>
      </c>
      <c r="N76" s="13">
        <f t="shared" si="33"/>
        <v>40.5</v>
      </c>
      <c r="O76" s="13">
        <f t="shared" si="34"/>
        <v>0</v>
      </c>
    </row>
    <row r="77" spans="1:15" ht="15" customHeight="1" x14ac:dyDescent="0.25">
      <c r="A77" s="20"/>
      <c r="B77" s="263"/>
      <c r="C77" s="16" t="s">
        <v>31</v>
      </c>
      <c r="D77" s="9">
        <f t="shared" si="0"/>
        <v>15</v>
      </c>
      <c r="E77" s="17">
        <v>15</v>
      </c>
      <c r="F77" s="17">
        <v>11.5</v>
      </c>
      <c r="G77" s="17"/>
      <c r="H77" s="10">
        <f t="shared" si="1"/>
        <v>0</v>
      </c>
      <c r="I77" s="11"/>
      <c r="J77" s="11"/>
      <c r="K77" s="217"/>
      <c r="L77" s="13">
        <f t="shared" si="31"/>
        <v>15</v>
      </c>
      <c r="M77" s="13">
        <f t="shared" si="32"/>
        <v>15</v>
      </c>
      <c r="N77" s="13">
        <f t="shared" si="33"/>
        <v>11.5</v>
      </c>
      <c r="O77" s="13">
        <f t="shared" si="34"/>
        <v>0</v>
      </c>
    </row>
    <row r="78" spans="1:15" ht="15" customHeight="1" x14ac:dyDescent="0.25">
      <c r="A78" s="20"/>
      <c r="B78" s="263"/>
      <c r="C78" s="16" t="s">
        <v>22</v>
      </c>
      <c r="D78" s="9">
        <f t="shared" si="0"/>
        <v>68.400000000000006</v>
      </c>
      <c r="E78" s="17">
        <v>62.6</v>
      </c>
      <c r="F78" s="17">
        <v>45.6</v>
      </c>
      <c r="G78" s="17">
        <v>5.8</v>
      </c>
      <c r="H78" s="10">
        <f t="shared" si="1"/>
        <v>-1.1000000000000001</v>
      </c>
      <c r="I78" s="11">
        <v>-1.1000000000000001</v>
      </c>
      <c r="J78" s="11">
        <v>-0.8</v>
      </c>
      <c r="K78" s="217"/>
      <c r="L78" s="13">
        <f t="shared" si="31"/>
        <v>67.3</v>
      </c>
      <c r="M78" s="13">
        <f t="shared" si="32"/>
        <v>61.5</v>
      </c>
      <c r="N78" s="13">
        <f t="shared" si="33"/>
        <v>44.800000000000004</v>
      </c>
      <c r="O78" s="13">
        <f t="shared" si="34"/>
        <v>5.8</v>
      </c>
    </row>
    <row r="79" spans="1:15" ht="15" customHeight="1" x14ac:dyDescent="0.25">
      <c r="A79" s="20"/>
      <c r="C79" s="98" t="s">
        <v>30</v>
      </c>
      <c r="D79" s="9">
        <f t="shared" ref="D79" si="36">E79+G79</f>
        <v>0.7</v>
      </c>
      <c r="E79" s="17">
        <v>0.7</v>
      </c>
      <c r="F79" s="17">
        <v>0.5</v>
      </c>
      <c r="G79" s="17"/>
      <c r="H79" s="10">
        <f t="shared" ref="H79" si="37">I79+K79</f>
        <v>0</v>
      </c>
      <c r="I79" s="11"/>
      <c r="J79" s="11"/>
      <c r="K79" s="217"/>
      <c r="L79" s="13">
        <f t="shared" si="31"/>
        <v>0.7</v>
      </c>
      <c r="M79" s="13">
        <f t="shared" si="32"/>
        <v>0.7</v>
      </c>
      <c r="N79" s="13">
        <f t="shared" si="33"/>
        <v>0.5</v>
      </c>
      <c r="O79" s="13">
        <f t="shared" si="34"/>
        <v>0</v>
      </c>
    </row>
    <row r="80" spans="1:15" ht="15" customHeight="1" x14ac:dyDescent="0.25">
      <c r="A80" s="264"/>
      <c r="B80" s="265"/>
      <c r="C80" s="98" t="s">
        <v>24</v>
      </c>
      <c r="D80" s="9">
        <f t="shared" si="0"/>
        <v>20.9</v>
      </c>
      <c r="E80" s="17">
        <v>20.9</v>
      </c>
      <c r="F80" s="17">
        <v>15.9</v>
      </c>
      <c r="G80" s="17"/>
      <c r="H80" s="10">
        <f t="shared" si="1"/>
        <v>-0.4</v>
      </c>
      <c r="I80" s="11">
        <v>-0.4</v>
      </c>
      <c r="J80" s="11">
        <v>-0.3</v>
      </c>
      <c r="K80" s="217"/>
      <c r="L80" s="12">
        <f>M80+O80</f>
        <v>20.5</v>
      </c>
      <c r="M80" s="12">
        <f>E80+I80</f>
        <v>20.5</v>
      </c>
      <c r="N80" s="12">
        <f>F80+J80</f>
        <v>15.6</v>
      </c>
      <c r="O80" s="12">
        <f>G80+K80</f>
        <v>0</v>
      </c>
    </row>
    <row r="81" spans="1:15" ht="15" customHeight="1" x14ac:dyDescent="0.25">
      <c r="A81" s="6" t="s">
        <v>82</v>
      </c>
      <c r="B81" s="18" t="s">
        <v>17</v>
      </c>
      <c r="C81" s="16"/>
      <c r="D81" s="9">
        <f t="shared" si="0"/>
        <v>82.2</v>
      </c>
      <c r="E81" s="17">
        <f t="shared" ref="E81:O81" si="38">SUM(E82:E85)</f>
        <v>82.2</v>
      </c>
      <c r="F81" s="17">
        <f t="shared" si="38"/>
        <v>57.7</v>
      </c>
      <c r="G81" s="17">
        <f t="shared" si="38"/>
        <v>0</v>
      </c>
      <c r="H81" s="10">
        <f t="shared" si="1"/>
        <v>0</v>
      </c>
      <c r="I81" s="11">
        <f t="shared" si="38"/>
        <v>0</v>
      </c>
      <c r="J81" s="11">
        <f t="shared" si="38"/>
        <v>0</v>
      </c>
      <c r="K81" s="217">
        <f t="shared" si="38"/>
        <v>0</v>
      </c>
      <c r="L81" s="13">
        <f t="shared" si="38"/>
        <v>82.2</v>
      </c>
      <c r="M81" s="13">
        <f t="shared" si="38"/>
        <v>82.2</v>
      </c>
      <c r="N81" s="13">
        <f t="shared" si="38"/>
        <v>57.7</v>
      </c>
      <c r="O81" s="13">
        <f t="shared" si="38"/>
        <v>0</v>
      </c>
    </row>
    <row r="82" spans="1:15" ht="15" customHeight="1" x14ac:dyDescent="0.25">
      <c r="A82" s="20"/>
      <c r="C82" s="16" t="s">
        <v>9</v>
      </c>
      <c r="D82" s="9">
        <f t="shared" si="0"/>
        <v>39.6</v>
      </c>
      <c r="E82" s="17">
        <v>39.6</v>
      </c>
      <c r="F82" s="17">
        <v>25.4</v>
      </c>
      <c r="G82" s="17"/>
      <c r="H82" s="10">
        <f t="shared" si="1"/>
        <v>0</v>
      </c>
      <c r="I82" s="11"/>
      <c r="J82" s="11"/>
      <c r="K82" s="217"/>
      <c r="L82" s="13">
        <f t="shared" si="31"/>
        <v>39.6</v>
      </c>
      <c r="M82" s="13">
        <f t="shared" si="32"/>
        <v>39.6</v>
      </c>
      <c r="N82" s="13">
        <f t="shared" si="33"/>
        <v>25.4</v>
      </c>
      <c r="O82" s="13">
        <f t="shared" si="34"/>
        <v>0</v>
      </c>
    </row>
    <row r="83" spans="1:15" ht="15" customHeight="1" x14ac:dyDescent="0.25">
      <c r="A83" s="20"/>
      <c r="C83" s="16" t="s">
        <v>31</v>
      </c>
      <c r="D83" s="9">
        <f t="shared" si="0"/>
        <v>2.5</v>
      </c>
      <c r="E83" s="17">
        <v>2.5</v>
      </c>
      <c r="F83" s="17">
        <v>1.9</v>
      </c>
      <c r="G83" s="17"/>
      <c r="H83" s="10">
        <f t="shared" si="1"/>
        <v>0</v>
      </c>
      <c r="I83" s="11"/>
      <c r="J83" s="11"/>
      <c r="K83" s="217"/>
      <c r="L83" s="13">
        <f t="shared" si="31"/>
        <v>2.5</v>
      </c>
      <c r="M83" s="13">
        <f t="shared" si="32"/>
        <v>2.5</v>
      </c>
      <c r="N83" s="13">
        <f t="shared" si="33"/>
        <v>1.9</v>
      </c>
      <c r="O83" s="13">
        <f t="shared" si="34"/>
        <v>0</v>
      </c>
    </row>
    <row r="84" spans="1:15" ht="15" customHeight="1" x14ac:dyDescent="0.25">
      <c r="A84" s="20"/>
      <c r="C84" s="16" t="s">
        <v>22</v>
      </c>
      <c r="D84" s="9">
        <f t="shared" si="0"/>
        <v>24.4</v>
      </c>
      <c r="E84" s="17">
        <v>24.4</v>
      </c>
      <c r="F84" s="17">
        <v>18.600000000000001</v>
      </c>
      <c r="G84" s="17"/>
      <c r="H84" s="10">
        <f t="shared" si="1"/>
        <v>0</v>
      </c>
      <c r="I84" s="11"/>
      <c r="J84" s="11"/>
      <c r="K84" s="217"/>
      <c r="L84" s="13">
        <f t="shared" si="31"/>
        <v>24.4</v>
      </c>
      <c r="M84" s="13">
        <f t="shared" si="32"/>
        <v>24.4</v>
      </c>
      <c r="N84" s="13">
        <f t="shared" si="33"/>
        <v>18.600000000000001</v>
      </c>
      <c r="O84" s="13">
        <f t="shared" si="34"/>
        <v>0</v>
      </c>
    </row>
    <row r="85" spans="1:15" ht="15" customHeight="1" x14ac:dyDescent="0.25">
      <c r="A85" s="41"/>
      <c r="B85" s="260"/>
      <c r="C85" s="98" t="s">
        <v>24</v>
      </c>
      <c r="D85" s="9">
        <f t="shared" si="0"/>
        <v>15.7</v>
      </c>
      <c r="E85" s="17">
        <v>15.7</v>
      </c>
      <c r="F85" s="17">
        <v>11.8</v>
      </c>
      <c r="G85" s="17"/>
      <c r="H85" s="10">
        <f t="shared" si="1"/>
        <v>0</v>
      </c>
      <c r="I85" s="11"/>
      <c r="J85" s="11"/>
      <c r="K85" s="217"/>
      <c r="L85" s="12">
        <f>M85+O85</f>
        <v>15.7</v>
      </c>
      <c r="M85" s="12">
        <f>E85+I85</f>
        <v>15.7</v>
      </c>
      <c r="N85" s="12">
        <f>F85+J85</f>
        <v>11.8</v>
      </c>
      <c r="O85" s="12">
        <f>G85+K85</f>
        <v>0</v>
      </c>
    </row>
    <row r="86" spans="1:15" ht="15" customHeight="1" x14ac:dyDescent="0.25">
      <c r="A86" s="6" t="s">
        <v>83</v>
      </c>
      <c r="B86" s="18" t="s">
        <v>18</v>
      </c>
      <c r="C86" s="16"/>
      <c r="D86" s="9">
        <f t="shared" si="0"/>
        <v>60.2</v>
      </c>
      <c r="E86" s="17">
        <f t="shared" ref="E86:O86" si="39">SUM(E87:E90)</f>
        <v>60.2</v>
      </c>
      <c r="F86" s="17">
        <f t="shared" si="39"/>
        <v>43.5</v>
      </c>
      <c r="G86" s="17">
        <f t="shared" si="39"/>
        <v>0</v>
      </c>
      <c r="H86" s="10">
        <f t="shared" si="1"/>
        <v>0</v>
      </c>
      <c r="I86" s="11">
        <f t="shared" si="39"/>
        <v>0</v>
      </c>
      <c r="J86" s="11">
        <f t="shared" si="39"/>
        <v>-0.1</v>
      </c>
      <c r="K86" s="217">
        <f t="shared" si="39"/>
        <v>0</v>
      </c>
      <c r="L86" s="13">
        <f t="shared" si="39"/>
        <v>60.2</v>
      </c>
      <c r="M86" s="13">
        <f t="shared" si="39"/>
        <v>60.2</v>
      </c>
      <c r="N86" s="13">
        <f t="shared" si="39"/>
        <v>43.400000000000006</v>
      </c>
      <c r="O86" s="13">
        <f t="shared" si="39"/>
        <v>0</v>
      </c>
    </row>
    <row r="87" spans="1:15" ht="15" customHeight="1" x14ac:dyDescent="0.25">
      <c r="A87" s="20"/>
      <c r="C87" s="16" t="s">
        <v>9</v>
      </c>
      <c r="D87" s="9">
        <f t="shared" si="0"/>
        <v>28.1</v>
      </c>
      <c r="E87" s="17">
        <v>28.1</v>
      </c>
      <c r="F87" s="17">
        <v>19.2</v>
      </c>
      <c r="G87" s="17"/>
      <c r="H87" s="10">
        <f t="shared" si="1"/>
        <v>0</v>
      </c>
      <c r="I87" s="11"/>
      <c r="J87" s="11">
        <v>-0.1</v>
      </c>
      <c r="K87" s="217"/>
      <c r="L87" s="13">
        <f t="shared" si="31"/>
        <v>28.1</v>
      </c>
      <c r="M87" s="13">
        <f t="shared" si="32"/>
        <v>28.1</v>
      </c>
      <c r="N87" s="13">
        <f t="shared" si="33"/>
        <v>19.099999999999998</v>
      </c>
      <c r="O87" s="13">
        <f t="shared" si="34"/>
        <v>0</v>
      </c>
    </row>
    <row r="88" spans="1:15" ht="15" customHeight="1" x14ac:dyDescent="0.25">
      <c r="A88" s="20"/>
      <c r="C88" s="16" t="s">
        <v>31</v>
      </c>
      <c r="D88" s="9">
        <f t="shared" si="0"/>
        <v>2.8</v>
      </c>
      <c r="E88" s="17">
        <v>2.8</v>
      </c>
      <c r="F88" s="17">
        <v>2.1</v>
      </c>
      <c r="G88" s="17"/>
      <c r="H88" s="10">
        <f t="shared" si="1"/>
        <v>0</v>
      </c>
      <c r="I88" s="11"/>
      <c r="J88" s="11"/>
      <c r="K88" s="217"/>
      <c r="L88" s="13">
        <f t="shared" si="31"/>
        <v>2.8</v>
      </c>
      <c r="M88" s="13">
        <f t="shared" si="32"/>
        <v>2.8</v>
      </c>
      <c r="N88" s="13">
        <f t="shared" si="33"/>
        <v>2.1</v>
      </c>
      <c r="O88" s="13">
        <f t="shared" si="34"/>
        <v>0</v>
      </c>
    </row>
    <row r="89" spans="1:15" ht="15" customHeight="1" x14ac:dyDescent="0.25">
      <c r="A89" s="20"/>
      <c r="C89" s="16" t="s">
        <v>22</v>
      </c>
      <c r="D89" s="9">
        <f t="shared" si="0"/>
        <v>21.7</v>
      </c>
      <c r="E89" s="17">
        <v>21.7</v>
      </c>
      <c r="F89" s="17">
        <v>16.5</v>
      </c>
      <c r="G89" s="17"/>
      <c r="H89" s="10">
        <f t="shared" si="1"/>
        <v>0</v>
      </c>
      <c r="I89" s="11"/>
      <c r="J89" s="11"/>
      <c r="K89" s="217"/>
      <c r="L89" s="13">
        <f t="shared" si="31"/>
        <v>21.7</v>
      </c>
      <c r="M89" s="13">
        <f t="shared" si="32"/>
        <v>21.7</v>
      </c>
      <c r="N89" s="13">
        <f t="shared" si="33"/>
        <v>16.5</v>
      </c>
      <c r="O89" s="13">
        <f t="shared" si="34"/>
        <v>0</v>
      </c>
    </row>
    <row r="90" spans="1:15" ht="15" customHeight="1" x14ac:dyDescent="0.25">
      <c r="A90" s="41"/>
      <c r="B90" s="260"/>
      <c r="C90" s="98" t="s">
        <v>24</v>
      </c>
      <c r="D90" s="9">
        <f t="shared" si="0"/>
        <v>7.6</v>
      </c>
      <c r="E90" s="17">
        <v>7.6</v>
      </c>
      <c r="F90" s="17">
        <v>5.7</v>
      </c>
      <c r="G90" s="17"/>
      <c r="H90" s="10">
        <f t="shared" si="1"/>
        <v>0</v>
      </c>
      <c r="I90" s="11"/>
      <c r="J90" s="11"/>
      <c r="K90" s="217"/>
      <c r="L90" s="12">
        <f>M90+O90</f>
        <v>7.6</v>
      </c>
      <c r="M90" s="12">
        <f>E90+I90</f>
        <v>7.6</v>
      </c>
      <c r="N90" s="12">
        <f>F90+J90</f>
        <v>5.7</v>
      </c>
      <c r="O90" s="12">
        <f>G90+K90</f>
        <v>0</v>
      </c>
    </row>
    <row r="91" spans="1:15" ht="15" customHeight="1" x14ac:dyDescent="0.25">
      <c r="A91" s="6" t="s">
        <v>84</v>
      </c>
      <c r="B91" s="18" t="s">
        <v>19</v>
      </c>
      <c r="C91" s="16"/>
      <c r="D91" s="9">
        <f t="shared" si="0"/>
        <v>154.6</v>
      </c>
      <c r="E91" s="17">
        <f>SUM(E92:E94)</f>
        <v>146.1</v>
      </c>
      <c r="F91" s="17">
        <f>SUM(F92:F94)</f>
        <v>92.600000000000009</v>
      </c>
      <c r="G91" s="17">
        <f t="shared" ref="G91:O91" si="40">SUM(G92:G94)</f>
        <v>8.5</v>
      </c>
      <c r="H91" s="10">
        <f t="shared" si="1"/>
        <v>-2.2000000000000002</v>
      </c>
      <c r="I91" s="11">
        <f t="shared" si="40"/>
        <v>-3</v>
      </c>
      <c r="J91" s="11">
        <f t="shared" si="40"/>
        <v>-1.3</v>
      </c>
      <c r="K91" s="217">
        <f t="shared" si="40"/>
        <v>0.8</v>
      </c>
      <c r="L91" s="13">
        <f t="shared" si="40"/>
        <v>152.4</v>
      </c>
      <c r="M91" s="13">
        <f t="shared" si="40"/>
        <v>143.1</v>
      </c>
      <c r="N91" s="13">
        <f t="shared" si="40"/>
        <v>91.3</v>
      </c>
      <c r="O91" s="13">
        <f t="shared" si="40"/>
        <v>9.3000000000000007</v>
      </c>
    </row>
    <row r="92" spans="1:15" ht="15" customHeight="1" x14ac:dyDescent="0.25">
      <c r="A92" s="20"/>
      <c r="C92" s="16" t="s">
        <v>9</v>
      </c>
      <c r="D92" s="9">
        <f t="shared" si="0"/>
        <v>116</v>
      </c>
      <c r="E92" s="17">
        <v>107.5</v>
      </c>
      <c r="F92" s="17">
        <v>63.1</v>
      </c>
      <c r="G92" s="17">
        <v>8.5</v>
      </c>
      <c r="H92" s="10">
        <f t="shared" si="1"/>
        <v>-1.2</v>
      </c>
      <c r="I92" s="11">
        <v>-2</v>
      </c>
      <c r="J92" s="11">
        <v>-0.5</v>
      </c>
      <c r="K92" s="217">
        <v>0.8</v>
      </c>
      <c r="L92" s="13">
        <f t="shared" si="31"/>
        <v>114.8</v>
      </c>
      <c r="M92" s="13">
        <f t="shared" si="32"/>
        <v>105.5</v>
      </c>
      <c r="N92" s="13">
        <f t="shared" si="33"/>
        <v>62.6</v>
      </c>
      <c r="O92" s="13">
        <f t="shared" si="34"/>
        <v>9.3000000000000007</v>
      </c>
    </row>
    <row r="93" spans="1:15" ht="15" customHeight="1" x14ac:dyDescent="0.25">
      <c r="A93" s="20"/>
      <c r="C93" s="16" t="s">
        <v>31</v>
      </c>
      <c r="D93" s="9">
        <f t="shared" si="0"/>
        <v>16</v>
      </c>
      <c r="E93" s="17">
        <v>16</v>
      </c>
      <c r="F93" s="17">
        <v>12.3</v>
      </c>
      <c r="G93" s="17"/>
      <c r="H93" s="10">
        <f t="shared" si="1"/>
        <v>-1</v>
      </c>
      <c r="I93" s="11">
        <v>-1</v>
      </c>
      <c r="J93" s="11">
        <v>-0.8</v>
      </c>
      <c r="K93" s="217"/>
      <c r="L93" s="13">
        <f t="shared" si="31"/>
        <v>15</v>
      </c>
      <c r="M93" s="13">
        <f t="shared" si="32"/>
        <v>15</v>
      </c>
      <c r="N93" s="13">
        <f t="shared" si="33"/>
        <v>11.5</v>
      </c>
      <c r="O93" s="13">
        <f t="shared" si="34"/>
        <v>0</v>
      </c>
    </row>
    <row r="94" spans="1:15" ht="15" customHeight="1" x14ac:dyDescent="0.25">
      <c r="A94" s="20"/>
      <c r="C94" s="16" t="s">
        <v>22</v>
      </c>
      <c r="D94" s="9">
        <f t="shared" si="0"/>
        <v>22.6</v>
      </c>
      <c r="E94" s="17">
        <v>22.6</v>
      </c>
      <c r="F94" s="17">
        <v>17.2</v>
      </c>
      <c r="G94" s="17"/>
      <c r="H94" s="10">
        <f t="shared" si="1"/>
        <v>0</v>
      </c>
      <c r="I94" s="11"/>
      <c r="J94" s="11"/>
      <c r="K94" s="217"/>
      <c r="L94" s="13">
        <f t="shared" si="31"/>
        <v>22.6</v>
      </c>
      <c r="M94" s="13">
        <f t="shared" si="32"/>
        <v>22.6</v>
      </c>
      <c r="N94" s="13">
        <f t="shared" si="33"/>
        <v>17.2</v>
      </c>
      <c r="O94" s="13">
        <f t="shared" si="34"/>
        <v>0</v>
      </c>
    </row>
    <row r="95" spans="1:15" ht="30" x14ac:dyDescent="0.25">
      <c r="A95" s="14" t="s">
        <v>85</v>
      </c>
      <c r="B95" s="266" t="s">
        <v>26</v>
      </c>
      <c r="C95" s="16" t="s">
        <v>9</v>
      </c>
      <c r="D95" s="9">
        <f t="shared" si="0"/>
        <v>916.2</v>
      </c>
      <c r="E95" s="17">
        <v>300.10000000000002</v>
      </c>
      <c r="F95" s="17"/>
      <c r="G95" s="17">
        <v>616.1</v>
      </c>
      <c r="H95" s="10">
        <f t="shared" si="1"/>
        <v>-53</v>
      </c>
      <c r="I95" s="11">
        <v>-53.5</v>
      </c>
      <c r="J95" s="11"/>
      <c r="K95" s="217">
        <v>0.5</v>
      </c>
      <c r="L95" s="13">
        <f>M95+O95</f>
        <v>863.2</v>
      </c>
      <c r="M95" s="13">
        <f t="shared" ref="M95:O96" si="41">E95+I95</f>
        <v>246.60000000000002</v>
      </c>
      <c r="N95" s="13">
        <f t="shared" si="41"/>
        <v>0</v>
      </c>
      <c r="O95" s="13">
        <f t="shared" si="41"/>
        <v>616.6</v>
      </c>
    </row>
    <row r="96" spans="1:15" ht="15" customHeight="1" x14ac:dyDescent="0.25">
      <c r="A96" s="20" t="s">
        <v>86</v>
      </c>
      <c r="B96" s="36" t="s">
        <v>171</v>
      </c>
      <c r="C96" s="98" t="s">
        <v>21</v>
      </c>
      <c r="D96" s="9">
        <f t="shared" si="0"/>
        <v>22</v>
      </c>
      <c r="E96" s="17">
        <v>1</v>
      </c>
      <c r="F96" s="17"/>
      <c r="G96" s="17">
        <v>21</v>
      </c>
      <c r="H96" s="10">
        <f t="shared" si="1"/>
        <v>0</v>
      </c>
      <c r="I96" s="11"/>
      <c r="J96" s="11"/>
      <c r="K96" s="217"/>
      <c r="L96" s="13">
        <f>M96+O96</f>
        <v>22</v>
      </c>
      <c r="M96" s="13">
        <f t="shared" si="41"/>
        <v>1</v>
      </c>
      <c r="N96" s="13">
        <f t="shared" si="41"/>
        <v>0</v>
      </c>
      <c r="O96" s="13">
        <f t="shared" si="41"/>
        <v>21</v>
      </c>
    </row>
    <row r="97" spans="1:15" ht="15.95" customHeight="1" x14ac:dyDescent="0.25">
      <c r="A97" s="21" t="s">
        <v>87</v>
      </c>
      <c r="B97" s="267" t="s">
        <v>175</v>
      </c>
      <c r="C97" s="73"/>
      <c r="D97" s="74">
        <f t="shared" ref="D97:O97" si="42">D30+D31+D38+D44+D49+D55+D60+D65+D70+D75+D81+D86+D91+D95+D96</f>
        <v>5575.9</v>
      </c>
      <c r="E97" s="74">
        <f t="shared" si="42"/>
        <v>4694.5000000000009</v>
      </c>
      <c r="F97" s="74">
        <f t="shared" si="42"/>
        <v>2122.9</v>
      </c>
      <c r="G97" s="74">
        <f t="shared" si="42"/>
        <v>881.40000000000009</v>
      </c>
      <c r="H97" s="75">
        <f t="shared" si="42"/>
        <v>107.40000000000003</v>
      </c>
      <c r="I97" s="75">
        <f t="shared" si="42"/>
        <v>125.30000000000001</v>
      </c>
      <c r="J97" s="75">
        <f t="shared" si="42"/>
        <v>19.999999999999996</v>
      </c>
      <c r="K97" s="268">
        <f t="shared" si="42"/>
        <v>-17.899999999999999</v>
      </c>
      <c r="L97" s="45">
        <f t="shared" si="42"/>
        <v>5683.2999999999984</v>
      </c>
      <c r="M97" s="45">
        <f t="shared" si="42"/>
        <v>4819.8</v>
      </c>
      <c r="N97" s="45">
        <f t="shared" si="42"/>
        <v>2142.9</v>
      </c>
      <c r="O97" s="45">
        <f t="shared" si="42"/>
        <v>863.5</v>
      </c>
    </row>
    <row r="98" spans="1:15" ht="15.95" customHeight="1" x14ac:dyDescent="0.25">
      <c r="A98" s="163" t="s">
        <v>88</v>
      </c>
      <c r="B98" s="565" t="s">
        <v>59</v>
      </c>
      <c r="C98" s="565"/>
      <c r="D98" s="565"/>
      <c r="E98" s="565"/>
      <c r="F98" s="565"/>
      <c r="G98" s="565"/>
      <c r="H98" s="565"/>
      <c r="I98" s="565"/>
      <c r="J98" s="565"/>
      <c r="K98" s="565"/>
      <c r="L98" s="565"/>
      <c r="M98" s="565"/>
      <c r="N98" s="565"/>
      <c r="O98" s="565"/>
    </row>
    <row r="99" spans="1:15" ht="15" customHeight="1" x14ac:dyDescent="0.25">
      <c r="A99" s="6" t="s">
        <v>89</v>
      </c>
      <c r="B99" s="81" t="s">
        <v>20</v>
      </c>
      <c r="C99" s="82"/>
      <c r="D99" s="9">
        <f>D100+D101+D102+D105+D106</f>
        <v>1799.9</v>
      </c>
      <c r="E99" s="9">
        <f t="shared" ref="E99:O99" si="43">E100+E101+E102+E105+E106</f>
        <v>1624.1</v>
      </c>
      <c r="F99" s="9">
        <f t="shared" si="43"/>
        <v>0</v>
      </c>
      <c r="G99" s="9">
        <f t="shared" si="43"/>
        <v>175.8</v>
      </c>
      <c r="H99" s="10">
        <f t="shared" ref="H99:H106" si="44">I99+K99</f>
        <v>-1.6999999999999993</v>
      </c>
      <c r="I99" s="10">
        <f t="shared" si="43"/>
        <v>-20.7</v>
      </c>
      <c r="J99" s="10">
        <f t="shared" si="43"/>
        <v>0</v>
      </c>
      <c r="K99" s="259">
        <f t="shared" si="43"/>
        <v>19</v>
      </c>
      <c r="L99" s="12">
        <f t="shared" si="43"/>
        <v>1798.2</v>
      </c>
      <c r="M99" s="12">
        <f t="shared" si="43"/>
        <v>1603.4</v>
      </c>
      <c r="N99" s="12">
        <f t="shared" si="43"/>
        <v>0</v>
      </c>
      <c r="O99" s="12">
        <f t="shared" si="43"/>
        <v>194.8</v>
      </c>
    </row>
    <row r="100" spans="1:15" ht="15" customHeight="1" x14ac:dyDescent="0.25">
      <c r="A100" s="20"/>
      <c r="B100" s="81"/>
      <c r="C100" s="31" t="s">
        <v>21</v>
      </c>
      <c r="D100" s="17">
        <f t="shared" ref="D100:D106" si="45">E100+G100</f>
        <v>79.899999999999991</v>
      </c>
      <c r="E100" s="17">
        <v>70.3</v>
      </c>
      <c r="F100" s="17"/>
      <c r="G100" s="17">
        <v>9.6</v>
      </c>
      <c r="H100" s="10">
        <f t="shared" si="44"/>
        <v>-10.7</v>
      </c>
      <c r="I100" s="11">
        <v>-15.4</v>
      </c>
      <c r="J100" s="11"/>
      <c r="K100" s="217">
        <v>4.7</v>
      </c>
      <c r="L100" s="13">
        <f t="shared" ref="L100:L150" si="46">M100+O100</f>
        <v>69.2</v>
      </c>
      <c r="M100" s="13">
        <f t="shared" ref="M100:M150" si="47">E100+I100</f>
        <v>54.9</v>
      </c>
      <c r="N100" s="13">
        <f t="shared" ref="N100:N150" si="48">F100+J100</f>
        <v>0</v>
      </c>
      <c r="O100" s="13">
        <f t="shared" ref="O100:O150" si="49">G100+K100</f>
        <v>14.3</v>
      </c>
    </row>
    <row r="101" spans="1:15" x14ac:dyDescent="0.25">
      <c r="A101" s="20"/>
      <c r="B101" s="81"/>
      <c r="C101" s="170" t="s">
        <v>25</v>
      </c>
      <c r="D101" s="17">
        <f t="shared" si="45"/>
        <v>2.4</v>
      </c>
      <c r="E101" s="17">
        <v>0.3</v>
      </c>
      <c r="F101" s="17"/>
      <c r="G101" s="17">
        <v>2.1</v>
      </c>
      <c r="H101" s="10">
        <f t="shared" si="44"/>
        <v>0</v>
      </c>
      <c r="I101" s="11"/>
      <c r="J101" s="11"/>
      <c r="K101" s="217"/>
      <c r="L101" s="13">
        <f>M101+O101</f>
        <v>2.4</v>
      </c>
      <c r="M101" s="13">
        <f>E101+I101</f>
        <v>0.3</v>
      </c>
      <c r="N101" s="13">
        <f>F101+J101</f>
        <v>0</v>
      </c>
      <c r="O101" s="13">
        <f>G101+K101</f>
        <v>2.1</v>
      </c>
    </row>
    <row r="102" spans="1:15" ht="15" customHeight="1" x14ac:dyDescent="0.25">
      <c r="A102" s="41"/>
      <c r="B102" s="269"/>
      <c r="C102" s="568" t="s">
        <v>31</v>
      </c>
      <c r="D102" s="270">
        <f>D103+D104</f>
        <v>1464.9</v>
      </c>
      <c r="E102" s="17">
        <f t="shared" ref="E102:O102" si="50">E103+E104</f>
        <v>1455.7</v>
      </c>
      <c r="F102" s="17">
        <f t="shared" si="50"/>
        <v>0</v>
      </c>
      <c r="G102" s="17">
        <f t="shared" si="50"/>
        <v>9.1999999999999993</v>
      </c>
      <c r="H102" s="10">
        <f>I102+K102</f>
        <v>0</v>
      </c>
      <c r="I102" s="11">
        <f>I103+I104</f>
        <v>0</v>
      </c>
      <c r="J102" s="11">
        <f t="shared" ref="J102:K102" si="51">J103+J104</f>
        <v>0</v>
      </c>
      <c r="K102" s="11">
        <f t="shared" si="51"/>
        <v>0</v>
      </c>
      <c r="L102" s="13">
        <f t="shared" si="50"/>
        <v>1464.9</v>
      </c>
      <c r="M102" s="13">
        <f t="shared" si="50"/>
        <v>1455.7</v>
      </c>
      <c r="N102" s="13">
        <f t="shared" si="50"/>
        <v>0</v>
      </c>
      <c r="O102" s="13">
        <f t="shared" si="50"/>
        <v>9.1999999999999993</v>
      </c>
    </row>
    <row r="103" spans="1:15" ht="15" hidden="1" customHeight="1" x14ac:dyDescent="0.25">
      <c r="A103" s="271"/>
      <c r="B103" s="272" t="s">
        <v>8</v>
      </c>
      <c r="C103" s="569"/>
      <c r="D103" s="274">
        <f t="shared" si="45"/>
        <v>451.2</v>
      </c>
      <c r="E103" s="275">
        <v>442</v>
      </c>
      <c r="F103" s="275"/>
      <c r="G103" s="275">
        <v>9.1999999999999993</v>
      </c>
      <c r="H103" s="10">
        <f t="shared" si="44"/>
        <v>0</v>
      </c>
      <c r="I103" s="11"/>
      <c r="J103" s="11"/>
      <c r="K103" s="217"/>
      <c r="L103" s="275">
        <f t="shared" si="46"/>
        <v>451.2</v>
      </c>
      <c r="M103" s="275">
        <f t="shared" si="47"/>
        <v>442</v>
      </c>
      <c r="N103" s="275">
        <f t="shared" si="48"/>
        <v>0</v>
      </c>
      <c r="O103" s="275">
        <f t="shared" si="49"/>
        <v>9.1999999999999993</v>
      </c>
    </row>
    <row r="104" spans="1:15" ht="27.95" customHeight="1" x14ac:dyDescent="0.25">
      <c r="A104" s="41"/>
      <c r="B104" s="276" t="s">
        <v>170</v>
      </c>
      <c r="C104" s="570"/>
      <c r="D104" s="270">
        <f t="shared" si="45"/>
        <v>1013.7</v>
      </c>
      <c r="E104" s="17">
        <v>1013.7</v>
      </c>
      <c r="F104" s="97"/>
      <c r="G104" s="97"/>
      <c r="H104" s="10">
        <f t="shared" si="44"/>
        <v>0</v>
      </c>
      <c r="I104" s="11"/>
      <c r="J104" s="11"/>
      <c r="K104" s="217"/>
      <c r="L104" s="13">
        <f t="shared" si="46"/>
        <v>1013.7</v>
      </c>
      <c r="M104" s="13">
        <f t="shared" si="47"/>
        <v>1013.7</v>
      </c>
      <c r="N104" s="13">
        <f t="shared" si="48"/>
        <v>0</v>
      </c>
      <c r="O104" s="13">
        <f t="shared" si="49"/>
        <v>0</v>
      </c>
    </row>
    <row r="105" spans="1:15" ht="15" customHeight="1" x14ac:dyDescent="0.25">
      <c r="A105" s="41"/>
      <c r="B105" s="42"/>
      <c r="C105" s="277" t="s">
        <v>22</v>
      </c>
      <c r="D105" s="17">
        <f t="shared" si="45"/>
        <v>208</v>
      </c>
      <c r="E105" s="17">
        <v>53.1</v>
      </c>
      <c r="F105" s="17"/>
      <c r="G105" s="17">
        <v>154.9</v>
      </c>
      <c r="H105" s="10">
        <f t="shared" si="44"/>
        <v>9</v>
      </c>
      <c r="I105" s="11">
        <v>-5.3</v>
      </c>
      <c r="J105" s="11"/>
      <c r="K105" s="217">
        <v>14.3</v>
      </c>
      <c r="L105" s="13">
        <f t="shared" si="46"/>
        <v>217.00000000000003</v>
      </c>
      <c r="M105" s="13">
        <f t="shared" si="47"/>
        <v>47.800000000000004</v>
      </c>
      <c r="N105" s="13">
        <f t="shared" si="48"/>
        <v>0</v>
      </c>
      <c r="O105" s="13">
        <f t="shared" si="49"/>
        <v>169.20000000000002</v>
      </c>
    </row>
    <row r="106" spans="1:15" ht="15" customHeight="1" x14ac:dyDescent="0.25">
      <c r="A106" s="41"/>
      <c r="B106" s="42"/>
      <c r="C106" s="83" t="s">
        <v>30</v>
      </c>
      <c r="D106" s="17">
        <f t="shared" si="45"/>
        <v>44.7</v>
      </c>
      <c r="E106" s="17">
        <v>44.7</v>
      </c>
      <c r="F106" s="17"/>
      <c r="G106" s="17"/>
      <c r="H106" s="10">
        <f t="shared" si="44"/>
        <v>0</v>
      </c>
      <c r="I106" s="11"/>
      <c r="J106" s="11"/>
      <c r="K106" s="217"/>
      <c r="L106" s="13">
        <f t="shared" si="46"/>
        <v>44.7</v>
      </c>
      <c r="M106" s="13">
        <f t="shared" si="47"/>
        <v>44.7</v>
      </c>
      <c r="N106" s="13">
        <f t="shared" si="48"/>
        <v>0</v>
      </c>
      <c r="O106" s="13">
        <f t="shared" si="49"/>
        <v>0</v>
      </c>
    </row>
    <row r="107" spans="1:15" ht="15" customHeight="1" x14ac:dyDescent="0.25">
      <c r="A107" s="33" t="s">
        <v>90</v>
      </c>
      <c r="B107" s="262" t="s">
        <v>7</v>
      </c>
      <c r="C107" s="98"/>
      <c r="D107" s="17">
        <f>SUM(D108:D110)</f>
        <v>15.8</v>
      </c>
      <c r="E107" s="17">
        <v>15.8</v>
      </c>
      <c r="F107" s="17">
        <f>SUM(F108:F110)</f>
        <v>0</v>
      </c>
      <c r="G107" s="17">
        <f t="shared" ref="G107:O107" si="52">SUM(G108:G110)</f>
        <v>0</v>
      </c>
      <c r="H107" s="11">
        <f t="shared" si="52"/>
        <v>0</v>
      </c>
      <c r="I107" s="11">
        <f t="shared" si="52"/>
        <v>0</v>
      </c>
      <c r="J107" s="11">
        <f t="shared" si="52"/>
        <v>0</v>
      </c>
      <c r="K107" s="217">
        <f t="shared" si="52"/>
        <v>0</v>
      </c>
      <c r="L107" s="13">
        <f t="shared" si="52"/>
        <v>15.8</v>
      </c>
      <c r="M107" s="13">
        <f t="shared" si="52"/>
        <v>15.8</v>
      </c>
      <c r="N107" s="13">
        <f t="shared" si="52"/>
        <v>0</v>
      </c>
      <c r="O107" s="13">
        <f t="shared" si="52"/>
        <v>0</v>
      </c>
    </row>
    <row r="108" spans="1:15" ht="15" customHeight="1" x14ac:dyDescent="0.25">
      <c r="A108" s="41"/>
      <c r="B108" s="278"/>
      <c r="C108" s="98" t="s">
        <v>25</v>
      </c>
      <c r="D108" s="17">
        <f>E108+G108</f>
        <v>8</v>
      </c>
      <c r="E108" s="17">
        <v>8</v>
      </c>
      <c r="F108" s="17"/>
      <c r="G108" s="17"/>
      <c r="H108" s="10">
        <f>I108+K108</f>
        <v>0</v>
      </c>
      <c r="I108" s="11"/>
      <c r="J108" s="11"/>
      <c r="K108" s="217"/>
      <c r="L108" s="13">
        <f t="shared" si="46"/>
        <v>8</v>
      </c>
      <c r="M108" s="13">
        <f t="shared" si="47"/>
        <v>8</v>
      </c>
      <c r="N108" s="13">
        <f t="shared" si="48"/>
        <v>0</v>
      </c>
      <c r="O108" s="13">
        <f t="shared" si="49"/>
        <v>0</v>
      </c>
    </row>
    <row r="109" spans="1:15" ht="15" customHeight="1" x14ac:dyDescent="0.25">
      <c r="A109" s="41"/>
      <c r="B109" s="263"/>
      <c r="C109" s="98" t="s">
        <v>31</v>
      </c>
      <c r="D109" s="17">
        <f>E109+G109</f>
        <v>1.8</v>
      </c>
      <c r="E109" s="17">
        <v>1.8</v>
      </c>
      <c r="F109" s="17"/>
      <c r="G109" s="17"/>
      <c r="H109" s="10">
        <f t="shared" ref="H109:H150" si="53">I109+K109</f>
        <v>0</v>
      </c>
      <c r="I109" s="11"/>
      <c r="J109" s="11"/>
      <c r="K109" s="217"/>
      <c r="L109" s="13">
        <f t="shared" si="46"/>
        <v>1.8</v>
      </c>
      <c r="M109" s="13">
        <f t="shared" si="47"/>
        <v>1.8</v>
      </c>
      <c r="N109" s="13">
        <f t="shared" si="48"/>
        <v>0</v>
      </c>
      <c r="O109" s="13">
        <f t="shared" si="49"/>
        <v>0</v>
      </c>
    </row>
    <row r="110" spans="1:15" ht="15" customHeight="1" x14ac:dyDescent="0.25">
      <c r="A110" s="41"/>
      <c r="B110" s="263"/>
      <c r="C110" s="98" t="s">
        <v>22</v>
      </c>
      <c r="D110" s="17">
        <f>E110+G110</f>
        <v>6</v>
      </c>
      <c r="E110" s="17">
        <v>6</v>
      </c>
      <c r="F110" s="17"/>
      <c r="G110" s="17"/>
      <c r="H110" s="10">
        <f t="shared" si="53"/>
        <v>0</v>
      </c>
      <c r="I110" s="11"/>
      <c r="J110" s="11"/>
      <c r="K110" s="217"/>
      <c r="L110" s="13">
        <f t="shared" si="46"/>
        <v>6</v>
      </c>
      <c r="M110" s="13">
        <f t="shared" si="47"/>
        <v>6</v>
      </c>
      <c r="N110" s="13">
        <f t="shared" si="48"/>
        <v>0</v>
      </c>
      <c r="O110" s="13">
        <f t="shared" si="49"/>
        <v>0</v>
      </c>
    </row>
    <row r="111" spans="1:15" ht="15" customHeight="1" x14ac:dyDescent="0.25">
      <c r="A111" s="33" t="s">
        <v>91</v>
      </c>
      <c r="B111" s="18" t="s">
        <v>10</v>
      </c>
      <c r="C111" s="98"/>
      <c r="D111" s="17">
        <f>SUM(D112:D114)</f>
        <v>32.9</v>
      </c>
      <c r="E111" s="17">
        <f>SUM(E112:E114)</f>
        <v>17.3</v>
      </c>
      <c r="F111" s="17">
        <f t="shared" ref="F111:O111" si="54">SUM(F112:F114)</f>
        <v>0</v>
      </c>
      <c r="G111" s="17">
        <f t="shared" si="54"/>
        <v>15.6</v>
      </c>
      <c r="H111" s="11">
        <f t="shared" si="54"/>
        <v>0</v>
      </c>
      <c r="I111" s="11">
        <f t="shared" si="54"/>
        <v>0</v>
      </c>
      <c r="J111" s="11">
        <f t="shared" si="54"/>
        <v>0</v>
      </c>
      <c r="K111" s="217">
        <f t="shared" si="54"/>
        <v>0</v>
      </c>
      <c r="L111" s="13">
        <f t="shared" si="54"/>
        <v>32.9</v>
      </c>
      <c r="M111" s="13">
        <f t="shared" si="54"/>
        <v>17.3</v>
      </c>
      <c r="N111" s="13">
        <f t="shared" si="54"/>
        <v>0</v>
      </c>
      <c r="O111" s="13">
        <f t="shared" si="54"/>
        <v>15.6</v>
      </c>
    </row>
    <row r="112" spans="1:15" ht="15" customHeight="1" x14ac:dyDescent="0.25">
      <c r="A112" s="41"/>
      <c r="B112" s="260"/>
      <c r="C112" s="98" t="s">
        <v>25</v>
      </c>
      <c r="D112" s="17">
        <f>E112+G112</f>
        <v>6.5</v>
      </c>
      <c r="E112" s="17">
        <v>6.5</v>
      </c>
      <c r="F112" s="17"/>
      <c r="G112" s="17"/>
      <c r="H112" s="10">
        <f t="shared" si="53"/>
        <v>0</v>
      </c>
      <c r="I112" s="11"/>
      <c r="J112" s="11"/>
      <c r="K112" s="217"/>
      <c r="L112" s="13">
        <f t="shared" si="46"/>
        <v>6.5</v>
      </c>
      <c r="M112" s="13">
        <f t="shared" si="47"/>
        <v>6.5</v>
      </c>
      <c r="N112" s="13">
        <f t="shared" si="48"/>
        <v>0</v>
      </c>
      <c r="O112" s="13">
        <f t="shared" si="49"/>
        <v>0</v>
      </c>
    </row>
    <row r="113" spans="1:15" ht="15" customHeight="1" x14ac:dyDescent="0.25">
      <c r="A113" s="41"/>
      <c r="B113" s="7"/>
      <c r="C113" s="98" t="s">
        <v>31</v>
      </c>
      <c r="D113" s="17">
        <f>E113+G113</f>
        <v>0.9</v>
      </c>
      <c r="E113" s="17">
        <v>0.9</v>
      </c>
      <c r="F113" s="17"/>
      <c r="G113" s="17"/>
      <c r="H113" s="10">
        <f t="shared" si="53"/>
        <v>0</v>
      </c>
      <c r="I113" s="11"/>
      <c r="J113" s="11"/>
      <c r="K113" s="217"/>
      <c r="L113" s="13">
        <f t="shared" si="46"/>
        <v>0.9</v>
      </c>
      <c r="M113" s="13">
        <f t="shared" si="47"/>
        <v>0.9</v>
      </c>
      <c r="N113" s="13">
        <f t="shared" si="48"/>
        <v>0</v>
      </c>
      <c r="O113" s="13">
        <f t="shared" si="49"/>
        <v>0</v>
      </c>
    </row>
    <row r="114" spans="1:15" ht="15" customHeight="1" x14ac:dyDescent="0.25">
      <c r="A114" s="41"/>
      <c r="B114" s="7"/>
      <c r="C114" s="98" t="s">
        <v>22</v>
      </c>
      <c r="D114" s="17">
        <f>E114+G114</f>
        <v>25.5</v>
      </c>
      <c r="E114" s="17">
        <v>9.9</v>
      </c>
      <c r="F114" s="17"/>
      <c r="G114" s="17">
        <v>15.6</v>
      </c>
      <c r="H114" s="10">
        <f t="shared" si="53"/>
        <v>0</v>
      </c>
      <c r="I114" s="11"/>
      <c r="J114" s="11"/>
      <c r="K114" s="217"/>
      <c r="L114" s="13">
        <f t="shared" si="46"/>
        <v>25.5</v>
      </c>
      <c r="M114" s="13">
        <f t="shared" si="47"/>
        <v>9.9</v>
      </c>
      <c r="N114" s="13">
        <f t="shared" si="48"/>
        <v>0</v>
      </c>
      <c r="O114" s="13">
        <f t="shared" si="49"/>
        <v>15.6</v>
      </c>
    </row>
    <row r="115" spans="1:15" ht="15" customHeight="1" x14ac:dyDescent="0.25">
      <c r="A115" s="33" t="s">
        <v>92</v>
      </c>
      <c r="B115" s="36" t="s">
        <v>11</v>
      </c>
      <c r="C115" s="98"/>
      <c r="D115" s="17">
        <f>SUM(D116:D118)</f>
        <v>21.5</v>
      </c>
      <c r="E115" s="17">
        <f>SUM(E116:E118)</f>
        <v>21.5</v>
      </c>
      <c r="F115" s="17">
        <f t="shared" ref="F115:O115" si="55">SUM(F116:F118)</f>
        <v>0</v>
      </c>
      <c r="G115" s="17">
        <f t="shared" si="55"/>
        <v>0</v>
      </c>
      <c r="H115" s="11">
        <f t="shared" si="55"/>
        <v>-0.4</v>
      </c>
      <c r="I115" s="11">
        <f t="shared" si="55"/>
        <v>-0.4</v>
      </c>
      <c r="J115" s="11">
        <f t="shared" si="55"/>
        <v>0</v>
      </c>
      <c r="K115" s="217">
        <f t="shared" si="55"/>
        <v>0</v>
      </c>
      <c r="L115" s="13">
        <f t="shared" si="55"/>
        <v>21.099999999999998</v>
      </c>
      <c r="M115" s="13">
        <f t="shared" si="55"/>
        <v>21.099999999999998</v>
      </c>
      <c r="N115" s="13">
        <f t="shared" si="55"/>
        <v>0</v>
      </c>
      <c r="O115" s="13">
        <f t="shared" si="55"/>
        <v>0</v>
      </c>
    </row>
    <row r="116" spans="1:15" ht="15" customHeight="1" x14ac:dyDescent="0.25">
      <c r="A116" s="41"/>
      <c r="B116" s="260"/>
      <c r="C116" s="98" t="s">
        <v>25</v>
      </c>
      <c r="D116" s="17">
        <f>E116+G116</f>
        <v>9.6999999999999993</v>
      </c>
      <c r="E116" s="17">
        <v>9.6999999999999993</v>
      </c>
      <c r="F116" s="17"/>
      <c r="G116" s="17"/>
      <c r="H116" s="10">
        <f>I116+K116</f>
        <v>0</v>
      </c>
      <c r="I116" s="11"/>
      <c r="J116" s="11"/>
      <c r="K116" s="217"/>
      <c r="L116" s="13">
        <f t="shared" si="46"/>
        <v>9.6999999999999993</v>
      </c>
      <c r="M116" s="13">
        <f t="shared" si="47"/>
        <v>9.6999999999999993</v>
      </c>
      <c r="N116" s="13">
        <f t="shared" si="48"/>
        <v>0</v>
      </c>
      <c r="O116" s="13">
        <f t="shared" si="49"/>
        <v>0</v>
      </c>
    </row>
    <row r="117" spans="1:15" ht="15" customHeight="1" x14ac:dyDescent="0.25">
      <c r="A117" s="41"/>
      <c r="B117" s="27"/>
      <c r="C117" s="98" t="s">
        <v>31</v>
      </c>
      <c r="D117" s="17">
        <f>E117+G117</f>
        <v>3.2</v>
      </c>
      <c r="E117" s="17">
        <v>3.2</v>
      </c>
      <c r="F117" s="17"/>
      <c r="G117" s="17"/>
      <c r="H117" s="10">
        <f t="shared" si="53"/>
        <v>0</v>
      </c>
      <c r="I117" s="11"/>
      <c r="J117" s="11"/>
      <c r="K117" s="217"/>
      <c r="L117" s="13">
        <f t="shared" si="46"/>
        <v>3.2</v>
      </c>
      <c r="M117" s="13">
        <f t="shared" si="47"/>
        <v>3.2</v>
      </c>
      <c r="N117" s="13">
        <f t="shared" si="48"/>
        <v>0</v>
      </c>
      <c r="O117" s="13">
        <f t="shared" si="49"/>
        <v>0</v>
      </c>
    </row>
    <row r="118" spans="1:15" ht="15" customHeight="1" x14ac:dyDescent="0.25">
      <c r="A118" s="41"/>
      <c r="B118" s="27"/>
      <c r="C118" s="98" t="s">
        <v>22</v>
      </c>
      <c r="D118" s="17">
        <f>E118+G118</f>
        <v>8.6</v>
      </c>
      <c r="E118" s="17">
        <v>8.6</v>
      </c>
      <c r="F118" s="17"/>
      <c r="G118" s="17"/>
      <c r="H118" s="10">
        <f t="shared" si="53"/>
        <v>-0.4</v>
      </c>
      <c r="I118" s="11">
        <v>-0.4</v>
      </c>
      <c r="J118" s="11"/>
      <c r="K118" s="217"/>
      <c r="L118" s="13">
        <f t="shared" si="46"/>
        <v>8.1999999999999993</v>
      </c>
      <c r="M118" s="13">
        <f t="shared" si="47"/>
        <v>8.1999999999999993</v>
      </c>
      <c r="N118" s="13">
        <f t="shared" si="48"/>
        <v>0</v>
      </c>
      <c r="O118" s="13">
        <f t="shared" si="49"/>
        <v>0</v>
      </c>
    </row>
    <row r="119" spans="1:15" ht="15" customHeight="1" x14ac:dyDescent="0.25">
      <c r="A119" s="33" t="s">
        <v>93</v>
      </c>
      <c r="B119" s="36" t="s">
        <v>61</v>
      </c>
      <c r="C119" s="98"/>
      <c r="D119" s="17">
        <f>SUM(D120:D122)</f>
        <v>38.799999999999997</v>
      </c>
      <c r="E119" s="17">
        <f>SUM(E120:E122)</f>
        <v>19.600000000000001</v>
      </c>
      <c r="F119" s="17">
        <f t="shared" ref="F119:O119" si="56">SUM(F120:F122)</f>
        <v>0</v>
      </c>
      <c r="G119" s="17">
        <f t="shared" si="56"/>
        <v>19.2</v>
      </c>
      <c r="H119" s="11">
        <f t="shared" si="56"/>
        <v>0</v>
      </c>
      <c r="I119" s="11">
        <f t="shared" si="56"/>
        <v>0</v>
      </c>
      <c r="J119" s="11">
        <f t="shared" si="56"/>
        <v>0</v>
      </c>
      <c r="K119" s="217">
        <f t="shared" si="56"/>
        <v>0</v>
      </c>
      <c r="L119" s="13">
        <f t="shared" si="56"/>
        <v>38.799999999999997</v>
      </c>
      <c r="M119" s="13">
        <f t="shared" si="56"/>
        <v>19.600000000000001</v>
      </c>
      <c r="N119" s="13">
        <f t="shared" si="56"/>
        <v>0</v>
      </c>
      <c r="O119" s="13">
        <f t="shared" si="56"/>
        <v>19.2</v>
      </c>
    </row>
    <row r="120" spans="1:15" ht="15" customHeight="1" x14ac:dyDescent="0.25">
      <c r="A120" s="41"/>
      <c r="B120" s="260"/>
      <c r="C120" s="98" t="s">
        <v>25</v>
      </c>
      <c r="D120" s="17">
        <f>E120+G120</f>
        <v>8.1</v>
      </c>
      <c r="E120" s="17">
        <v>8.1</v>
      </c>
      <c r="F120" s="17"/>
      <c r="G120" s="17"/>
      <c r="H120" s="10">
        <f>I120+K120</f>
        <v>0</v>
      </c>
      <c r="I120" s="11"/>
      <c r="J120" s="11"/>
      <c r="K120" s="217"/>
      <c r="L120" s="13">
        <f t="shared" si="46"/>
        <v>8.1</v>
      </c>
      <c r="M120" s="13">
        <f t="shared" si="47"/>
        <v>8.1</v>
      </c>
      <c r="N120" s="13">
        <f t="shared" si="48"/>
        <v>0</v>
      </c>
      <c r="O120" s="13">
        <f t="shared" si="49"/>
        <v>0</v>
      </c>
    </row>
    <row r="121" spans="1:15" ht="15" customHeight="1" x14ac:dyDescent="0.25">
      <c r="A121" s="41"/>
      <c r="B121" s="27"/>
      <c r="C121" s="98" t="s">
        <v>31</v>
      </c>
      <c r="D121" s="17">
        <f>E121+G121</f>
        <v>2.2000000000000002</v>
      </c>
      <c r="E121" s="17">
        <v>2.2000000000000002</v>
      </c>
      <c r="F121" s="17"/>
      <c r="G121" s="17"/>
      <c r="H121" s="10">
        <f t="shared" si="53"/>
        <v>0</v>
      </c>
      <c r="I121" s="11"/>
      <c r="J121" s="11"/>
      <c r="K121" s="217"/>
      <c r="L121" s="13">
        <f t="shared" si="46"/>
        <v>2.2000000000000002</v>
      </c>
      <c r="M121" s="13">
        <f t="shared" si="47"/>
        <v>2.2000000000000002</v>
      </c>
      <c r="N121" s="13">
        <f t="shared" si="48"/>
        <v>0</v>
      </c>
      <c r="O121" s="13">
        <f t="shared" si="49"/>
        <v>0</v>
      </c>
    </row>
    <row r="122" spans="1:15" ht="15" customHeight="1" x14ac:dyDescent="0.25">
      <c r="A122" s="41"/>
      <c r="B122" s="27"/>
      <c r="C122" s="98" t="s">
        <v>22</v>
      </c>
      <c r="D122" s="17">
        <f>E122+G122</f>
        <v>28.5</v>
      </c>
      <c r="E122" s="17">
        <v>9.3000000000000007</v>
      </c>
      <c r="F122" s="17"/>
      <c r="G122" s="17">
        <v>19.2</v>
      </c>
      <c r="H122" s="10">
        <f t="shared" si="53"/>
        <v>0</v>
      </c>
      <c r="I122" s="11"/>
      <c r="J122" s="11"/>
      <c r="K122" s="217"/>
      <c r="L122" s="13">
        <f t="shared" si="46"/>
        <v>28.5</v>
      </c>
      <c r="M122" s="13">
        <f t="shared" si="47"/>
        <v>9.3000000000000007</v>
      </c>
      <c r="N122" s="13">
        <f t="shared" si="48"/>
        <v>0</v>
      </c>
      <c r="O122" s="13">
        <f t="shared" si="49"/>
        <v>19.2</v>
      </c>
    </row>
    <row r="123" spans="1:15" ht="15" customHeight="1" x14ac:dyDescent="0.25">
      <c r="A123" s="33" t="s">
        <v>94</v>
      </c>
      <c r="B123" s="36" t="s">
        <v>62</v>
      </c>
      <c r="C123" s="98"/>
      <c r="D123" s="17">
        <f>SUM(D124:D126)</f>
        <v>14</v>
      </c>
      <c r="E123" s="17">
        <f>SUM(E124:E126)</f>
        <v>14</v>
      </c>
      <c r="F123" s="17">
        <f t="shared" ref="F123:O123" si="57">SUM(F124:F126)</f>
        <v>0</v>
      </c>
      <c r="G123" s="17">
        <f t="shared" si="57"/>
        <v>0</v>
      </c>
      <c r="H123" s="11">
        <f t="shared" si="57"/>
        <v>0</v>
      </c>
      <c r="I123" s="11">
        <f t="shared" si="57"/>
        <v>0</v>
      </c>
      <c r="J123" s="11">
        <f t="shared" si="57"/>
        <v>0</v>
      </c>
      <c r="K123" s="217">
        <f t="shared" si="57"/>
        <v>0</v>
      </c>
      <c r="L123" s="13">
        <f t="shared" si="57"/>
        <v>14</v>
      </c>
      <c r="M123" s="13">
        <f t="shared" si="57"/>
        <v>14</v>
      </c>
      <c r="N123" s="13">
        <f t="shared" si="57"/>
        <v>0</v>
      </c>
      <c r="O123" s="13">
        <f t="shared" si="57"/>
        <v>0</v>
      </c>
    </row>
    <row r="124" spans="1:15" ht="15" customHeight="1" x14ac:dyDescent="0.25">
      <c r="A124" s="41"/>
      <c r="B124" s="260"/>
      <c r="C124" s="98" t="s">
        <v>25</v>
      </c>
      <c r="D124" s="17">
        <f>E124+G124</f>
        <v>5.6</v>
      </c>
      <c r="E124" s="17">
        <v>5.6</v>
      </c>
      <c r="F124" s="17"/>
      <c r="G124" s="17"/>
      <c r="H124" s="10">
        <f t="shared" si="53"/>
        <v>0</v>
      </c>
      <c r="I124" s="11"/>
      <c r="J124" s="11"/>
      <c r="K124" s="217"/>
      <c r="L124" s="13">
        <f t="shared" si="46"/>
        <v>5.6</v>
      </c>
      <c r="M124" s="13">
        <f t="shared" si="47"/>
        <v>5.6</v>
      </c>
      <c r="N124" s="13">
        <f t="shared" si="48"/>
        <v>0</v>
      </c>
      <c r="O124" s="13">
        <f t="shared" si="49"/>
        <v>0</v>
      </c>
    </row>
    <row r="125" spans="1:15" ht="15" customHeight="1" x14ac:dyDescent="0.25">
      <c r="A125" s="41"/>
      <c r="B125" s="27"/>
      <c r="C125" s="98" t="s">
        <v>31</v>
      </c>
      <c r="D125" s="17">
        <f>E125+G125</f>
        <v>1.9</v>
      </c>
      <c r="E125" s="17">
        <v>1.9</v>
      </c>
      <c r="F125" s="17"/>
      <c r="G125" s="17"/>
      <c r="H125" s="10">
        <f t="shared" si="53"/>
        <v>0</v>
      </c>
      <c r="I125" s="11"/>
      <c r="J125" s="11"/>
      <c r="K125" s="217"/>
      <c r="L125" s="13">
        <f t="shared" si="46"/>
        <v>1.9</v>
      </c>
      <c r="M125" s="13">
        <f t="shared" si="47"/>
        <v>1.9</v>
      </c>
      <c r="N125" s="13">
        <f t="shared" si="48"/>
        <v>0</v>
      </c>
      <c r="O125" s="13">
        <f t="shared" si="49"/>
        <v>0</v>
      </c>
    </row>
    <row r="126" spans="1:15" ht="15" customHeight="1" x14ac:dyDescent="0.25">
      <c r="A126" s="41"/>
      <c r="B126" s="27"/>
      <c r="C126" s="98" t="s">
        <v>22</v>
      </c>
      <c r="D126" s="17">
        <f>E126+G126</f>
        <v>6.5</v>
      </c>
      <c r="E126" s="17">
        <v>6.5</v>
      </c>
      <c r="F126" s="17"/>
      <c r="G126" s="17"/>
      <c r="H126" s="10">
        <f t="shared" si="53"/>
        <v>0</v>
      </c>
      <c r="I126" s="11"/>
      <c r="J126" s="11"/>
      <c r="K126" s="217"/>
      <c r="L126" s="13">
        <f t="shared" si="46"/>
        <v>6.5</v>
      </c>
      <c r="M126" s="13">
        <f t="shared" si="47"/>
        <v>6.5</v>
      </c>
      <c r="N126" s="13">
        <f t="shared" si="48"/>
        <v>0</v>
      </c>
      <c r="O126" s="13">
        <f t="shared" si="49"/>
        <v>0</v>
      </c>
    </row>
    <row r="127" spans="1:15" ht="15" customHeight="1" x14ac:dyDescent="0.25">
      <c r="A127" s="33" t="s">
        <v>95</v>
      </c>
      <c r="B127" s="36" t="s">
        <v>14</v>
      </c>
      <c r="C127" s="98"/>
      <c r="D127" s="17">
        <f>SUM(D128:D130)</f>
        <v>26.299999999999997</v>
      </c>
      <c r="E127" s="17">
        <f>SUM(E128:E130)</f>
        <v>25.599999999999998</v>
      </c>
      <c r="F127" s="17">
        <f t="shared" ref="F127:O127" si="58">SUM(F128:F130)</f>
        <v>0</v>
      </c>
      <c r="G127" s="17">
        <f t="shared" si="58"/>
        <v>0.7</v>
      </c>
      <c r="H127" s="11">
        <f t="shared" si="58"/>
        <v>0</v>
      </c>
      <c r="I127" s="11">
        <f t="shared" si="58"/>
        <v>0</v>
      </c>
      <c r="J127" s="11">
        <f t="shared" si="58"/>
        <v>0</v>
      </c>
      <c r="K127" s="217">
        <f t="shared" si="58"/>
        <v>0</v>
      </c>
      <c r="L127" s="13">
        <f t="shared" si="58"/>
        <v>26.299999999999997</v>
      </c>
      <c r="M127" s="13">
        <f t="shared" si="58"/>
        <v>25.599999999999998</v>
      </c>
      <c r="N127" s="13">
        <f t="shared" si="58"/>
        <v>0</v>
      </c>
      <c r="O127" s="13">
        <f t="shared" si="58"/>
        <v>0.7</v>
      </c>
    </row>
    <row r="128" spans="1:15" ht="15" customHeight="1" x14ac:dyDescent="0.25">
      <c r="A128" s="41"/>
      <c r="B128" s="260"/>
      <c r="C128" s="98" t="s">
        <v>25</v>
      </c>
      <c r="D128" s="17">
        <f>E128+G128</f>
        <v>10.7</v>
      </c>
      <c r="E128" s="17">
        <v>10.7</v>
      </c>
      <c r="F128" s="17"/>
      <c r="G128" s="17"/>
      <c r="H128" s="10">
        <f t="shared" si="53"/>
        <v>0</v>
      </c>
      <c r="I128" s="11"/>
      <c r="J128" s="11"/>
      <c r="K128" s="217"/>
      <c r="L128" s="13">
        <f t="shared" si="46"/>
        <v>10.7</v>
      </c>
      <c r="M128" s="13">
        <f t="shared" si="47"/>
        <v>10.7</v>
      </c>
      <c r="N128" s="13">
        <f t="shared" si="48"/>
        <v>0</v>
      </c>
      <c r="O128" s="13">
        <f t="shared" si="49"/>
        <v>0</v>
      </c>
    </row>
    <row r="129" spans="1:15" ht="15" customHeight="1" x14ac:dyDescent="0.25">
      <c r="A129" s="41"/>
      <c r="B129" s="27"/>
      <c r="C129" s="98" t="s">
        <v>31</v>
      </c>
      <c r="D129" s="17">
        <f>E129+G129</f>
        <v>1.7</v>
      </c>
      <c r="E129" s="17">
        <v>1.7</v>
      </c>
      <c r="F129" s="17"/>
      <c r="G129" s="17"/>
      <c r="H129" s="10">
        <f t="shared" si="53"/>
        <v>0</v>
      </c>
      <c r="I129" s="11"/>
      <c r="J129" s="11"/>
      <c r="K129" s="217"/>
      <c r="L129" s="13">
        <f t="shared" si="46"/>
        <v>1.7</v>
      </c>
      <c r="M129" s="13">
        <f t="shared" si="47"/>
        <v>1.7</v>
      </c>
      <c r="N129" s="13">
        <f t="shared" si="48"/>
        <v>0</v>
      </c>
      <c r="O129" s="13">
        <f t="shared" si="49"/>
        <v>0</v>
      </c>
    </row>
    <row r="130" spans="1:15" ht="15" customHeight="1" x14ac:dyDescent="0.25">
      <c r="A130" s="41"/>
      <c r="B130" s="27"/>
      <c r="C130" s="98" t="s">
        <v>22</v>
      </c>
      <c r="D130" s="17">
        <f>E130+G130</f>
        <v>13.899999999999999</v>
      </c>
      <c r="E130" s="17">
        <v>13.2</v>
      </c>
      <c r="F130" s="17"/>
      <c r="G130" s="17">
        <v>0.7</v>
      </c>
      <c r="H130" s="10">
        <f t="shared" si="53"/>
        <v>0</v>
      </c>
      <c r="I130" s="11"/>
      <c r="J130" s="11"/>
      <c r="K130" s="217"/>
      <c r="L130" s="13">
        <f t="shared" si="46"/>
        <v>13.899999999999999</v>
      </c>
      <c r="M130" s="13">
        <f t="shared" si="47"/>
        <v>13.2</v>
      </c>
      <c r="N130" s="13">
        <f t="shared" si="48"/>
        <v>0</v>
      </c>
      <c r="O130" s="13">
        <f t="shared" si="49"/>
        <v>0.7</v>
      </c>
    </row>
    <row r="131" spans="1:15" ht="15" customHeight="1" x14ac:dyDescent="0.25">
      <c r="A131" s="33" t="s">
        <v>96</v>
      </c>
      <c r="B131" s="36" t="s">
        <v>15</v>
      </c>
      <c r="C131" s="98"/>
      <c r="D131" s="17">
        <f t="shared" ref="D131:O131" si="59">SUM(D132:D134)</f>
        <v>19.5</v>
      </c>
      <c r="E131" s="17">
        <f t="shared" si="59"/>
        <v>19.5</v>
      </c>
      <c r="F131" s="17">
        <f t="shared" si="59"/>
        <v>0</v>
      </c>
      <c r="G131" s="17">
        <f t="shared" si="59"/>
        <v>0</v>
      </c>
      <c r="H131" s="11">
        <f t="shared" si="59"/>
        <v>0</v>
      </c>
      <c r="I131" s="11">
        <f t="shared" si="59"/>
        <v>0</v>
      </c>
      <c r="J131" s="11">
        <f t="shared" si="59"/>
        <v>0</v>
      </c>
      <c r="K131" s="217">
        <f t="shared" si="59"/>
        <v>0</v>
      </c>
      <c r="L131" s="13">
        <f t="shared" si="59"/>
        <v>19.5</v>
      </c>
      <c r="M131" s="13">
        <f t="shared" si="59"/>
        <v>19.5</v>
      </c>
      <c r="N131" s="13">
        <f t="shared" si="59"/>
        <v>0</v>
      </c>
      <c r="O131" s="13">
        <f t="shared" si="59"/>
        <v>0</v>
      </c>
    </row>
    <row r="132" spans="1:15" ht="15" customHeight="1" x14ac:dyDescent="0.25">
      <c r="A132" s="41"/>
      <c r="B132" s="260"/>
      <c r="C132" s="98" t="s">
        <v>25</v>
      </c>
      <c r="D132" s="17">
        <f>E132+G132</f>
        <v>8.9</v>
      </c>
      <c r="E132" s="17">
        <v>8.9</v>
      </c>
      <c r="F132" s="17"/>
      <c r="G132" s="17"/>
      <c r="H132" s="10">
        <f t="shared" si="53"/>
        <v>0</v>
      </c>
      <c r="I132" s="11"/>
      <c r="J132" s="11"/>
      <c r="K132" s="217"/>
      <c r="L132" s="13">
        <f t="shared" si="46"/>
        <v>8.9</v>
      </c>
      <c r="M132" s="13">
        <f t="shared" si="47"/>
        <v>8.9</v>
      </c>
      <c r="N132" s="13">
        <f t="shared" si="48"/>
        <v>0</v>
      </c>
      <c r="O132" s="13">
        <f t="shared" si="49"/>
        <v>0</v>
      </c>
    </row>
    <row r="133" spans="1:15" ht="15" customHeight="1" x14ac:dyDescent="0.25">
      <c r="A133" s="41"/>
      <c r="B133" s="27"/>
      <c r="C133" s="98" t="s">
        <v>31</v>
      </c>
      <c r="D133" s="17">
        <f>E133+G133</f>
        <v>1.3</v>
      </c>
      <c r="E133" s="17">
        <v>1.3</v>
      </c>
      <c r="F133" s="17"/>
      <c r="G133" s="17"/>
      <c r="H133" s="10">
        <f t="shared" si="53"/>
        <v>0</v>
      </c>
      <c r="I133" s="11"/>
      <c r="J133" s="11"/>
      <c r="K133" s="217"/>
      <c r="L133" s="13">
        <f t="shared" si="46"/>
        <v>1.3</v>
      </c>
      <c r="M133" s="13">
        <f t="shared" si="47"/>
        <v>1.3</v>
      </c>
      <c r="N133" s="13">
        <f t="shared" si="48"/>
        <v>0</v>
      </c>
      <c r="O133" s="13">
        <f t="shared" si="49"/>
        <v>0</v>
      </c>
    </row>
    <row r="134" spans="1:15" ht="15" customHeight="1" x14ac:dyDescent="0.25">
      <c r="A134" s="41"/>
      <c r="B134" s="27"/>
      <c r="C134" s="98" t="s">
        <v>22</v>
      </c>
      <c r="D134" s="17">
        <f>E134+G134</f>
        <v>9.3000000000000007</v>
      </c>
      <c r="E134" s="17">
        <v>9.3000000000000007</v>
      </c>
      <c r="F134" s="17"/>
      <c r="G134" s="17"/>
      <c r="H134" s="10">
        <f t="shared" si="53"/>
        <v>0</v>
      </c>
      <c r="I134" s="11"/>
      <c r="J134" s="11"/>
      <c r="K134" s="217"/>
      <c r="L134" s="13">
        <f t="shared" si="46"/>
        <v>9.3000000000000007</v>
      </c>
      <c r="M134" s="13">
        <f t="shared" si="47"/>
        <v>9.3000000000000007</v>
      </c>
      <c r="N134" s="13">
        <f t="shared" si="48"/>
        <v>0</v>
      </c>
      <c r="O134" s="13">
        <f t="shared" si="49"/>
        <v>0</v>
      </c>
    </row>
    <row r="135" spans="1:15" ht="15" customHeight="1" x14ac:dyDescent="0.25">
      <c r="A135" s="33" t="s">
        <v>97</v>
      </c>
      <c r="B135" s="262" t="s">
        <v>16</v>
      </c>
      <c r="C135" s="98"/>
      <c r="D135" s="17">
        <f>SUM(D136:D138)</f>
        <v>43.8</v>
      </c>
      <c r="E135" s="17">
        <f>SUM(E136:E138)</f>
        <v>43.8</v>
      </c>
      <c r="F135" s="17">
        <f>SUM(F136:F138)</f>
        <v>0</v>
      </c>
      <c r="G135" s="17">
        <f>SUM(G136:G138)</f>
        <v>0</v>
      </c>
      <c r="H135" s="11">
        <f t="shared" ref="H135:O135" si="60">SUM(H136:H138)</f>
        <v>3.4000000000000004</v>
      </c>
      <c r="I135" s="11">
        <f t="shared" si="60"/>
        <v>-5.4</v>
      </c>
      <c r="J135" s="11">
        <f t="shared" si="60"/>
        <v>0</v>
      </c>
      <c r="K135" s="217">
        <f t="shared" si="60"/>
        <v>8.8000000000000007</v>
      </c>
      <c r="L135" s="13">
        <f t="shared" si="60"/>
        <v>47.2</v>
      </c>
      <c r="M135" s="13">
        <f t="shared" si="60"/>
        <v>38.4</v>
      </c>
      <c r="N135" s="13">
        <f t="shared" si="60"/>
        <v>0</v>
      </c>
      <c r="O135" s="13">
        <f t="shared" si="60"/>
        <v>8.8000000000000007</v>
      </c>
    </row>
    <row r="136" spans="1:15" ht="15" customHeight="1" x14ac:dyDescent="0.25">
      <c r="A136" s="41"/>
      <c r="B136" s="260"/>
      <c r="C136" s="98" t="s">
        <v>25</v>
      </c>
      <c r="D136" s="17">
        <f>E136+G136</f>
        <v>16.2</v>
      </c>
      <c r="E136" s="17">
        <v>16.2</v>
      </c>
      <c r="F136" s="17"/>
      <c r="G136" s="17"/>
      <c r="H136" s="10">
        <f t="shared" si="53"/>
        <v>-0.2</v>
      </c>
      <c r="I136" s="11">
        <v>-0.2</v>
      </c>
      <c r="J136" s="11"/>
      <c r="K136" s="217"/>
      <c r="L136" s="13">
        <f t="shared" si="46"/>
        <v>16</v>
      </c>
      <c r="M136" s="13">
        <f t="shared" si="47"/>
        <v>16</v>
      </c>
      <c r="N136" s="13">
        <f t="shared" si="48"/>
        <v>0</v>
      </c>
      <c r="O136" s="13">
        <f t="shared" si="49"/>
        <v>0</v>
      </c>
    </row>
    <row r="137" spans="1:15" ht="15" customHeight="1" x14ac:dyDescent="0.25">
      <c r="A137" s="41"/>
      <c r="B137" s="263"/>
      <c r="C137" s="98" t="s">
        <v>31</v>
      </c>
      <c r="D137" s="17">
        <f>E137+G137</f>
        <v>4.4000000000000004</v>
      </c>
      <c r="E137" s="17">
        <v>4.4000000000000004</v>
      </c>
      <c r="F137" s="17"/>
      <c r="G137" s="17"/>
      <c r="H137" s="10">
        <f t="shared" si="53"/>
        <v>0</v>
      </c>
      <c r="I137" s="11"/>
      <c r="J137" s="11"/>
      <c r="K137" s="217"/>
      <c r="L137" s="13">
        <f t="shared" si="46"/>
        <v>4.4000000000000004</v>
      </c>
      <c r="M137" s="13">
        <f t="shared" si="47"/>
        <v>4.4000000000000004</v>
      </c>
      <c r="N137" s="13">
        <f t="shared" si="48"/>
        <v>0</v>
      </c>
      <c r="O137" s="13">
        <f t="shared" si="49"/>
        <v>0</v>
      </c>
    </row>
    <row r="138" spans="1:15" ht="15" customHeight="1" x14ac:dyDescent="0.25">
      <c r="A138" s="41"/>
      <c r="B138" s="263"/>
      <c r="C138" s="98" t="s">
        <v>22</v>
      </c>
      <c r="D138" s="17">
        <f>E138+G138</f>
        <v>23.2</v>
      </c>
      <c r="E138" s="17">
        <v>23.2</v>
      </c>
      <c r="F138" s="17"/>
      <c r="G138" s="17"/>
      <c r="H138" s="10">
        <f t="shared" si="53"/>
        <v>3.6000000000000005</v>
      </c>
      <c r="I138" s="11">
        <v>-5.2</v>
      </c>
      <c r="J138" s="11"/>
      <c r="K138" s="217">
        <v>8.8000000000000007</v>
      </c>
      <c r="L138" s="13">
        <f t="shared" si="46"/>
        <v>26.8</v>
      </c>
      <c r="M138" s="13">
        <f t="shared" si="47"/>
        <v>18</v>
      </c>
      <c r="N138" s="13">
        <f t="shared" si="48"/>
        <v>0</v>
      </c>
      <c r="O138" s="13">
        <f t="shared" si="49"/>
        <v>8.8000000000000007</v>
      </c>
    </row>
    <row r="139" spans="1:15" ht="15" customHeight="1" x14ac:dyDescent="0.25">
      <c r="A139" s="33" t="s">
        <v>98</v>
      </c>
      <c r="B139" s="36" t="s">
        <v>17</v>
      </c>
      <c r="C139" s="98"/>
      <c r="D139" s="17">
        <f>SUM(D140:D142)</f>
        <v>31.299999999999997</v>
      </c>
      <c r="E139" s="17">
        <f>SUM(E140:E142)</f>
        <v>21.299999999999997</v>
      </c>
      <c r="F139" s="17">
        <f>SUM(F140:F142)</f>
        <v>0</v>
      </c>
      <c r="G139" s="17">
        <f>SUM(G140:G142)</f>
        <v>10</v>
      </c>
      <c r="H139" s="11">
        <f t="shared" ref="H139:O139" si="61">SUM(H140:H142)</f>
        <v>0</v>
      </c>
      <c r="I139" s="11">
        <f t="shared" si="61"/>
        <v>0</v>
      </c>
      <c r="J139" s="11">
        <f t="shared" si="61"/>
        <v>0</v>
      </c>
      <c r="K139" s="217">
        <f t="shared" si="61"/>
        <v>0</v>
      </c>
      <c r="L139" s="13">
        <f t="shared" si="61"/>
        <v>31.299999999999997</v>
      </c>
      <c r="M139" s="13">
        <f t="shared" si="61"/>
        <v>21.299999999999997</v>
      </c>
      <c r="N139" s="13">
        <f t="shared" si="61"/>
        <v>0</v>
      </c>
      <c r="O139" s="13">
        <f t="shared" si="61"/>
        <v>10</v>
      </c>
    </row>
    <row r="140" spans="1:15" ht="15" customHeight="1" x14ac:dyDescent="0.25">
      <c r="A140" s="41"/>
      <c r="B140" s="260"/>
      <c r="C140" s="98" t="s">
        <v>25</v>
      </c>
      <c r="D140" s="17">
        <f>E140+G140</f>
        <v>11.2</v>
      </c>
      <c r="E140" s="17">
        <v>11.2</v>
      </c>
      <c r="F140" s="17"/>
      <c r="G140" s="17"/>
      <c r="H140" s="10">
        <f t="shared" si="53"/>
        <v>0</v>
      </c>
      <c r="I140" s="11"/>
      <c r="J140" s="11"/>
      <c r="K140" s="217"/>
      <c r="L140" s="13">
        <f t="shared" si="46"/>
        <v>11.2</v>
      </c>
      <c r="M140" s="13">
        <f t="shared" si="47"/>
        <v>11.2</v>
      </c>
      <c r="N140" s="13">
        <f t="shared" si="48"/>
        <v>0</v>
      </c>
      <c r="O140" s="13">
        <f t="shared" si="49"/>
        <v>0</v>
      </c>
    </row>
    <row r="141" spans="1:15" ht="15" customHeight="1" x14ac:dyDescent="0.25">
      <c r="A141" s="41"/>
      <c r="B141" s="27"/>
      <c r="C141" s="98" t="s">
        <v>31</v>
      </c>
      <c r="D141" s="17">
        <f>E141+G141</f>
        <v>1.6</v>
      </c>
      <c r="E141" s="17">
        <v>1.6</v>
      </c>
      <c r="F141" s="17"/>
      <c r="G141" s="17"/>
      <c r="H141" s="10">
        <f t="shared" si="53"/>
        <v>0</v>
      </c>
      <c r="I141" s="11"/>
      <c r="J141" s="11"/>
      <c r="K141" s="217"/>
      <c r="L141" s="13">
        <f t="shared" si="46"/>
        <v>1.6</v>
      </c>
      <c r="M141" s="13">
        <f t="shared" si="47"/>
        <v>1.6</v>
      </c>
      <c r="N141" s="13">
        <f t="shared" si="48"/>
        <v>0</v>
      </c>
      <c r="O141" s="13">
        <f t="shared" si="49"/>
        <v>0</v>
      </c>
    </row>
    <row r="142" spans="1:15" ht="15" customHeight="1" x14ac:dyDescent="0.25">
      <c r="A142" s="41"/>
      <c r="B142" s="27"/>
      <c r="C142" s="98" t="s">
        <v>22</v>
      </c>
      <c r="D142" s="17">
        <f>E142+G142</f>
        <v>18.5</v>
      </c>
      <c r="E142" s="17">
        <v>8.5</v>
      </c>
      <c r="F142" s="17"/>
      <c r="G142" s="17">
        <v>10</v>
      </c>
      <c r="H142" s="10">
        <f t="shared" si="53"/>
        <v>0</v>
      </c>
      <c r="I142" s="11"/>
      <c r="J142" s="11"/>
      <c r="K142" s="217"/>
      <c r="L142" s="13">
        <f t="shared" si="46"/>
        <v>18.5</v>
      </c>
      <c r="M142" s="13">
        <f t="shared" si="47"/>
        <v>8.5</v>
      </c>
      <c r="N142" s="13">
        <f t="shared" si="48"/>
        <v>0</v>
      </c>
      <c r="O142" s="13">
        <f t="shared" si="49"/>
        <v>10</v>
      </c>
    </row>
    <row r="143" spans="1:15" ht="15" customHeight="1" x14ac:dyDescent="0.25">
      <c r="A143" s="33" t="s">
        <v>99</v>
      </c>
      <c r="B143" s="36" t="s">
        <v>18</v>
      </c>
      <c r="C143" s="98"/>
      <c r="D143" s="17">
        <f>SUM(D144:D146)</f>
        <v>11.7</v>
      </c>
      <c r="E143" s="17">
        <f>SUM(E144:E146)</f>
        <v>11.7</v>
      </c>
      <c r="F143" s="17">
        <f>SUM(F144:F146)</f>
        <v>0</v>
      </c>
      <c r="G143" s="17">
        <f>SUM(G144:G146)</f>
        <v>0</v>
      </c>
      <c r="H143" s="11">
        <f t="shared" ref="H143:O143" si="62">SUM(H144:H146)</f>
        <v>0</v>
      </c>
      <c r="I143" s="11">
        <f t="shared" si="62"/>
        <v>0</v>
      </c>
      <c r="J143" s="11">
        <f t="shared" si="62"/>
        <v>0</v>
      </c>
      <c r="K143" s="217">
        <f t="shared" si="62"/>
        <v>0</v>
      </c>
      <c r="L143" s="13">
        <f t="shared" si="62"/>
        <v>11.7</v>
      </c>
      <c r="M143" s="13">
        <f t="shared" si="62"/>
        <v>11.7</v>
      </c>
      <c r="N143" s="13">
        <f t="shared" si="62"/>
        <v>0</v>
      </c>
      <c r="O143" s="13">
        <f t="shared" si="62"/>
        <v>0</v>
      </c>
    </row>
    <row r="144" spans="1:15" ht="15" customHeight="1" x14ac:dyDescent="0.25">
      <c r="A144" s="41"/>
      <c r="B144" s="260"/>
      <c r="C144" s="98" t="s">
        <v>25</v>
      </c>
      <c r="D144" s="17">
        <f>E144+G144</f>
        <v>5</v>
      </c>
      <c r="E144" s="17">
        <v>5</v>
      </c>
      <c r="F144" s="17"/>
      <c r="G144" s="17"/>
      <c r="H144" s="10">
        <f t="shared" si="53"/>
        <v>0</v>
      </c>
      <c r="I144" s="11"/>
      <c r="J144" s="11"/>
      <c r="K144" s="217"/>
      <c r="L144" s="13">
        <f t="shared" si="46"/>
        <v>5</v>
      </c>
      <c r="M144" s="13">
        <f t="shared" si="47"/>
        <v>5</v>
      </c>
      <c r="N144" s="13">
        <f t="shared" si="48"/>
        <v>0</v>
      </c>
      <c r="O144" s="13">
        <f t="shared" si="49"/>
        <v>0</v>
      </c>
    </row>
    <row r="145" spans="1:15" ht="15" customHeight="1" x14ac:dyDescent="0.25">
      <c r="A145" s="41"/>
      <c r="B145" s="27"/>
      <c r="C145" s="98" t="s">
        <v>31</v>
      </c>
      <c r="D145" s="17">
        <f>E145+G145</f>
        <v>1.8</v>
      </c>
      <c r="E145" s="17">
        <v>1.8</v>
      </c>
      <c r="F145" s="17"/>
      <c r="G145" s="17"/>
      <c r="H145" s="10">
        <f t="shared" si="53"/>
        <v>0</v>
      </c>
      <c r="I145" s="11"/>
      <c r="J145" s="11"/>
      <c r="K145" s="217"/>
      <c r="L145" s="13">
        <f t="shared" si="46"/>
        <v>1.8</v>
      </c>
      <c r="M145" s="13">
        <f t="shared" si="47"/>
        <v>1.8</v>
      </c>
      <c r="N145" s="13">
        <f t="shared" si="48"/>
        <v>0</v>
      </c>
      <c r="O145" s="13">
        <f t="shared" si="49"/>
        <v>0</v>
      </c>
    </row>
    <row r="146" spans="1:15" ht="15" customHeight="1" x14ac:dyDescent="0.25">
      <c r="A146" s="41"/>
      <c r="B146" s="27"/>
      <c r="C146" s="98" t="s">
        <v>22</v>
      </c>
      <c r="D146" s="17">
        <f>E146+G146</f>
        <v>4.9000000000000004</v>
      </c>
      <c r="E146" s="17">
        <v>4.9000000000000004</v>
      </c>
      <c r="F146" s="17"/>
      <c r="G146" s="17"/>
      <c r="H146" s="10">
        <f t="shared" si="53"/>
        <v>0</v>
      </c>
      <c r="I146" s="11"/>
      <c r="J146" s="11"/>
      <c r="K146" s="217"/>
      <c r="L146" s="13">
        <f t="shared" si="46"/>
        <v>4.9000000000000004</v>
      </c>
      <c r="M146" s="13">
        <f t="shared" si="47"/>
        <v>4.9000000000000004</v>
      </c>
      <c r="N146" s="13">
        <f t="shared" si="48"/>
        <v>0</v>
      </c>
      <c r="O146" s="13">
        <f t="shared" si="49"/>
        <v>0</v>
      </c>
    </row>
    <row r="147" spans="1:15" ht="15" customHeight="1" x14ac:dyDescent="0.25">
      <c r="A147" s="33" t="s">
        <v>100</v>
      </c>
      <c r="B147" s="30" t="s">
        <v>19</v>
      </c>
      <c r="C147" s="83"/>
      <c r="D147" s="17">
        <f>SUM(D148:D150)</f>
        <v>567.1</v>
      </c>
      <c r="E147" s="17">
        <f t="shared" ref="E147:O147" si="63">SUM(E148:E150)</f>
        <v>561.29999999999995</v>
      </c>
      <c r="F147" s="17">
        <f t="shared" si="63"/>
        <v>0</v>
      </c>
      <c r="G147" s="17">
        <f t="shared" si="63"/>
        <v>5.8</v>
      </c>
      <c r="H147" s="10">
        <f t="shared" si="63"/>
        <v>2.2000000000000002</v>
      </c>
      <c r="I147" s="10">
        <f t="shared" si="63"/>
        <v>0</v>
      </c>
      <c r="J147" s="11"/>
      <c r="K147" s="217">
        <f t="shared" si="63"/>
        <v>2.2000000000000002</v>
      </c>
      <c r="L147" s="13">
        <f t="shared" si="63"/>
        <v>569.29999999999995</v>
      </c>
      <c r="M147" s="13">
        <f t="shared" si="63"/>
        <v>561.29999999999995</v>
      </c>
      <c r="N147" s="13">
        <f t="shared" si="63"/>
        <v>0</v>
      </c>
      <c r="O147" s="13">
        <f t="shared" si="63"/>
        <v>8</v>
      </c>
    </row>
    <row r="148" spans="1:15" ht="15" customHeight="1" x14ac:dyDescent="0.25">
      <c r="A148" s="41"/>
      <c r="B148" s="81"/>
      <c r="C148" s="98" t="s">
        <v>25</v>
      </c>
      <c r="D148" s="17">
        <f>E148+G148</f>
        <v>2.2999999999999998</v>
      </c>
      <c r="E148" s="17">
        <v>2.2999999999999998</v>
      </c>
      <c r="F148" s="17"/>
      <c r="G148" s="17"/>
      <c r="H148" s="10">
        <f>I148+K148</f>
        <v>0</v>
      </c>
      <c r="I148" s="11"/>
      <c r="J148" s="11"/>
      <c r="K148" s="217"/>
      <c r="L148" s="13">
        <f>M148+O148</f>
        <v>2.2999999999999998</v>
      </c>
      <c r="M148" s="13">
        <f>E148+I148</f>
        <v>2.2999999999999998</v>
      </c>
      <c r="N148" s="13">
        <f>F148+J148</f>
        <v>0</v>
      </c>
      <c r="O148" s="13">
        <f>G148+K148</f>
        <v>0</v>
      </c>
    </row>
    <row r="149" spans="1:15" ht="15" customHeight="1" x14ac:dyDescent="0.25">
      <c r="A149" s="41"/>
      <c r="B149" s="81"/>
      <c r="C149" s="83" t="s">
        <v>31</v>
      </c>
      <c r="D149" s="17">
        <f>E149+G149</f>
        <v>148.19999999999999</v>
      </c>
      <c r="E149" s="17">
        <v>148.19999999999999</v>
      </c>
      <c r="F149" s="17"/>
      <c r="G149" s="17"/>
      <c r="H149" s="10">
        <f t="shared" si="53"/>
        <v>7.6</v>
      </c>
      <c r="I149" s="11">
        <v>7.6</v>
      </c>
      <c r="J149" s="11"/>
      <c r="K149" s="217"/>
      <c r="L149" s="13">
        <f t="shared" si="46"/>
        <v>155.79999999999998</v>
      </c>
      <c r="M149" s="13">
        <f t="shared" si="47"/>
        <v>155.79999999999998</v>
      </c>
      <c r="N149" s="13">
        <f t="shared" si="48"/>
        <v>0</v>
      </c>
      <c r="O149" s="13">
        <f t="shared" si="49"/>
        <v>0</v>
      </c>
    </row>
    <row r="150" spans="1:15" ht="15" customHeight="1" x14ac:dyDescent="0.25">
      <c r="A150" s="41"/>
      <c r="B150" s="81"/>
      <c r="C150" s="83" t="s">
        <v>22</v>
      </c>
      <c r="D150" s="17">
        <f>E150+G150</f>
        <v>416.6</v>
      </c>
      <c r="E150" s="17">
        <v>410.8</v>
      </c>
      <c r="F150" s="17"/>
      <c r="G150" s="17">
        <v>5.8</v>
      </c>
      <c r="H150" s="10">
        <f t="shared" si="53"/>
        <v>-5.3999999999999995</v>
      </c>
      <c r="I150" s="11">
        <v>-7.6</v>
      </c>
      <c r="J150" s="11"/>
      <c r="K150" s="217">
        <v>2.2000000000000002</v>
      </c>
      <c r="L150" s="13">
        <f t="shared" si="46"/>
        <v>411.2</v>
      </c>
      <c r="M150" s="13">
        <f t="shared" si="47"/>
        <v>403.2</v>
      </c>
      <c r="N150" s="13">
        <f t="shared" si="48"/>
        <v>0</v>
      </c>
      <c r="O150" s="13">
        <f t="shared" si="49"/>
        <v>8</v>
      </c>
    </row>
    <row r="151" spans="1:15" ht="15.95" customHeight="1" x14ac:dyDescent="0.25">
      <c r="A151" s="55" t="s">
        <v>101</v>
      </c>
      <c r="B151" s="45" t="s">
        <v>176</v>
      </c>
      <c r="C151" s="26"/>
      <c r="D151" s="24">
        <f t="shared" ref="D151:O151" si="64">D99+D107+D111+D115+D119+D123+D127+D131+D135+D139+D143+D147</f>
        <v>2622.6</v>
      </c>
      <c r="E151" s="24">
        <f t="shared" si="64"/>
        <v>2395.4999999999995</v>
      </c>
      <c r="F151" s="24">
        <f t="shared" si="64"/>
        <v>0</v>
      </c>
      <c r="G151" s="24">
        <f t="shared" si="64"/>
        <v>227.1</v>
      </c>
      <c r="H151" s="25">
        <f t="shared" si="64"/>
        <v>3.5000000000000013</v>
      </c>
      <c r="I151" s="25">
        <f t="shared" si="64"/>
        <v>-26.5</v>
      </c>
      <c r="J151" s="25">
        <f t="shared" si="64"/>
        <v>0</v>
      </c>
      <c r="K151" s="279">
        <f t="shared" si="64"/>
        <v>30</v>
      </c>
      <c r="L151" s="22">
        <f t="shared" si="64"/>
        <v>2626.0999999999995</v>
      </c>
      <c r="M151" s="22">
        <f t="shared" si="64"/>
        <v>2369</v>
      </c>
      <c r="N151" s="22">
        <f t="shared" si="64"/>
        <v>0</v>
      </c>
      <c r="O151" s="22">
        <f t="shared" si="64"/>
        <v>257.10000000000002</v>
      </c>
    </row>
    <row r="152" spans="1:15" ht="27.95" customHeight="1" x14ac:dyDescent="0.25">
      <c r="A152" s="221"/>
      <c r="B152" s="280" t="s">
        <v>170</v>
      </c>
      <c r="C152" s="79"/>
      <c r="D152" s="281">
        <f t="shared" ref="D152:O152" si="65">D104</f>
        <v>1013.7</v>
      </c>
      <c r="E152" s="281">
        <f t="shared" si="65"/>
        <v>1013.7</v>
      </c>
      <c r="F152" s="281">
        <f t="shared" si="65"/>
        <v>0</v>
      </c>
      <c r="G152" s="281">
        <f t="shared" si="65"/>
        <v>0</v>
      </c>
      <c r="H152" s="282">
        <f t="shared" si="65"/>
        <v>0</v>
      </c>
      <c r="I152" s="282">
        <f t="shared" si="65"/>
        <v>0</v>
      </c>
      <c r="J152" s="282">
        <f t="shared" si="65"/>
        <v>0</v>
      </c>
      <c r="K152" s="283">
        <f t="shared" si="65"/>
        <v>0</v>
      </c>
      <c r="L152" s="102">
        <f t="shared" si="65"/>
        <v>1013.7</v>
      </c>
      <c r="M152" s="102">
        <f t="shared" si="65"/>
        <v>1013.7</v>
      </c>
      <c r="N152" s="102">
        <f t="shared" si="65"/>
        <v>0</v>
      </c>
      <c r="O152" s="102">
        <f t="shared" si="65"/>
        <v>0</v>
      </c>
    </row>
    <row r="153" spans="1:15" ht="15.95" customHeight="1" x14ac:dyDescent="0.25">
      <c r="A153" s="163" t="s">
        <v>102</v>
      </c>
      <c r="B153" s="565" t="s">
        <v>63</v>
      </c>
      <c r="C153" s="565"/>
      <c r="D153" s="565"/>
      <c r="E153" s="565"/>
      <c r="F153" s="565"/>
      <c r="G153" s="565"/>
      <c r="H153" s="565"/>
      <c r="I153" s="565"/>
      <c r="J153" s="565"/>
      <c r="K153" s="565"/>
      <c r="L153" s="565"/>
      <c r="M153" s="565"/>
      <c r="N153" s="565"/>
      <c r="O153" s="565"/>
    </row>
    <row r="154" spans="1:15" ht="15" customHeight="1" x14ac:dyDescent="0.25">
      <c r="A154" s="6" t="s">
        <v>103</v>
      </c>
      <c r="B154" s="27" t="s">
        <v>20</v>
      </c>
      <c r="C154" s="8" t="s">
        <v>32</v>
      </c>
      <c r="D154" s="17">
        <f>E154+G154</f>
        <v>19.5</v>
      </c>
      <c r="E154" s="17">
        <v>10.1</v>
      </c>
      <c r="F154" s="17"/>
      <c r="G154" s="17">
        <v>9.4</v>
      </c>
      <c r="H154" s="10">
        <f t="shared" ref="H154" si="66">I154+K154</f>
        <v>0</v>
      </c>
      <c r="I154" s="11"/>
      <c r="J154" s="11"/>
      <c r="K154" s="217"/>
      <c r="L154" s="13">
        <f>M154+O154</f>
        <v>19.5</v>
      </c>
      <c r="M154" s="13">
        <f t="shared" ref="M154" si="67">E154+I154</f>
        <v>10.1</v>
      </c>
      <c r="N154" s="13">
        <f t="shared" ref="N154" si="68">F154+J154</f>
        <v>0</v>
      </c>
      <c r="O154" s="13">
        <f t="shared" ref="O154" si="69">G154+K154</f>
        <v>9.4</v>
      </c>
    </row>
    <row r="155" spans="1:15" ht="15" customHeight="1" x14ac:dyDescent="0.25">
      <c r="A155" s="6" t="s">
        <v>104</v>
      </c>
      <c r="B155" s="30" t="s">
        <v>71</v>
      </c>
      <c r="C155" s="31" t="s">
        <v>32</v>
      </c>
      <c r="D155" s="17">
        <f>E155+G155</f>
        <v>29.2</v>
      </c>
      <c r="E155" s="17">
        <v>29.2</v>
      </c>
      <c r="F155" s="17">
        <v>22.3</v>
      </c>
      <c r="G155" s="17"/>
      <c r="H155" s="10">
        <f>I155+K155</f>
        <v>0</v>
      </c>
      <c r="I155" s="11"/>
      <c r="J155" s="11"/>
      <c r="K155" s="217"/>
      <c r="L155" s="13">
        <f>M155+O155</f>
        <v>29.2</v>
      </c>
      <c r="M155" s="13">
        <f t="shared" ref="M155:O155" si="70">E155+I155</f>
        <v>29.2</v>
      </c>
      <c r="N155" s="13">
        <f t="shared" si="70"/>
        <v>22.3</v>
      </c>
      <c r="O155" s="13">
        <f t="shared" si="70"/>
        <v>0</v>
      </c>
    </row>
    <row r="156" spans="1:15" ht="15.95" customHeight="1" x14ac:dyDescent="0.25">
      <c r="A156" s="284" t="s">
        <v>105</v>
      </c>
      <c r="B156" s="267" t="s">
        <v>177</v>
      </c>
      <c r="C156" s="84"/>
      <c r="D156" s="74">
        <f t="shared" ref="D156:O156" si="71">D154+D155</f>
        <v>48.7</v>
      </c>
      <c r="E156" s="74">
        <f t="shared" si="71"/>
        <v>39.299999999999997</v>
      </c>
      <c r="F156" s="74">
        <f t="shared" si="71"/>
        <v>22.3</v>
      </c>
      <c r="G156" s="74">
        <f t="shared" si="71"/>
        <v>9.4</v>
      </c>
      <c r="H156" s="75">
        <f t="shared" si="71"/>
        <v>0</v>
      </c>
      <c r="I156" s="75">
        <f t="shared" si="71"/>
        <v>0</v>
      </c>
      <c r="J156" s="75">
        <f t="shared" si="71"/>
        <v>0</v>
      </c>
      <c r="K156" s="268">
        <f t="shared" si="71"/>
        <v>0</v>
      </c>
      <c r="L156" s="45">
        <f t="shared" si="71"/>
        <v>48.7</v>
      </c>
      <c r="M156" s="45">
        <f t="shared" si="71"/>
        <v>39.299999999999997</v>
      </c>
      <c r="N156" s="45">
        <f t="shared" si="71"/>
        <v>22.3</v>
      </c>
      <c r="O156" s="45">
        <f t="shared" si="71"/>
        <v>9.4</v>
      </c>
    </row>
    <row r="157" spans="1:15" ht="15.95" customHeight="1" x14ac:dyDescent="0.25">
      <c r="A157" s="14" t="s">
        <v>106</v>
      </c>
      <c r="B157" s="565" t="s">
        <v>172</v>
      </c>
      <c r="C157" s="565"/>
      <c r="D157" s="565"/>
      <c r="E157" s="565"/>
      <c r="F157" s="565"/>
      <c r="G157" s="565"/>
      <c r="H157" s="565"/>
      <c r="I157" s="565"/>
      <c r="J157" s="565"/>
      <c r="K157" s="565"/>
      <c r="L157" s="565"/>
      <c r="M157" s="565"/>
      <c r="N157" s="565"/>
      <c r="O157" s="565"/>
    </row>
    <row r="158" spans="1:15" ht="15" customHeight="1" x14ac:dyDescent="0.25">
      <c r="A158" s="6" t="s">
        <v>107</v>
      </c>
      <c r="B158" s="153" t="s">
        <v>20</v>
      </c>
      <c r="C158" s="82"/>
      <c r="D158" s="17">
        <f>SUM(D159:D160)</f>
        <v>692.09999999999991</v>
      </c>
      <c r="E158" s="17">
        <f>SUM(E159:E160)</f>
        <v>609.29999999999995</v>
      </c>
      <c r="F158" s="17">
        <f>SUM(F159:F160)</f>
        <v>79.2</v>
      </c>
      <c r="G158" s="17">
        <f>SUM(G159:G160)</f>
        <v>82.8</v>
      </c>
      <c r="H158" s="11">
        <f t="shared" ref="H158:O158" si="72">SUM(H159:H160)</f>
        <v>37.9</v>
      </c>
      <c r="I158" s="11">
        <f t="shared" si="72"/>
        <v>37.199999999999996</v>
      </c>
      <c r="J158" s="11">
        <f t="shared" si="72"/>
        <v>4.3</v>
      </c>
      <c r="K158" s="217">
        <f t="shared" si="72"/>
        <v>0.7</v>
      </c>
      <c r="L158" s="12">
        <f t="shared" si="72"/>
        <v>730</v>
      </c>
      <c r="M158" s="12">
        <f t="shared" si="72"/>
        <v>646.5</v>
      </c>
      <c r="N158" s="12">
        <f t="shared" si="72"/>
        <v>83.5</v>
      </c>
      <c r="O158" s="12">
        <f t="shared" si="72"/>
        <v>83.5</v>
      </c>
    </row>
    <row r="159" spans="1:15" ht="15" customHeight="1" x14ac:dyDescent="0.25">
      <c r="A159" s="20"/>
      <c r="B159" s="153"/>
      <c r="C159" s="31" t="s">
        <v>30</v>
      </c>
      <c r="D159" s="17">
        <f>E159+G159</f>
        <v>8</v>
      </c>
      <c r="E159" s="17">
        <v>8</v>
      </c>
      <c r="F159" s="17"/>
      <c r="G159" s="17"/>
      <c r="H159" s="10">
        <f t="shared" ref="H159:H198" si="73">I159+K159</f>
        <v>0</v>
      </c>
      <c r="I159" s="11"/>
      <c r="J159" s="11"/>
      <c r="K159" s="217"/>
      <c r="L159" s="13">
        <f t="shared" ref="L159" si="74">M159+O159</f>
        <v>8</v>
      </c>
      <c r="M159" s="13">
        <f t="shared" ref="M159" si="75">E159+I159</f>
        <v>8</v>
      </c>
      <c r="N159" s="13">
        <f t="shared" ref="N159" si="76">F159+J159</f>
        <v>0</v>
      </c>
      <c r="O159" s="13">
        <f t="shared" ref="O159" si="77">G159+K159</f>
        <v>0</v>
      </c>
    </row>
    <row r="160" spans="1:15" ht="15.75" customHeight="1" x14ac:dyDescent="0.25">
      <c r="A160" s="20"/>
      <c r="B160" s="153"/>
      <c r="C160" s="31" t="s">
        <v>51</v>
      </c>
      <c r="D160" s="17">
        <f>E160+G160</f>
        <v>684.09999999999991</v>
      </c>
      <c r="E160" s="17">
        <f>E161+E162</f>
        <v>601.29999999999995</v>
      </c>
      <c r="F160" s="17">
        <f t="shared" ref="F160:G160" si="78">F161+F162</f>
        <v>79.2</v>
      </c>
      <c r="G160" s="17">
        <f t="shared" si="78"/>
        <v>82.8</v>
      </c>
      <c r="H160" s="10">
        <f t="shared" si="73"/>
        <v>37.9</v>
      </c>
      <c r="I160" s="11">
        <f>I161+I162</f>
        <v>37.199999999999996</v>
      </c>
      <c r="J160" s="11">
        <v>4.3</v>
      </c>
      <c r="K160" s="11">
        <f t="shared" ref="K160" si="79">K161+K162</f>
        <v>0.7</v>
      </c>
      <c r="L160" s="13">
        <f t="shared" ref="L160:L198" si="80">M160+O160</f>
        <v>722</v>
      </c>
      <c r="M160" s="13">
        <f t="shared" ref="M160:M198" si="81">E160+I160</f>
        <v>638.5</v>
      </c>
      <c r="N160" s="13">
        <f t="shared" ref="N160:N198" si="82">F160+J160</f>
        <v>83.5</v>
      </c>
      <c r="O160" s="13">
        <f t="shared" ref="O160:O198" si="83">G160+K160</f>
        <v>83.5</v>
      </c>
    </row>
    <row r="161" spans="1:15" ht="15.75" hidden="1" customHeight="1" x14ac:dyDescent="0.25">
      <c r="A161" s="20"/>
      <c r="B161" s="291" t="s">
        <v>8</v>
      </c>
      <c r="C161" s="495"/>
      <c r="D161" s="275">
        <f>E161+G161</f>
        <v>684.09999999999991</v>
      </c>
      <c r="E161" s="275">
        <v>601.29999999999995</v>
      </c>
      <c r="F161" s="275">
        <v>79.2</v>
      </c>
      <c r="G161" s="275">
        <v>82.8</v>
      </c>
      <c r="H161" s="493">
        <f>I161+K161</f>
        <v>2.5999999999999996</v>
      </c>
      <c r="I161" s="275">
        <v>1.9</v>
      </c>
      <c r="J161" s="275">
        <v>3.3</v>
      </c>
      <c r="K161" s="275">
        <v>0.7</v>
      </c>
      <c r="L161" s="275">
        <f t="shared" ref="L161:L162" si="84">M161+O161</f>
        <v>686.69999999999993</v>
      </c>
      <c r="M161" s="275">
        <f t="shared" ref="M161:M162" si="85">E161+I161</f>
        <v>603.19999999999993</v>
      </c>
      <c r="N161" s="275">
        <f t="shared" ref="N161:N162" si="86">F161+J161</f>
        <v>82.5</v>
      </c>
      <c r="O161" s="275">
        <f t="shared" ref="O161:O162" si="87">G161+K161</f>
        <v>83.5</v>
      </c>
    </row>
    <row r="162" spans="1:15" ht="15.75" customHeight="1" x14ac:dyDescent="0.25">
      <c r="A162" s="20"/>
      <c r="B162" s="292" t="s">
        <v>160</v>
      </c>
      <c r="C162" s="16"/>
      <c r="D162" s="17">
        <f>E162+G162</f>
        <v>0</v>
      </c>
      <c r="E162" s="17"/>
      <c r="F162" s="17"/>
      <c r="G162" s="17"/>
      <c r="H162" s="10">
        <f>I162+K162</f>
        <v>35.299999999999997</v>
      </c>
      <c r="I162" s="11">
        <v>35.299999999999997</v>
      </c>
      <c r="J162" s="11"/>
      <c r="K162" s="11"/>
      <c r="L162" s="13">
        <f t="shared" si="84"/>
        <v>35.299999999999997</v>
      </c>
      <c r="M162" s="13">
        <f t="shared" si="85"/>
        <v>35.299999999999997</v>
      </c>
      <c r="N162" s="13">
        <f t="shared" si="86"/>
        <v>0</v>
      </c>
      <c r="O162" s="13">
        <f t="shared" si="87"/>
        <v>0</v>
      </c>
    </row>
    <row r="163" spans="1:15" x14ac:dyDescent="0.25">
      <c r="A163" s="14" t="s">
        <v>108</v>
      </c>
      <c r="B163" s="15" t="s">
        <v>55</v>
      </c>
      <c r="C163" s="16" t="s">
        <v>51</v>
      </c>
      <c r="D163" s="17">
        <f t="shared" ref="D163:D198" si="88">E163+G163</f>
        <v>145.30000000000001</v>
      </c>
      <c r="E163" s="17">
        <v>145.30000000000001</v>
      </c>
      <c r="F163" s="17">
        <v>85.2</v>
      </c>
      <c r="G163" s="17"/>
      <c r="H163" s="11">
        <f t="shared" si="73"/>
        <v>0</v>
      </c>
      <c r="I163" s="11"/>
      <c r="J163" s="11"/>
      <c r="K163" s="11"/>
      <c r="L163" s="13">
        <f t="shared" si="80"/>
        <v>145.30000000000001</v>
      </c>
      <c r="M163" s="13">
        <f t="shared" si="81"/>
        <v>145.30000000000001</v>
      </c>
      <c r="N163" s="13">
        <f t="shared" si="82"/>
        <v>85.2</v>
      </c>
      <c r="O163" s="13">
        <f t="shared" si="83"/>
        <v>0</v>
      </c>
    </row>
    <row r="164" spans="1:15" ht="15" customHeight="1" x14ac:dyDescent="0.25">
      <c r="A164" s="14" t="s">
        <v>109</v>
      </c>
      <c r="B164" s="13" t="s">
        <v>33</v>
      </c>
      <c r="C164" s="16" t="s">
        <v>51</v>
      </c>
      <c r="D164" s="17">
        <f t="shared" si="88"/>
        <v>114.7</v>
      </c>
      <c r="E164" s="17">
        <v>114.7</v>
      </c>
      <c r="F164" s="17">
        <v>64.400000000000006</v>
      </c>
      <c r="G164" s="17"/>
      <c r="H164" s="11">
        <f t="shared" si="73"/>
        <v>0</v>
      </c>
      <c r="I164" s="11"/>
      <c r="J164" s="11"/>
      <c r="K164" s="11"/>
      <c r="L164" s="13">
        <f t="shared" si="80"/>
        <v>114.7</v>
      </c>
      <c r="M164" s="13">
        <f t="shared" si="81"/>
        <v>114.7</v>
      </c>
      <c r="N164" s="13">
        <f t="shared" si="82"/>
        <v>64.400000000000006</v>
      </c>
      <c r="O164" s="13">
        <f t="shared" si="83"/>
        <v>0</v>
      </c>
    </row>
    <row r="165" spans="1:15" ht="15" customHeight="1" x14ac:dyDescent="0.25">
      <c r="A165" s="14" t="s">
        <v>110</v>
      </c>
      <c r="B165" s="13" t="s">
        <v>161</v>
      </c>
      <c r="C165" s="16" t="s">
        <v>51</v>
      </c>
      <c r="D165" s="17">
        <f t="shared" si="88"/>
        <v>175.8</v>
      </c>
      <c r="E165" s="17">
        <v>175.8</v>
      </c>
      <c r="F165" s="17">
        <v>90.7</v>
      </c>
      <c r="G165" s="17"/>
      <c r="H165" s="11">
        <f t="shared" si="73"/>
        <v>3.1</v>
      </c>
      <c r="I165" s="11">
        <v>3.1</v>
      </c>
      <c r="J165" s="11">
        <v>2.4</v>
      </c>
      <c r="K165" s="11"/>
      <c r="L165" s="13">
        <f t="shared" si="80"/>
        <v>178.9</v>
      </c>
      <c r="M165" s="13">
        <f t="shared" si="81"/>
        <v>178.9</v>
      </c>
      <c r="N165" s="13">
        <f t="shared" si="82"/>
        <v>93.100000000000009</v>
      </c>
      <c r="O165" s="13">
        <f t="shared" si="83"/>
        <v>0</v>
      </c>
    </row>
    <row r="166" spans="1:15" ht="15" customHeight="1" x14ac:dyDescent="0.25">
      <c r="A166" s="14" t="s">
        <v>156</v>
      </c>
      <c r="B166" s="13" t="s">
        <v>501</v>
      </c>
      <c r="C166" s="16" t="s">
        <v>51</v>
      </c>
      <c r="D166" s="17">
        <f t="shared" si="88"/>
        <v>152.6</v>
      </c>
      <c r="E166" s="17">
        <v>152.6</v>
      </c>
      <c r="F166" s="17">
        <v>92.2</v>
      </c>
      <c r="G166" s="17"/>
      <c r="H166" s="11">
        <f t="shared" si="73"/>
        <v>6.6</v>
      </c>
      <c r="I166" s="11">
        <v>6.6</v>
      </c>
      <c r="J166" s="11">
        <v>5.0999999999999996</v>
      </c>
      <c r="K166" s="11"/>
      <c r="L166" s="13">
        <f t="shared" si="80"/>
        <v>159.19999999999999</v>
      </c>
      <c r="M166" s="13">
        <f t="shared" si="81"/>
        <v>159.19999999999999</v>
      </c>
      <c r="N166" s="13">
        <f t="shared" si="82"/>
        <v>97.3</v>
      </c>
      <c r="O166" s="13">
        <f t="shared" si="83"/>
        <v>0</v>
      </c>
    </row>
    <row r="167" spans="1:15" ht="15" customHeight="1" x14ac:dyDescent="0.25">
      <c r="A167" s="14" t="s">
        <v>157</v>
      </c>
      <c r="B167" s="13" t="s">
        <v>153</v>
      </c>
      <c r="C167" s="16" t="s">
        <v>51</v>
      </c>
      <c r="D167" s="17">
        <f t="shared" si="88"/>
        <v>87.4</v>
      </c>
      <c r="E167" s="17">
        <v>87.4</v>
      </c>
      <c r="F167" s="17">
        <v>54.6</v>
      </c>
      <c r="G167" s="17"/>
      <c r="H167" s="11">
        <f t="shared" si="73"/>
        <v>5.8</v>
      </c>
      <c r="I167" s="11">
        <v>5.8</v>
      </c>
      <c r="J167" s="11">
        <v>3.5</v>
      </c>
      <c r="K167" s="11"/>
      <c r="L167" s="13">
        <f t="shared" si="80"/>
        <v>93.2</v>
      </c>
      <c r="M167" s="13">
        <f t="shared" si="81"/>
        <v>93.2</v>
      </c>
      <c r="N167" s="13">
        <f t="shared" si="82"/>
        <v>58.1</v>
      </c>
      <c r="O167" s="13">
        <f t="shared" si="83"/>
        <v>0</v>
      </c>
    </row>
    <row r="168" spans="1:15" ht="15" customHeight="1" x14ac:dyDescent="0.25">
      <c r="A168" s="14" t="s">
        <v>111</v>
      </c>
      <c r="B168" s="297" t="s">
        <v>363</v>
      </c>
      <c r="C168" s="16" t="s">
        <v>51</v>
      </c>
      <c r="D168" s="17">
        <f t="shared" si="88"/>
        <v>160.9</v>
      </c>
      <c r="E168" s="17">
        <v>160.9</v>
      </c>
      <c r="F168" s="17">
        <v>95.8</v>
      </c>
      <c r="G168" s="17"/>
      <c r="H168" s="11">
        <f t="shared" si="73"/>
        <v>0</v>
      </c>
      <c r="I168" s="11"/>
      <c r="J168" s="11"/>
      <c r="K168" s="11"/>
      <c r="L168" s="13">
        <f t="shared" si="80"/>
        <v>160.9</v>
      </c>
      <c r="M168" s="13">
        <f t="shared" si="81"/>
        <v>160.9</v>
      </c>
      <c r="N168" s="13">
        <f t="shared" si="82"/>
        <v>95.8</v>
      </c>
      <c r="O168" s="13">
        <f t="shared" si="83"/>
        <v>0</v>
      </c>
    </row>
    <row r="169" spans="1:15" ht="16.5" customHeight="1" x14ac:dyDescent="0.25">
      <c r="A169" s="14" t="s">
        <v>158</v>
      </c>
      <c r="B169" s="13" t="s">
        <v>502</v>
      </c>
      <c r="C169" s="16" t="s">
        <v>51</v>
      </c>
      <c r="D169" s="17">
        <f t="shared" si="88"/>
        <v>286.2</v>
      </c>
      <c r="E169" s="17">
        <v>278.89999999999998</v>
      </c>
      <c r="F169" s="17">
        <v>115.1</v>
      </c>
      <c r="G169" s="17">
        <v>7.3</v>
      </c>
      <c r="H169" s="11">
        <f t="shared" si="73"/>
        <v>20.5</v>
      </c>
      <c r="I169" s="11">
        <v>20.5</v>
      </c>
      <c r="J169" s="11"/>
      <c r="K169" s="11"/>
      <c r="L169" s="13">
        <f t="shared" si="80"/>
        <v>306.7</v>
      </c>
      <c r="M169" s="13">
        <f t="shared" si="81"/>
        <v>299.39999999999998</v>
      </c>
      <c r="N169" s="13">
        <f t="shared" si="82"/>
        <v>115.1</v>
      </c>
      <c r="O169" s="13">
        <f t="shared" si="83"/>
        <v>7.3</v>
      </c>
    </row>
    <row r="170" spans="1:15" ht="16.5" customHeight="1" x14ac:dyDescent="0.25">
      <c r="A170" s="14" t="s">
        <v>159</v>
      </c>
      <c r="B170" s="13" t="s">
        <v>503</v>
      </c>
      <c r="C170" s="16" t="s">
        <v>51</v>
      </c>
      <c r="D170" s="17">
        <f t="shared" si="88"/>
        <v>208.5</v>
      </c>
      <c r="E170" s="17">
        <v>208.5</v>
      </c>
      <c r="F170" s="17">
        <v>107.4</v>
      </c>
      <c r="G170" s="17"/>
      <c r="H170" s="11">
        <f t="shared" si="73"/>
        <v>10.4</v>
      </c>
      <c r="I170" s="11">
        <v>10.4</v>
      </c>
      <c r="J170" s="11">
        <v>4.5999999999999996</v>
      </c>
      <c r="K170" s="11"/>
      <c r="L170" s="13">
        <f t="shared" si="80"/>
        <v>218.9</v>
      </c>
      <c r="M170" s="13">
        <f t="shared" si="81"/>
        <v>218.9</v>
      </c>
      <c r="N170" s="13">
        <f t="shared" si="82"/>
        <v>112</v>
      </c>
      <c r="O170" s="13">
        <f t="shared" si="83"/>
        <v>0</v>
      </c>
    </row>
    <row r="171" spans="1:15" ht="15" customHeight="1" x14ac:dyDescent="0.25">
      <c r="A171" s="14" t="s">
        <v>112</v>
      </c>
      <c r="B171" s="13" t="s">
        <v>504</v>
      </c>
      <c r="C171" s="16" t="s">
        <v>51</v>
      </c>
      <c r="D171" s="17">
        <f t="shared" si="88"/>
        <v>160.1</v>
      </c>
      <c r="E171" s="17">
        <v>160.1</v>
      </c>
      <c r="F171" s="17">
        <v>79.599999999999994</v>
      </c>
      <c r="G171" s="17"/>
      <c r="H171" s="11">
        <f t="shared" si="73"/>
        <v>15.6</v>
      </c>
      <c r="I171" s="11">
        <v>15.6</v>
      </c>
      <c r="J171" s="11">
        <v>4.5</v>
      </c>
      <c r="K171" s="11"/>
      <c r="L171" s="13">
        <f t="shared" si="80"/>
        <v>175.7</v>
      </c>
      <c r="M171" s="13">
        <f t="shared" si="81"/>
        <v>175.7</v>
      </c>
      <c r="N171" s="13">
        <f t="shared" si="82"/>
        <v>84.1</v>
      </c>
      <c r="O171" s="13">
        <f t="shared" si="83"/>
        <v>0</v>
      </c>
    </row>
    <row r="172" spans="1:15" ht="15" customHeight="1" x14ac:dyDescent="0.25">
      <c r="A172" s="14" t="s">
        <v>113</v>
      </c>
      <c r="B172" s="13" t="s">
        <v>418</v>
      </c>
      <c r="C172" s="16" t="s">
        <v>51</v>
      </c>
      <c r="D172" s="17">
        <f t="shared" si="88"/>
        <v>170.4</v>
      </c>
      <c r="E172" s="17">
        <v>170.4</v>
      </c>
      <c r="F172" s="17">
        <v>91.5</v>
      </c>
      <c r="G172" s="17"/>
      <c r="H172" s="11">
        <f t="shared" si="73"/>
        <v>17.399999999999999</v>
      </c>
      <c r="I172" s="11">
        <v>17.399999999999999</v>
      </c>
      <c r="J172" s="11">
        <v>5.8</v>
      </c>
      <c r="K172" s="11"/>
      <c r="L172" s="13">
        <f t="shared" si="80"/>
        <v>187.8</v>
      </c>
      <c r="M172" s="13">
        <f t="shared" si="81"/>
        <v>187.8</v>
      </c>
      <c r="N172" s="13">
        <f t="shared" si="82"/>
        <v>97.3</v>
      </c>
      <c r="O172" s="13">
        <f t="shared" si="83"/>
        <v>0</v>
      </c>
    </row>
    <row r="173" spans="1:15" ht="15" customHeight="1" x14ac:dyDescent="0.25">
      <c r="A173" s="14" t="s">
        <v>114</v>
      </c>
      <c r="B173" s="212" t="s">
        <v>46</v>
      </c>
      <c r="C173" s="16" t="s">
        <v>51</v>
      </c>
      <c r="D173" s="17">
        <f t="shared" si="88"/>
        <v>100.3</v>
      </c>
      <c r="E173" s="17">
        <v>100.3</v>
      </c>
      <c r="F173" s="17">
        <v>65.099999999999994</v>
      </c>
      <c r="G173" s="17"/>
      <c r="H173" s="11">
        <f t="shared" si="73"/>
        <v>0</v>
      </c>
      <c r="I173" s="11"/>
      <c r="J173" s="11"/>
      <c r="K173" s="11"/>
      <c r="L173" s="13">
        <f t="shared" si="80"/>
        <v>100.3</v>
      </c>
      <c r="M173" s="13">
        <f t="shared" si="81"/>
        <v>100.3</v>
      </c>
      <c r="N173" s="13">
        <f t="shared" si="82"/>
        <v>65.099999999999994</v>
      </c>
      <c r="O173" s="13">
        <f t="shared" si="83"/>
        <v>0</v>
      </c>
    </row>
    <row r="174" spans="1:15" ht="15" customHeight="1" x14ac:dyDescent="0.25">
      <c r="A174" s="14" t="s">
        <v>115</v>
      </c>
      <c r="B174" s="13" t="s">
        <v>43</v>
      </c>
      <c r="C174" s="16" t="s">
        <v>51</v>
      </c>
      <c r="D174" s="17">
        <f t="shared" si="88"/>
        <v>101</v>
      </c>
      <c r="E174" s="17">
        <v>101</v>
      </c>
      <c r="F174" s="17">
        <v>64.900000000000006</v>
      </c>
      <c r="G174" s="17"/>
      <c r="H174" s="11">
        <f t="shared" si="73"/>
        <v>0</v>
      </c>
      <c r="I174" s="11"/>
      <c r="J174" s="11"/>
      <c r="K174" s="11"/>
      <c r="L174" s="13">
        <f t="shared" si="80"/>
        <v>101</v>
      </c>
      <c r="M174" s="13">
        <f t="shared" si="81"/>
        <v>101</v>
      </c>
      <c r="N174" s="13">
        <f t="shared" si="82"/>
        <v>64.900000000000006</v>
      </c>
      <c r="O174" s="13">
        <f t="shared" si="83"/>
        <v>0</v>
      </c>
    </row>
    <row r="175" spans="1:15" ht="15" customHeight="1" x14ac:dyDescent="0.25">
      <c r="A175" s="14" t="s">
        <v>116</v>
      </c>
      <c r="B175" s="13" t="s">
        <v>45</v>
      </c>
      <c r="C175" s="16" t="s">
        <v>51</v>
      </c>
      <c r="D175" s="17">
        <f t="shared" si="88"/>
        <v>83.6</v>
      </c>
      <c r="E175" s="17">
        <v>83.6</v>
      </c>
      <c r="F175" s="17">
        <v>54.8</v>
      </c>
      <c r="G175" s="17"/>
      <c r="H175" s="11">
        <f t="shared" si="73"/>
        <v>4.7</v>
      </c>
      <c r="I175" s="11">
        <v>4.7</v>
      </c>
      <c r="J175" s="11">
        <v>3.6</v>
      </c>
      <c r="K175" s="11"/>
      <c r="L175" s="13">
        <f t="shared" si="80"/>
        <v>88.3</v>
      </c>
      <c r="M175" s="13">
        <f t="shared" si="81"/>
        <v>88.3</v>
      </c>
      <c r="N175" s="13">
        <f t="shared" si="82"/>
        <v>58.4</v>
      </c>
      <c r="O175" s="13">
        <f t="shared" si="83"/>
        <v>0</v>
      </c>
    </row>
    <row r="176" spans="1:15" ht="15" customHeight="1" x14ac:dyDescent="0.25">
      <c r="A176" s="14" t="s">
        <v>167</v>
      </c>
      <c r="B176" s="13" t="s">
        <v>166</v>
      </c>
      <c r="C176" s="16" t="s">
        <v>51</v>
      </c>
      <c r="D176" s="17">
        <f t="shared" si="88"/>
        <v>143.1</v>
      </c>
      <c r="E176" s="17">
        <v>143.1</v>
      </c>
      <c r="F176" s="17">
        <v>83.8</v>
      </c>
      <c r="G176" s="17"/>
      <c r="H176" s="11">
        <f t="shared" si="73"/>
        <v>0</v>
      </c>
      <c r="I176" s="11"/>
      <c r="J176" s="11"/>
      <c r="K176" s="11"/>
      <c r="L176" s="13">
        <f t="shared" si="80"/>
        <v>143.1</v>
      </c>
      <c r="M176" s="13">
        <f t="shared" si="81"/>
        <v>143.1</v>
      </c>
      <c r="N176" s="13">
        <f t="shared" si="82"/>
        <v>83.8</v>
      </c>
      <c r="O176" s="13">
        <f t="shared" si="83"/>
        <v>0</v>
      </c>
    </row>
    <row r="177" spans="1:17" ht="15" customHeight="1" x14ac:dyDescent="0.25">
      <c r="A177" s="14" t="s">
        <v>117</v>
      </c>
      <c r="B177" s="13" t="s">
        <v>44</v>
      </c>
      <c r="C177" s="16" t="s">
        <v>51</v>
      </c>
      <c r="D177" s="17">
        <f t="shared" si="88"/>
        <v>79.599999999999994</v>
      </c>
      <c r="E177" s="17">
        <v>79.599999999999994</v>
      </c>
      <c r="F177" s="17">
        <v>51</v>
      </c>
      <c r="G177" s="17"/>
      <c r="H177" s="11">
        <f t="shared" si="73"/>
        <v>2.7</v>
      </c>
      <c r="I177" s="11">
        <v>2.7</v>
      </c>
      <c r="J177" s="11">
        <v>2.1</v>
      </c>
      <c r="K177" s="11"/>
      <c r="L177" s="13">
        <f t="shared" si="80"/>
        <v>82.3</v>
      </c>
      <c r="M177" s="13">
        <f t="shared" si="81"/>
        <v>82.3</v>
      </c>
      <c r="N177" s="13">
        <f t="shared" si="82"/>
        <v>53.1</v>
      </c>
      <c r="O177" s="13">
        <f t="shared" si="83"/>
        <v>0</v>
      </c>
    </row>
    <row r="178" spans="1:17" ht="15" customHeight="1" x14ac:dyDescent="0.25">
      <c r="A178" s="14" t="s">
        <v>118</v>
      </c>
      <c r="B178" s="212" t="s">
        <v>47</v>
      </c>
      <c r="C178" s="16" t="s">
        <v>51</v>
      </c>
      <c r="D178" s="17">
        <f t="shared" si="88"/>
        <v>104.1</v>
      </c>
      <c r="E178" s="17">
        <v>104.1</v>
      </c>
      <c r="F178" s="17">
        <v>59.9</v>
      </c>
      <c r="G178" s="17"/>
      <c r="H178" s="11">
        <f t="shared" si="73"/>
        <v>5.8</v>
      </c>
      <c r="I178" s="11">
        <v>5.8</v>
      </c>
      <c r="J178" s="11">
        <v>4.5</v>
      </c>
      <c r="K178" s="11"/>
      <c r="L178" s="13">
        <f t="shared" si="80"/>
        <v>109.89999999999999</v>
      </c>
      <c r="M178" s="13">
        <f t="shared" si="81"/>
        <v>109.89999999999999</v>
      </c>
      <c r="N178" s="13">
        <f t="shared" si="82"/>
        <v>64.400000000000006</v>
      </c>
      <c r="O178" s="13">
        <f t="shared" si="83"/>
        <v>0</v>
      </c>
    </row>
    <row r="179" spans="1:17" ht="15" customHeight="1" x14ac:dyDescent="0.25">
      <c r="A179" s="14" t="s">
        <v>119</v>
      </c>
      <c r="B179" s="95" t="s">
        <v>419</v>
      </c>
      <c r="C179" s="98" t="s">
        <v>51</v>
      </c>
      <c r="D179" s="17">
        <f t="shared" si="88"/>
        <v>116.2</v>
      </c>
      <c r="E179" s="17">
        <v>116.2</v>
      </c>
      <c r="F179" s="17">
        <v>71.400000000000006</v>
      </c>
      <c r="G179" s="17"/>
      <c r="H179" s="11">
        <f t="shared" si="73"/>
        <v>0</v>
      </c>
      <c r="I179" s="11"/>
      <c r="J179" s="11"/>
      <c r="K179" s="11"/>
      <c r="L179" s="13">
        <f t="shared" si="80"/>
        <v>116.2</v>
      </c>
      <c r="M179" s="13">
        <f t="shared" si="81"/>
        <v>116.2</v>
      </c>
      <c r="N179" s="13">
        <f t="shared" si="82"/>
        <v>71.400000000000006</v>
      </c>
      <c r="O179" s="13">
        <f t="shared" si="83"/>
        <v>0</v>
      </c>
    </row>
    <row r="180" spans="1:17" ht="15" customHeight="1" x14ac:dyDescent="0.25">
      <c r="A180" s="14" t="s">
        <v>120</v>
      </c>
      <c r="B180" s="13" t="s">
        <v>64</v>
      </c>
      <c r="C180" s="16" t="s">
        <v>51</v>
      </c>
      <c r="D180" s="17">
        <f t="shared" si="88"/>
        <v>57.5</v>
      </c>
      <c r="E180" s="17">
        <v>57.5</v>
      </c>
      <c r="F180" s="17">
        <v>38.200000000000003</v>
      </c>
      <c r="G180" s="17"/>
      <c r="H180" s="11">
        <f t="shared" si="73"/>
        <v>0</v>
      </c>
      <c r="I180" s="11"/>
      <c r="J180" s="11"/>
      <c r="K180" s="11"/>
      <c r="L180" s="13">
        <f t="shared" si="80"/>
        <v>57.5</v>
      </c>
      <c r="M180" s="13">
        <f t="shared" si="81"/>
        <v>57.5</v>
      </c>
      <c r="N180" s="13">
        <f t="shared" si="82"/>
        <v>38.200000000000003</v>
      </c>
      <c r="O180" s="13">
        <f t="shared" si="83"/>
        <v>0</v>
      </c>
    </row>
    <row r="181" spans="1:17" ht="15" customHeight="1" x14ac:dyDescent="0.25">
      <c r="A181" s="14" t="s">
        <v>121</v>
      </c>
      <c r="B181" s="13" t="s">
        <v>42</v>
      </c>
      <c r="C181" s="16" t="s">
        <v>51</v>
      </c>
      <c r="D181" s="17">
        <f t="shared" si="88"/>
        <v>149.6</v>
      </c>
      <c r="E181" s="17">
        <v>149.6</v>
      </c>
      <c r="F181" s="17">
        <v>88.4</v>
      </c>
      <c r="G181" s="17"/>
      <c r="H181" s="11">
        <f t="shared" si="73"/>
        <v>-0.9</v>
      </c>
      <c r="I181" s="11">
        <v>-0.9</v>
      </c>
      <c r="J181" s="11"/>
      <c r="K181" s="11"/>
      <c r="L181" s="13">
        <f t="shared" si="80"/>
        <v>148.69999999999999</v>
      </c>
      <c r="M181" s="13">
        <f t="shared" si="81"/>
        <v>148.69999999999999</v>
      </c>
      <c r="N181" s="13">
        <f t="shared" si="82"/>
        <v>88.4</v>
      </c>
      <c r="O181" s="13">
        <f t="shared" si="83"/>
        <v>0</v>
      </c>
    </row>
    <row r="182" spans="1:17" ht="15" customHeight="1" x14ac:dyDescent="0.25">
      <c r="A182" s="14" t="s">
        <v>163</v>
      </c>
      <c r="B182" s="298" t="s">
        <v>420</v>
      </c>
      <c r="C182" s="98" t="s">
        <v>51</v>
      </c>
      <c r="D182" s="17">
        <f t="shared" si="88"/>
        <v>98.7</v>
      </c>
      <c r="E182" s="17">
        <v>98.7</v>
      </c>
      <c r="F182" s="17">
        <v>59.6</v>
      </c>
      <c r="G182" s="17"/>
      <c r="H182" s="11">
        <f t="shared" si="73"/>
        <v>-1.3</v>
      </c>
      <c r="I182" s="11">
        <v>-1.3</v>
      </c>
      <c r="J182" s="11"/>
      <c r="K182" s="11"/>
      <c r="L182" s="13">
        <f t="shared" si="80"/>
        <v>97.4</v>
      </c>
      <c r="M182" s="13">
        <f t="shared" si="81"/>
        <v>97.4</v>
      </c>
      <c r="N182" s="13">
        <f t="shared" si="82"/>
        <v>59.6</v>
      </c>
      <c r="O182" s="13">
        <f t="shared" si="83"/>
        <v>0</v>
      </c>
    </row>
    <row r="183" spans="1:17" ht="15" customHeight="1" x14ac:dyDescent="0.25">
      <c r="A183" s="14" t="s">
        <v>122</v>
      </c>
      <c r="B183" s="212" t="s">
        <v>41</v>
      </c>
      <c r="C183" s="16" t="s">
        <v>51</v>
      </c>
      <c r="D183" s="17">
        <f t="shared" si="88"/>
        <v>74.8</v>
      </c>
      <c r="E183" s="17">
        <v>73.5</v>
      </c>
      <c r="F183" s="17">
        <v>39.1</v>
      </c>
      <c r="G183" s="17">
        <v>1.3</v>
      </c>
      <c r="H183" s="11">
        <f t="shared" si="73"/>
        <v>0</v>
      </c>
      <c r="I183" s="11"/>
      <c r="J183" s="11"/>
      <c r="K183" s="11"/>
      <c r="L183" s="13">
        <f t="shared" si="80"/>
        <v>74.8</v>
      </c>
      <c r="M183" s="13">
        <f t="shared" si="81"/>
        <v>73.5</v>
      </c>
      <c r="N183" s="13">
        <f t="shared" si="82"/>
        <v>39.1</v>
      </c>
      <c r="O183" s="13">
        <f t="shared" si="83"/>
        <v>1.3</v>
      </c>
    </row>
    <row r="184" spans="1:17" ht="15" customHeight="1" x14ac:dyDescent="0.25">
      <c r="A184" s="14" t="s">
        <v>123</v>
      </c>
      <c r="B184" s="13" t="s">
        <v>162</v>
      </c>
      <c r="C184" s="16" t="s">
        <v>51</v>
      </c>
      <c r="D184" s="17">
        <f t="shared" si="88"/>
        <v>117.6</v>
      </c>
      <c r="E184" s="17">
        <v>117.6</v>
      </c>
      <c r="F184" s="17">
        <v>71.7</v>
      </c>
      <c r="G184" s="17"/>
      <c r="H184" s="11">
        <f t="shared" si="73"/>
        <v>1.1000000000000001</v>
      </c>
      <c r="I184" s="11">
        <v>1.1000000000000001</v>
      </c>
      <c r="J184" s="11">
        <v>0.8</v>
      </c>
      <c r="K184" s="11"/>
      <c r="L184" s="13">
        <f t="shared" si="80"/>
        <v>118.69999999999999</v>
      </c>
      <c r="M184" s="13">
        <f t="shared" si="81"/>
        <v>118.69999999999999</v>
      </c>
      <c r="N184" s="13">
        <f t="shared" si="82"/>
        <v>72.5</v>
      </c>
      <c r="O184" s="13">
        <f t="shared" si="83"/>
        <v>0</v>
      </c>
    </row>
    <row r="185" spans="1:17" ht="15" customHeight="1" x14ac:dyDescent="0.25">
      <c r="A185" s="14" t="s">
        <v>124</v>
      </c>
      <c r="B185" s="13" t="s">
        <v>154</v>
      </c>
      <c r="C185" s="16" t="s">
        <v>51</v>
      </c>
      <c r="D185" s="17">
        <f t="shared" si="88"/>
        <v>242.5</v>
      </c>
      <c r="E185" s="17">
        <v>241.9</v>
      </c>
      <c r="F185" s="17">
        <v>138.30000000000001</v>
      </c>
      <c r="G185" s="17">
        <v>0.6</v>
      </c>
      <c r="H185" s="11">
        <f t="shared" si="73"/>
        <v>-0.9</v>
      </c>
      <c r="I185" s="11">
        <v>-0.9</v>
      </c>
      <c r="J185" s="11"/>
      <c r="K185" s="11"/>
      <c r="L185" s="13">
        <f t="shared" si="80"/>
        <v>241.6</v>
      </c>
      <c r="M185" s="13">
        <f t="shared" si="81"/>
        <v>241</v>
      </c>
      <c r="N185" s="13">
        <f t="shared" si="82"/>
        <v>138.30000000000001</v>
      </c>
      <c r="O185" s="13">
        <f t="shared" si="83"/>
        <v>0.6</v>
      </c>
    </row>
    <row r="186" spans="1:17" ht="15" customHeight="1" x14ac:dyDescent="0.25">
      <c r="A186" s="14" t="s">
        <v>125</v>
      </c>
      <c r="B186" s="13" t="s">
        <v>34</v>
      </c>
      <c r="C186" s="16" t="s">
        <v>51</v>
      </c>
      <c r="D186" s="17">
        <f t="shared" si="88"/>
        <v>142.5</v>
      </c>
      <c r="E186" s="17">
        <v>142.5</v>
      </c>
      <c r="F186" s="17">
        <v>91.1</v>
      </c>
      <c r="G186" s="17"/>
      <c r="H186" s="11">
        <f t="shared" si="73"/>
        <v>2.2000000000000002</v>
      </c>
      <c r="I186" s="11">
        <v>2.2000000000000002</v>
      </c>
      <c r="J186" s="11">
        <v>1.7</v>
      </c>
      <c r="K186" s="11"/>
      <c r="L186" s="13">
        <f t="shared" si="80"/>
        <v>144.69999999999999</v>
      </c>
      <c r="M186" s="13">
        <f t="shared" si="81"/>
        <v>144.69999999999999</v>
      </c>
      <c r="N186" s="13">
        <f t="shared" si="82"/>
        <v>92.8</v>
      </c>
      <c r="O186" s="13">
        <f t="shared" si="83"/>
        <v>0</v>
      </c>
    </row>
    <row r="187" spans="1:17" ht="15" customHeight="1" x14ac:dyDescent="0.25">
      <c r="A187" s="14" t="s">
        <v>126</v>
      </c>
      <c r="B187" s="13" t="s">
        <v>36</v>
      </c>
      <c r="C187" s="16" t="s">
        <v>51</v>
      </c>
      <c r="D187" s="17">
        <f t="shared" si="88"/>
        <v>162.80000000000001</v>
      </c>
      <c r="E187" s="17">
        <v>162.80000000000001</v>
      </c>
      <c r="F187" s="17">
        <v>94.7</v>
      </c>
      <c r="G187" s="17"/>
      <c r="H187" s="11">
        <f t="shared" si="73"/>
        <v>-0.4</v>
      </c>
      <c r="I187" s="11">
        <v>-0.4</v>
      </c>
      <c r="J187" s="11"/>
      <c r="K187" s="11"/>
      <c r="L187" s="13">
        <f t="shared" si="80"/>
        <v>162.4</v>
      </c>
      <c r="M187" s="13">
        <f t="shared" si="81"/>
        <v>162.4</v>
      </c>
      <c r="N187" s="13">
        <f t="shared" si="82"/>
        <v>94.7</v>
      </c>
      <c r="O187" s="13">
        <f t="shared" si="83"/>
        <v>0</v>
      </c>
      <c r="P187" s="38"/>
      <c r="Q187" s="38"/>
    </row>
    <row r="188" spans="1:17" ht="15" customHeight="1" x14ac:dyDescent="0.25">
      <c r="A188" s="14" t="s">
        <v>127</v>
      </c>
      <c r="B188" s="13" t="s">
        <v>38</v>
      </c>
      <c r="C188" s="16" t="s">
        <v>51</v>
      </c>
      <c r="D188" s="17">
        <f t="shared" si="88"/>
        <v>257.8</v>
      </c>
      <c r="E188" s="17">
        <v>257</v>
      </c>
      <c r="F188" s="17">
        <v>153.80000000000001</v>
      </c>
      <c r="G188" s="17">
        <v>0.8</v>
      </c>
      <c r="H188" s="11">
        <f t="shared" si="73"/>
        <v>-0.8</v>
      </c>
      <c r="I188" s="11">
        <v>-0.8</v>
      </c>
      <c r="J188" s="11"/>
      <c r="K188" s="11"/>
      <c r="L188" s="13">
        <f t="shared" si="80"/>
        <v>257</v>
      </c>
      <c r="M188" s="13">
        <f t="shared" si="81"/>
        <v>256.2</v>
      </c>
      <c r="N188" s="13">
        <f t="shared" si="82"/>
        <v>153.80000000000001</v>
      </c>
      <c r="O188" s="13">
        <f t="shared" si="83"/>
        <v>0.8</v>
      </c>
    </row>
    <row r="189" spans="1:17" ht="15" customHeight="1" x14ac:dyDescent="0.25">
      <c r="A189" s="14" t="s">
        <v>128</v>
      </c>
      <c r="B189" s="13" t="s">
        <v>37</v>
      </c>
      <c r="C189" s="16" t="s">
        <v>51</v>
      </c>
      <c r="D189" s="17">
        <f t="shared" si="88"/>
        <v>150</v>
      </c>
      <c r="E189" s="17">
        <v>150</v>
      </c>
      <c r="F189" s="17">
        <v>94.7</v>
      </c>
      <c r="G189" s="17"/>
      <c r="H189" s="11">
        <f t="shared" si="73"/>
        <v>3.3</v>
      </c>
      <c r="I189" s="11">
        <v>3.3</v>
      </c>
      <c r="J189" s="11">
        <v>2.5</v>
      </c>
      <c r="K189" s="11"/>
      <c r="L189" s="13">
        <f t="shared" si="80"/>
        <v>153.30000000000001</v>
      </c>
      <c r="M189" s="13">
        <f t="shared" si="81"/>
        <v>153.30000000000001</v>
      </c>
      <c r="N189" s="13">
        <f t="shared" si="82"/>
        <v>97.2</v>
      </c>
      <c r="O189" s="13">
        <f t="shared" si="83"/>
        <v>0</v>
      </c>
    </row>
    <row r="190" spans="1:17" ht="15" customHeight="1" x14ac:dyDescent="0.25">
      <c r="A190" s="14" t="s">
        <v>129</v>
      </c>
      <c r="B190" s="13" t="s">
        <v>35</v>
      </c>
      <c r="C190" s="16" t="s">
        <v>51</v>
      </c>
      <c r="D190" s="17">
        <f t="shared" si="88"/>
        <v>273.8</v>
      </c>
      <c r="E190" s="17">
        <v>273.8</v>
      </c>
      <c r="F190" s="17">
        <v>136.69999999999999</v>
      </c>
      <c r="G190" s="17"/>
      <c r="H190" s="11">
        <f t="shared" si="73"/>
        <v>1.8</v>
      </c>
      <c r="I190" s="11">
        <v>1.8</v>
      </c>
      <c r="J190" s="11">
        <v>1.8</v>
      </c>
      <c r="K190" s="11"/>
      <c r="L190" s="13">
        <f t="shared" si="80"/>
        <v>275.60000000000002</v>
      </c>
      <c r="M190" s="13">
        <f t="shared" si="81"/>
        <v>275.60000000000002</v>
      </c>
      <c r="N190" s="13">
        <f t="shared" si="82"/>
        <v>138.5</v>
      </c>
      <c r="O190" s="13">
        <f t="shared" si="83"/>
        <v>0</v>
      </c>
    </row>
    <row r="191" spans="1:17" ht="15" customHeight="1" x14ac:dyDescent="0.25">
      <c r="A191" s="14" t="s">
        <v>130</v>
      </c>
      <c r="B191" s="212" t="s">
        <v>39</v>
      </c>
      <c r="C191" s="16" t="s">
        <v>51</v>
      </c>
      <c r="D191" s="17">
        <f t="shared" si="88"/>
        <v>58.3</v>
      </c>
      <c r="E191" s="17">
        <v>58.3</v>
      </c>
      <c r="F191" s="17">
        <v>36.5</v>
      </c>
      <c r="G191" s="17"/>
      <c r="H191" s="11">
        <f t="shared" si="73"/>
        <v>0</v>
      </c>
      <c r="I191" s="11"/>
      <c r="J191" s="11"/>
      <c r="K191" s="11"/>
      <c r="L191" s="13">
        <f t="shared" si="80"/>
        <v>58.3</v>
      </c>
      <c r="M191" s="13">
        <f t="shared" si="81"/>
        <v>58.3</v>
      </c>
      <c r="N191" s="13">
        <f t="shared" si="82"/>
        <v>36.5</v>
      </c>
      <c r="O191" s="13">
        <f t="shared" si="83"/>
        <v>0</v>
      </c>
    </row>
    <row r="192" spans="1:17" ht="15" customHeight="1" x14ac:dyDescent="0.25">
      <c r="A192" s="14" t="s">
        <v>131</v>
      </c>
      <c r="B192" s="212" t="s">
        <v>40</v>
      </c>
      <c r="C192" s="16" t="s">
        <v>51</v>
      </c>
      <c r="D192" s="17">
        <f t="shared" si="88"/>
        <v>87.1</v>
      </c>
      <c r="E192" s="17">
        <v>87.1</v>
      </c>
      <c r="F192" s="17">
        <v>57.5</v>
      </c>
      <c r="G192" s="17"/>
      <c r="H192" s="11">
        <f t="shared" si="73"/>
        <v>2.8</v>
      </c>
      <c r="I192" s="11">
        <v>2.8</v>
      </c>
      <c r="J192" s="11">
        <v>2.2000000000000002</v>
      </c>
      <c r="K192" s="11"/>
      <c r="L192" s="13">
        <f t="shared" si="80"/>
        <v>89.899999999999991</v>
      </c>
      <c r="M192" s="13">
        <f t="shared" si="81"/>
        <v>89.899999999999991</v>
      </c>
      <c r="N192" s="13">
        <f t="shared" si="82"/>
        <v>59.7</v>
      </c>
      <c r="O192" s="13">
        <f t="shared" si="83"/>
        <v>0</v>
      </c>
    </row>
    <row r="193" spans="1:17" ht="15" customHeight="1" x14ac:dyDescent="0.25">
      <c r="A193" s="14" t="s">
        <v>132</v>
      </c>
      <c r="B193" s="13" t="s">
        <v>49</v>
      </c>
      <c r="C193" s="16" t="s">
        <v>51</v>
      </c>
      <c r="D193" s="17">
        <f t="shared" si="88"/>
        <v>69.3</v>
      </c>
      <c r="E193" s="17">
        <v>69.3</v>
      </c>
      <c r="F193" s="17">
        <v>52.8</v>
      </c>
      <c r="G193" s="17"/>
      <c r="H193" s="11">
        <f t="shared" si="73"/>
        <v>3.6</v>
      </c>
      <c r="I193" s="11">
        <v>3.6</v>
      </c>
      <c r="J193" s="11">
        <v>2.8</v>
      </c>
      <c r="K193" s="11"/>
      <c r="L193" s="13">
        <f t="shared" si="80"/>
        <v>72.899999999999991</v>
      </c>
      <c r="M193" s="13">
        <f t="shared" si="81"/>
        <v>72.899999999999991</v>
      </c>
      <c r="N193" s="13">
        <f t="shared" si="82"/>
        <v>55.599999999999994</v>
      </c>
      <c r="O193" s="13">
        <f t="shared" si="83"/>
        <v>0</v>
      </c>
    </row>
    <row r="194" spans="1:17" ht="15" customHeight="1" x14ac:dyDescent="0.25">
      <c r="A194" s="14" t="s">
        <v>133</v>
      </c>
      <c r="B194" s="13" t="s">
        <v>48</v>
      </c>
      <c r="C194" s="16" t="s">
        <v>51</v>
      </c>
      <c r="D194" s="17">
        <f t="shared" si="88"/>
        <v>527.29999999999995</v>
      </c>
      <c r="E194" s="17">
        <v>527.29999999999995</v>
      </c>
      <c r="F194" s="17">
        <v>396.9</v>
      </c>
      <c r="G194" s="17"/>
      <c r="H194" s="11">
        <f t="shared" si="73"/>
        <v>34</v>
      </c>
      <c r="I194" s="11">
        <v>34</v>
      </c>
      <c r="J194" s="11">
        <v>26</v>
      </c>
      <c r="K194" s="11"/>
      <c r="L194" s="13">
        <f t="shared" si="80"/>
        <v>561.29999999999995</v>
      </c>
      <c r="M194" s="13">
        <f t="shared" si="81"/>
        <v>561.29999999999995</v>
      </c>
      <c r="N194" s="13">
        <f t="shared" si="82"/>
        <v>422.9</v>
      </c>
      <c r="O194" s="13">
        <f t="shared" si="83"/>
        <v>0</v>
      </c>
    </row>
    <row r="195" spans="1:17" ht="14.25" customHeight="1" x14ac:dyDescent="0.25">
      <c r="A195" s="14" t="s">
        <v>164</v>
      </c>
      <c r="B195" s="13" t="s">
        <v>66</v>
      </c>
      <c r="C195" s="16" t="s">
        <v>51</v>
      </c>
      <c r="D195" s="17">
        <f t="shared" si="88"/>
        <v>58.3</v>
      </c>
      <c r="E195" s="17">
        <v>58.3</v>
      </c>
      <c r="F195" s="17">
        <v>42.3</v>
      </c>
      <c r="G195" s="17"/>
      <c r="H195" s="11">
        <f t="shared" si="73"/>
        <v>0</v>
      </c>
      <c r="I195" s="11"/>
      <c r="J195" s="11"/>
      <c r="K195" s="11"/>
      <c r="L195" s="13">
        <f t="shared" si="80"/>
        <v>58.3</v>
      </c>
      <c r="M195" s="13">
        <f t="shared" si="81"/>
        <v>58.3</v>
      </c>
      <c r="N195" s="13">
        <f t="shared" si="82"/>
        <v>42.3</v>
      </c>
      <c r="O195" s="13">
        <f t="shared" si="83"/>
        <v>0</v>
      </c>
    </row>
    <row r="196" spans="1:17" ht="15" customHeight="1" x14ac:dyDescent="0.25">
      <c r="A196" s="14" t="s">
        <v>134</v>
      </c>
      <c r="B196" s="13" t="s">
        <v>50</v>
      </c>
      <c r="C196" s="16" t="s">
        <v>51</v>
      </c>
      <c r="D196" s="17">
        <f t="shared" si="88"/>
        <v>58.3</v>
      </c>
      <c r="E196" s="17">
        <v>58.3</v>
      </c>
      <c r="F196" s="17">
        <v>42.3</v>
      </c>
      <c r="G196" s="17"/>
      <c r="H196" s="11">
        <f t="shared" si="73"/>
        <v>0</v>
      </c>
      <c r="I196" s="11"/>
      <c r="J196" s="11"/>
      <c r="K196" s="11"/>
      <c r="L196" s="13">
        <f t="shared" si="80"/>
        <v>58.3</v>
      </c>
      <c r="M196" s="13">
        <f t="shared" si="81"/>
        <v>58.3</v>
      </c>
      <c r="N196" s="13">
        <f t="shared" si="82"/>
        <v>42.3</v>
      </c>
      <c r="O196" s="13">
        <f t="shared" si="83"/>
        <v>0</v>
      </c>
    </row>
    <row r="197" spans="1:17" ht="15" customHeight="1" x14ac:dyDescent="0.25">
      <c r="A197" s="14" t="s">
        <v>135</v>
      </c>
      <c r="B197" s="13" t="s">
        <v>168</v>
      </c>
      <c r="C197" s="16" t="s">
        <v>51</v>
      </c>
      <c r="D197" s="17">
        <f t="shared" si="88"/>
        <v>180.4</v>
      </c>
      <c r="E197" s="17">
        <v>180.4</v>
      </c>
      <c r="F197" s="17">
        <v>99.3</v>
      </c>
      <c r="G197" s="17"/>
      <c r="H197" s="11">
        <f t="shared" si="73"/>
        <v>0</v>
      </c>
      <c r="I197" s="11"/>
      <c r="J197" s="11"/>
      <c r="K197" s="11"/>
      <c r="L197" s="13">
        <f t="shared" si="80"/>
        <v>180.4</v>
      </c>
      <c r="M197" s="13">
        <f t="shared" si="81"/>
        <v>180.4</v>
      </c>
      <c r="N197" s="13">
        <f t="shared" si="82"/>
        <v>99.3</v>
      </c>
      <c r="O197" s="13">
        <f t="shared" si="83"/>
        <v>0</v>
      </c>
    </row>
    <row r="198" spans="1:17" s="38" customFormat="1" ht="15" customHeight="1" x14ac:dyDescent="0.25">
      <c r="A198" s="14" t="s">
        <v>136</v>
      </c>
      <c r="B198" s="13" t="s">
        <v>169</v>
      </c>
      <c r="C198" s="16" t="s">
        <v>51</v>
      </c>
      <c r="D198" s="17">
        <f t="shared" si="88"/>
        <v>16.100000000000001</v>
      </c>
      <c r="E198" s="17">
        <v>16.100000000000001</v>
      </c>
      <c r="F198" s="17">
        <v>10.8</v>
      </c>
      <c r="G198" s="17"/>
      <c r="H198" s="11">
        <f t="shared" si="73"/>
        <v>0</v>
      </c>
      <c r="I198" s="11"/>
      <c r="J198" s="11"/>
      <c r="K198" s="11"/>
      <c r="L198" s="13">
        <f t="shared" si="80"/>
        <v>16.100000000000001</v>
      </c>
      <c r="M198" s="13">
        <f t="shared" si="81"/>
        <v>16.100000000000001</v>
      </c>
      <c r="N198" s="13">
        <f t="shared" si="82"/>
        <v>10.8</v>
      </c>
      <c r="O198" s="13">
        <f t="shared" si="83"/>
        <v>0</v>
      </c>
      <c r="P198" s="2"/>
      <c r="Q198" s="2"/>
    </row>
    <row r="199" spans="1:17" ht="15.95" customHeight="1" x14ac:dyDescent="0.25">
      <c r="A199" s="21" t="s">
        <v>137</v>
      </c>
      <c r="B199" s="22" t="s">
        <v>178</v>
      </c>
      <c r="C199" s="29"/>
      <c r="D199" s="24">
        <f>D158+D163+D164+D165+D166+D167+D168+D169+D170+D171+D172+D173+D174+D175+D176+D177+D178+D180+D181+D183+D184+D185+D186+D187+D188+D189+D190+D191+D192+D193+D194+D195+D196+D197+D198+D179+D182</f>
        <v>5864.6000000000013</v>
      </c>
      <c r="E199" s="24">
        <f t="shared" ref="E199:O199" si="89">E158+E163+E164+E165+E166+E167+E168+E169+E170+E171+E172+E173+E174+E175+E176+E177+E178+E180+E181+E183+E184+E185+E186+E187+E188+E189+E190+E191+E192+E193+E194+E195+E196+E197+E198+E179+E182</f>
        <v>5771.8000000000011</v>
      </c>
      <c r="F199" s="24">
        <f t="shared" si="89"/>
        <v>3151.3000000000006</v>
      </c>
      <c r="G199" s="24">
        <f t="shared" si="89"/>
        <v>92.799999999999983</v>
      </c>
      <c r="H199" s="25">
        <f t="shared" si="89"/>
        <v>175</v>
      </c>
      <c r="I199" s="25">
        <f t="shared" si="89"/>
        <v>174.29999999999998</v>
      </c>
      <c r="J199" s="25">
        <f t="shared" si="89"/>
        <v>78.199999999999989</v>
      </c>
      <c r="K199" s="25">
        <f t="shared" si="89"/>
        <v>0.7</v>
      </c>
      <c r="L199" s="22">
        <f t="shared" si="89"/>
        <v>6039.6</v>
      </c>
      <c r="M199" s="22">
        <f t="shared" si="89"/>
        <v>5946.1</v>
      </c>
      <c r="N199" s="22">
        <f t="shared" si="89"/>
        <v>3229.5000000000005</v>
      </c>
      <c r="O199" s="22">
        <f t="shared" si="89"/>
        <v>93.499999999999986</v>
      </c>
    </row>
    <row r="200" spans="1:17" ht="15.95" customHeight="1" x14ac:dyDescent="0.25">
      <c r="A200" s="6" t="s">
        <v>138</v>
      </c>
      <c r="B200" s="526" t="s">
        <v>182</v>
      </c>
      <c r="C200" s="527"/>
      <c r="D200" s="527"/>
      <c r="E200" s="527"/>
      <c r="F200" s="527"/>
      <c r="G200" s="527"/>
      <c r="H200" s="527"/>
      <c r="I200" s="527"/>
      <c r="J200" s="527"/>
      <c r="K200" s="527"/>
      <c r="L200" s="527"/>
      <c r="M200" s="527"/>
      <c r="N200" s="527"/>
      <c r="O200" s="528"/>
    </row>
    <row r="201" spans="1:17" ht="15" customHeight="1" x14ac:dyDescent="0.25">
      <c r="A201" s="6" t="s">
        <v>139</v>
      </c>
      <c r="B201" s="263" t="s">
        <v>20</v>
      </c>
      <c r="C201" s="286"/>
      <c r="D201" s="17">
        <f>SUM(D202:D203)</f>
        <v>262</v>
      </c>
      <c r="E201" s="17">
        <f>SUM(E202:E203)</f>
        <v>260.59999999999997</v>
      </c>
      <c r="F201" s="17">
        <f>SUM(F202:F203)</f>
        <v>0</v>
      </c>
      <c r="G201" s="17">
        <f>SUM(G202:G203)</f>
        <v>1.4</v>
      </c>
      <c r="H201" s="10">
        <f>I201+K201</f>
        <v>-17.100000000000001</v>
      </c>
      <c r="I201" s="11">
        <f>SUM(I202:I203)</f>
        <v>-17.100000000000001</v>
      </c>
      <c r="J201" s="11">
        <f>SUM(J202:J203)</f>
        <v>0.3</v>
      </c>
      <c r="K201" s="217">
        <f>SUM(K202:K203)</f>
        <v>0</v>
      </c>
      <c r="L201" s="12">
        <f>M201+O201</f>
        <v>244.89999999999998</v>
      </c>
      <c r="M201" s="12">
        <f t="shared" ref="M201:O203" si="90">E201+I201</f>
        <v>243.49999999999997</v>
      </c>
      <c r="N201" s="12">
        <f t="shared" si="90"/>
        <v>0.3</v>
      </c>
      <c r="O201" s="12">
        <f t="shared" si="90"/>
        <v>1.4</v>
      </c>
    </row>
    <row r="202" spans="1:17" ht="15" customHeight="1" x14ac:dyDescent="0.25">
      <c r="A202" s="299"/>
      <c r="B202" s="287"/>
      <c r="C202" s="31" t="s">
        <v>25</v>
      </c>
      <c r="D202" s="17">
        <f>E202+G202</f>
        <v>257.89999999999998</v>
      </c>
      <c r="E202" s="17">
        <v>257.89999999999998</v>
      </c>
      <c r="F202" s="17"/>
      <c r="G202" s="17"/>
      <c r="H202" s="10">
        <f>I202+K202</f>
        <v>-17.100000000000001</v>
      </c>
      <c r="I202" s="11">
        <v>-17.100000000000001</v>
      </c>
      <c r="J202" s="11">
        <v>0.3</v>
      </c>
      <c r="K202" s="217"/>
      <c r="L202" s="13">
        <f>M202+O202</f>
        <v>240.79999999999998</v>
      </c>
      <c r="M202" s="13">
        <f t="shared" si="90"/>
        <v>240.79999999999998</v>
      </c>
      <c r="N202" s="13">
        <f t="shared" si="90"/>
        <v>0.3</v>
      </c>
      <c r="O202" s="13">
        <f t="shared" si="90"/>
        <v>0</v>
      </c>
    </row>
    <row r="203" spans="1:17" ht="15" customHeight="1" x14ac:dyDescent="0.25">
      <c r="A203" s="155"/>
      <c r="B203" s="288"/>
      <c r="C203" s="31" t="s">
        <v>30</v>
      </c>
      <c r="D203" s="17">
        <f>E203+G203</f>
        <v>4.0999999999999996</v>
      </c>
      <c r="E203" s="17">
        <v>2.7</v>
      </c>
      <c r="F203" s="17"/>
      <c r="G203" s="17">
        <v>1.4</v>
      </c>
      <c r="H203" s="11">
        <f>I203+K203</f>
        <v>0</v>
      </c>
      <c r="I203" s="11"/>
      <c r="J203" s="11"/>
      <c r="K203" s="217"/>
      <c r="L203" s="13">
        <f>M203+O203</f>
        <v>4.0999999999999996</v>
      </c>
      <c r="M203" s="13">
        <f t="shared" si="90"/>
        <v>2.7</v>
      </c>
      <c r="N203" s="13">
        <f t="shared" si="90"/>
        <v>0</v>
      </c>
      <c r="O203" s="13">
        <f t="shared" si="90"/>
        <v>1.4</v>
      </c>
    </row>
    <row r="204" spans="1:17" ht="15.95" customHeight="1" x14ac:dyDescent="0.25">
      <c r="A204" s="21" t="s">
        <v>140</v>
      </c>
      <c r="B204" s="267" t="s">
        <v>179</v>
      </c>
      <c r="C204" s="84"/>
      <c r="D204" s="24">
        <f>D201</f>
        <v>262</v>
      </c>
      <c r="E204" s="24">
        <f>E201</f>
        <v>260.59999999999997</v>
      </c>
      <c r="F204" s="24">
        <f>F201</f>
        <v>0</v>
      </c>
      <c r="G204" s="24">
        <f>G201</f>
        <v>1.4</v>
      </c>
      <c r="H204" s="25">
        <f t="shared" ref="H204:O204" si="91">H201</f>
        <v>-17.100000000000001</v>
      </c>
      <c r="I204" s="25">
        <f t="shared" si="91"/>
        <v>-17.100000000000001</v>
      </c>
      <c r="J204" s="25">
        <f t="shared" si="91"/>
        <v>0.3</v>
      </c>
      <c r="K204" s="25">
        <f t="shared" si="91"/>
        <v>0</v>
      </c>
      <c r="L204" s="45">
        <f t="shared" si="91"/>
        <v>244.89999999999998</v>
      </c>
      <c r="M204" s="45">
        <f t="shared" si="91"/>
        <v>243.49999999999997</v>
      </c>
      <c r="N204" s="45">
        <f t="shared" si="91"/>
        <v>0.3</v>
      </c>
      <c r="O204" s="45">
        <f t="shared" si="91"/>
        <v>1.4</v>
      </c>
    </row>
    <row r="205" spans="1:17" ht="15.95" customHeight="1" x14ac:dyDescent="0.25">
      <c r="A205" s="20" t="s">
        <v>165</v>
      </c>
      <c r="B205" s="526" t="s">
        <v>67</v>
      </c>
      <c r="C205" s="527"/>
      <c r="D205" s="527"/>
      <c r="E205" s="527"/>
      <c r="F205" s="527"/>
      <c r="G205" s="527"/>
      <c r="H205" s="527"/>
      <c r="I205" s="527"/>
      <c r="J205" s="527"/>
      <c r="K205" s="527"/>
      <c r="L205" s="527"/>
      <c r="M205" s="527"/>
      <c r="N205" s="527"/>
      <c r="O205" s="528"/>
    </row>
    <row r="206" spans="1:17" ht="15" customHeight="1" x14ac:dyDescent="0.25">
      <c r="A206" s="14" t="s">
        <v>141</v>
      </c>
      <c r="B206" s="263" t="s">
        <v>20</v>
      </c>
      <c r="C206" s="289" t="s">
        <v>30</v>
      </c>
      <c r="D206" s="17">
        <f t="shared" ref="D206:D220" si="92">E206+G206</f>
        <v>839.4</v>
      </c>
      <c r="E206" s="17">
        <v>593.9</v>
      </c>
      <c r="F206" s="17"/>
      <c r="G206" s="17">
        <v>245.5</v>
      </c>
      <c r="H206" s="10">
        <f>I206+K206</f>
        <v>-92.6</v>
      </c>
      <c r="I206" s="11">
        <v>7.4</v>
      </c>
      <c r="J206" s="11"/>
      <c r="K206" s="217">
        <v>-100</v>
      </c>
      <c r="L206" s="12">
        <f>M206+O206</f>
        <v>746.8</v>
      </c>
      <c r="M206" s="12">
        <f>E206+I206</f>
        <v>601.29999999999995</v>
      </c>
      <c r="N206" s="12">
        <f>F206+J206</f>
        <v>0</v>
      </c>
      <c r="O206" s="12">
        <f>G206+K206</f>
        <v>145.5</v>
      </c>
    </row>
    <row r="207" spans="1:17" ht="15" customHeight="1" x14ac:dyDescent="0.25">
      <c r="A207" s="264" t="s">
        <v>184</v>
      </c>
      <c r="B207" s="13" t="s">
        <v>7</v>
      </c>
      <c r="C207" s="40" t="s">
        <v>30</v>
      </c>
      <c r="D207" s="17">
        <f t="shared" si="92"/>
        <v>28</v>
      </c>
      <c r="E207" s="17">
        <v>28</v>
      </c>
      <c r="F207" s="17">
        <v>16.399999999999999</v>
      </c>
      <c r="G207" s="17"/>
      <c r="H207" s="10">
        <f t="shared" ref="H207:H220" si="93">I207+K207</f>
        <v>-0.2</v>
      </c>
      <c r="I207" s="11">
        <v>-0.2</v>
      </c>
      <c r="J207" s="11">
        <v>0.4</v>
      </c>
      <c r="K207" s="217"/>
      <c r="L207" s="12">
        <f t="shared" ref="L207:L220" si="94">M207+O207</f>
        <v>27.8</v>
      </c>
      <c r="M207" s="12">
        <f t="shared" ref="M207:M220" si="95">E207+I207</f>
        <v>27.8</v>
      </c>
      <c r="N207" s="12">
        <f t="shared" ref="N207:N220" si="96">F207+J207</f>
        <v>16.799999999999997</v>
      </c>
      <c r="O207" s="12">
        <f t="shared" ref="O207:O220" si="97">G207+K207</f>
        <v>0</v>
      </c>
    </row>
    <row r="208" spans="1:17" ht="15" customHeight="1" x14ac:dyDescent="0.25">
      <c r="A208" s="285" t="s">
        <v>185</v>
      </c>
      <c r="B208" s="81" t="s">
        <v>10</v>
      </c>
      <c r="C208" s="40" t="s">
        <v>30</v>
      </c>
      <c r="D208" s="17">
        <f t="shared" si="92"/>
        <v>24.6</v>
      </c>
      <c r="E208" s="17">
        <v>24.6</v>
      </c>
      <c r="F208" s="17">
        <v>15.4</v>
      </c>
      <c r="G208" s="17"/>
      <c r="H208" s="10">
        <f t="shared" si="93"/>
        <v>0</v>
      </c>
      <c r="I208" s="11"/>
      <c r="J208" s="11"/>
      <c r="K208" s="217"/>
      <c r="L208" s="12">
        <f t="shared" si="94"/>
        <v>24.6</v>
      </c>
      <c r="M208" s="12">
        <f t="shared" si="95"/>
        <v>24.6</v>
      </c>
      <c r="N208" s="12">
        <f t="shared" si="96"/>
        <v>15.4</v>
      </c>
      <c r="O208" s="12">
        <f t="shared" si="97"/>
        <v>0</v>
      </c>
    </row>
    <row r="209" spans="1:17" ht="15" customHeight="1" x14ac:dyDescent="0.25">
      <c r="A209" s="33" t="s">
        <v>186</v>
      </c>
      <c r="B209" s="30" t="s">
        <v>11</v>
      </c>
      <c r="C209" s="40" t="s">
        <v>30</v>
      </c>
      <c r="D209" s="17">
        <f t="shared" si="92"/>
        <v>67.099999999999994</v>
      </c>
      <c r="E209" s="17">
        <v>67.099999999999994</v>
      </c>
      <c r="F209" s="17">
        <v>42.1</v>
      </c>
      <c r="G209" s="17"/>
      <c r="H209" s="10">
        <f t="shared" si="93"/>
        <v>0</v>
      </c>
      <c r="I209" s="11"/>
      <c r="J209" s="11">
        <v>-0.1</v>
      </c>
      <c r="K209" s="217"/>
      <c r="L209" s="12">
        <f t="shared" si="94"/>
        <v>67.099999999999994</v>
      </c>
      <c r="M209" s="12">
        <f t="shared" si="95"/>
        <v>67.099999999999994</v>
      </c>
      <c r="N209" s="12">
        <f t="shared" si="96"/>
        <v>42</v>
      </c>
      <c r="O209" s="12">
        <f t="shared" si="97"/>
        <v>0</v>
      </c>
    </row>
    <row r="210" spans="1:17" ht="15" customHeight="1" x14ac:dyDescent="0.25">
      <c r="A210" s="14" t="s">
        <v>187</v>
      </c>
      <c r="B210" s="30" t="s">
        <v>15</v>
      </c>
      <c r="C210" s="40" t="s">
        <v>30</v>
      </c>
      <c r="D210" s="17">
        <f t="shared" si="92"/>
        <v>25.1</v>
      </c>
      <c r="E210" s="17">
        <v>25.1</v>
      </c>
      <c r="F210" s="17">
        <v>15.2</v>
      </c>
      <c r="G210" s="17"/>
      <c r="H210" s="10">
        <f t="shared" si="93"/>
        <v>0</v>
      </c>
      <c r="I210" s="11"/>
      <c r="J210" s="11">
        <v>-0.1</v>
      </c>
      <c r="K210" s="217"/>
      <c r="L210" s="12">
        <f t="shared" si="94"/>
        <v>25.1</v>
      </c>
      <c r="M210" s="12">
        <f t="shared" si="95"/>
        <v>25.1</v>
      </c>
      <c r="N210" s="12">
        <f t="shared" si="96"/>
        <v>15.1</v>
      </c>
      <c r="O210" s="12">
        <f t="shared" si="97"/>
        <v>0</v>
      </c>
    </row>
    <row r="211" spans="1:17" ht="15" customHeight="1" x14ac:dyDescent="0.25">
      <c r="A211" s="264" t="s">
        <v>188</v>
      </c>
      <c r="B211" s="30" t="s">
        <v>27</v>
      </c>
      <c r="C211" s="40" t="s">
        <v>30</v>
      </c>
      <c r="D211" s="17">
        <f t="shared" si="92"/>
        <v>212.20000000000002</v>
      </c>
      <c r="E211" s="17">
        <v>201.9</v>
      </c>
      <c r="F211" s="17">
        <v>145.9</v>
      </c>
      <c r="G211" s="17">
        <v>10.3</v>
      </c>
      <c r="H211" s="10">
        <f t="shared" si="93"/>
        <v>0</v>
      </c>
      <c r="I211" s="11"/>
      <c r="J211" s="11"/>
      <c r="K211" s="217"/>
      <c r="L211" s="12">
        <f t="shared" si="94"/>
        <v>212.20000000000002</v>
      </c>
      <c r="M211" s="12">
        <f t="shared" si="95"/>
        <v>201.9</v>
      </c>
      <c r="N211" s="12">
        <f t="shared" si="96"/>
        <v>145.9</v>
      </c>
      <c r="O211" s="12">
        <f t="shared" si="97"/>
        <v>10.3</v>
      </c>
    </row>
    <row r="212" spans="1:17" ht="15" customHeight="1" x14ac:dyDescent="0.25">
      <c r="A212" s="39" t="s">
        <v>189</v>
      </c>
      <c r="B212" s="30" t="s">
        <v>57</v>
      </c>
      <c r="C212" s="40" t="s">
        <v>30</v>
      </c>
      <c r="D212" s="17">
        <f t="shared" si="92"/>
        <v>56.5</v>
      </c>
      <c r="E212" s="17">
        <v>56.5</v>
      </c>
      <c r="F212" s="17">
        <v>40.4</v>
      </c>
      <c r="G212" s="17"/>
      <c r="H212" s="10">
        <f t="shared" si="93"/>
        <v>0</v>
      </c>
      <c r="I212" s="11"/>
      <c r="J212" s="11">
        <v>-0.9</v>
      </c>
      <c r="K212" s="217"/>
      <c r="L212" s="12">
        <f t="shared" si="94"/>
        <v>56.5</v>
      </c>
      <c r="M212" s="12">
        <f t="shared" si="95"/>
        <v>56.5</v>
      </c>
      <c r="N212" s="12">
        <f t="shared" si="96"/>
        <v>39.5</v>
      </c>
      <c r="O212" s="12">
        <f t="shared" si="97"/>
        <v>0</v>
      </c>
    </row>
    <row r="213" spans="1:17" ht="15" customHeight="1" x14ac:dyDescent="0.25">
      <c r="A213" s="41" t="s">
        <v>190</v>
      </c>
      <c r="B213" s="30" t="s">
        <v>58</v>
      </c>
      <c r="C213" s="40" t="s">
        <v>30</v>
      </c>
      <c r="D213" s="17">
        <f t="shared" si="92"/>
        <v>46.4</v>
      </c>
      <c r="E213" s="17">
        <v>46.4</v>
      </c>
      <c r="F213" s="17">
        <v>30.3</v>
      </c>
      <c r="G213" s="17"/>
      <c r="H213" s="10">
        <f t="shared" si="93"/>
        <v>2.4</v>
      </c>
      <c r="I213" s="11">
        <v>2.4</v>
      </c>
      <c r="J213" s="11">
        <v>2</v>
      </c>
      <c r="K213" s="217"/>
      <c r="L213" s="12">
        <f t="shared" si="94"/>
        <v>48.8</v>
      </c>
      <c r="M213" s="12">
        <f t="shared" si="95"/>
        <v>48.8</v>
      </c>
      <c r="N213" s="12">
        <f t="shared" si="96"/>
        <v>32.299999999999997</v>
      </c>
      <c r="O213" s="12">
        <f t="shared" si="97"/>
        <v>0</v>
      </c>
    </row>
    <row r="214" spans="1:17" ht="15" customHeight="1" x14ac:dyDescent="0.25">
      <c r="A214" s="33" t="s">
        <v>191</v>
      </c>
      <c r="B214" s="30" t="s">
        <v>421</v>
      </c>
      <c r="C214" s="40" t="s">
        <v>30</v>
      </c>
      <c r="D214" s="17">
        <f t="shared" si="92"/>
        <v>30</v>
      </c>
      <c r="E214" s="17">
        <v>30</v>
      </c>
      <c r="F214" s="17">
        <v>21.7</v>
      </c>
      <c r="G214" s="17"/>
      <c r="H214" s="10">
        <f t="shared" si="93"/>
        <v>0.6</v>
      </c>
      <c r="I214" s="11">
        <v>0.6</v>
      </c>
      <c r="J214" s="11">
        <v>0.6</v>
      </c>
      <c r="K214" s="217"/>
      <c r="L214" s="12">
        <f t="shared" si="94"/>
        <v>30.6</v>
      </c>
      <c r="M214" s="12">
        <f t="shared" si="95"/>
        <v>30.6</v>
      </c>
      <c r="N214" s="12">
        <f t="shared" si="96"/>
        <v>22.3</v>
      </c>
      <c r="O214" s="12">
        <f t="shared" si="97"/>
        <v>0</v>
      </c>
    </row>
    <row r="215" spans="1:17" ht="15" customHeight="1" x14ac:dyDescent="0.25">
      <c r="A215" s="33" t="s">
        <v>192</v>
      </c>
      <c r="B215" s="30" t="s">
        <v>423</v>
      </c>
      <c r="C215" s="40" t="s">
        <v>30</v>
      </c>
      <c r="D215" s="17">
        <f t="shared" si="92"/>
        <v>67.3</v>
      </c>
      <c r="E215" s="17">
        <v>67.3</v>
      </c>
      <c r="F215" s="17">
        <v>45.5</v>
      </c>
      <c r="G215" s="17"/>
      <c r="H215" s="10">
        <f t="shared" si="93"/>
        <v>0</v>
      </c>
      <c r="I215" s="11"/>
      <c r="J215" s="11"/>
      <c r="K215" s="217"/>
      <c r="L215" s="12">
        <f t="shared" si="94"/>
        <v>67.3</v>
      </c>
      <c r="M215" s="12">
        <f t="shared" si="95"/>
        <v>67.3</v>
      </c>
      <c r="N215" s="12">
        <f t="shared" si="96"/>
        <v>45.5</v>
      </c>
      <c r="O215" s="12">
        <f t="shared" si="97"/>
        <v>0</v>
      </c>
    </row>
    <row r="216" spans="1:17" x14ac:dyDescent="0.25">
      <c r="A216" s="33" t="s">
        <v>193</v>
      </c>
      <c r="B216" s="30" t="s">
        <v>68</v>
      </c>
      <c r="C216" s="40" t="s">
        <v>30</v>
      </c>
      <c r="D216" s="17">
        <f t="shared" si="92"/>
        <v>34.6</v>
      </c>
      <c r="E216" s="17">
        <v>34.6</v>
      </c>
      <c r="F216" s="17">
        <v>24.5</v>
      </c>
      <c r="G216" s="17"/>
      <c r="H216" s="10">
        <f t="shared" si="93"/>
        <v>0</v>
      </c>
      <c r="I216" s="11"/>
      <c r="J216" s="11"/>
      <c r="K216" s="217"/>
      <c r="L216" s="12">
        <f t="shared" si="94"/>
        <v>34.6</v>
      </c>
      <c r="M216" s="12">
        <f t="shared" si="95"/>
        <v>34.6</v>
      </c>
      <c r="N216" s="12">
        <f t="shared" si="96"/>
        <v>24.5</v>
      </c>
      <c r="O216" s="12">
        <f t="shared" si="97"/>
        <v>0</v>
      </c>
      <c r="P216" s="38"/>
      <c r="Q216" s="38"/>
    </row>
    <row r="217" spans="1:17" x14ac:dyDescent="0.25">
      <c r="A217" s="33" t="s">
        <v>194</v>
      </c>
      <c r="B217" s="30" t="s">
        <v>155</v>
      </c>
      <c r="C217" s="40" t="s">
        <v>30</v>
      </c>
      <c r="D217" s="17">
        <f t="shared" si="92"/>
        <v>28.4</v>
      </c>
      <c r="E217" s="17">
        <v>28.4</v>
      </c>
      <c r="F217" s="17">
        <v>18.7</v>
      </c>
      <c r="G217" s="17"/>
      <c r="H217" s="10">
        <f t="shared" si="93"/>
        <v>1.4</v>
      </c>
      <c r="I217" s="11">
        <v>1.4</v>
      </c>
      <c r="J217" s="11">
        <v>1.3</v>
      </c>
      <c r="K217" s="217"/>
      <c r="L217" s="12">
        <f t="shared" si="94"/>
        <v>29.799999999999997</v>
      </c>
      <c r="M217" s="12">
        <f t="shared" si="95"/>
        <v>29.799999999999997</v>
      </c>
      <c r="N217" s="12">
        <f t="shared" si="96"/>
        <v>20</v>
      </c>
      <c r="O217" s="12">
        <f t="shared" si="97"/>
        <v>0</v>
      </c>
    </row>
    <row r="218" spans="1:17" x14ac:dyDescent="0.25">
      <c r="A218" s="33" t="s">
        <v>142</v>
      </c>
      <c r="B218" s="30" t="s">
        <v>28</v>
      </c>
      <c r="C218" s="40" t="s">
        <v>30</v>
      </c>
      <c r="D218" s="17">
        <f t="shared" si="92"/>
        <v>460.20000000000005</v>
      </c>
      <c r="E218" s="17">
        <v>449.1</v>
      </c>
      <c r="F218" s="17">
        <v>291.10000000000002</v>
      </c>
      <c r="G218" s="17">
        <v>11.1</v>
      </c>
      <c r="H218" s="10">
        <f t="shared" si="93"/>
        <v>23.5</v>
      </c>
      <c r="I218" s="11">
        <v>23.5</v>
      </c>
      <c r="J218" s="11">
        <v>17.3</v>
      </c>
      <c r="K218" s="217"/>
      <c r="L218" s="12">
        <f t="shared" si="94"/>
        <v>483.70000000000005</v>
      </c>
      <c r="M218" s="12">
        <f t="shared" si="95"/>
        <v>472.6</v>
      </c>
      <c r="N218" s="12">
        <f t="shared" si="96"/>
        <v>308.40000000000003</v>
      </c>
      <c r="O218" s="12">
        <f t="shared" si="97"/>
        <v>11.1</v>
      </c>
      <c r="P218" s="38"/>
      <c r="Q218" s="38"/>
    </row>
    <row r="219" spans="1:17" ht="15" customHeight="1" x14ac:dyDescent="0.25">
      <c r="A219" s="33" t="s">
        <v>143</v>
      </c>
      <c r="B219" s="13" t="s">
        <v>29</v>
      </c>
      <c r="C219" s="40" t="s">
        <v>30</v>
      </c>
      <c r="D219" s="17">
        <f t="shared" si="92"/>
        <v>118.7</v>
      </c>
      <c r="E219" s="17">
        <v>118.7</v>
      </c>
      <c r="F219" s="17">
        <v>81.7</v>
      </c>
      <c r="G219" s="17"/>
      <c r="H219" s="10">
        <f t="shared" si="93"/>
        <v>0.6</v>
      </c>
      <c r="I219" s="11">
        <v>0.6</v>
      </c>
      <c r="J219" s="11">
        <v>0.5</v>
      </c>
      <c r="K219" s="217"/>
      <c r="L219" s="12">
        <f t="shared" si="94"/>
        <v>119.3</v>
      </c>
      <c r="M219" s="12">
        <f t="shared" si="95"/>
        <v>119.3</v>
      </c>
      <c r="N219" s="12">
        <f t="shared" si="96"/>
        <v>82.2</v>
      </c>
      <c r="O219" s="12">
        <f t="shared" si="97"/>
        <v>0</v>
      </c>
      <c r="P219" s="38"/>
      <c r="Q219" s="38"/>
    </row>
    <row r="220" spans="1:17" x14ac:dyDescent="0.25">
      <c r="A220" s="33" t="s">
        <v>144</v>
      </c>
      <c r="B220" s="42" t="s">
        <v>65</v>
      </c>
      <c r="C220" s="40" t="s">
        <v>30</v>
      </c>
      <c r="D220" s="17">
        <f t="shared" si="92"/>
        <v>358.7</v>
      </c>
      <c r="E220" s="17">
        <v>358.7</v>
      </c>
      <c r="F220" s="17">
        <v>235</v>
      </c>
      <c r="G220" s="17"/>
      <c r="H220" s="10">
        <f t="shared" si="93"/>
        <v>20.100000000000001</v>
      </c>
      <c r="I220" s="11">
        <v>20.100000000000001</v>
      </c>
      <c r="J220" s="11">
        <v>11.5</v>
      </c>
      <c r="K220" s="217"/>
      <c r="L220" s="12">
        <f t="shared" si="94"/>
        <v>378.8</v>
      </c>
      <c r="M220" s="12">
        <f t="shared" si="95"/>
        <v>378.8</v>
      </c>
      <c r="N220" s="12">
        <f t="shared" si="96"/>
        <v>246.5</v>
      </c>
      <c r="O220" s="12">
        <f t="shared" si="97"/>
        <v>0</v>
      </c>
    </row>
    <row r="221" spans="1:17" ht="15.95" customHeight="1" x14ac:dyDescent="0.25">
      <c r="A221" s="55" t="s">
        <v>145</v>
      </c>
      <c r="B221" s="45" t="s">
        <v>180</v>
      </c>
      <c r="C221" s="79"/>
      <c r="D221" s="290">
        <f>D206+D207+D208+D209+D210+D211+D212+D213+D214+D215+D216+D217+D218+D219+D220</f>
        <v>2397.2000000000003</v>
      </c>
      <c r="E221" s="24">
        <f>E206+E207+E208+E209+E210+E211+E212+E213+E214+E215+E216+E217+E218+E219+E220</f>
        <v>2130.3000000000002</v>
      </c>
      <c r="F221" s="24">
        <f t="shared" ref="F221:G221" si="98">F206+F207+F208+F209+F210+F211+F212+F213+F214+F215+F216+F217+F218+F219+F220</f>
        <v>1023.9000000000001</v>
      </c>
      <c r="G221" s="24">
        <f t="shared" si="98"/>
        <v>266.90000000000003</v>
      </c>
      <c r="H221" s="10">
        <f>H206+H207+H208+H209+H210+H211+H212+H213+H214+H215+H216+H217+H218+H219+H220</f>
        <v>-44.199999999999996</v>
      </c>
      <c r="I221" s="11">
        <f>I206+I207+I208+I209+I210+I211+I212+I213+I214+I215+I216+I217+I218+I219+I220</f>
        <v>55.800000000000004</v>
      </c>
      <c r="J221" s="11">
        <f t="shared" ref="J221:K221" si="99">J206+J207+J208+J209+J210+J211+J212+J213+J214+J215+J216+J217+J218+J219+J220</f>
        <v>32.5</v>
      </c>
      <c r="K221" s="11">
        <f t="shared" si="99"/>
        <v>-100</v>
      </c>
      <c r="L221" s="45">
        <f>L206+L207+L208+L209+L210+L211+L212+L213+L214+L215+L216+L217+L218+L219+L220</f>
        <v>2352.9999999999995</v>
      </c>
      <c r="M221" s="45">
        <f>M206+M207+M208+M209+M210+M211+M212+M213+M214+M215+M216+M217+M218+M219+M220</f>
        <v>2186.0999999999995</v>
      </c>
      <c r="N221" s="45">
        <f t="shared" ref="N221:O221" si="100">N206+N207+N208+N209+N210+N211+N212+N213+N214+N215+N216+N217+N218+N219+N220</f>
        <v>1056.4000000000001</v>
      </c>
      <c r="O221" s="45">
        <f t="shared" si="100"/>
        <v>166.9</v>
      </c>
    </row>
    <row r="222" spans="1:17" ht="17.25" customHeight="1" x14ac:dyDescent="0.25">
      <c r="A222" s="33" t="s">
        <v>146</v>
      </c>
      <c r="B222" s="526" t="s">
        <v>69</v>
      </c>
      <c r="C222" s="564"/>
      <c r="D222" s="527"/>
      <c r="E222" s="527"/>
      <c r="F222" s="527"/>
      <c r="G222" s="527"/>
      <c r="H222" s="527"/>
      <c r="I222" s="527"/>
      <c r="J222" s="527"/>
      <c r="K222" s="527"/>
      <c r="L222" s="527"/>
      <c r="M222" s="527"/>
      <c r="N222" s="527"/>
      <c r="O222" s="528"/>
    </row>
    <row r="223" spans="1:17" ht="17.25" customHeight="1" x14ac:dyDescent="0.25">
      <c r="A223" s="33" t="s">
        <v>147</v>
      </c>
      <c r="B223" s="7" t="s">
        <v>20</v>
      </c>
      <c r="C223" s="186" t="s">
        <v>24</v>
      </c>
      <c r="D223" s="270">
        <f>D224+D225</f>
        <v>2311.1</v>
      </c>
      <c r="E223" s="17">
        <f>E224+E225</f>
        <v>2172.4</v>
      </c>
      <c r="F223" s="17">
        <f>F224+F225</f>
        <v>0</v>
      </c>
      <c r="G223" s="17">
        <f t="shared" ref="G223:O223" si="101">G224+G225</f>
        <v>138.69999999999999</v>
      </c>
      <c r="H223" s="10">
        <f>I223+K223</f>
        <v>-30.000000000000004</v>
      </c>
      <c r="I223" s="11">
        <f>I224+I225</f>
        <v>-60.2</v>
      </c>
      <c r="J223" s="11">
        <f>J224+J225</f>
        <v>0</v>
      </c>
      <c r="K223" s="11">
        <f>K224+K225</f>
        <v>30.2</v>
      </c>
      <c r="L223" s="12">
        <f t="shared" si="101"/>
        <v>2281.1</v>
      </c>
      <c r="M223" s="12">
        <f t="shared" si="101"/>
        <v>2112.1999999999998</v>
      </c>
      <c r="N223" s="12">
        <f t="shared" si="101"/>
        <v>0</v>
      </c>
      <c r="O223" s="12">
        <f t="shared" si="101"/>
        <v>168.89999999999998</v>
      </c>
    </row>
    <row r="224" spans="1:17" hidden="1" x14ac:dyDescent="0.25">
      <c r="A224" s="41"/>
      <c r="B224" s="291" t="s">
        <v>8</v>
      </c>
      <c r="C224" s="273"/>
      <c r="D224" s="275">
        <f t="shared" ref="D224:D229" si="102">E224+G224</f>
        <v>822.09999999999991</v>
      </c>
      <c r="E224" s="275">
        <v>683.4</v>
      </c>
      <c r="F224" s="275"/>
      <c r="G224" s="275">
        <v>138.69999999999999</v>
      </c>
      <c r="H224" s="275">
        <f t="shared" ref="H224:H229" si="103">I224+K224</f>
        <v>30.2</v>
      </c>
      <c r="I224" s="275"/>
      <c r="J224" s="275"/>
      <c r="K224" s="275">
        <v>30.2</v>
      </c>
      <c r="L224" s="275">
        <f t="shared" ref="L224:L229" si="104">M224+O224</f>
        <v>852.3</v>
      </c>
      <c r="M224" s="275">
        <f t="shared" ref="M224:M229" si="105">E224+I224</f>
        <v>683.4</v>
      </c>
      <c r="N224" s="275">
        <f t="shared" ref="N224:N229" si="106">F224+J224</f>
        <v>0</v>
      </c>
      <c r="O224" s="275">
        <f t="shared" ref="O224:O229" si="107">G224+K224</f>
        <v>168.89999999999998</v>
      </c>
    </row>
    <row r="225" spans="1:17" x14ac:dyDescent="0.25">
      <c r="A225" s="264"/>
      <c r="B225" s="292" t="s">
        <v>160</v>
      </c>
      <c r="C225" s="187"/>
      <c r="D225" s="270">
        <f t="shared" si="102"/>
        <v>1489</v>
      </c>
      <c r="E225" s="17">
        <v>1489</v>
      </c>
      <c r="F225" s="17"/>
      <c r="G225" s="17"/>
      <c r="H225" s="10">
        <f t="shared" si="103"/>
        <v>-60.2</v>
      </c>
      <c r="I225" s="11">
        <v>-60.2</v>
      </c>
      <c r="J225" s="11"/>
      <c r="K225" s="217"/>
      <c r="L225" s="13">
        <f t="shared" si="104"/>
        <v>1428.8</v>
      </c>
      <c r="M225" s="13">
        <f t="shared" si="105"/>
        <v>1428.8</v>
      </c>
      <c r="N225" s="13">
        <f t="shared" si="106"/>
        <v>0</v>
      </c>
      <c r="O225" s="13">
        <f t="shared" si="107"/>
        <v>0</v>
      </c>
    </row>
    <row r="226" spans="1:17" ht="15" customHeight="1" x14ac:dyDescent="0.25">
      <c r="A226" s="14" t="s">
        <v>148</v>
      </c>
      <c r="B226" s="81" t="s">
        <v>52</v>
      </c>
      <c r="C226" s="82" t="s">
        <v>24</v>
      </c>
      <c r="D226" s="17">
        <f t="shared" si="102"/>
        <v>242.2</v>
      </c>
      <c r="E226" s="17">
        <v>242.2</v>
      </c>
      <c r="F226" s="17">
        <v>157.9</v>
      </c>
      <c r="G226" s="17"/>
      <c r="H226" s="10">
        <f t="shared" si="103"/>
        <v>0</v>
      </c>
      <c r="I226" s="11"/>
      <c r="J226" s="11"/>
      <c r="K226" s="217"/>
      <c r="L226" s="13">
        <f t="shared" si="104"/>
        <v>242.2</v>
      </c>
      <c r="M226" s="13">
        <f t="shared" si="105"/>
        <v>242.2</v>
      </c>
      <c r="N226" s="13">
        <f t="shared" si="106"/>
        <v>157.9</v>
      </c>
      <c r="O226" s="13">
        <f t="shared" si="107"/>
        <v>0</v>
      </c>
    </row>
    <row r="227" spans="1:17" ht="15" customHeight="1" x14ac:dyDescent="0.25">
      <c r="A227" s="20" t="s">
        <v>149</v>
      </c>
      <c r="B227" s="30" t="s">
        <v>53</v>
      </c>
      <c r="C227" s="31" t="s">
        <v>24</v>
      </c>
      <c r="D227" s="17">
        <f t="shared" si="102"/>
        <v>477.5</v>
      </c>
      <c r="E227" s="17">
        <v>477.5</v>
      </c>
      <c r="F227" s="17">
        <v>351.5</v>
      </c>
      <c r="G227" s="17"/>
      <c r="H227" s="10">
        <f t="shared" si="103"/>
        <v>0</v>
      </c>
      <c r="I227" s="11"/>
      <c r="J227" s="11"/>
      <c r="K227" s="217"/>
      <c r="L227" s="13">
        <f t="shared" si="104"/>
        <v>477.5</v>
      </c>
      <c r="M227" s="13">
        <f t="shared" si="105"/>
        <v>477.5</v>
      </c>
      <c r="N227" s="13">
        <f t="shared" si="106"/>
        <v>351.5</v>
      </c>
      <c r="O227" s="13">
        <f t="shared" si="107"/>
        <v>0</v>
      </c>
    </row>
    <row r="228" spans="1:17" ht="15" customHeight="1" x14ac:dyDescent="0.25">
      <c r="A228" s="39" t="s">
        <v>150</v>
      </c>
      <c r="B228" s="30" t="s">
        <v>168</v>
      </c>
      <c r="C228" s="31" t="s">
        <v>24</v>
      </c>
      <c r="D228" s="17">
        <f t="shared" si="102"/>
        <v>72.8</v>
      </c>
      <c r="E228" s="17">
        <v>72.8</v>
      </c>
      <c r="F228" s="17">
        <v>55.6</v>
      </c>
      <c r="G228" s="17"/>
      <c r="H228" s="10">
        <f t="shared" si="103"/>
        <v>0</v>
      </c>
      <c r="I228" s="11"/>
      <c r="J228" s="11"/>
      <c r="K228" s="217"/>
      <c r="L228" s="13">
        <f t="shared" si="104"/>
        <v>72.8</v>
      </c>
      <c r="M228" s="13">
        <f t="shared" si="105"/>
        <v>72.8</v>
      </c>
      <c r="N228" s="13">
        <f t="shared" si="106"/>
        <v>55.6</v>
      </c>
      <c r="O228" s="13">
        <f t="shared" si="107"/>
        <v>0</v>
      </c>
    </row>
    <row r="229" spans="1:17" s="38" customFormat="1" ht="15" customHeight="1" x14ac:dyDescent="0.25">
      <c r="A229" s="20" t="s">
        <v>151</v>
      </c>
      <c r="B229" s="13" t="s">
        <v>70</v>
      </c>
      <c r="C229" s="31" t="s">
        <v>24</v>
      </c>
      <c r="D229" s="17">
        <f t="shared" si="102"/>
        <v>484.2</v>
      </c>
      <c r="E229" s="17">
        <v>484.2</v>
      </c>
      <c r="F229" s="17">
        <v>304.2</v>
      </c>
      <c r="G229" s="17"/>
      <c r="H229" s="10">
        <f t="shared" si="103"/>
        <v>0</v>
      </c>
      <c r="I229" s="11"/>
      <c r="J229" s="11"/>
      <c r="K229" s="217"/>
      <c r="L229" s="13">
        <f t="shared" si="104"/>
        <v>484.2</v>
      </c>
      <c r="M229" s="13">
        <f t="shared" si="105"/>
        <v>484.2</v>
      </c>
      <c r="N229" s="13">
        <f t="shared" si="106"/>
        <v>304.2</v>
      </c>
      <c r="O229" s="13">
        <f t="shared" si="107"/>
        <v>0</v>
      </c>
      <c r="P229" s="2"/>
      <c r="Q229" s="2"/>
    </row>
    <row r="230" spans="1:17" ht="15.95" customHeight="1" x14ac:dyDescent="0.25">
      <c r="A230" s="55" t="s">
        <v>152</v>
      </c>
      <c r="B230" s="267" t="s">
        <v>181</v>
      </c>
      <c r="C230" s="26"/>
      <c r="D230" s="24">
        <f t="shared" ref="D230:O230" si="108">D223+D226+D227+D228+D229</f>
        <v>3587.7999999999997</v>
      </c>
      <c r="E230" s="24">
        <f t="shared" si="108"/>
        <v>3449.1</v>
      </c>
      <c r="F230" s="24">
        <f t="shared" si="108"/>
        <v>869.2</v>
      </c>
      <c r="G230" s="24">
        <f t="shared" si="108"/>
        <v>138.69999999999999</v>
      </c>
      <c r="H230" s="10">
        <f t="shared" si="108"/>
        <v>-30.000000000000004</v>
      </c>
      <c r="I230" s="11">
        <f t="shared" si="108"/>
        <v>-60.2</v>
      </c>
      <c r="J230" s="11">
        <f t="shared" si="108"/>
        <v>0</v>
      </c>
      <c r="K230" s="217">
        <f t="shared" si="108"/>
        <v>30.2</v>
      </c>
      <c r="L230" s="22">
        <f t="shared" si="108"/>
        <v>3557.7999999999997</v>
      </c>
      <c r="M230" s="22">
        <f t="shared" si="108"/>
        <v>3388.8999999999996</v>
      </c>
      <c r="N230" s="22">
        <f t="shared" si="108"/>
        <v>869.2</v>
      </c>
      <c r="O230" s="22">
        <f t="shared" si="108"/>
        <v>168.89999999999998</v>
      </c>
    </row>
    <row r="231" spans="1:17" s="38" customFormat="1" ht="15.95" customHeight="1" x14ac:dyDescent="0.25">
      <c r="A231" s="221"/>
      <c r="B231" s="293" t="s">
        <v>160</v>
      </c>
      <c r="C231" s="26"/>
      <c r="D231" s="97">
        <f>D225</f>
        <v>1489</v>
      </c>
      <c r="E231" s="97">
        <f>E225</f>
        <v>1489</v>
      </c>
      <c r="F231" s="97">
        <f>F225</f>
        <v>0</v>
      </c>
      <c r="G231" s="97">
        <f>G225</f>
        <v>0</v>
      </c>
      <c r="H231" s="206">
        <f t="shared" ref="H231:O231" si="109">H225</f>
        <v>-60.2</v>
      </c>
      <c r="I231" s="101">
        <f t="shared" si="109"/>
        <v>-60.2</v>
      </c>
      <c r="J231" s="101">
        <f t="shared" si="109"/>
        <v>0</v>
      </c>
      <c r="K231" s="294">
        <f t="shared" si="109"/>
        <v>0</v>
      </c>
      <c r="L231" s="102">
        <f t="shared" si="109"/>
        <v>1428.8</v>
      </c>
      <c r="M231" s="102">
        <f t="shared" si="109"/>
        <v>1428.8</v>
      </c>
      <c r="N231" s="102">
        <f t="shared" si="109"/>
        <v>0</v>
      </c>
      <c r="O231" s="211">
        <f t="shared" si="109"/>
        <v>0</v>
      </c>
      <c r="P231" s="2"/>
      <c r="Q231" s="2"/>
    </row>
    <row r="232" spans="1:17" ht="15.95" customHeight="1" x14ac:dyDescent="0.25">
      <c r="A232" s="100" t="s">
        <v>195</v>
      </c>
      <c r="B232" s="193" t="s">
        <v>173</v>
      </c>
      <c r="C232" s="47"/>
      <c r="D232" s="24">
        <f>E232+G232</f>
        <v>20358.800000000003</v>
      </c>
      <c r="E232" s="24">
        <f>E97+E151+E156+E199+E204+E221+E230</f>
        <v>18741.100000000002</v>
      </c>
      <c r="F232" s="24">
        <f>F97+F151+F156+F199+F204+F221+F230</f>
        <v>7189.6000000000013</v>
      </c>
      <c r="G232" s="24">
        <f>G97+G151+G156+G199+G204+G221+G230</f>
        <v>1617.7000000000003</v>
      </c>
      <c r="H232" s="25">
        <f>I232+K232</f>
        <v>194.60000000000002</v>
      </c>
      <c r="I232" s="25">
        <f>I97+I151+I156+I199+I204+I221+I230</f>
        <v>251.60000000000002</v>
      </c>
      <c r="J232" s="25">
        <f>J97+J151+J156+J199+J204+J221+J230</f>
        <v>131</v>
      </c>
      <c r="K232" s="279">
        <f>K97+K151+K156+K199+K204+K221+K230</f>
        <v>-57</v>
      </c>
      <c r="L232" s="50">
        <f>M232+O232</f>
        <v>20553.399999999998</v>
      </c>
      <c r="M232" s="50">
        <f>M97+M151+M156+M199+M204+M221+M230</f>
        <v>18992.699999999997</v>
      </c>
      <c r="N232" s="50">
        <f>N97+N151+N156+N199+N204+N221+N230</f>
        <v>7320.6000000000013</v>
      </c>
      <c r="O232" s="50">
        <f>O97+O151+O156+O199+O204+O221+O230</f>
        <v>1560.7000000000003</v>
      </c>
    </row>
    <row r="233" spans="1:17" ht="15.95" customHeight="1" x14ac:dyDescent="0.25">
      <c r="A233" s="295"/>
      <c r="B233" s="249" t="s">
        <v>206</v>
      </c>
      <c r="C233" s="47"/>
      <c r="D233" s="24"/>
      <c r="E233" s="24"/>
      <c r="F233" s="24"/>
      <c r="G233" s="24"/>
      <c r="H233" s="10"/>
      <c r="I233" s="11"/>
      <c r="J233" s="11"/>
      <c r="K233" s="217"/>
      <c r="L233" s="50"/>
      <c r="M233" s="50"/>
      <c r="N233" s="50"/>
      <c r="O233" s="50"/>
    </row>
    <row r="234" spans="1:17" s="38" customFormat="1" ht="15.95" customHeight="1" x14ac:dyDescent="0.25">
      <c r="A234" s="100"/>
      <c r="B234" s="296" t="s">
        <v>369</v>
      </c>
      <c r="C234" s="26"/>
      <c r="D234" s="97">
        <f>E234+G234</f>
        <v>1489</v>
      </c>
      <c r="E234" s="97">
        <f>E35+E162+E225</f>
        <v>1489</v>
      </c>
      <c r="F234" s="97">
        <f t="shared" ref="F234:G234" si="110">F35+F162+F225</f>
        <v>0</v>
      </c>
      <c r="G234" s="97">
        <f t="shared" si="110"/>
        <v>0</v>
      </c>
      <c r="H234" s="10">
        <f>I234+K234</f>
        <v>0</v>
      </c>
      <c r="I234" s="11">
        <f>I35+I162+I225</f>
        <v>0</v>
      </c>
      <c r="J234" s="11">
        <f t="shared" ref="J234:K234" si="111">J35+J162+J225</f>
        <v>0</v>
      </c>
      <c r="K234" s="217">
        <f t="shared" si="111"/>
        <v>0</v>
      </c>
      <c r="L234" s="496">
        <f>M234+O234</f>
        <v>1489</v>
      </c>
      <c r="M234" s="496">
        <f>M35+M162+M225</f>
        <v>1489</v>
      </c>
      <c r="N234" s="497">
        <f t="shared" ref="N234:O234" si="112">N35+N162+N225</f>
        <v>0</v>
      </c>
      <c r="O234" s="497">
        <f t="shared" si="112"/>
        <v>0</v>
      </c>
      <c r="P234" s="2"/>
      <c r="Q234" s="2"/>
    </row>
    <row r="235" spans="1:17" s="38" customFormat="1" ht="27.95" customHeight="1" x14ac:dyDescent="0.25">
      <c r="A235" s="221"/>
      <c r="B235" s="210" t="s">
        <v>60</v>
      </c>
      <c r="C235" s="26"/>
      <c r="D235" s="97">
        <f>E235+G235</f>
        <v>1013.7</v>
      </c>
      <c r="E235" s="97">
        <f>E104</f>
        <v>1013.7</v>
      </c>
      <c r="F235" s="97">
        <f>F104</f>
        <v>0</v>
      </c>
      <c r="G235" s="97">
        <f>G104</f>
        <v>0</v>
      </c>
      <c r="H235" s="206">
        <f>I235+K235</f>
        <v>0</v>
      </c>
      <c r="I235" s="101">
        <f>I104</f>
        <v>0</v>
      </c>
      <c r="J235" s="101">
        <f>J104</f>
        <v>0</v>
      </c>
      <c r="K235" s="294">
        <f>K104</f>
        <v>0</v>
      </c>
      <c r="L235" s="102">
        <f>M235+O235</f>
        <v>1013.7</v>
      </c>
      <c r="M235" s="102">
        <f>M104</f>
        <v>1013.7</v>
      </c>
      <c r="N235" s="102">
        <f>N104</f>
        <v>0</v>
      </c>
      <c r="O235" s="102">
        <f>O104</f>
        <v>0</v>
      </c>
      <c r="P235" s="2"/>
      <c r="Q235" s="2"/>
    </row>
    <row r="236" spans="1:17" x14ac:dyDescent="0.25">
      <c r="A236" s="7"/>
      <c r="B236" s="51"/>
      <c r="C236" s="52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7"/>
    </row>
    <row r="237" spans="1:17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7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7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7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1:15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1:15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1:15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1:15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1:15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1:15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1:15" x14ac:dyDescent="0.25">
      <c r="A257" s="7"/>
      <c r="B257" s="7"/>
      <c r="C257" s="53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1:15" x14ac:dyDescent="0.25">
      <c r="A258" s="7"/>
      <c r="B258" s="7"/>
      <c r="C258" s="53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1:15" x14ac:dyDescent="0.25">
      <c r="A259" s="7"/>
      <c r="B259" s="7"/>
      <c r="C259" s="53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1:15" x14ac:dyDescent="0.25">
      <c r="A260" s="7"/>
      <c r="B260" s="7"/>
      <c r="C260" s="53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1:15" x14ac:dyDescent="0.25">
      <c r="A261" s="7"/>
      <c r="B261" s="7"/>
      <c r="C261" s="53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1:15" x14ac:dyDescent="0.25">
      <c r="A262" s="7"/>
      <c r="B262" s="7"/>
      <c r="C262" s="53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1:15" x14ac:dyDescent="0.25">
      <c r="A263" s="7"/>
      <c r="B263" s="7"/>
      <c r="C263" s="53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1:15" x14ac:dyDescent="0.25">
      <c r="A264" s="7"/>
      <c r="B264" s="7"/>
      <c r="C264" s="53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1:15" x14ac:dyDescent="0.25">
      <c r="A265" s="7"/>
      <c r="B265" s="7"/>
      <c r="C265" s="53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1:15" x14ac:dyDescent="0.25">
      <c r="A266" s="7"/>
      <c r="B266" s="7"/>
      <c r="C266" s="53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1:15" x14ac:dyDescent="0.25">
      <c r="A267" s="7"/>
      <c r="B267" s="7"/>
      <c r="C267" s="53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5" x14ac:dyDescent="0.25">
      <c r="A268" s="7"/>
      <c r="B268" s="7"/>
      <c r="C268" s="53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1:15" x14ac:dyDescent="0.25">
      <c r="A269" s="7"/>
      <c r="B269" s="7"/>
      <c r="C269" s="53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1:15" x14ac:dyDescent="0.25">
      <c r="A270" s="7"/>
      <c r="B270" s="7"/>
      <c r="C270" s="53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1:15" x14ac:dyDescent="0.25">
      <c r="A271" s="7"/>
      <c r="B271" s="7"/>
      <c r="C271" s="53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1:15" x14ac:dyDescent="0.25">
      <c r="A272" s="7"/>
      <c r="B272" s="7"/>
      <c r="C272" s="53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1:15" x14ac:dyDescent="0.25">
      <c r="A273" s="7"/>
      <c r="B273" s="7"/>
      <c r="C273" s="53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1:15" x14ac:dyDescent="0.25">
      <c r="A274" s="7"/>
      <c r="B274" s="7"/>
      <c r="C274" s="53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1:15" x14ac:dyDescent="0.25">
      <c r="A275" s="7"/>
      <c r="B275" s="7"/>
      <c r="C275" s="53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1:15" x14ac:dyDescent="0.25">
      <c r="A276" s="7"/>
      <c r="B276" s="7"/>
      <c r="C276" s="53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1:15" x14ac:dyDescent="0.25">
      <c r="A277" s="7"/>
      <c r="B277" s="7"/>
      <c r="C277" s="53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1:15" x14ac:dyDescent="0.25">
      <c r="A278" s="7"/>
      <c r="B278" s="7"/>
      <c r="C278" s="53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1:15" x14ac:dyDescent="0.25">
      <c r="A279" s="7"/>
      <c r="B279" s="7"/>
      <c r="C279" s="53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1:15" x14ac:dyDescent="0.25">
      <c r="A280" s="7"/>
      <c r="B280" s="7"/>
      <c r="C280" s="53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1:15" x14ac:dyDescent="0.25">
      <c r="A281" s="7"/>
      <c r="B281" s="7"/>
      <c r="C281" s="53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1:15" x14ac:dyDescent="0.25">
      <c r="A282" s="7"/>
      <c r="B282" s="7"/>
      <c r="C282" s="53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1:15" x14ac:dyDescent="0.25">
      <c r="A283" s="7"/>
      <c r="B283" s="7"/>
      <c r="C283" s="53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1:15" x14ac:dyDescent="0.25">
      <c r="A284" s="7"/>
      <c r="B284" s="7"/>
      <c r="C284" s="53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1:15" x14ac:dyDescent="0.25">
      <c r="A285" s="7"/>
      <c r="B285" s="7"/>
      <c r="C285" s="53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1:15" x14ac:dyDescent="0.25">
      <c r="A286" s="7"/>
      <c r="B286" s="7"/>
      <c r="C286" s="53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1:15" x14ac:dyDescent="0.25">
      <c r="A287" s="7"/>
      <c r="B287" s="7"/>
      <c r="C287" s="53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1:15" x14ac:dyDescent="0.25">
      <c r="A288" s="7"/>
      <c r="B288" s="7"/>
      <c r="C288" s="53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1:15" x14ac:dyDescent="0.25">
      <c r="A289" s="7"/>
      <c r="B289" s="7"/>
      <c r="C289" s="53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1:15" x14ac:dyDescent="0.25">
      <c r="A290" s="7"/>
      <c r="B290" s="7"/>
      <c r="C290" s="53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1:15" x14ac:dyDescent="0.25">
      <c r="A291" s="7"/>
      <c r="B291" s="7"/>
      <c r="C291" s="53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1:15" x14ac:dyDescent="0.25">
      <c r="A292" s="7"/>
      <c r="B292" s="7"/>
      <c r="C292" s="53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1:15" x14ac:dyDescent="0.25">
      <c r="A293" s="7"/>
      <c r="B293" s="7"/>
      <c r="C293" s="53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1:15" x14ac:dyDescent="0.25">
      <c r="A294" s="7"/>
      <c r="B294" s="7"/>
      <c r="C294" s="53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1:15" x14ac:dyDescent="0.25">
      <c r="A295" s="7"/>
      <c r="B295" s="7"/>
      <c r="C295" s="53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1:15" x14ac:dyDescent="0.25">
      <c r="A296" s="7"/>
      <c r="B296" s="7"/>
      <c r="C296" s="53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1:15" x14ac:dyDescent="0.25">
      <c r="A297" s="7"/>
      <c r="B297" s="7"/>
      <c r="C297" s="53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1:15" x14ac:dyDescent="0.25">
      <c r="A298" s="7"/>
      <c r="B298" s="7"/>
      <c r="C298" s="53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1:15" x14ac:dyDescent="0.25">
      <c r="A299" s="7"/>
      <c r="B299" s="7"/>
      <c r="C299" s="53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1:15" x14ac:dyDescent="0.25">
      <c r="A300" s="7"/>
      <c r="B300" s="7"/>
      <c r="C300" s="53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1:15" x14ac:dyDescent="0.25">
      <c r="A301" s="7"/>
      <c r="B301" s="7"/>
      <c r="C301" s="53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1:15" x14ac:dyDescent="0.25">
      <c r="A302" s="7"/>
      <c r="B302" s="7"/>
      <c r="C302" s="53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1:15" x14ac:dyDescent="0.25">
      <c r="A303" s="7"/>
      <c r="B303" s="7"/>
      <c r="C303" s="53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1:15" x14ac:dyDescent="0.25">
      <c r="A304" s="7"/>
      <c r="B304" s="7"/>
      <c r="C304" s="53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1:15" x14ac:dyDescent="0.25">
      <c r="A305" s="7"/>
      <c r="B305" s="7"/>
      <c r="C305" s="53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1:15" x14ac:dyDescent="0.25">
      <c r="A306" s="7"/>
      <c r="B306" s="7"/>
      <c r="C306" s="53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1:15" x14ac:dyDescent="0.25">
      <c r="A307" s="7"/>
      <c r="B307" s="7"/>
      <c r="C307" s="53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1:15" x14ac:dyDescent="0.25">
      <c r="A308" s="7"/>
      <c r="B308" s="7"/>
      <c r="C308" s="53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1:15" x14ac:dyDescent="0.25">
      <c r="A309" s="7"/>
      <c r="B309" s="7"/>
      <c r="C309" s="53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1:15" x14ac:dyDescent="0.25">
      <c r="A310" s="7"/>
      <c r="B310" s="7"/>
      <c r="C310" s="53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1:15" x14ac:dyDescent="0.25">
      <c r="A311" s="7"/>
      <c r="B311" s="7"/>
      <c r="C311" s="53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1:15" x14ac:dyDescent="0.25">
      <c r="A312" s="7"/>
      <c r="B312" s="7"/>
      <c r="C312" s="53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1:15" x14ac:dyDescent="0.25">
      <c r="A313" s="7"/>
      <c r="B313" s="7"/>
      <c r="C313" s="53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1:15" x14ac:dyDescent="0.25">
      <c r="A314" s="7"/>
      <c r="B314" s="7"/>
      <c r="C314" s="53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1:15" x14ac:dyDescent="0.25">
      <c r="A315" s="7"/>
      <c r="B315" s="7"/>
      <c r="C315" s="53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1:15" x14ac:dyDescent="0.25">
      <c r="A316" s="7"/>
      <c r="B316" s="7"/>
      <c r="C316" s="53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1:15" x14ac:dyDescent="0.25">
      <c r="A317" s="7"/>
      <c r="B317" s="7"/>
      <c r="C317" s="53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1:15" x14ac:dyDescent="0.25">
      <c r="A318" s="7"/>
      <c r="B318" s="7"/>
      <c r="C318" s="53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1:15" x14ac:dyDescent="0.25">
      <c r="A319" s="7"/>
      <c r="B319" s="7"/>
      <c r="C319" s="53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1:15" x14ac:dyDescent="0.25">
      <c r="A320" s="7"/>
      <c r="B320" s="7"/>
      <c r="C320" s="53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1:15" x14ac:dyDescent="0.25">
      <c r="A321" s="7"/>
      <c r="B321" s="7"/>
      <c r="C321" s="53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1:15" x14ac:dyDescent="0.25">
      <c r="A322" s="7"/>
      <c r="B322" s="7"/>
      <c r="C322" s="53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</row>
    <row r="323" spans="1:15" x14ac:dyDescent="0.25">
      <c r="A323" s="7"/>
      <c r="B323" s="7"/>
      <c r="C323" s="53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</row>
    <row r="324" spans="1:15" x14ac:dyDescent="0.25">
      <c r="A324" s="7"/>
      <c r="B324" s="7"/>
      <c r="C324" s="53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</row>
    <row r="325" spans="1:15" x14ac:dyDescent="0.25">
      <c r="A325" s="7"/>
      <c r="B325" s="7"/>
      <c r="C325" s="53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</row>
    <row r="326" spans="1:15" x14ac:dyDescent="0.25">
      <c r="A326" s="7"/>
      <c r="B326" s="7"/>
      <c r="C326" s="53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</row>
    <row r="327" spans="1:15" x14ac:dyDescent="0.25">
      <c r="A327" s="7"/>
      <c r="B327" s="7"/>
      <c r="C327" s="53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</row>
    <row r="328" spans="1:15" x14ac:dyDescent="0.25">
      <c r="A328" s="7"/>
      <c r="B328" s="7"/>
      <c r="C328" s="53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</row>
    <row r="329" spans="1:15" x14ac:dyDescent="0.25">
      <c r="A329" s="7"/>
      <c r="B329" s="7"/>
      <c r="C329" s="53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</row>
    <row r="330" spans="1:15" x14ac:dyDescent="0.25">
      <c r="A330" s="7"/>
      <c r="B330" s="7"/>
      <c r="C330" s="53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</row>
    <row r="331" spans="1:15" x14ac:dyDescent="0.25">
      <c r="A331" s="7"/>
      <c r="B331" s="7"/>
      <c r="C331" s="53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</row>
    <row r="332" spans="1:15" x14ac:dyDescent="0.25">
      <c r="A332" s="7"/>
      <c r="B332" s="7"/>
      <c r="C332" s="53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</row>
    <row r="333" spans="1:15" x14ac:dyDescent="0.25">
      <c r="A333" s="7"/>
      <c r="B333" s="7"/>
      <c r="C333" s="53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</row>
    <row r="334" spans="1:15" x14ac:dyDescent="0.25">
      <c r="A334" s="7"/>
      <c r="B334" s="7"/>
      <c r="C334" s="53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</row>
    <row r="335" spans="1:15" x14ac:dyDescent="0.25">
      <c r="A335" s="7"/>
      <c r="B335" s="7"/>
      <c r="C335" s="53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</row>
    <row r="336" spans="1:15" x14ac:dyDescent="0.25">
      <c r="A336" s="7"/>
      <c r="B336" s="7"/>
      <c r="C336" s="53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</row>
    <row r="337" spans="1:15" x14ac:dyDescent="0.25">
      <c r="A337" s="7"/>
      <c r="B337" s="7"/>
      <c r="C337" s="53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</row>
    <row r="338" spans="1:15" x14ac:dyDescent="0.25">
      <c r="A338" s="7"/>
      <c r="B338" s="7"/>
      <c r="C338" s="53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</row>
    <row r="339" spans="1:15" x14ac:dyDescent="0.25">
      <c r="A339" s="7"/>
      <c r="B339" s="7"/>
      <c r="C339" s="53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</row>
    <row r="340" spans="1:15" x14ac:dyDescent="0.25">
      <c r="A340" s="7"/>
      <c r="B340" s="7"/>
      <c r="C340" s="53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</row>
    <row r="341" spans="1:15" x14ac:dyDescent="0.25">
      <c r="A341" s="7"/>
      <c r="B341" s="7"/>
      <c r="C341" s="53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</row>
    <row r="342" spans="1:15" x14ac:dyDescent="0.25">
      <c r="A342" s="7"/>
      <c r="B342" s="7"/>
      <c r="C342" s="53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</row>
    <row r="343" spans="1:15" x14ac:dyDescent="0.25">
      <c r="A343" s="7"/>
      <c r="B343" s="7"/>
      <c r="C343" s="53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</row>
    <row r="344" spans="1:15" x14ac:dyDescent="0.25">
      <c r="A344" s="7"/>
      <c r="B344" s="7"/>
      <c r="C344" s="53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</row>
    <row r="345" spans="1:15" x14ac:dyDescent="0.25">
      <c r="A345" s="7"/>
      <c r="B345" s="7"/>
      <c r="C345" s="53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</row>
    <row r="346" spans="1:15" x14ac:dyDescent="0.25">
      <c r="A346" s="7"/>
      <c r="B346" s="7"/>
      <c r="C346" s="53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</row>
    <row r="347" spans="1:15" x14ac:dyDescent="0.25">
      <c r="A347" s="7"/>
      <c r="B347" s="7"/>
      <c r="C347" s="53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</row>
    <row r="348" spans="1:15" x14ac:dyDescent="0.25">
      <c r="C348" s="54"/>
    </row>
    <row r="349" spans="1:15" x14ac:dyDescent="0.25">
      <c r="C349" s="54"/>
    </row>
    <row r="350" spans="1:15" x14ac:dyDescent="0.25">
      <c r="C350" s="54"/>
    </row>
    <row r="351" spans="1:15" x14ac:dyDescent="0.25">
      <c r="C351" s="54"/>
    </row>
    <row r="352" spans="1:15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  <row r="586" spans="3:3" x14ac:dyDescent="0.25">
      <c r="C586" s="54"/>
    </row>
    <row r="587" spans="3:3" x14ac:dyDescent="0.25">
      <c r="C587" s="54"/>
    </row>
    <row r="588" spans="3:3" x14ac:dyDescent="0.25">
      <c r="C588" s="54"/>
    </row>
    <row r="589" spans="3:3" x14ac:dyDescent="0.25">
      <c r="C589" s="54"/>
    </row>
    <row r="590" spans="3:3" x14ac:dyDescent="0.25">
      <c r="C590" s="54"/>
    </row>
    <row r="591" spans="3:3" x14ac:dyDescent="0.25">
      <c r="C591" s="54"/>
    </row>
    <row r="592" spans="3:3" x14ac:dyDescent="0.25">
      <c r="C592" s="54"/>
    </row>
    <row r="593" spans="3:3" x14ac:dyDescent="0.25">
      <c r="C593" s="54"/>
    </row>
    <row r="594" spans="3:3" x14ac:dyDescent="0.25">
      <c r="C594" s="54"/>
    </row>
    <row r="595" spans="3:3" x14ac:dyDescent="0.25">
      <c r="C595" s="54"/>
    </row>
    <row r="596" spans="3:3" x14ac:dyDescent="0.25">
      <c r="C596" s="54"/>
    </row>
    <row r="597" spans="3:3" x14ac:dyDescent="0.25">
      <c r="C597" s="54"/>
    </row>
    <row r="598" spans="3:3" x14ac:dyDescent="0.25">
      <c r="C598" s="54"/>
    </row>
    <row r="599" spans="3:3" x14ac:dyDescent="0.25">
      <c r="C599" s="54"/>
    </row>
    <row r="600" spans="3:3" x14ac:dyDescent="0.25">
      <c r="C600" s="54"/>
    </row>
    <row r="601" spans="3:3" x14ac:dyDescent="0.25">
      <c r="C601" s="54"/>
    </row>
    <row r="602" spans="3:3" x14ac:dyDescent="0.25">
      <c r="C602" s="54"/>
    </row>
    <row r="603" spans="3:3" x14ac:dyDescent="0.25">
      <c r="C603" s="54"/>
    </row>
    <row r="604" spans="3:3" x14ac:dyDescent="0.25">
      <c r="C604" s="54"/>
    </row>
    <row r="605" spans="3:3" x14ac:dyDescent="0.25">
      <c r="C605" s="54"/>
    </row>
    <row r="606" spans="3:3" x14ac:dyDescent="0.25">
      <c r="C606" s="54"/>
    </row>
    <row r="607" spans="3:3" x14ac:dyDescent="0.25">
      <c r="C607" s="54"/>
    </row>
    <row r="608" spans="3:3" x14ac:dyDescent="0.25">
      <c r="C608" s="54"/>
    </row>
    <row r="609" spans="3:3" x14ac:dyDescent="0.25">
      <c r="C609" s="54"/>
    </row>
    <row r="610" spans="3:3" x14ac:dyDescent="0.25">
      <c r="C610" s="54"/>
    </row>
    <row r="611" spans="3:3" x14ac:dyDescent="0.25">
      <c r="C611" s="54"/>
    </row>
    <row r="612" spans="3:3" x14ac:dyDescent="0.25">
      <c r="C612" s="54"/>
    </row>
    <row r="613" spans="3:3" x14ac:dyDescent="0.25">
      <c r="C613" s="54"/>
    </row>
    <row r="614" spans="3:3" x14ac:dyDescent="0.25">
      <c r="C614" s="54"/>
    </row>
    <row r="615" spans="3:3" x14ac:dyDescent="0.25">
      <c r="C615" s="54"/>
    </row>
    <row r="616" spans="3:3" x14ac:dyDescent="0.25">
      <c r="C616" s="54"/>
    </row>
    <row r="617" spans="3:3" x14ac:dyDescent="0.25">
      <c r="C617" s="54"/>
    </row>
    <row r="618" spans="3:3" x14ac:dyDescent="0.25">
      <c r="C618" s="54"/>
    </row>
    <row r="619" spans="3:3" x14ac:dyDescent="0.25">
      <c r="C619" s="54"/>
    </row>
    <row r="620" spans="3:3" x14ac:dyDescent="0.25">
      <c r="C620" s="54"/>
    </row>
    <row r="621" spans="3:3" x14ac:dyDescent="0.25">
      <c r="C621" s="54"/>
    </row>
    <row r="622" spans="3:3" x14ac:dyDescent="0.25">
      <c r="C622" s="54"/>
    </row>
    <row r="623" spans="3:3" x14ac:dyDescent="0.25">
      <c r="C623" s="54"/>
    </row>
    <row r="624" spans="3:3" x14ac:dyDescent="0.25">
      <c r="C624" s="54"/>
    </row>
    <row r="625" spans="3:3" x14ac:dyDescent="0.25">
      <c r="C625" s="54"/>
    </row>
    <row r="626" spans="3:3" x14ac:dyDescent="0.25">
      <c r="C626" s="54"/>
    </row>
    <row r="627" spans="3:3" x14ac:dyDescent="0.25">
      <c r="C627" s="54"/>
    </row>
    <row r="628" spans="3:3" x14ac:dyDescent="0.25">
      <c r="C628" s="54"/>
    </row>
    <row r="629" spans="3:3" x14ac:dyDescent="0.25">
      <c r="C629" s="54"/>
    </row>
    <row r="630" spans="3:3" x14ac:dyDescent="0.25">
      <c r="C630" s="54"/>
    </row>
    <row r="631" spans="3:3" x14ac:dyDescent="0.25">
      <c r="C631" s="54"/>
    </row>
    <row r="632" spans="3:3" x14ac:dyDescent="0.25">
      <c r="C632" s="54"/>
    </row>
    <row r="633" spans="3:3" x14ac:dyDescent="0.25">
      <c r="C633" s="54"/>
    </row>
    <row r="634" spans="3:3" x14ac:dyDescent="0.25">
      <c r="C634" s="54"/>
    </row>
    <row r="635" spans="3:3" x14ac:dyDescent="0.25">
      <c r="C635" s="54"/>
    </row>
    <row r="636" spans="3:3" x14ac:dyDescent="0.25">
      <c r="C636" s="54"/>
    </row>
    <row r="637" spans="3:3" x14ac:dyDescent="0.25">
      <c r="C637" s="54"/>
    </row>
    <row r="638" spans="3:3" x14ac:dyDescent="0.25">
      <c r="C638" s="54"/>
    </row>
    <row r="639" spans="3:3" x14ac:dyDescent="0.25">
      <c r="C639" s="54"/>
    </row>
    <row r="640" spans="3:3" x14ac:dyDescent="0.25">
      <c r="C640" s="54"/>
    </row>
    <row r="641" spans="3:3" x14ac:dyDescent="0.25">
      <c r="C641" s="54"/>
    </row>
    <row r="642" spans="3:3" x14ac:dyDescent="0.25">
      <c r="C642" s="54"/>
    </row>
    <row r="643" spans="3:3" x14ac:dyDescent="0.25">
      <c r="C643" s="54"/>
    </row>
    <row r="644" spans="3:3" x14ac:dyDescent="0.25">
      <c r="C644" s="54"/>
    </row>
    <row r="645" spans="3:3" x14ac:dyDescent="0.25">
      <c r="C645" s="54"/>
    </row>
    <row r="646" spans="3:3" x14ac:dyDescent="0.25">
      <c r="C646" s="54"/>
    </row>
    <row r="647" spans="3:3" x14ac:dyDescent="0.25">
      <c r="C647" s="54"/>
    </row>
    <row r="648" spans="3:3" x14ac:dyDescent="0.25">
      <c r="C648" s="54"/>
    </row>
    <row r="649" spans="3:3" x14ac:dyDescent="0.25">
      <c r="C649" s="54"/>
    </row>
    <row r="650" spans="3:3" x14ac:dyDescent="0.25">
      <c r="C650" s="54"/>
    </row>
    <row r="651" spans="3:3" x14ac:dyDescent="0.25">
      <c r="C651" s="54"/>
    </row>
    <row r="652" spans="3:3" x14ac:dyDescent="0.25">
      <c r="C652" s="54"/>
    </row>
    <row r="653" spans="3:3" x14ac:dyDescent="0.25">
      <c r="C653" s="54"/>
    </row>
    <row r="654" spans="3:3" x14ac:dyDescent="0.25">
      <c r="C654" s="54"/>
    </row>
    <row r="655" spans="3:3" x14ac:dyDescent="0.25">
      <c r="C655" s="54"/>
    </row>
    <row r="656" spans="3:3" x14ac:dyDescent="0.25">
      <c r="C656" s="54"/>
    </row>
    <row r="657" spans="3:3" x14ac:dyDescent="0.25">
      <c r="C657" s="54"/>
    </row>
    <row r="658" spans="3:3" x14ac:dyDescent="0.25">
      <c r="C658" s="54"/>
    </row>
    <row r="659" spans="3:3" x14ac:dyDescent="0.25">
      <c r="C659" s="54"/>
    </row>
    <row r="660" spans="3:3" x14ac:dyDescent="0.25">
      <c r="C660" s="54"/>
    </row>
    <row r="661" spans="3:3" x14ac:dyDescent="0.25">
      <c r="C661" s="54"/>
    </row>
    <row r="662" spans="3:3" x14ac:dyDescent="0.25">
      <c r="C662" s="54"/>
    </row>
    <row r="663" spans="3:3" x14ac:dyDescent="0.25">
      <c r="C663" s="54"/>
    </row>
    <row r="664" spans="3:3" x14ac:dyDescent="0.25">
      <c r="C664" s="54"/>
    </row>
    <row r="665" spans="3:3" x14ac:dyDescent="0.25">
      <c r="C665" s="54"/>
    </row>
    <row r="666" spans="3:3" x14ac:dyDescent="0.25">
      <c r="C666" s="54"/>
    </row>
    <row r="667" spans="3:3" x14ac:dyDescent="0.25">
      <c r="C667" s="54"/>
    </row>
    <row r="668" spans="3:3" x14ac:dyDescent="0.25">
      <c r="C668" s="54"/>
    </row>
    <row r="669" spans="3:3" x14ac:dyDescent="0.25">
      <c r="C669" s="54"/>
    </row>
    <row r="670" spans="3:3" x14ac:dyDescent="0.25">
      <c r="C670" s="54"/>
    </row>
    <row r="671" spans="3:3" x14ac:dyDescent="0.25">
      <c r="C671" s="54"/>
    </row>
    <row r="672" spans="3:3" x14ac:dyDescent="0.25">
      <c r="C672" s="54"/>
    </row>
    <row r="673" spans="3:3" x14ac:dyDescent="0.25">
      <c r="C673" s="54"/>
    </row>
    <row r="674" spans="3:3" x14ac:dyDescent="0.25">
      <c r="C674" s="54"/>
    </row>
    <row r="675" spans="3:3" x14ac:dyDescent="0.25">
      <c r="C675" s="54"/>
    </row>
    <row r="676" spans="3:3" x14ac:dyDescent="0.25">
      <c r="C676" s="54"/>
    </row>
  </sheetData>
  <mergeCells count="46">
    <mergeCell ref="B153:O153"/>
    <mergeCell ref="E27:F27"/>
    <mergeCell ref="M27:N27"/>
    <mergeCell ref="I27:J27"/>
    <mergeCell ref="K27:K28"/>
    <mergeCell ref="C102:C104"/>
    <mergeCell ref="B26:B28"/>
    <mergeCell ref="B21:O21"/>
    <mergeCell ref="B22:O22"/>
    <mergeCell ref="A26:A28"/>
    <mergeCell ref="C26:C28"/>
    <mergeCell ref="I26:K26"/>
    <mergeCell ref="E26:G26"/>
    <mergeCell ref="A24:O24"/>
    <mergeCell ref="B6:O6"/>
    <mergeCell ref="B7:O7"/>
    <mergeCell ref="B8:O8"/>
    <mergeCell ref="B9:O9"/>
    <mergeCell ref="B222:O222"/>
    <mergeCell ref="B157:O157"/>
    <mergeCell ref="B200:O200"/>
    <mergeCell ref="D26:D28"/>
    <mergeCell ref="L26:L28"/>
    <mergeCell ref="B98:O98"/>
    <mergeCell ref="B29:O29"/>
    <mergeCell ref="O27:O28"/>
    <mergeCell ref="M26:O26"/>
    <mergeCell ref="H26:H28"/>
    <mergeCell ref="G27:G28"/>
    <mergeCell ref="B205:O205"/>
    <mergeCell ref="B20:O20"/>
    <mergeCell ref="B1:O1"/>
    <mergeCell ref="B2:O2"/>
    <mergeCell ref="B3:O3"/>
    <mergeCell ref="B4:O4"/>
    <mergeCell ref="B15:O15"/>
    <mergeCell ref="B16:O16"/>
    <mergeCell ref="B17:O17"/>
    <mergeCell ref="B18:O18"/>
    <mergeCell ref="B19:O19"/>
    <mergeCell ref="B10:O10"/>
    <mergeCell ref="B11:O11"/>
    <mergeCell ref="B12:O12"/>
    <mergeCell ref="B13:O13"/>
    <mergeCell ref="B14:O14"/>
    <mergeCell ref="B5:O5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80"/>
  <sheetViews>
    <sheetView showZeros="0" workbookViewId="0">
      <selection activeCell="B22" sqref="B22:O22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4" customWidth="1"/>
    <col min="4" max="11" width="10" style="2" hidden="1" customWidth="1"/>
    <col min="12" max="14" width="10.28515625" style="2" customWidth="1"/>
    <col min="15" max="15" width="11.140625" style="2" customWidth="1"/>
    <col min="16" max="16" width="0" style="2" hidden="1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2:15" x14ac:dyDescent="0.25">
      <c r="B1" s="578" t="s">
        <v>349</v>
      </c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r="2" spans="2:15" x14ac:dyDescent="0.25">
      <c r="B2" s="578" t="s">
        <v>435</v>
      </c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</row>
    <row r="3" spans="2:15" x14ac:dyDescent="0.25">
      <c r="B3" s="578" t="s">
        <v>454</v>
      </c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</row>
    <row r="4" spans="2:15" x14ac:dyDescent="0.25">
      <c r="B4" s="578" t="s">
        <v>360</v>
      </c>
      <c r="C4" s="578"/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578"/>
      <c r="O4" s="578"/>
    </row>
    <row r="5" spans="2:15" s="392" customFormat="1" ht="15" customHeight="1" x14ac:dyDescent="0.25">
      <c r="B5" s="541" t="s">
        <v>456</v>
      </c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</row>
    <row r="6" spans="2:15" s="392" customFormat="1" x14ac:dyDescent="0.25">
      <c r="B6" s="541" t="s">
        <v>533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</row>
    <row r="7" spans="2:15" s="392" customFormat="1" x14ac:dyDescent="0.25">
      <c r="B7" s="541" t="s">
        <v>462</v>
      </c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</row>
    <row r="8" spans="2:15" s="392" customFormat="1" x14ac:dyDescent="0.25">
      <c r="B8" s="541" t="s">
        <v>520</v>
      </c>
      <c r="C8" s="541"/>
      <c r="D8" s="541"/>
      <c r="E8" s="541"/>
      <c r="F8" s="541"/>
      <c r="G8" s="541"/>
      <c r="H8" s="541"/>
      <c r="I8" s="541"/>
      <c r="J8" s="541"/>
      <c r="K8" s="541"/>
      <c r="L8" s="541"/>
      <c r="M8" s="541"/>
      <c r="N8" s="541"/>
      <c r="O8" s="541"/>
    </row>
    <row r="9" spans="2:15" s="392" customFormat="1" x14ac:dyDescent="0.25">
      <c r="B9" s="541" t="s">
        <v>479</v>
      </c>
      <c r="C9" s="541"/>
      <c r="D9" s="541"/>
      <c r="E9" s="541"/>
      <c r="F9" s="541"/>
      <c r="G9" s="541"/>
      <c r="H9" s="541"/>
      <c r="I9" s="541"/>
      <c r="J9" s="541"/>
      <c r="K9" s="541"/>
      <c r="L9" s="541"/>
      <c r="M9" s="541"/>
      <c r="N9" s="541"/>
      <c r="O9" s="541"/>
    </row>
    <row r="10" spans="2:15" s="392" customFormat="1" x14ac:dyDescent="0.25">
      <c r="B10" s="541" t="s">
        <v>485</v>
      </c>
      <c r="C10" s="541"/>
      <c r="D10" s="541"/>
      <c r="E10" s="541"/>
      <c r="F10" s="541"/>
      <c r="G10" s="541"/>
      <c r="H10" s="541"/>
      <c r="I10" s="541"/>
      <c r="J10" s="541"/>
      <c r="K10" s="541"/>
      <c r="L10" s="541"/>
      <c r="M10" s="541"/>
      <c r="N10" s="541"/>
      <c r="O10" s="541"/>
    </row>
    <row r="11" spans="2:15" s="392" customFormat="1" x14ac:dyDescent="0.25">
      <c r="B11" s="541" t="s">
        <v>490</v>
      </c>
      <c r="C11" s="541"/>
      <c r="D11" s="541"/>
      <c r="E11" s="541"/>
      <c r="F11" s="541"/>
      <c r="G11" s="541"/>
      <c r="H11" s="541"/>
      <c r="I11" s="541"/>
      <c r="J11" s="541"/>
      <c r="K11" s="541"/>
      <c r="L11" s="541"/>
      <c r="M11" s="541"/>
      <c r="N11" s="541"/>
      <c r="O11" s="541"/>
    </row>
    <row r="12" spans="2:15" s="392" customFormat="1" x14ac:dyDescent="0.25">
      <c r="B12" s="541" t="s">
        <v>498</v>
      </c>
      <c r="C12" s="541"/>
      <c r="D12" s="541"/>
      <c r="E12" s="541"/>
      <c r="F12" s="541"/>
      <c r="G12" s="541"/>
      <c r="H12" s="541"/>
      <c r="I12" s="541"/>
      <c r="J12" s="541"/>
      <c r="K12" s="541"/>
      <c r="L12" s="541"/>
      <c r="M12" s="541"/>
      <c r="N12" s="541"/>
      <c r="O12" s="541"/>
    </row>
    <row r="13" spans="2:15" s="392" customFormat="1" x14ac:dyDescent="0.25">
      <c r="B13" s="541" t="s">
        <v>507</v>
      </c>
      <c r="C13" s="541"/>
      <c r="D13" s="541"/>
      <c r="E13" s="541"/>
      <c r="F13" s="541"/>
      <c r="G13" s="541"/>
      <c r="H13" s="541"/>
      <c r="I13" s="541"/>
      <c r="J13" s="541"/>
      <c r="K13" s="541"/>
      <c r="L13" s="541"/>
      <c r="M13" s="541"/>
      <c r="N13" s="541"/>
      <c r="O13" s="541"/>
    </row>
    <row r="14" spans="2:15" s="392" customFormat="1" x14ac:dyDescent="0.25">
      <c r="B14" s="541" t="s">
        <v>519</v>
      </c>
      <c r="C14" s="541"/>
      <c r="D14" s="541"/>
      <c r="E14" s="541"/>
      <c r="F14" s="541"/>
      <c r="G14" s="541"/>
      <c r="H14" s="541"/>
      <c r="I14" s="541"/>
      <c r="J14" s="541"/>
      <c r="K14" s="541"/>
      <c r="L14" s="541"/>
      <c r="M14" s="541"/>
      <c r="N14" s="541"/>
      <c r="O14" s="541"/>
    </row>
    <row r="15" spans="2:15" s="392" customFormat="1" x14ac:dyDescent="0.25">
      <c r="B15" s="541" t="s">
        <v>537</v>
      </c>
      <c r="C15" s="541"/>
      <c r="D15" s="541"/>
      <c r="E15" s="541"/>
      <c r="F15" s="541"/>
      <c r="G15" s="541"/>
      <c r="H15" s="541"/>
      <c r="I15" s="541"/>
      <c r="J15" s="541"/>
      <c r="K15" s="541"/>
      <c r="L15" s="541"/>
      <c r="M15" s="541"/>
      <c r="N15" s="541"/>
      <c r="O15" s="541"/>
    </row>
    <row r="16" spans="2:15" s="392" customFormat="1" x14ac:dyDescent="0.25">
      <c r="B16" s="541" t="s">
        <v>545</v>
      </c>
      <c r="C16" s="541"/>
      <c r="D16" s="541"/>
      <c r="E16" s="541"/>
      <c r="F16" s="541"/>
      <c r="G16" s="541"/>
      <c r="H16" s="541"/>
      <c r="I16" s="541"/>
      <c r="J16" s="541"/>
      <c r="K16" s="541"/>
      <c r="L16" s="541"/>
      <c r="M16" s="541"/>
      <c r="N16" s="541"/>
      <c r="O16" s="541"/>
    </row>
    <row r="17" spans="1:18" s="392" customFormat="1" x14ac:dyDescent="0.25">
      <c r="B17" s="541" t="s">
        <v>549</v>
      </c>
      <c r="C17" s="541"/>
      <c r="D17" s="541"/>
      <c r="E17" s="541"/>
      <c r="F17" s="541"/>
      <c r="G17" s="541"/>
      <c r="H17" s="541"/>
      <c r="I17" s="541"/>
      <c r="J17" s="541"/>
      <c r="K17" s="541"/>
      <c r="L17" s="541"/>
      <c r="M17" s="541"/>
      <c r="N17" s="541"/>
      <c r="O17" s="541"/>
    </row>
    <row r="18" spans="1:18" s="392" customFormat="1" x14ac:dyDescent="0.25">
      <c r="B18" s="541" t="s">
        <v>569</v>
      </c>
      <c r="C18" s="541"/>
      <c r="D18" s="541"/>
      <c r="E18" s="541"/>
      <c r="F18" s="541"/>
      <c r="G18" s="541"/>
      <c r="H18" s="541"/>
      <c r="I18" s="541"/>
      <c r="J18" s="541"/>
      <c r="K18" s="541"/>
      <c r="L18" s="541"/>
      <c r="M18" s="541"/>
      <c r="N18" s="541"/>
      <c r="O18" s="541"/>
    </row>
    <row r="19" spans="1:18" s="392" customFormat="1" x14ac:dyDescent="0.25">
      <c r="B19" s="541" t="s">
        <v>564</v>
      </c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</row>
    <row r="20" spans="1:18" s="392" customFormat="1" x14ac:dyDescent="0.25">
      <c r="B20" s="541" t="s">
        <v>577</v>
      </c>
      <c r="C20" s="541"/>
      <c r="D20" s="541"/>
      <c r="E20" s="541"/>
      <c r="F20" s="541"/>
      <c r="G20" s="541"/>
      <c r="H20" s="541"/>
      <c r="I20" s="541"/>
      <c r="J20" s="541"/>
      <c r="K20" s="541"/>
      <c r="L20" s="541"/>
      <c r="M20" s="541"/>
      <c r="N20" s="541"/>
      <c r="O20" s="541"/>
    </row>
    <row r="21" spans="1:18" s="392" customFormat="1" x14ac:dyDescent="0.25">
      <c r="B21" s="541" t="s">
        <v>583</v>
      </c>
      <c r="C21" s="541"/>
      <c r="D21" s="541"/>
      <c r="E21" s="541"/>
      <c r="F21" s="541"/>
      <c r="G21" s="541"/>
      <c r="H21" s="541"/>
      <c r="I21" s="541"/>
      <c r="J21" s="541"/>
      <c r="K21" s="541"/>
      <c r="L21" s="541"/>
      <c r="M21" s="541"/>
      <c r="N21" s="541"/>
      <c r="O21" s="541"/>
    </row>
    <row r="22" spans="1:18" s="392" customFormat="1" x14ac:dyDescent="0.25">
      <c r="B22" s="541" t="s">
        <v>598</v>
      </c>
      <c r="C22" s="541"/>
      <c r="D22" s="541"/>
      <c r="E22" s="541"/>
      <c r="F22" s="541"/>
      <c r="G22" s="541"/>
      <c r="H22" s="541"/>
      <c r="I22" s="541"/>
      <c r="J22" s="541"/>
      <c r="K22" s="541"/>
      <c r="L22" s="541"/>
      <c r="M22" s="541"/>
      <c r="N22" s="541"/>
      <c r="O22" s="541"/>
    </row>
    <row r="23" spans="1:18" x14ac:dyDescent="0.25">
      <c r="B23" s="145"/>
      <c r="C23" s="145"/>
      <c r="D23" s="145"/>
      <c r="E23" s="145"/>
      <c r="F23" s="145"/>
      <c r="G23" s="145"/>
      <c r="H23" s="145"/>
      <c r="I23" s="145"/>
      <c r="J23" s="145"/>
      <c r="K23" s="145"/>
      <c r="L23" s="145"/>
      <c r="M23" s="145"/>
      <c r="N23" s="145"/>
      <c r="O23" s="145"/>
    </row>
    <row r="24" spans="1:18" ht="31.5" customHeight="1" x14ac:dyDescent="0.25">
      <c r="A24" s="521" t="s">
        <v>438</v>
      </c>
      <c r="B24" s="521"/>
      <c r="C24" s="521"/>
      <c r="D24" s="521"/>
      <c r="E24" s="521"/>
      <c r="F24" s="521"/>
      <c r="G24" s="521"/>
      <c r="H24" s="521"/>
      <c r="I24" s="521"/>
      <c r="J24" s="521"/>
      <c r="K24" s="521"/>
      <c r="L24" s="521"/>
      <c r="M24" s="521"/>
      <c r="N24" s="521"/>
      <c r="O24" s="521"/>
    </row>
    <row r="25" spans="1:18" ht="17.25" customHeight="1" x14ac:dyDescent="0.25">
      <c r="G25" s="5"/>
      <c r="H25" s="5"/>
      <c r="I25" s="5"/>
      <c r="J25" s="5"/>
      <c r="K25" s="5"/>
      <c r="L25" s="5"/>
      <c r="M25" s="5"/>
      <c r="N25" s="5"/>
      <c r="O25" s="5" t="s">
        <v>445</v>
      </c>
    </row>
    <row r="26" spans="1:18" ht="15" customHeight="1" x14ac:dyDescent="0.25">
      <c r="A26" s="529" t="s">
        <v>5</v>
      </c>
      <c r="B26" s="532" t="s">
        <v>348</v>
      </c>
      <c r="C26" s="532" t="s">
        <v>54</v>
      </c>
      <c r="D26" s="544" t="s">
        <v>357</v>
      </c>
      <c r="E26" s="548" t="s">
        <v>196</v>
      </c>
      <c r="F26" s="548"/>
      <c r="G26" s="549"/>
      <c r="H26" s="535" t="s">
        <v>359</v>
      </c>
      <c r="I26" s="538" t="s">
        <v>196</v>
      </c>
      <c r="J26" s="539"/>
      <c r="K26" s="540"/>
      <c r="L26" s="543" t="s">
        <v>0</v>
      </c>
      <c r="M26" s="551" t="s">
        <v>196</v>
      </c>
      <c r="N26" s="552"/>
      <c r="O26" s="553"/>
    </row>
    <row r="27" spans="1:18" x14ac:dyDescent="0.25">
      <c r="A27" s="530"/>
      <c r="B27" s="533"/>
      <c r="C27" s="533"/>
      <c r="D27" s="545"/>
      <c r="E27" s="549" t="s">
        <v>1</v>
      </c>
      <c r="F27" s="556"/>
      <c r="G27" s="550" t="s">
        <v>2</v>
      </c>
      <c r="H27" s="536"/>
      <c r="I27" s="562" t="s">
        <v>1</v>
      </c>
      <c r="J27" s="562"/>
      <c r="K27" s="525" t="s">
        <v>2</v>
      </c>
      <c r="L27" s="543"/>
      <c r="M27" s="543" t="s">
        <v>1</v>
      </c>
      <c r="N27" s="543"/>
      <c r="O27" s="524" t="s">
        <v>2</v>
      </c>
    </row>
    <row r="28" spans="1:18" ht="30.75" customHeight="1" x14ac:dyDescent="0.25">
      <c r="A28" s="531"/>
      <c r="B28" s="534"/>
      <c r="C28" s="534"/>
      <c r="D28" s="546"/>
      <c r="E28" s="141" t="s">
        <v>3</v>
      </c>
      <c r="F28" s="142" t="s">
        <v>4</v>
      </c>
      <c r="G28" s="550"/>
      <c r="H28" s="537"/>
      <c r="I28" s="144" t="s">
        <v>3</v>
      </c>
      <c r="J28" s="139" t="s">
        <v>4</v>
      </c>
      <c r="K28" s="525"/>
      <c r="L28" s="543"/>
      <c r="M28" s="140" t="s">
        <v>3</v>
      </c>
      <c r="N28" s="138" t="s">
        <v>4</v>
      </c>
      <c r="O28" s="524"/>
    </row>
    <row r="29" spans="1:18" ht="15.95" customHeight="1" x14ac:dyDescent="0.25">
      <c r="A29" s="6" t="s">
        <v>72</v>
      </c>
      <c r="B29" s="520" t="s">
        <v>6</v>
      </c>
      <c r="C29" s="520"/>
      <c r="D29" s="520"/>
      <c r="E29" s="520"/>
      <c r="F29" s="520"/>
      <c r="G29" s="520"/>
      <c r="H29" s="520"/>
      <c r="I29" s="520"/>
      <c r="J29" s="520"/>
      <c r="K29" s="520"/>
      <c r="L29" s="520"/>
      <c r="M29" s="520"/>
      <c r="N29" s="520"/>
      <c r="O29" s="520"/>
      <c r="Q29" s="78"/>
      <c r="R29" s="154"/>
    </row>
    <row r="30" spans="1:18" ht="15" customHeight="1" x14ac:dyDescent="0.25">
      <c r="A30" s="159" t="s">
        <v>183</v>
      </c>
      <c r="B30" s="81" t="s">
        <v>20</v>
      </c>
      <c r="C30" s="160"/>
      <c r="D30" s="161">
        <f>SUM(D32:D47)</f>
        <v>353.6</v>
      </c>
      <c r="E30" s="161">
        <f>SUM(E32:E47)</f>
        <v>353.6</v>
      </c>
      <c r="F30" s="161">
        <f t="shared" ref="F30:O30" si="0">SUM(F32:F47)</f>
        <v>230.4</v>
      </c>
      <c r="G30" s="161">
        <f t="shared" si="0"/>
        <v>0</v>
      </c>
      <c r="H30" s="162">
        <f t="shared" si="0"/>
        <v>0</v>
      </c>
      <c r="I30" s="162">
        <f t="shared" si="0"/>
        <v>0</v>
      </c>
      <c r="J30" s="162">
        <f t="shared" si="0"/>
        <v>0</v>
      </c>
      <c r="K30" s="162">
        <f t="shared" si="0"/>
        <v>0</v>
      </c>
      <c r="L30" s="81">
        <f t="shared" si="0"/>
        <v>353.6</v>
      </c>
      <c r="M30" s="81">
        <f t="shared" si="0"/>
        <v>353.6</v>
      </c>
      <c r="N30" s="81">
        <f t="shared" si="0"/>
        <v>230.4</v>
      </c>
      <c r="O30" s="81">
        <f t="shared" si="0"/>
        <v>0</v>
      </c>
      <c r="Q30" s="71" t="s">
        <v>325</v>
      </c>
      <c r="R30" s="72">
        <f>L32+L33+L34+L35+L36+L37+L38+L39+L40</f>
        <v>195.2</v>
      </c>
    </row>
    <row r="31" spans="1:18" ht="15" customHeight="1" x14ac:dyDescent="0.25">
      <c r="A31" s="163"/>
      <c r="B31" s="164" t="s">
        <v>196</v>
      </c>
      <c r="C31" s="165"/>
      <c r="D31" s="166"/>
      <c r="E31" s="166"/>
      <c r="F31" s="166"/>
      <c r="G31" s="166"/>
      <c r="H31" s="80"/>
      <c r="I31" s="80"/>
      <c r="J31" s="80"/>
      <c r="K31" s="80"/>
      <c r="L31" s="30"/>
      <c r="M31" s="30"/>
      <c r="N31" s="30"/>
      <c r="O31" s="30"/>
      <c r="Q31" s="71" t="s">
        <v>326</v>
      </c>
      <c r="R31" s="72">
        <f>L41+L42</f>
        <v>23.9</v>
      </c>
    </row>
    <row r="32" spans="1:18" ht="26.25" x14ac:dyDescent="0.25">
      <c r="A32" s="163"/>
      <c r="B32" s="167" t="s">
        <v>207</v>
      </c>
      <c r="C32" s="8" t="s">
        <v>9</v>
      </c>
      <c r="D32" s="9">
        <f>E32+G32</f>
        <v>0.8</v>
      </c>
      <c r="E32" s="9">
        <v>0.8</v>
      </c>
      <c r="F32" s="9">
        <v>0.6</v>
      </c>
      <c r="G32" s="9"/>
      <c r="H32" s="10">
        <f>I32+K32</f>
        <v>0</v>
      </c>
      <c r="I32" s="10"/>
      <c r="J32" s="10"/>
      <c r="K32" s="10"/>
      <c r="L32" s="12">
        <f>M32+O32</f>
        <v>0.8</v>
      </c>
      <c r="M32" s="12">
        <f>E32+I32</f>
        <v>0.8</v>
      </c>
      <c r="N32" s="12">
        <f>F32+J32</f>
        <v>0.6</v>
      </c>
      <c r="O32" s="12">
        <f>G32+K32</f>
        <v>0</v>
      </c>
      <c r="Q32" s="71" t="s">
        <v>327</v>
      </c>
      <c r="R32" s="72">
        <f>L90</f>
        <v>360.4</v>
      </c>
    </row>
    <row r="33" spans="1:18" ht="15" customHeight="1" x14ac:dyDescent="0.25">
      <c r="A33" s="163"/>
      <c r="B33" s="168" t="s">
        <v>203</v>
      </c>
      <c r="C33" s="31" t="s">
        <v>9</v>
      </c>
      <c r="D33" s="17">
        <f>E33+G33</f>
        <v>30.6</v>
      </c>
      <c r="E33" s="17">
        <v>30.6</v>
      </c>
      <c r="F33" s="17">
        <v>23.4</v>
      </c>
      <c r="G33" s="17"/>
      <c r="H33" s="10">
        <f t="shared" ref="H33:H47" si="1">I33+K33</f>
        <v>0</v>
      </c>
      <c r="I33" s="10"/>
      <c r="J33" s="10"/>
      <c r="K33" s="10"/>
      <c r="L33" s="13">
        <f>M33+O33</f>
        <v>30.6</v>
      </c>
      <c r="M33" s="12">
        <f t="shared" ref="M33:M38" si="2">E33+I33</f>
        <v>30.6</v>
      </c>
      <c r="N33" s="12">
        <f t="shared" ref="N33:N39" si="3">F33+J33</f>
        <v>23.4</v>
      </c>
      <c r="O33" s="12">
        <f t="shared" ref="O33:O39" si="4">G33+K33</f>
        <v>0</v>
      </c>
      <c r="Q33" s="71" t="s">
        <v>328</v>
      </c>
      <c r="R33" s="72">
        <f>L43+L50+L51+L54+L55+L58+L59+L62+L63+L66+L67+L70+L71+L74+L75+L78+L79+L82+L83+L86+L87+L88+L100+L102+L104+L106+L108+L110+L112+L114+L116+L118+L120+L122</f>
        <v>604.00000000000011</v>
      </c>
    </row>
    <row r="34" spans="1:18" ht="26.25" x14ac:dyDescent="0.25">
      <c r="A34" s="163"/>
      <c r="B34" s="168" t="s">
        <v>209</v>
      </c>
      <c r="C34" s="31" t="s">
        <v>9</v>
      </c>
      <c r="D34" s="17">
        <f t="shared" ref="D34:D47" si="5">E34+G34</f>
        <v>8</v>
      </c>
      <c r="E34" s="17">
        <v>8</v>
      </c>
      <c r="F34" s="17">
        <v>6.1</v>
      </c>
      <c r="G34" s="17"/>
      <c r="H34" s="10">
        <f t="shared" si="1"/>
        <v>0</v>
      </c>
      <c r="I34" s="11"/>
      <c r="J34" s="11"/>
      <c r="K34" s="11"/>
      <c r="L34" s="13">
        <f t="shared" ref="L34:L47" si="6">M34+O34</f>
        <v>8</v>
      </c>
      <c r="M34" s="13">
        <f t="shared" si="2"/>
        <v>8</v>
      </c>
      <c r="N34" s="13">
        <f t="shared" si="3"/>
        <v>6.1</v>
      </c>
      <c r="O34" s="13">
        <f t="shared" si="4"/>
        <v>0</v>
      </c>
      <c r="Q34" s="71" t="s">
        <v>331</v>
      </c>
      <c r="R34" s="72"/>
    </row>
    <row r="35" spans="1:18" ht="26.25" x14ac:dyDescent="0.25">
      <c r="A35" s="163"/>
      <c r="B35" s="168" t="s">
        <v>205</v>
      </c>
      <c r="C35" s="31" t="s">
        <v>9</v>
      </c>
      <c r="D35" s="17">
        <f t="shared" si="5"/>
        <v>26.1</v>
      </c>
      <c r="E35" s="17">
        <v>26.1</v>
      </c>
      <c r="F35" s="17">
        <v>17.2</v>
      </c>
      <c r="G35" s="17"/>
      <c r="H35" s="10">
        <f t="shared" si="1"/>
        <v>0</v>
      </c>
      <c r="I35" s="11"/>
      <c r="J35" s="11"/>
      <c r="K35" s="11"/>
      <c r="L35" s="13">
        <f t="shared" si="6"/>
        <v>26.1</v>
      </c>
      <c r="M35" s="13">
        <f t="shared" si="2"/>
        <v>26.1</v>
      </c>
      <c r="N35" s="13">
        <f t="shared" si="3"/>
        <v>17.2</v>
      </c>
      <c r="O35" s="13">
        <f t="shared" si="4"/>
        <v>0</v>
      </c>
      <c r="Q35" s="71" t="s">
        <v>329</v>
      </c>
      <c r="R35" s="72"/>
    </row>
    <row r="36" spans="1:18" ht="15" customHeight="1" x14ac:dyDescent="0.25">
      <c r="A36" s="163"/>
      <c r="B36" s="169" t="s">
        <v>210</v>
      </c>
      <c r="C36" s="31" t="s">
        <v>9</v>
      </c>
      <c r="D36" s="17">
        <f t="shared" si="5"/>
        <v>94.3</v>
      </c>
      <c r="E36" s="17">
        <v>94.3</v>
      </c>
      <c r="F36" s="17">
        <v>68.599999999999994</v>
      </c>
      <c r="G36" s="17"/>
      <c r="H36" s="10">
        <f t="shared" si="1"/>
        <v>0</v>
      </c>
      <c r="I36" s="11"/>
      <c r="J36" s="11"/>
      <c r="K36" s="11"/>
      <c r="L36" s="13">
        <f t="shared" si="6"/>
        <v>94.3</v>
      </c>
      <c r="M36" s="13">
        <f t="shared" si="2"/>
        <v>94.3</v>
      </c>
      <c r="N36" s="13">
        <f t="shared" si="3"/>
        <v>68.599999999999994</v>
      </c>
      <c r="O36" s="13">
        <f t="shared" si="4"/>
        <v>0</v>
      </c>
      <c r="Q36" s="71" t="s">
        <v>330</v>
      </c>
      <c r="R36" s="72">
        <f>L96+L97</f>
        <v>151.5</v>
      </c>
    </row>
    <row r="37" spans="1:18" ht="15" customHeight="1" x14ac:dyDescent="0.25">
      <c r="A37" s="163"/>
      <c r="B37" s="169" t="s">
        <v>211</v>
      </c>
      <c r="C37" s="31" t="s">
        <v>9</v>
      </c>
      <c r="D37" s="17">
        <f t="shared" si="5"/>
        <v>13.7</v>
      </c>
      <c r="E37" s="17">
        <v>13.7</v>
      </c>
      <c r="F37" s="17">
        <v>9.9</v>
      </c>
      <c r="G37" s="17"/>
      <c r="H37" s="10">
        <f t="shared" si="1"/>
        <v>0</v>
      </c>
      <c r="I37" s="11"/>
      <c r="J37" s="11"/>
      <c r="K37" s="11"/>
      <c r="L37" s="13">
        <f t="shared" si="6"/>
        <v>13.7</v>
      </c>
      <c r="M37" s="13">
        <f t="shared" si="2"/>
        <v>13.7</v>
      </c>
      <c r="N37" s="13">
        <f t="shared" si="3"/>
        <v>9.9</v>
      </c>
      <c r="O37" s="13">
        <f t="shared" si="4"/>
        <v>0</v>
      </c>
      <c r="Q37" s="71" t="s">
        <v>332</v>
      </c>
      <c r="R37" s="72"/>
    </row>
    <row r="38" spans="1:18" ht="26.25" x14ac:dyDescent="0.25">
      <c r="A38" s="163"/>
      <c r="B38" s="168" t="s">
        <v>204</v>
      </c>
      <c r="C38" s="31" t="s">
        <v>9</v>
      </c>
      <c r="D38" s="17">
        <f t="shared" si="5"/>
        <v>9</v>
      </c>
      <c r="E38" s="17">
        <v>9</v>
      </c>
      <c r="F38" s="17">
        <v>6.9</v>
      </c>
      <c r="G38" s="17"/>
      <c r="H38" s="10">
        <f t="shared" si="1"/>
        <v>0</v>
      </c>
      <c r="I38" s="11"/>
      <c r="J38" s="11"/>
      <c r="K38" s="11"/>
      <c r="L38" s="13">
        <f t="shared" si="6"/>
        <v>9</v>
      </c>
      <c r="M38" s="13">
        <f t="shared" si="2"/>
        <v>9</v>
      </c>
      <c r="N38" s="13">
        <f t="shared" si="3"/>
        <v>6.9</v>
      </c>
      <c r="O38" s="13">
        <f t="shared" si="4"/>
        <v>0</v>
      </c>
      <c r="Q38" s="71" t="s">
        <v>333</v>
      </c>
      <c r="R38" s="72"/>
    </row>
    <row r="39" spans="1:18" ht="15" customHeight="1" x14ac:dyDescent="0.25">
      <c r="A39" s="163"/>
      <c r="B39" s="168" t="s">
        <v>212</v>
      </c>
      <c r="C39" s="31" t="s">
        <v>9</v>
      </c>
      <c r="D39" s="17">
        <f t="shared" si="5"/>
        <v>12.1</v>
      </c>
      <c r="E39" s="17">
        <v>12.1</v>
      </c>
      <c r="F39" s="17">
        <v>2.9</v>
      </c>
      <c r="G39" s="17"/>
      <c r="H39" s="10">
        <f t="shared" si="1"/>
        <v>0</v>
      </c>
      <c r="I39" s="11"/>
      <c r="J39" s="11"/>
      <c r="K39" s="11"/>
      <c r="L39" s="13">
        <f t="shared" si="6"/>
        <v>12.1</v>
      </c>
      <c r="M39" s="13">
        <f>E39+I39</f>
        <v>12.1</v>
      </c>
      <c r="N39" s="13">
        <f t="shared" si="3"/>
        <v>2.9</v>
      </c>
      <c r="O39" s="13">
        <f t="shared" si="4"/>
        <v>0</v>
      </c>
      <c r="Q39" s="71" t="s">
        <v>334</v>
      </c>
      <c r="R39" s="72">
        <f>L44+L45+L46+L47+L128+L129+L130+L131+L132</f>
        <v>1104.7</v>
      </c>
    </row>
    <row r="40" spans="1:18" ht="26.25" x14ac:dyDescent="0.25">
      <c r="A40" s="163"/>
      <c r="B40" s="168" t="s">
        <v>227</v>
      </c>
      <c r="C40" s="31" t="s">
        <v>9</v>
      </c>
      <c r="D40" s="17">
        <f t="shared" si="5"/>
        <v>0.6</v>
      </c>
      <c r="E40" s="17">
        <v>0.6</v>
      </c>
      <c r="F40" s="17">
        <v>0.5</v>
      </c>
      <c r="G40" s="17"/>
      <c r="H40" s="10">
        <f t="shared" si="1"/>
        <v>0</v>
      </c>
      <c r="I40" s="11"/>
      <c r="J40" s="11"/>
      <c r="K40" s="11"/>
      <c r="L40" s="13">
        <f t="shared" si="6"/>
        <v>0.6</v>
      </c>
      <c r="M40" s="13">
        <f t="shared" ref="M40:M47" si="7">E40+I40</f>
        <v>0.6</v>
      </c>
      <c r="N40" s="13">
        <f t="shared" ref="N40:N47" si="8">F40+J40</f>
        <v>0.5</v>
      </c>
      <c r="O40" s="13">
        <f t="shared" ref="O40:O47" si="9">G40+K40</f>
        <v>0</v>
      </c>
      <c r="Q40" s="76" t="s">
        <v>173</v>
      </c>
      <c r="R40" s="77">
        <f>SUM(R30:R39)</f>
        <v>2439.6999999999998</v>
      </c>
    </row>
    <row r="41" spans="1:18" ht="15" customHeight="1" x14ac:dyDescent="0.25">
      <c r="A41" s="163"/>
      <c r="B41" s="168" t="s">
        <v>208</v>
      </c>
      <c r="C41" s="31" t="s">
        <v>23</v>
      </c>
      <c r="D41" s="17">
        <f t="shared" si="5"/>
        <v>16.3</v>
      </c>
      <c r="E41" s="17">
        <v>16.3</v>
      </c>
      <c r="F41" s="17">
        <v>10.5</v>
      </c>
      <c r="G41" s="17"/>
      <c r="H41" s="10">
        <f t="shared" si="1"/>
        <v>0</v>
      </c>
      <c r="I41" s="11"/>
      <c r="J41" s="11"/>
      <c r="K41" s="11"/>
      <c r="L41" s="13">
        <f t="shared" si="6"/>
        <v>16.3</v>
      </c>
      <c r="M41" s="13">
        <f t="shared" si="7"/>
        <v>16.3</v>
      </c>
      <c r="N41" s="13">
        <f t="shared" si="8"/>
        <v>10.5</v>
      </c>
      <c r="O41" s="13">
        <f t="shared" si="9"/>
        <v>0</v>
      </c>
      <c r="Q41" s="78"/>
      <c r="R41" s="78"/>
    </row>
    <row r="42" spans="1:18" ht="15" customHeight="1" x14ac:dyDescent="0.25">
      <c r="A42" s="163"/>
      <c r="B42" s="169" t="s">
        <v>200</v>
      </c>
      <c r="C42" s="31" t="s">
        <v>23</v>
      </c>
      <c r="D42" s="17">
        <f t="shared" si="5"/>
        <v>7.6</v>
      </c>
      <c r="E42" s="17">
        <v>7.6</v>
      </c>
      <c r="F42" s="17">
        <v>5.2</v>
      </c>
      <c r="G42" s="17"/>
      <c r="H42" s="10">
        <f t="shared" si="1"/>
        <v>0</v>
      </c>
      <c r="I42" s="11"/>
      <c r="J42" s="11"/>
      <c r="K42" s="11"/>
      <c r="L42" s="13">
        <f t="shared" si="6"/>
        <v>7.6</v>
      </c>
      <c r="M42" s="13">
        <f t="shared" si="7"/>
        <v>7.6</v>
      </c>
      <c r="N42" s="13">
        <f t="shared" si="8"/>
        <v>5.2</v>
      </c>
      <c r="O42" s="13">
        <f t="shared" si="9"/>
        <v>0</v>
      </c>
      <c r="Q42" s="78"/>
      <c r="R42" s="78">
        <f>R40-L135</f>
        <v>0</v>
      </c>
    </row>
    <row r="43" spans="1:18" ht="15" customHeight="1" x14ac:dyDescent="0.25">
      <c r="A43" s="163"/>
      <c r="B43" s="168" t="s">
        <v>215</v>
      </c>
      <c r="C43" s="31" t="s">
        <v>25</v>
      </c>
      <c r="D43" s="17">
        <f t="shared" si="5"/>
        <v>103.5</v>
      </c>
      <c r="E43" s="17">
        <v>103.5</v>
      </c>
      <c r="F43" s="17">
        <v>61.2</v>
      </c>
      <c r="G43" s="17"/>
      <c r="H43" s="10">
        <f t="shared" si="1"/>
        <v>0</v>
      </c>
      <c r="I43" s="11"/>
      <c r="J43" s="11"/>
      <c r="K43" s="11"/>
      <c r="L43" s="13">
        <f t="shared" si="6"/>
        <v>103.5</v>
      </c>
      <c r="M43" s="13">
        <f t="shared" si="7"/>
        <v>103.5</v>
      </c>
      <c r="N43" s="13">
        <f t="shared" si="8"/>
        <v>61.2</v>
      </c>
      <c r="O43" s="13">
        <f t="shared" si="9"/>
        <v>0</v>
      </c>
    </row>
    <row r="44" spans="1:18" ht="39" hidden="1" x14ac:dyDescent="0.25">
      <c r="A44" s="163"/>
      <c r="B44" s="168" t="s">
        <v>217</v>
      </c>
      <c r="C44" s="31" t="s">
        <v>24</v>
      </c>
      <c r="D44" s="17">
        <f t="shared" si="5"/>
        <v>0</v>
      </c>
      <c r="E44" s="17"/>
      <c r="F44" s="17"/>
      <c r="G44" s="17"/>
      <c r="H44" s="10">
        <f t="shared" si="1"/>
        <v>0</v>
      </c>
      <c r="I44" s="11"/>
      <c r="J44" s="11"/>
      <c r="K44" s="11"/>
      <c r="L44" s="13">
        <f t="shared" si="6"/>
        <v>0</v>
      </c>
      <c r="M44" s="13">
        <f t="shared" si="7"/>
        <v>0</v>
      </c>
      <c r="N44" s="13">
        <f t="shared" si="8"/>
        <v>0</v>
      </c>
      <c r="O44" s="13">
        <f t="shared" si="9"/>
        <v>0</v>
      </c>
      <c r="R44" s="2">
        <f>L135-R40</f>
        <v>0</v>
      </c>
    </row>
    <row r="45" spans="1:18" ht="27.75" customHeight="1" x14ac:dyDescent="0.25">
      <c r="A45" s="163"/>
      <c r="B45" s="169" t="s">
        <v>213</v>
      </c>
      <c r="C45" s="31" t="s">
        <v>24</v>
      </c>
      <c r="D45" s="17">
        <f t="shared" si="5"/>
        <v>5.0999999999999996</v>
      </c>
      <c r="E45" s="17">
        <v>5.0999999999999996</v>
      </c>
      <c r="F45" s="17"/>
      <c r="G45" s="17"/>
      <c r="H45" s="10">
        <f t="shared" si="1"/>
        <v>0</v>
      </c>
      <c r="I45" s="11"/>
      <c r="J45" s="11"/>
      <c r="K45" s="11"/>
      <c r="L45" s="13">
        <f t="shared" si="6"/>
        <v>5.0999999999999996</v>
      </c>
      <c r="M45" s="13">
        <f t="shared" si="7"/>
        <v>5.0999999999999996</v>
      </c>
      <c r="N45" s="13">
        <f t="shared" si="8"/>
        <v>0</v>
      </c>
      <c r="O45" s="13">
        <f t="shared" si="9"/>
        <v>0</v>
      </c>
    </row>
    <row r="46" spans="1:18" ht="16.5" customHeight="1" x14ac:dyDescent="0.25">
      <c r="A46" s="163"/>
      <c r="B46" s="169" t="s">
        <v>214</v>
      </c>
      <c r="C46" s="31" t="s">
        <v>24</v>
      </c>
      <c r="D46" s="17">
        <f t="shared" si="5"/>
        <v>13.5</v>
      </c>
      <c r="E46" s="17">
        <v>13.5</v>
      </c>
      <c r="F46" s="17">
        <v>10.3</v>
      </c>
      <c r="G46" s="17"/>
      <c r="H46" s="10">
        <f t="shared" si="1"/>
        <v>0</v>
      </c>
      <c r="I46" s="11"/>
      <c r="J46" s="11"/>
      <c r="K46" s="11"/>
      <c r="L46" s="13">
        <f t="shared" si="6"/>
        <v>13.5</v>
      </c>
      <c r="M46" s="13">
        <f t="shared" si="7"/>
        <v>13.5</v>
      </c>
      <c r="N46" s="13">
        <f t="shared" si="8"/>
        <v>10.3</v>
      </c>
      <c r="O46" s="13">
        <f t="shared" si="9"/>
        <v>0</v>
      </c>
    </row>
    <row r="47" spans="1:18" ht="15" customHeight="1" x14ac:dyDescent="0.25">
      <c r="A47" s="163"/>
      <c r="B47" s="169" t="s">
        <v>216</v>
      </c>
      <c r="C47" s="31" t="s">
        <v>24</v>
      </c>
      <c r="D47" s="17">
        <f t="shared" si="5"/>
        <v>12.4</v>
      </c>
      <c r="E47" s="17">
        <v>12.4</v>
      </c>
      <c r="F47" s="17">
        <v>7.1</v>
      </c>
      <c r="G47" s="17"/>
      <c r="H47" s="10">
        <f t="shared" si="1"/>
        <v>0</v>
      </c>
      <c r="I47" s="11"/>
      <c r="J47" s="11"/>
      <c r="K47" s="11"/>
      <c r="L47" s="13">
        <f t="shared" si="6"/>
        <v>12.4</v>
      </c>
      <c r="M47" s="13">
        <f t="shared" si="7"/>
        <v>12.4</v>
      </c>
      <c r="N47" s="13">
        <f t="shared" si="8"/>
        <v>7.1</v>
      </c>
      <c r="O47" s="13">
        <f t="shared" si="9"/>
        <v>0</v>
      </c>
    </row>
    <row r="48" spans="1:18" ht="15" customHeight="1" x14ac:dyDescent="0.25">
      <c r="A48" s="159" t="s">
        <v>73</v>
      </c>
      <c r="B48" s="30" t="s">
        <v>7</v>
      </c>
      <c r="C48" s="170"/>
      <c r="D48" s="166">
        <f>SUM(D50:D51)</f>
        <v>10.5</v>
      </c>
      <c r="E48" s="166">
        <f>SUM(E50:E51)</f>
        <v>10.5</v>
      </c>
      <c r="F48" s="166">
        <f>SUM(F50:F51)</f>
        <v>7.5</v>
      </c>
      <c r="G48" s="166">
        <f>SUM(G50:G51)</f>
        <v>0</v>
      </c>
      <c r="H48" s="80">
        <f t="shared" ref="H48:O48" si="10">SUM(H50:H51)</f>
        <v>0</v>
      </c>
      <c r="I48" s="80">
        <f t="shared" si="10"/>
        <v>0</v>
      </c>
      <c r="J48" s="80">
        <f t="shared" si="10"/>
        <v>0</v>
      </c>
      <c r="K48" s="80">
        <f t="shared" si="10"/>
        <v>0</v>
      </c>
      <c r="L48" s="30">
        <f t="shared" si="10"/>
        <v>10.5</v>
      </c>
      <c r="M48" s="30">
        <f t="shared" si="10"/>
        <v>10.5</v>
      </c>
      <c r="N48" s="30">
        <f t="shared" si="10"/>
        <v>7.5</v>
      </c>
      <c r="O48" s="30">
        <f t="shared" si="10"/>
        <v>0</v>
      </c>
    </row>
    <row r="49" spans="1:15" ht="15" customHeight="1" x14ac:dyDescent="0.25">
      <c r="A49" s="163"/>
      <c r="B49" s="164" t="s">
        <v>196</v>
      </c>
      <c r="C49" s="165"/>
      <c r="D49" s="166">
        <f>E49+G49</f>
        <v>0</v>
      </c>
      <c r="E49" s="166"/>
      <c r="F49" s="166"/>
      <c r="G49" s="166"/>
      <c r="H49" s="80">
        <f>I49+K49</f>
        <v>0</v>
      </c>
      <c r="I49" s="80"/>
      <c r="J49" s="80"/>
      <c r="K49" s="80"/>
      <c r="L49" s="30">
        <f>M49+O49</f>
        <v>0</v>
      </c>
      <c r="M49" s="30"/>
      <c r="N49" s="30"/>
      <c r="O49" s="30"/>
    </row>
    <row r="50" spans="1:15" ht="15" customHeight="1" x14ac:dyDescent="0.25">
      <c r="A50" s="163"/>
      <c r="B50" s="167" t="s">
        <v>215</v>
      </c>
      <c r="C50" s="8" t="s">
        <v>25</v>
      </c>
      <c r="D50" s="9">
        <f>E50+G50</f>
        <v>10</v>
      </c>
      <c r="E50" s="9">
        <v>10</v>
      </c>
      <c r="F50" s="9">
        <v>7.2</v>
      </c>
      <c r="G50" s="9"/>
      <c r="H50" s="10">
        <f>I50+K50</f>
        <v>0</v>
      </c>
      <c r="I50" s="10"/>
      <c r="J50" s="10"/>
      <c r="K50" s="10"/>
      <c r="L50" s="12">
        <f>M50+O50</f>
        <v>10</v>
      </c>
      <c r="M50" s="12">
        <f>E50+I50</f>
        <v>10</v>
      </c>
      <c r="N50" s="12">
        <f>F50+J50</f>
        <v>7.2</v>
      </c>
      <c r="O50" s="12">
        <f>G50+K50</f>
        <v>0</v>
      </c>
    </row>
    <row r="51" spans="1:15" ht="39" x14ac:dyDescent="0.25">
      <c r="A51" s="163"/>
      <c r="B51" s="168" t="s">
        <v>218</v>
      </c>
      <c r="C51" s="31" t="s">
        <v>25</v>
      </c>
      <c r="D51" s="17">
        <f>E51+G51</f>
        <v>0.5</v>
      </c>
      <c r="E51" s="17">
        <v>0.5</v>
      </c>
      <c r="F51" s="17">
        <v>0.3</v>
      </c>
      <c r="G51" s="17"/>
      <c r="H51" s="11">
        <f>I51+K51</f>
        <v>0</v>
      </c>
      <c r="I51" s="11"/>
      <c r="J51" s="11"/>
      <c r="K51" s="11"/>
      <c r="L51" s="13">
        <f>M51+O51</f>
        <v>0.5</v>
      </c>
      <c r="M51" s="13">
        <f>E51+H51</f>
        <v>0.5</v>
      </c>
      <c r="N51" s="13">
        <f>F51+I51</f>
        <v>0.3</v>
      </c>
      <c r="O51" s="13">
        <f>G51+J51</f>
        <v>0</v>
      </c>
    </row>
    <row r="52" spans="1:15" ht="15" customHeight="1" x14ac:dyDescent="0.25">
      <c r="A52" s="159" t="s">
        <v>74</v>
      </c>
      <c r="B52" s="30" t="s">
        <v>10</v>
      </c>
      <c r="C52" s="170"/>
      <c r="D52" s="166">
        <f>SUM(D54:D55)</f>
        <v>10.3</v>
      </c>
      <c r="E52" s="166">
        <f>SUM(E54:E55)</f>
        <v>10.3</v>
      </c>
      <c r="F52" s="166">
        <f>SUM(F54:F55)</f>
        <v>7.1000000000000005</v>
      </c>
      <c r="G52" s="166">
        <f>SUM(G54:G55)</f>
        <v>0</v>
      </c>
      <c r="H52" s="80">
        <f>SUM(H54:H55)</f>
        <v>0</v>
      </c>
      <c r="I52" s="80">
        <f t="shared" ref="I52:K52" si="11">SUM(I54:I55)</f>
        <v>0</v>
      </c>
      <c r="J52" s="80">
        <f t="shared" si="11"/>
        <v>0</v>
      </c>
      <c r="K52" s="80">
        <f t="shared" si="11"/>
        <v>0</v>
      </c>
      <c r="L52" s="30">
        <f>SUM(L54:L55)</f>
        <v>10.3</v>
      </c>
      <c r="M52" s="30">
        <f>SUM(M54:M55)</f>
        <v>10.3</v>
      </c>
      <c r="N52" s="30">
        <f>SUM(N54:N55)</f>
        <v>7.1000000000000005</v>
      </c>
      <c r="O52" s="30">
        <f>SUM(O54:O55)</f>
        <v>0</v>
      </c>
    </row>
    <row r="53" spans="1:15" ht="15" customHeight="1" x14ac:dyDescent="0.25">
      <c r="A53" s="163"/>
      <c r="B53" s="164" t="s">
        <v>196</v>
      </c>
      <c r="C53" s="165"/>
      <c r="D53" s="166">
        <f>E53+G53</f>
        <v>0</v>
      </c>
      <c r="E53" s="166"/>
      <c r="F53" s="166"/>
      <c r="G53" s="166"/>
      <c r="H53" s="80">
        <f>I53+K53</f>
        <v>0</v>
      </c>
      <c r="I53" s="80"/>
      <c r="J53" s="80"/>
      <c r="K53" s="80"/>
      <c r="L53" s="30">
        <f>M53+O53</f>
        <v>0</v>
      </c>
      <c r="M53" s="30"/>
      <c r="N53" s="30"/>
      <c r="O53" s="30"/>
    </row>
    <row r="54" spans="1:15" ht="15" customHeight="1" x14ac:dyDescent="0.25">
      <c r="A54" s="163"/>
      <c r="B54" s="167" t="s">
        <v>215</v>
      </c>
      <c r="C54" s="8" t="s">
        <v>25</v>
      </c>
      <c r="D54" s="9">
        <f>E54+G54</f>
        <v>9.8000000000000007</v>
      </c>
      <c r="E54" s="9">
        <v>9.8000000000000007</v>
      </c>
      <c r="F54" s="9">
        <v>6.7</v>
      </c>
      <c r="G54" s="9"/>
      <c r="H54" s="10">
        <f>I54+K54</f>
        <v>0</v>
      </c>
      <c r="I54" s="10"/>
      <c r="J54" s="10"/>
      <c r="K54" s="10"/>
      <c r="L54" s="12">
        <f>M54+O54</f>
        <v>9.8000000000000007</v>
      </c>
      <c r="M54" s="12">
        <f>E54+I54</f>
        <v>9.8000000000000007</v>
      </c>
      <c r="N54" s="12">
        <f>F54+J54</f>
        <v>6.7</v>
      </c>
      <c r="O54" s="12">
        <f>G54+K54</f>
        <v>0</v>
      </c>
    </row>
    <row r="55" spans="1:15" ht="39" x14ac:dyDescent="0.25">
      <c r="A55" s="163"/>
      <c r="B55" s="168" t="s">
        <v>218</v>
      </c>
      <c r="C55" s="31" t="s">
        <v>25</v>
      </c>
      <c r="D55" s="17">
        <f>E55+G55</f>
        <v>0.5</v>
      </c>
      <c r="E55" s="17">
        <v>0.5</v>
      </c>
      <c r="F55" s="17">
        <v>0.4</v>
      </c>
      <c r="G55" s="17"/>
      <c r="H55" s="11">
        <f>I55+K55</f>
        <v>0</v>
      </c>
      <c r="I55" s="11"/>
      <c r="J55" s="11"/>
      <c r="K55" s="11"/>
      <c r="L55" s="13">
        <f>M55+O55</f>
        <v>0.5</v>
      </c>
      <c r="M55" s="13">
        <f>E55+H55</f>
        <v>0.5</v>
      </c>
      <c r="N55" s="13">
        <f>F55+I55</f>
        <v>0.4</v>
      </c>
      <c r="O55" s="13">
        <f>G55+J55</f>
        <v>0</v>
      </c>
    </row>
    <row r="56" spans="1:15" ht="15" customHeight="1" x14ac:dyDescent="0.25">
      <c r="A56" s="159" t="s">
        <v>75</v>
      </c>
      <c r="B56" s="30" t="s">
        <v>11</v>
      </c>
      <c r="C56" s="170"/>
      <c r="D56" s="166">
        <f>SUM(D58:D59)</f>
        <v>11.700000000000001</v>
      </c>
      <c r="E56" s="166">
        <f>SUM(E58:E59)</f>
        <v>11.700000000000001</v>
      </c>
      <c r="F56" s="166">
        <f>SUM(F58:F59)</f>
        <v>8.3000000000000007</v>
      </c>
      <c r="G56" s="166">
        <f>SUM(G58:G59)</f>
        <v>0</v>
      </c>
      <c r="H56" s="80">
        <f>SUM(H58:H59)</f>
        <v>0</v>
      </c>
      <c r="I56" s="80">
        <f t="shared" ref="I56:J56" si="12">SUM(I58:I59)</f>
        <v>0</v>
      </c>
      <c r="J56" s="80">
        <f t="shared" si="12"/>
        <v>0</v>
      </c>
      <c r="K56" s="80">
        <f>SUM(K58:K59)</f>
        <v>0</v>
      </c>
      <c r="L56" s="30">
        <f>SUM(L58:L59)</f>
        <v>11.700000000000001</v>
      </c>
      <c r="M56" s="30">
        <f>SUM(M58:M59)</f>
        <v>11.700000000000001</v>
      </c>
      <c r="N56" s="30">
        <f>SUM(N58:N59)</f>
        <v>8.3000000000000007</v>
      </c>
      <c r="O56" s="30">
        <f>SUM(O58:O59)</f>
        <v>0</v>
      </c>
    </row>
    <row r="57" spans="1:15" ht="15" customHeight="1" x14ac:dyDescent="0.25">
      <c r="A57" s="163"/>
      <c r="B57" s="164" t="s">
        <v>196</v>
      </c>
      <c r="C57" s="165"/>
      <c r="D57" s="166">
        <f>E57+G57</f>
        <v>0</v>
      </c>
      <c r="E57" s="166"/>
      <c r="F57" s="166"/>
      <c r="G57" s="166"/>
      <c r="H57" s="80">
        <f>I57+K57</f>
        <v>0</v>
      </c>
      <c r="I57" s="80"/>
      <c r="J57" s="80"/>
      <c r="K57" s="80"/>
      <c r="L57" s="30">
        <f>M57+O57</f>
        <v>0</v>
      </c>
      <c r="M57" s="30"/>
      <c r="N57" s="30"/>
      <c r="O57" s="30"/>
    </row>
    <row r="58" spans="1:15" ht="15" customHeight="1" x14ac:dyDescent="0.25">
      <c r="A58" s="163"/>
      <c r="B58" s="167" t="s">
        <v>215</v>
      </c>
      <c r="C58" s="8" t="s">
        <v>25</v>
      </c>
      <c r="D58" s="9">
        <f>E58+G58</f>
        <v>10.9</v>
      </c>
      <c r="E58" s="9">
        <v>10.9</v>
      </c>
      <c r="F58" s="9">
        <v>7.8</v>
      </c>
      <c r="G58" s="9"/>
      <c r="H58" s="10">
        <f>I58+K58</f>
        <v>0</v>
      </c>
      <c r="I58" s="10"/>
      <c r="J58" s="10"/>
      <c r="K58" s="10"/>
      <c r="L58" s="12">
        <f>M58+O58</f>
        <v>10.9</v>
      </c>
      <c r="M58" s="12">
        <f>E58+I58</f>
        <v>10.9</v>
      </c>
      <c r="N58" s="12">
        <f>F58+J58</f>
        <v>7.8</v>
      </c>
      <c r="O58" s="12">
        <f>G58+K58</f>
        <v>0</v>
      </c>
    </row>
    <row r="59" spans="1:15" ht="39" x14ac:dyDescent="0.25">
      <c r="A59" s="171"/>
      <c r="B59" s="172" t="s">
        <v>218</v>
      </c>
      <c r="C59" s="31" t="s">
        <v>25</v>
      </c>
      <c r="D59" s="17">
        <f>E59+G59</f>
        <v>0.8</v>
      </c>
      <c r="E59" s="17">
        <v>0.8</v>
      </c>
      <c r="F59" s="17">
        <v>0.5</v>
      </c>
      <c r="G59" s="17"/>
      <c r="H59" s="11">
        <f>I59+K59</f>
        <v>0</v>
      </c>
      <c r="I59" s="11"/>
      <c r="J59" s="11"/>
      <c r="K59" s="11"/>
      <c r="L59" s="13">
        <f>M59+O59</f>
        <v>0.8</v>
      </c>
      <c r="M59" s="13">
        <f>E59+H59</f>
        <v>0.8</v>
      </c>
      <c r="N59" s="13">
        <f>F59+I59</f>
        <v>0.5</v>
      </c>
      <c r="O59" s="13">
        <f>G59+J59</f>
        <v>0</v>
      </c>
    </row>
    <row r="60" spans="1:15" ht="15" customHeight="1" x14ac:dyDescent="0.25">
      <c r="A60" s="159" t="s">
        <v>76</v>
      </c>
      <c r="B60" s="30" t="s">
        <v>12</v>
      </c>
      <c r="C60" s="170"/>
      <c r="D60" s="166">
        <f>SUM(D62:D63)</f>
        <v>8.1999999999999993</v>
      </c>
      <c r="E60" s="166">
        <f>SUM(E62:E63)</f>
        <v>8.1999999999999993</v>
      </c>
      <c r="F60" s="166">
        <f>SUM(F62:F63)</f>
        <v>5.8</v>
      </c>
      <c r="G60" s="166">
        <f>SUM(G62:G63)</f>
        <v>0</v>
      </c>
      <c r="H60" s="80">
        <f>SUM(H62:H63)</f>
        <v>0</v>
      </c>
      <c r="I60" s="80">
        <f t="shared" ref="I60:K60" si="13">SUM(I62:I63)</f>
        <v>0</v>
      </c>
      <c r="J60" s="80">
        <f t="shared" si="13"/>
        <v>0</v>
      </c>
      <c r="K60" s="80">
        <f t="shared" si="13"/>
        <v>0</v>
      </c>
      <c r="L60" s="30">
        <f>SUM(L62:L63)</f>
        <v>8.1999999999999993</v>
      </c>
      <c r="M60" s="30">
        <f>SUM(M62:M63)</f>
        <v>8.1999999999999993</v>
      </c>
      <c r="N60" s="30">
        <f>SUM(N62:N63)</f>
        <v>5.8</v>
      </c>
      <c r="O60" s="30">
        <f>SUM(O62:O63)</f>
        <v>0</v>
      </c>
    </row>
    <row r="61" spans="1:15" ht="15" customHeight="1" x14ac:dyDescent="0.25">
      <c r="A61" s="163"/>
      <c r="B61" s="164" t="s">
        <v>196</v>
      </c>
      <c r="C61" s="165"/>
      <c r="D61" s="166">
        <f>E61+G61</f>
        <v>0</v>
      </c>
      <c r="E61" s="166"/>
      <c r="F61" s="166"/>
      <c r="G61" s="166"/>
      <c r="H61" s="80">
        <f>I61+K61</f>
        <v>0</v>
      </c>
      <c r="I61" s="80"/>
      <c r="J61" s="80"/>
      <c r="K61" s="80"/>
      <c r="L61" s="30">
        <f>M61+O61</f>
        <v>0</v>
      </c>
      <c r="M61" s="30"/>
      <c r="N61" s="30"/>
      <c r="O61" s="30"/>
    </row>
    <row r="62" spans="1:15" ht="15" customHeight="1" x14ac:dyDescent="0.25">
      <c r="A62" s="163"/>
      <c r="B62" s="167" t="s">
        <v>215</v>
      </c>
      <c r="C62" s="8" t="s">
        <v>25</v>
      </c>
      <c r="D62" s="9">
        <f>E62+G62</f>
        <v>7.6</v>
      </c>
      <c r="E62" s="9">
        <v>7.6</v>
      </c>
      <c r="F62" s="9">
        <v>5.3</v>
      </c>
      <c r="G62" s="9"/>
      <c r="H62" s="10">
        <f>I62+K62</f>
        <v>0</v>
      </c>
      <c r="I62" s="10"/>
      <c r="J62" s="10"/>
      <c r="K62" s="10"/>
      <c r="L62" s="12">
        <f>M62+O62</f>
        <v>7.6</v>
      </c>
      <c r="M62" s="12">
        <f t="shared" ref="M62:O63" si="14">E62+I62</f>
        <v>7.6</v>
      </c>
      <c r="N62" s="12">
        <f t="shared" si="14"/>
        <v>5.3</v>
      </c>
      <c r="O62" s="12">
        <f t="shared" si="14"/>
        <v>0</v>
      </c>
    </row>
    <row r="63" spans="1:15" ht="39" x14ac:dyDescent="0.25">
      <c r="A63" s="163"/>
      <c r="B63" s="168" t="s">
        <v>218</v>
      </c>
      <c r="C63" s="31" t="s">
        <v>25</v>
      </c>
      <c r="D63" s="17">
        <f>E63+G63</f>
        <v>0.6</v>
      </c>
      <c r="E63" s="17">
        <v>0.6</v>
      </c>
      <c r="F63" s="17">
        <v>0.5</v>
      </c>
      <c r="G63" s="17"/>
      <c r="H63" s="11">
        <f>I63+K63</f>
        <v>0</v>
      </c>
      <c r="I63" s="11"/>
      <c r="J63" s="11"/>
      <c r="K63" s="11"/>
      <c r="L63" s="12">
        <f>M63+O63</f>
        <v>0.6</v>
      </c>
      <c r="M63" s="12">
        <f t="shared" si="14"/>
        <v>0.6</v>
      </c>
      <c r="N63" s="12">
        <f t="shared" si="14"/>
        <v>0.5</v>
      </c>
      <c r="O63" s="12">
        <f t="shared" si="14"/>
        <v>0</v>
      </c>
    </row>
    <row r="64" spans="1:15" ht="15" customHeight="1" x14ac:dyDescent="0.25">
      <c r="A64" s="159" t="s">
        <v>77</v>
      </c>
      <c r="B64" s="30" t="s">
        <v>13</v>
      </c>
      <c r="C64" s="170"/>
      <c r="D64" s="166">
        <f>SUM(D66:D67)</f>
        <v>10.7</v>
      </c>
      <c r="E64" s="166">
        <f>SUM(E66:E67)</f>
        <v>10.7</v>
      </c>
      <c r="F64" s="166">
        <f>SUM(F66:F67)</f>
        <v>7.8</v>
      </c>
      <c r="G64" s="166">
        <f>SUM(G66:G67)</f>
        <v>0</v>
      </c>
      <c r="H64" s="80">
        <f>SUM(H66:H67)</f>
        <v>0</v>
      </c>
      <c r="I64" s="80">
        <f t="shared" ref="I64:K64" si="15">SUM(I66:I67)</f>
        <v>0</v>
      </c>
      <c r="J64" s="80">
        <f t="shared" si="15"/>
        <v>0</v>
      </c>
      <c r="K64" s="80">
        <f t="shared" si="15"/>
        <v>0</v>
      </c>
      <c r="L64" s="30">
        <f>SUM(L66:L67)</f>
        <v>10.7</v>
      </c>
      <c r="M64" s="30">
        <f>SUM(M66:M67)</f>
        <v>10.7</v>
      </c>
      <c r="N64" s="30">
        <f>SUM(N66:N67)</f>
        <v>7.8</v>
      </c>
      <c r="O64" s="30">
        <f>SUM(O66:O67)</f>
        <v>0</v>
      </c>
    </row>
    <row r="65" spans="1:15" ht="15" customHeight="1" x14ac:dyDescent="0.25">
      <c r="A65" s="163"/>
      <c r="B65" s="164" t="s">
        <v>196</v>
      </c>
      <c r="C65" s="165"/>
      <c r="D65" s="166">
        <f>E65+G65</f>
        <v>0</v>
      </c>
      <c r="E65" s="166"/>
      <c r="F65" s="166"/>
      <c r="G65" s="166"/>
      <c r="H65" s="80">
        <f>I65+K65</f>
        <v>0</v>
      </c>
      <c r="I65" s="80"/>
      <c r="J65" s="80"/>
      <c r="K65" s="80"/>
      <c r="L65" s="30">
        <f>M65+O65</f>
        <v>0</v>
      </c>
      <c r="M65" s="30"/>
      <c r="N65" s="30"/>
      <c r="O65" s="30"/>
    </row>
    <row r="66" spans="1:15" ht="15" customHeight="1" x14ac:dyDescent="0.25">
      <c r="A66" s="163"/>
      <c r="B66" s="167" t="s">
        <v>215</v>
      </c>
      <c r="C66" s="8" t="s">
        <v>25</v>
      </c>
      <c r="D66" s="9">
        <f>E66+G66</f>
        <v>10</v>
      </c>
      <c r="E66" s="9">
        <v>10</v>
      </c>
      <c r="F66" s="9">
        <v>7.3</v>
      </c>
      <c r="G66" s="9"/>
      <c r="H66" s="10">
        <f>I66+K66</f>
        <v>0</v>
      </c>
      <c r="I66" s="10"/>
      <c r="J66" s="10"/>
      <c r="K66" s="10"/>
      <c r="L66" s="12">
        <f>M66+O66</f>
        <v>10</v>
      </c>
      <c r="M66" s="12">
        <f>E66+I66</f>
        <v>10</v>
      </c>
      <c r="N66" s="12">
        <f>F66+J66</f>
        <v>7.3</v>
      </c>
      <c r="O66" s="12">
        <f>G66+K66</f>
        <v>0</v>
      </c>
    </row>
    <row r="67" spans="1:15" ht="39" x14ac:dyDescent="0.25">
      <c r="A67" s="163"/>
      <c r="B67" s="168" t="s">
        <v>218</v>
      </c>
      <c r="C67" s="31" t="s">
        <v>25</v>
      </c>
      <c r="D67" s="17">
        <f>E67+G67</f>
        <v>0.7</v>
      </c>
      <c r="E67" s="17">
        <v>0.7</v>
      </c>
      <c r="F67" s="17">
        <v>0.5</v>
      </c>
      <c r="G67" s="17"/>
      <c r="H67" s="11">
        <f>I67+K67</f>
        <v>0</v>
      </c>
      <c r="I67" s="11"/>
      <c r="J67" s="11"/>
      <c r="K67" s="11"/>
      <c r="L67" s="13">
        <f>M67+O67</f>
        <v>0.7</v>
      </c>
      <c r="M67" s="13">
        <f>E67+H67</f>
        <v>0.7</v>
      </c>
      <c r="N67" s="13">
        <f>F67+I67</f>
        <v>0.5</v>
      </c>
      <c r="O67" s="13">
        <f>G67+J67</f>
        <v>0</v>
      </c>
    </row>
    <row r="68" spans="1:15" ht="15" customHeight="1" x14ac:dyDescent="0.25">
      <c r="A68" s="159" t="s">
        <v>78</v>
      </c>
      <c r="B68" s="30" t="s">
        <v>14</v>
      </c>
      <c r="C68" s="170"/>
      <c r="D68" s="166">
        <f>SUM(D70:D71)</f>
        <v>8.5</v>
      </c>
      <c r="E68" s="166">
        <f>SUM(E70:E71)</f>
        <v>8.5</v>
      </c>
      <c r="F68" s="166">
        <f>SUM(F70:F71)</f>
        <v>6</v>
      </c>
      <c r="G68" s="166">
        <f>SUM(G70:G71)</f>
        <v>0</v>
      </c>
      <c r="H68" s="80">
        <f>SUM(H70:H71)</f>
        <v>0</v>
      </c>
      <c r="I68" s="80">
        <f t="shared" ref="I68:K68" si="16">SUM(I70:I71)</f>
        <v>0</v>
      </c>
      <c r="J68" s="80">
        <f t="shared" si="16"/>
        <v>0.1</v>
      </c>
      <c r="K68" s="80">
        <f t="shared" si="16"/>
        <v>0</v>
      </c>
      <c r="L68" s="30">
        <f>SUM(L70:L71)</f>
        <v>8.5</v>
      </c>
      <c r="M68" s="30">
        <f>SUM(M70:M71)</f>
        <v>8.5</v>
      </c>
      <c r="N68" s="30">
        <f>SUM(N70:N71)</f>
        <v>6.1</v>
      </c>
      <c r="O68" s="30">
        <f>SUM(O70:O71)</f>
        <v>0</v>
      </c>
    </row>
    <row r="69" spans="1:15" ht="15" customHeight="1" x14ac:dyDescent="0.25">
      <c r="A69" s="163"/>
      <c r="B69" s="164" t="s">
        <v>196</v>
      </c>
      <c r="C69" s="165"/>
      <c r="D69" s="166">
        <f>E69+G69</f>
        <v>0</v>
      </c>
      <c r="E69" s="166"/>
      <c r="F69" s="166"/>
      <c r="G69" s="166"/>
      <c r="H69" s="80">
        <f>I69+K69</f>
        <v>0</v>
      </c>
      <c r="I69" s="80"/>
      <c r="J69" s="80"/>
      <c r="K69" s="80"/>
      <c r="L69" s="30">
        <f>M69+O69</f>
        <v>0</v>
      </c>
      <c r="M69" s="30"/>
      <c r="N69" s="30"/>
      <c r="O69" s="30"/>
    </row>
    <row r="70" spans="1:15" ht="15" customHeight="1" x14ac:dyDescent="0.25">
      <c r="A70" s="163"/>
      <c r="B70" s="167" t="s">
        <v>215</v>
      </c>
      <c r="C70" s="8" t="s">
        <v>25</v>
      </c>
      <c r="D70" s="9">
        <f>E70+G70</f>
        <v>7.9</v>
      </c>
      <c r="E70" s="9">
        <v>7.9</v>
      </c>
      <c r="F70" s="9">
        <v>5.6</v>
      </c>
      <c r="G70" s="9"/>
      <c r="H70" s="10">
        <f>I70+K70</f>
        <v>0</v>
      </c>
      <c r="I70" s="10"/>
      <c r="J70" s="10"/>
      <c r="K70" s="10"/>
      <c r="L70" s="12">
        <f>M70+O70</f>
        <v>7.9</v>
      </c>
      <c r="M70" s="12">
        <f t="shared" ref="M70:O71" si="17">E70+I70</f>
        <v>7.9</v>
      </c>
      <c r="N70" s="12">
        <f t="shared" si="17"/>
        <v>5.6</v>
      </c>
      <c r="O70" s="12">
        <f t="shared" si="17"/>
        <v>0</v>
      </c>
    </row>
    <row r="71" spans="1:15" ht="39" x14ac:dyDescent="0.25">
      <c r="A71" s="163"/>
      <c r="B71" s="168" t="s">
        <v>218</v>
      </c>
      <c r="C71" s="31" t="s">
        <v>25</v>
      </c>
      <c r="D71" s="17">
        <f>E71+G71</f>
        <v>0.6</v>
      </c>
      <c r="E71" s="17">
        <v>0.6</v>
      </c>
      <c r="F71" s="17">
        <v>0.4</v>
      </c>
      <c r="G71" s="17"/>
      <c r="H71" s="11">
        <f>I71+K71</f>
        <v>0</v>
      </c>
      <c r="I71" s="11"/>
      <c r="J71" s="11">
        <v>0.1</v>
      </c>
      <c r="K71" s="11"/>
      <c r="L71" s="13">
        <f>M71+O71</f>
        <v>0.6</v>
      </c>
      <c r="M71" s="12">
        <f t="shared" si="17"/>
        <v>0.6</v>
      </c>
      <c r="N71" s="12">
        <f t="shared" si="17"/>
        <v>0.5</v>
      </c>
      <c r="O71" s="12">
        <f t="shared" si="17"/>
        <v>0</v>
      </c>
    </row>
    <row r="72" spans="1:15" ht="15" customHeight="1" x14ac:dyDescent="0.25">
      <c r="A72" s="159" t="s">
        <v>79</v>
      </c>
      <c r="B72" s="30" t="s">
        <v>15</v>
      </c>
      <c r="C72" s="170"/>
      <c r="D72" s="166">
        <f>SUM(D74:D75)</f>
        <v>11.2</v>
      </c>
      <c r="E72" s="166">
        <f>SUM(E74:E75)</f>
        <v>11.2</v>
      </c>
      <c r="F72" s="166">
        <f>SUM(F74:F75)</f>
        <v>8.1</v>
      </c>
      <c r="G72" s="166">
        <f>SUM(G74:G75)</f>
        <v>0</v>
      </c>
      <c r="H72" s="80">
        <f>SUM(H74:H75)</f>
        <v>0</v>
      </c>
      <c r="I72" s="80">
        <f t="shared" ref="I72:K72" si="18">SUM(I74:I75)</f>
        <v>0</v>
      </c>
      <c r="J72" s="80">
        <f t="shared" si="18"/>
        <v>0</v>
      </c>
      <c r="K72" s="80">
        <f t="shared" si="18"/>
        <v>0</v>
      </c>
      <c r="L72" s="30">
        <f>SUM(L74:L75)</f>
        <v>11.2</v>
      </c>
      <c r="M72" s="30">
        <f>SUM(M74:M75)</f>
        <v>11.2</v>
      </c>
      <c r="N72" s="30">
        <f>SUM(N74:N75)</f>
        <v>8.1</v>
      </c>
      <c r="O72" s="30">
        <f>SUM(O74:O75)</f>
        <v>0</v>
      </c>
    </row>
    <row r="73" spans="1:15" ht="15" customHeight="1" x14ac:dyDescent="0.25">
      <c r="A73" s="163"/>
      <c r="B73" s="164" t="s">
        <v>196</v>
      </c>
      <c r="C73" s="165"/>
      <c r="D73" s="166">
        <f>E73+G73</f>
        <v>0</v>
      </c>
      <c r="E73" s="166"/>
      <c r="F73" s="166"/>
      <c r="G73" s="166"/>
      <c r="H73" s="80">
        <f>I73+K73</f>
        <v>0</v>
      </c>
      <c r="I73" s="80"/>
      <c r="J73" s="80"/>
      <c r="K73" s="80"/>
      <c r="L73" s="30">
        <f>M73+O73</f>
        <v>0</v>
      </c>
      <c r="M73" s="30"/>
      <c r="N73" s="30"/>
      <c r="O73" s="30"/>
    </row>
    <row r="74" spans="1:15" ht="15" customHeight="1" x14ac:dyDescent="0.25">
      <c r="A74" s="163"/>
      <c r="B74" s="167" t="s">
        <v>215</v>
      </c>
      <c r="C74" s="8" t="s">
        <v>25</v>
      </c>
      <c r="D74" s="9">
        <f>E74+G74</f>
        <v>10.5</v>
      </c>
      <c r="E74" s="9">
        <v>10.5</v>
      </c>
      <c r="F74" s="9">
        <v>7.6</v>
      </c>
      <c r="G74" s="9"/>
      <c r="H74" s="10">
        <f>I74+K74</f>
        <v>0</v>
      </c>
      <c r="I74" s="10"/>
      <c r="J74" s="10"/>
      <c r="K74" s="10"/>
      <c r="L74" s="12">
        <f>M74+O74</f>
        <v>10.5</v>
      </c>
      <c r="M74" s="12">
        <f>E74+I74</f>
        <v>10.5</v>
      </c>
      <c r="N74" s="12">
        <f>F74+J74</f>
        <v>7.6</v>
      </c>
      <c r="O74" s="12">
        <f>G74+K74</f>
        <v>0</v>
      </c>
    </row>
    <row r="75" spans="1:15" ht="39" x14ac:dyDescent="0.25">
      <c r="A75" s="171"/>
      <c r="B75" s="168" t="s">
        <v>218</v>
      </c>
      <c r="C75" s="31" t="s">
        <v>25</v>
      </c>
      <c r="D75" s="17">
        <f>E75+G75</f>
        <v>0.7</v>
      </c>
      <c r="E75" s="17">
        <v>0.7</v>
      </c>
      <c r="F75" s="17">
        <v>0.5</v>
      </c>
      <c r="G75" s="17"/>
      <c r="H75" s="11">
        <f>I75+K75</f>
        <v>0</v>
      </c>
      <c r="I75" s="11"/>
      <c r="J75" s="11"/>
      <c r="K75" s="11"/>
      <c r="L75" s="13">
        <f>M75+O75</f>
        <v>0.7</v>
      </c>
      <c r="M75" s="13">
        <f>E75+H75</f>
        <v>0.7</v>
      </c>
      <c r="N75" s="13">
        <f>F75+I75</f>
        <v>0.5</v>
      </c>
      <c r="O75" s="13">
        <f>G75+J75</f>
        <v>0</v>
      </c>
    </row>
    <row r="76" spans="1:15" ht="15" customHeight="1" x14ac:dyDescent="0.25">
      <c r="A76" s="159" t="s">
        <v>80</v>
      </c>
      <c r="B76" s="30" t="s">
        <v>16</v>
      </c>
      <c r="C76" s="170"/>
      <c r="D76" s="166">
        <f>SUM(D78:D79)</f>
        <v>18.899999999999999</v>
      </c>
      <c r="E76" s="166">
        <f>SUM(E78:E79)</f>
        <v>18.899999999999999</v>
      </c>
      <c r="F76" s="166">
        <f>SUM(F78:F79)</f>
        <v>12.6</v>
      </c>
      <c r="G76" s="166">
        <f>SUM(G78:G79)</f>
        <v>0</v>
      </c>
      <c r="H76" s="80">
        <f>SUM(H78:H79)</f>
        <v>0</v>
      </c>
      <c r="I76" s="80">
        <f t="shared" ref="I76:J76" si="19">SUM(I78:I79)</f>
        <v>0</v>
      </c>
      <c r="J76" s="80">
        <f t="shared" si="19"/>
        <v>0</v>
      </c>
      <c r="K76" s="80">
        <f>SUM(K78:K79)</f>
        <v>0</v>
      </c>
      <c r="L76" s="30">
        <f>SUM(L78:L79)</f>
        <v>18.899999999999999</v>
      </c>
      <c r="M76" s="30">
        <f>SUM(M78:M79)</f>
        <v>18.899999999999999</v>
      </c>
      <c r="N76" s="30">
        <f>SUM(N78:N79)</f>
        <v>12.6</v>
      </c>
      <c r="O76" s="30">
        <f>SUM(O78:O79)</f>
        <v>0</v>
      </c>
    </row>
    <row r="77" spans="1:15" ht="15" customHeight="1" x14ac:dyDescent="0.25">
      <c r="A77" s="163"/>
      <c r="B77" s="164" t="s">
        <v>196</v>
      </c>
      <c r="C77" s="165"/>
      <c r="D77" s="166">
        <f>E77+G77</f>
        <v>0</v>
      </c>
      <c r="E77" s="166"/>
      <c r="F77" s="166"/>
      <c r="G77" s="166"/>
      <c r="H77" s="80">
        <f>I77+K77</f>
        <v>0</v>
      </c>
      <c r="I77" s="80"/>
      <c r="J77" s="80"/>
      <c r="K77" s="80"/>
      <c r="L77" s="30">
        <f>M77+O77</f>
        <v>0</v>
      </c>
      <c r="M77" s="30"/>
      <c r="N77" s="30"/>
      <c r="O77" s="30"/>
    </row>
    <row r="78" spans="1:15" ht="15" customHeight="1" x14ac:dyDescent="0.25">
      <c r="A78" s="163"/>
      <c r="B78" s="167" t="s">
        <v>215</v>
      </c>
      <c r="C78" s="8" t="s">
        <v>25</v>
      </c>
      <c r="D78" s="9">
        <f>E78+G78</f>
        <v>17.2</v>
      </c>
      <c r="E78" s="9">
        <v>17.2</v>
      </c>
      <c r="F78" s="9">
        <v>11.6</v>
      </c>
      <c r="G78" s="9"/>
      <c r="H78" s="10">
        <f>I78+K78</f>
        <v>0</v>
      </c>
      <c r="I78" s="10"/>
      <c r="J78" s="10"/>
      <c r="K78" s="10"/>
      <c r="L78" s="12">
        <f>M78+O78</f>
        <v>17.2</v>
      </c>
      <c r="M78" s="12">
        <f>E78+I78</f>
        <v>17.2</v>
      </c>
      <c r="N78" s="12">
        <f>F78+J78</f>
        <v>11.6</v>
      </c>
      <c r="O78" s="12">
        <f>G78+K78</f>
        <v>0</v>
      </c>
    </row>
    <row r="79" spans="1:15" ht="39" x14ac:dyDescent="0.25">
      <c r="A79" s="163"/>
      <c r="B79" s="168" t="s">
        <v>218</v>
      </c>
      <c r="C79" s="31" t="s">
        <v>25</v>
      </c>
      <c r="D79" s="17">
        <f>E79+G79</f>
        <v>1.7</v>
      </c>
      <c r="E79" s="17">
        <v>1.7</v>
      </c>
      <c r="F79" s="17">
        <v>1</v>
      </c>
      <c r="G79" s="17"/>
      <c r="H79" s="11">
        <f>I79+K79</f>
        <v>0</v>
      </c>
      <c r="I79" s="11"/>
      <c r="J79" s="11"/>
      <c r="K79" s="11"/>
      <c r="L79" s="13">
        <f>M79+O79</f>
        <v>1.7</v>
      </c>
      <c r="M79" s="13">
        <f>E79+H79</f>
        <v>1.7</v>
      </c>
      <c r="N79" s="13">
        <f>F79+I79</f>
        <v>1</v>
      </c>
      <c r="O79" s="13">
        <f>G79+J79</f>
        <v>0</v>
      </c>
    </row>
    <row r="80" spans="1:15" ht="15" customHeight="1" x14ac:dyDescent="0.25">
      <c r="A80" s="159" t="s">
        <v>81</v>
      </c>
      <c r="B80" s="30" t="s">
        <v>17</v>
      </c>
      <c r="C80" s="170"/>
      <c r="D80" s="166">
        <f>SUM(D82:D83)</f>
        <v>9</v>
      </c>
      <c r="E80" s="166">
        <f>SUM(E82:E83)</f>
        <v>9</v>
      </c>
      <c r="F80" s="166">
        <f>SUM(F82:F83)</f>
        <v>6.3000000000000007</v>
      </c>
      <c r="G80" s="166">
        <f>SUM(G82:G83)</f>
        <v>0</v>
      </c>
      <c r="H80" s="80">
        <f>SUM(H82:H83)</f>
        <v>0</v>
      </c>
      <c r="I80" s="80">
        <f t="shared" ref="I80:J80" si="20">SUM(I82:I83)</f>
        <v>0</v>
      </c>
      <c r="J80" s="80">
        <f t="shared" si="20"/>
        <v>0</v>
      </c>
      <c r="K80" s="80">
        <f>SUM(K82:K83)</f>
        <v>0</v>
      </c>
      <c r="L80" s="30">
        <f>SUM(L82:L83)</f>
        <v>9</v>
      </c>
      <c r="M80" s="30">
        <f>SUM(M82:M83)</f>
        <v>9</v>
      </c>
      <c r="N80" s="30">
        <f>SUM(N82:N83)</f>
        <v>6.3000000000000007</v>
      </c>
      <c r="O80" s="30">
        <f>SUM(O82:O83)</f>
        <v>0</v>
      </c>
    </row>
    <row r="81" spans="1:15" ht="15" customHeight="1" x14ac:dyDescent="0.25">
      <c r="A81" s="163"/>
      <c r="B81" s="164" t="s">
        <v>196</v>
      </c>
      <c r="C81" s="165"/>
      <c r="D81" s="166">
        <f>E81+G81</f>
        <v>0</v>
      </c>
      <c r="E81" s="166"/>
      <c r="F81" s="166"/>
      <c r="G81" s="166"/>
      <c r="H81" s="80">
        <f>I81+K81</f>
        <v>0</v>
      </c>
      <c r="I81" s="80"/>
      <c r="J81" s="80"/>
      <c r="K81" s="80"/>
      <c r="L81" s="30">
        <f>M81+O81</f>
        <v>0</v>
      </c>
      <c r="M81" s="30"/>
      <c r="N81" s="30"/>
      <c r="O81" s="30"/>
    </row>
    <row r="82" spans="1:15" ht="15" customHeight="1" x14ac:dyDescent="0.25">
      <c r="A82" s="163"/>
      <c r="B82" s="167" t="s">
        <v>215</v>
      </c>
      <c r="C82" s="8" t="s">
        <v>25</v>
      </c>
      <c r="D82" s="9">
        <f>E82+G82</f>
        <v>8.5</v>
      </c>
      <c r="E82" s="9">
        <v>8.5</v>
      </c>
      <c r="F82" s="9">
        <v>5.9</v>
      </c>
      <c r="G82" s="9"/>
      <c r="H82" s="10">
        <f>I82+K82</f>
        <v>0</v>
      </c>
      <c r="I82" s="10"/>
      <c r="J82" s="10"/>
      <c r="K82" s="10"/>
      <c r="L82" s="12">
        <f>M82+O82</f>
        <v>8.5</v>
      </c>
      <c r="M82" s="12">
        <f>E82+I82</f>
        <v>8.5</v>
      </c>
      <c r="N82" s="12">
        <f>F82+J82</f>
        <v>5.9</v>
      </c>
      <c r="O82" s="12">
        <f>G82+K82</f>
        <v>0</v>
      </c>
    </row>
    <row r="83" spans="1:15" ht="39" x14ac:dyDescent="0.25">
      <c r="A83" s="163"/>
      <c r="B83" s="168" t="s">
        <v>218</v>
      </c>
      <c r="C83" s="31" t="s">
        <v>25</v>
      </c>
      <c r="D83" s="17">
        <f>E83+G83</f>
        <v>0.5</v>
      </c>
      <c r="E83" s="17">
        <v>0.5</v>
      </c>
      <c r="F83" s="17">
        <v>0.4</v>
      </c>
      <c r="G83" s="17"/>
      <c r="H83" s="11">
        <f>I83+K83</f>
        <v>0</v>
      </c>
      <c r="I83" s="11"/>
      <c r="J83" s="11"/>
      <c r="K83" s="11"/>
      <c r="L83" s="13">
        <f>M83+O83</f>
        <v>0.5</v>
      </c>
      <c r="M83" s="13">
        <f>E83+H83</f>
        <v>0.5</v>
      </c>
      <c r="N83" s="13">
        <f>F83+I83</f>
        <v>0.4</v>
      </c>
      <c r="O83" s="13">
        <f>G83+J83</f>
        <v>0</v>
      </c>
    </row>
    <row r="84" spans="1:15" ht="15" customHeight="1" x14ac:dyDescent="0.25">
      <c r="A84" s="159" t="s">
        <v>82</v>
      </c>
      <c r="B84" s="30" t="s">
        <v>18</v>
      </c>
      <c r="C84" s="170"/>
      <c r="D84" s="166">
        <f>SUM(D86:D87)</f>
        <v>9.5</v>
      </c>
      <c r="E84" s="166">
        <f>SUM(E86:E87)</f>
        <v>9.5</v>
      </c>
      <c r="F84" s="166">
        <f>SUM(F86:F87)</f>
        <v>6.8999999999999995</v>
      </c>
      <c r="G84" s="166">
        <f>SUM(G86:G87)</f>
        <v>0</v>
      </c>
      <c r="H84" s="80">
        <f>SUM(H86:H87)</f>
        <v>0</v>
      </c>
      <c r="I84" s="80">
        <f t="shared" ref="I84:K84" si="21">SUM(I86:I87)</f>
        <v>0</v>
      </c>
      <c r="J84" s="80">
        <f t="shared" si="21"/>
        <v>0</v>
      </c>
      <c r="K84" s="80">
        <f t="shared" si="21"/>
        <v>0</v>
      </c>
      <c r="L84" s="30">
        <f>SUM(L86:L87)</f>
        <v>9.5</v>
      </c>
      <c r="M84" s="30">
        <f>SUM(M86:M87)</f>
        <v>9.5</v>
      </c>
      <c r="N84" s="30">
        <f>SUM(N86:N87)</f>
        <v>6.8999999999999995</v>
      </c>
      <c r="O84" s="30">
        <f>SUM(O86:O87)</f>
        <v>0</v>
      </c>
    </row>
    <row r="85" spans="1:15" ht="15" customHeight="1" x14ac:dyDescent="0.25">
      <c r="A85" s="163"/>
      <c r="B85" s="164" t="s">
        <v>196</v>
      </c>
      <c r="C85" s="165"/>
      <c r="D85" s="166">
        <f>E85+G85</f>
        <v>0</v>
      </c>
      <c r="E85" s="166"/>
      <c r="F85" s="166"/>
      <c r="G85" s="166"/>
      <c r="H85" s="80">
        <f>I85+K85</f>
        <v>0</v>
      </c>
      <c r="I85" s="80"/>
      <c r="J85" s="80"/>
      <c r="K85" s="80"/>
      <c r="L85" s="30">
        <f>M85+O85</f>
        <v>0</v>
      </c>
      <c r="M85" s="30"/>
      <c r="N85" s="30"/>
      <c r="O85" s="30"/>
    </row>
    <row r="86" spans="1:15" ht="15" customHeight="1" x14ac:dyDescent="0.25">
      <c r="A86" s="163"/>
      <c r="B86" s="167" t="s">
        <v>215</v>
      </c>
      <c r="C86" s="8" t="s">
        <v>25</v>
      </c>
      <c r="D86" s="9">
        <f>E86+G86</f>
        <v>9.1</v>
      </c>
      <c r="E86" s="9">
        <v>9.1</v>
      </c>
      <c r="F86" s="9">
        <v>6.6</v>
      </c>
      <c r="G86" s="9"/>
      <c r="H86" s="10">
        <f>I86+K86</f>
        <v>0</v>
      </c>
      <c r="I86" s="10"/>
      <c r="J86" s="10"/>
      <c r="K86" s="10"/>
      <c r="L86" s="12">
        <f>M86+O86</f>
        <v>9.1</v>
      </c>
      <c r="M86" s="12">
        <f>E86+I86</f>
        <v>9.1</v>
      </c>
      <c r="N86" s="12">
        <f>F86+J86</f>
        <v>6.6</v>
      </c>
      <c r="O86" s="12">
        <f>G86+K86</f>
        <v>0</v>
      </c>
    </row>
    <row r="87" spans="1:15" ht="39" x14ac:dyDescent="0.25">
      <c r="A87" s="163"/>
      <c r="B87" s="168" t="s">
        <v>218</v>
      </c>
      <c r="C87" s="31" t="s">
        <v>25</v>
      </c>
      <c r="D87" s="17">
        <f>E87+G87</f>
        <v>0.4</v>
      </c>
      <c r="E87" s="17">
        <v>0.4</v>
      </c>
      <c r="F87" s="17">
        <v>0.3</v>
      </c>
      <c r="G87" s="17"/>
      <c r="H87" s="11">
        <f>I87+K87</f>
        <v>0</v>
      </c>
      <c r="I87" s="11"/>
      <c r="J87" s="11"/>
      <c r="K87" s="11"/>
      <c r="L87" s="13">
        <f>M87+O87</f>
        <v>0.4</v>
      </c>
      <c r="M87" s="13">
        <f>E87+H87</f>
        <v>0.4</v>
      </c>
      <c r="N87" s="13">
        <f>F87+I87</f>
        <v>0.3</v>
      </c>
      <c r="O87" s="13">
        <f>G87+J87</f>
        <v>0</v>
      </c>
    </row>
    <row r="88" spans="1:15" ht="15" customHeight="1" x14ac:dyDescent="0.25">
      <c r="A88" s="159" t="s">
        <v>83</v>
      </c>
      <c r="B88" s="30" t="s">
        <v>19</v>
      </c>
      <c r="C88" s="574" t="s">
        <v>25</v>
      </c>
      <c r="D88" s="173">
        <f>E88+G88</f>
        <v>4.9000000000000004</v>
      </c>
      <c r="E88" s="173">
        <v>4.9000000000000004</v>
      </c>
      <c r="F88" s="173">
        <v>3.1</v>
      </c>
      <c r="G88" s="173">
        <f>SUM(G89:G89)</f>
        <v>0</v>
      </c>
      <c r="H88" s="174">
        <f>I88+K88</f>
        <v>0</v>
      </c>
      <c r="I88" s="174"/>
      <c r="J88" s="174"/>
      <c r="K88" s="174">
        <f>SUM(K89:K89)</f>
        <v>0</v>
      </c>
      <c r="L88" s="175">
        <f>M88+O88</f>
        <v>4.9000000000000004</v>
      </c>
      <c r="M88" s="175">
        <f>E88+I88</f>
        <v>4.9000000000000004</v>
      </c>
      <c r="N88" s="175">
        <f>F88+J88</f>
        <v>3.1</v>
      </c>
      <c r="O88" s="175">
        <f>SUM(O89:O89)</f>
        <v>0</v>
      </c>
    </row>
    <row r="89" spans="1:15" ht="39" x14ac:dyDescent="0.25">
      <c r="A89" s="163"/>
      <c r="B89" s="172" t="s">
        <v>218</v>
      </c>
      <c r="C89" s="575"/>
      <c r="D89" s="176"/>
      <c r="E89" s="176"/>
      <c r="F89" s="176"/>
      <c r="G89" s="176"/>
      <c r="H89" s="177"/>
      <c r="I89" s="177"/>
      <c r="J89" s="177"/>
      <c r="K89" s="177"/>
      <c r="L89" s="178"/>
      <c r="M89" s="178"/>
      <c r="N89" s="178"/>
      <c r="O89" s="178"/>
    </row>
    <row r="90" spans="1:15" ht="15" customHeight="1" x14ac:dyDescent="0.25">
      <c r="A90" s="6" t="s">
        <v>84</v>
      </c>
      <c r="B90" s="81" t="s">
        <v>171</v>
      </c>
      <c r="C90" s="576" t="s">
        <v>21</v>
      </c>
      <c r="D90" s="173">
        <f>E90+G90</f>
        <v>360.4</v>
      </c>
      <c r="E90" s="173">
        <v>360.4</v>
      </c>
      <c r="F90" s="173">
        <v>239.1</v>
      </c>
      <c r="G90" s="173"/>
      <c r="H90" s="174">
        <f>I90+K90</f>
        <v>0</v>
      </c>
      <c r="I90" s="174"/>
      <c r="J90" s="174">
        <v>-7.8</v>
      </c>
      <c r="K90" s="174">
        <f>SUM(K91:K91)</f>
        <v>0</v>
      </c>
      <c r="L90" s="175">
        <f>M90+O90</f>
        <v>360.4</v>
      </c>
      <c r="M90" s="175">
        <f>E90+I90</f>
        <v>360.4</v>
      </c>
      <c r="N90" s="175">
        <f>F90+J90</f>
        <v>231.29999999999998</v>
      </c>
      <c r="O90" s="175">
        <f>SUM(O91:O91)</f>
        <v>0</v>
      </c>
    </row>
    <row r="91" spans="1:15" ht="15" customHeight="1" x14ac:dyDescent="0.25">
      <c r="A91" s="155"/>
      <c r="B91" s="172" t="s">
        <v>220</v>
      </c>
      <c r="C91" s="577"/>
      <c r="D91" s="176"/>
      <c r="E91" s="176"/>
      <c r="F91" s="176"/>
      <c r="G91" s="176"/>
      <c r="H91" s="177"/>
      <c r="I91" s="177"/>
      <c r="J91" s="177"/>
      <c r="K91" s="177"/>
      <c r="L91" s="178"/>
      <c r="M91" s="178"/>
      <c r="N91" s="178"/>
      <c r="O91" s="178"/>
    </row>
    <row r="92" spans="1:15" ht="15.95" customHeight="1" x14ac:dyDescent="0.25">
      <c r="A92" s="21" t="s">
        <v>85</v>
      </c>
      <c r="B92" s="88" t="s">
        <v>175</v>
      </c>
      <c r="C92" s="23"/>
      <c r="D92" s="24">
        <f>D30+D48+D52+D56+D60+D64+D68+D72+D76+D80+D84+D88+D90</f>
        <v>827.39999999999986</v>
      </c>
      <c r="E92" s="24">
        <f>E30+E48+E52+E56+E60+E64+E68+E72+E76+E80+E84+E88+E90</f>
        <v>827.39999999999986</v>
      </c>
      <c r="F92" s="24">
        <f>F30+F48+F52+F56+F60+F64+F68+F72+F76+F80+F84+F88+F90</f>
        <v>549.00000000000011</v>
      </c>
      <c r="G92" s="24">
        <f t="shared" ref="G92:O92" si="22">G30+G48+G52+G56+G60+G64+G68+G72+G76+G80+G84+G88+G90</f>
        <v>0</v>
      </c>
      <c r="H92" s="25">
        <f t="shared" si="22"/>
        <v>0</v>
      </c>
      <c r="I92" s="25">
        <f t="shared" si="22"/>
        <v>0</v>
      </c>
      <c r="J92" s="25">
        <f t="shared" si="22"/>
        <v>-7.7</v>
      </c>
      <c r="K92" s="25">
        <f t="shared" si="22"/>
        <v>0</v>
      </c>
      <c r="L92" s="22">
        <f t="shared" si="22"/>
        <v>827.39999999999986</v>
      </c>
      <c r="M92" s="22">
        <f t="shared" si="22"/>
        <v>827.39999999999986</v>
      </c>
      <c r="N92" s="22">
        <f t="shared" si="22"/>
        <v>541.30000000000007</v>
      </c>
      <c r="O92" s="22">
        <f t="shared" si="22"/>
        <v>0</v>
      </c>
    </row>
    <row r="93" spans="1:15" ht="15.95" customHeight="1" x14ac:dyDescent="0.25">
      <c r="A93" s="20" t="s">
        <v>86</v>
      </c>
      <c r="B93" s="526" t="s">
        <v>63</v>
      </c>
      <c r="C93" s="527"/>
      <c r="D93" s="527"/>
      <c r="E93" s="527"/>
      <c r="F93" s="527"/>
      <c r="G93" s="527"/>
      <c r="H93" s="527"/>
      <c r="I93" s="527"/>
      <c r="J93" s="527"/>
      <c r="K93" s="527"/>
      <c r="L93" s="527"/>
      <c r="M93" s="527"/>
      <c r="N93" s="527"/>
      <c r="O93" s="528"/>
    </row>
    <row r="94" spans="1:15" ht="15" customHeight="1" x14ac:dyDescent="0.25">
      <c r="A94" s="571" t="s">
        <v>87</v>
      </c>
      <c r="B94" s="81" t="s">
        <v>71</v>
      </c>
      <c r="C94" s="16"/>
      <c r="D94" s="17">
        <f>SUM(D96:D97)</f>
        <v>151.5</v>
      </c>
      <c r="E94" s="17">
        <f>SUM(E96:E97)</f>
        <v>151.5</v>
      </c>
      <c r="F94" s="17">
        <f>SUM(F96:F97)</f>
        <v>87.1</v>
      </c>
      <c r="G94" s="17">
        <f>SUM(G96:G97)</f>
        <v>0</v>
      </c>
      <c r="H94" s="11">
        <f t="shared" ref="H94:O94" si="23">SUM(H96:H97)</f>
        <v>0</v>
      </c>
      <c r="I94" s="11">
        <f t="shared" si="23"/>
        <v>0</v>
      </c>
      <c r="J94" s="11">
        <f t="shared" si="23"/>
        <v>0</v>
      </c>
      <c r="K94" s="11">
        <f t="shared" si="23"/>
        <v>0</v>
      </c>
      <c r="L94" s="81">
        <f t="shared" si="23"/>
        <v>151.5</v>
      </c>
      <c r="M94" s="81">
        <f t="shared" si="23"/>
        <v>151.5</v>
      </c>
      <c r="N94" s="81">
        <f t="shared" si="23"/>
        <v>87.1</v>
      </c>
      <c r="O94" s="81">
        <f t="shared" si="23"/>
        <v>0</v>
      </c>
    </row>
    <row r="95" spans="1:15" ht="15" customHeight="1" x14ac:dyDescent="0.25">
      <c r="A95" s="572"/>
      <c r="B95" s="164" t="s">
        <v>196</v>
      </c>
      <c r="C95" s="462"/>
      <c r="D95" s="166">
        <f>E95+G95</f>
        <v>0</v>
      </c>
      <c r="E95" s="166"/>
      <c r="F95" s="166"/>
      <c r="G95" s="166"/>
      <c r="H95" s="80">
        <f>I95+K95</f>
        <v>0</v>
      </c>
      <c r="I95" s="310"/>
      <c r="J95" s="80"/>
      <c r="K95" s="310"/>
      <c r="L95" s="30">
        <f>M95+O95</f>
        <v>0</v>
      </c>
      <c r="M95" s="30"/>
      <c r="N95" s="30"/>
      <c r="O95" s="30"/>
    </row>
    <row r="96" spans="1:15" ht="26.25" x14ac:dyDescent="0.25">
      <c r="A96" s="572"/>
      <c r="B96" s="167" t="s">
        <v>219</v>
      </c>
      <c r="C96" s="8" t="s">
        <v>32</v>
      </c>
      <c r="D96" s="9">
        <f>E96+G96</f>
        <v>82.8</v>
      </c>
      <c r="E96" s="9">
        <v>82.8</v>
      </c>
      <c r="F96" s="9">
        <v>50.6</v>
      </c>
      <c r="G96" s="9"/>
      <c r="H96" s="10">
        <f>I96+K96</f>
        <v>0</v>
      </c>
      <c r="I96" s="358"/>
      <c r="J96" s="10"/>
      <c r="K96" s="391"/>
      <c r="L96" s="13">
        <f>M96+O96</f>
        <v>82.8</v>
      </c>
      <c r="M96" s="412">
        <f>E96+I96</f>
        <v>82.8</v>
      </c>
      <c r="N96" s="412">
        <f>F96+J96</f>
        <v>50.6</v>
      </c>
      <c r="O96" s="70">
        <f>SUM(O97:O97)</f>
        <v>0</v>
      </c>
    </row>
    <row r="97" spans="1:15" ht="26.25" x14ac:dyDescent="0.25">
      <c r="A97" s="573"/>
      <c r="B97" s="172" t="s">
        <v>361</v>
      </c>
      <c r="C97" s="82" t="s">
        <v>32</v>
      </c>
      <c r="D97" s="9">
        <f>E97+G97</f>
        <v>68.7</v>
      </c>
      <c r="E97" s="9">
        <v>68.7</v>
      </c>
      <c r="F97" s="9">
        <v>36.5</v>
      </c>
      <c r="G97" s="9"/>
      <c r="H97" s="10">
        <f>I97+K97</f>
        <v>0</v>
      </c>
      <c r="I97" s="10"/>
      <c r="J97" s="10"/>
      <c r="K97" s="10"/>
      <c r="L97" s="12">
        <f>M97+O97</f>
        <v>68.7</v>
      </c>
      <c r="M97" s="191">
        <f>E97+I97</f>
        <v>68.7</v>
      </c>
      <c r="N97" s="191">
        <f>F97+J97</f>
        <v>36.5</v>
      </c>
      <c r="O97" s="12">
        <f>G97</f>
        <v>0</v>
      </c>
    </row>
    <row r="98" spans="1:15" ht="15.75" customHeight="1" x14ac:dyDescent="0.25">
      <c r="A98" s="21" t="s">
        <v>88</v>
      </c>
      <c r="B98" s="180" t="s">
        <v>177</v>
      </c>
      <c r="C98" s="29"/>
      <c r="D98" s="24">
        <f>D94</f>
        <v>151.5</v>
      </c>
      <c r="E98" s="24">
        <f>E94</f>
        <v>151.5</v>
      </c>
      <c r="F98" s="24">
        <f>F94</f>
        <v>87.1</v>
      </c>
      <c r="G98" s="24">
        <f>G94</f>
        <v>0</v>
      </c>
      <c r="H98" s="25">
        <f t="shared" ref="H98:O98" si="24">H94</f>
        <v>0</v>
      </c>
      <c r="I98" s="25">
        <f t="shared" si="24"/>
        <v>0</v>
      </c>
      <c r="J98" s="25">
        <f t="shared" si="24"/>
        <v>0</v>
      </c>
      <c r="K98" s="25">
        <f t="shared" si="24"/>
        <v>0</v>
      </c>
      <c r="L98" s="22">
        <f t="shared" si="24"/>
        <v>151.5</v>
      </c>
      <c r="M98" s="22">
        <f t="shared" si="24"/>
        <v>151.5</v>
      </c>
      <c r="N98" s="22">
        <f t="shared" si="24"/>
        <v>87.1</v>
      </c>
      <c r="O98" s="22">
        <f t="shared" si="24"/>
        <v>0</v>
      </c>
    </row>
    <row r="99" spans="1:15" ht="15.95" customHeight="1" x14ac:dyDescent="0.25">
      <c r="A99" s="20" t="s">
        <v>89</v>
      </c>
      <c r="B99" s="526" t="s">
        <v>182</v>
      </c>
      <c r="C99" s="527"/>
      <c r="D99" s="527"/>
      <c r="E99" s="527"/>
      <c r="F99" s="527"/>
      <c r="G99" s="527"/>
      <c r="H99" s="527"/>
      <c r="I99" s="527"/>
      <c r="J99" s="527"/>
      <c r="K99" s="527"/>
      <c r="L99" s="527"/>
      <c r="M99" s="527"/>
      <c r="N99" s="527"/>
      <c r="O99" s="528"/>
    </row>
    <row r="100" spans="1:15" ht="15" customHeight="1" x14ac:dyDescent="0.25">
      <c r="A100" s="6" t="s">
        <v>90</v>
      </c>
      <c r="B100" s="7" t="s">
        <v>20</v>
      </c>
      <c r="C100" s="579" t="s">
        <v>25</v>
      </c>
      <c r="D100" s="181">
        <f>E100+G100</f>
        <v>204</v>
      </c>
      <c r="E100" s="181">
        <v>204</v>
      </c>
      <c r="F100" s="181">
        <f>SUM(F101:F101)</f>
        <v>0</v>
      </c>
      <c r="G100" s="181">
        <f>SUM(G101:G101)</f>
        <v>0</v>
      </c>
      <c r="H100" s="182">
        <f>I100+K100</f>
        <v>0</v>
      </c>
      <c r="I100" s="182"/>
      <c r="J100" s="182"/>
      <c r="K100" s="182">
        <f>SUM(K101:K101)</f>
        <v>0</v>
      </c>
      <c r="L100" s="183">
        <f>M100+O100</f>
        <v>204</v>
      </c>
      <c r="M100" s="175">
        <f>E100+I100</f>
        <v>204</v>
      </c>
      <c r="N100" s="183">
        <f>SUM(N101:N101)</f>
        <v>0</v>
      </c>
      <c r="O100" s="183">
        <f>SUM(O101:O101)</f>
        <v>0</v>
      </c>
    </row>
    <row r="101" spans="1:15" ht="39" customHeight="1" x14ac:dyDescent="0.25">
      <c r="A101" s="155"/>
      <c r="B101" s="184" t="s">
        <v>222</v>
      </c>
      <c r="C101" s="580"/>
      <c r="D101" s="176"/>
      <c r="E101" s="176"/>
      <c r="F101" s="176"/>
      <c r="G101" s="176"/>
      <c r="H101" s="177"/>
      <c r="I101" s="177"/>
      <c r="J101" s="177"/>
      <c r="K101" s="177"/>
      <c r="L101" s="178"/>
      <c r="M101" s="178"/>
      <c r="N101" s="178"/>
      <c r="O101" s="178"/>
    </row>
    <row r="102" spans="1:15" ht="15" customHeight="1" x14ac:dyDescent="0.25">
      <c r="A102" s="159" t="s">
        <v>91</v>
      </c>
      <c r="B102" s="30" t="s">
        <v>7</v>
      </c>
      <c r="C102" s="581" t="s">
        <v>25</v>
      </c>
      <c r="D102" s="173">
        <f>E102+G102</f>
        <v>8.1999999999999993</v>
      </c>
      <c r="E102" s="173">
        <v>8.1999999999999993</v>
      </c>
      <c r="F102" s="173">
        <v>5.9</v>
      </c>
      <c r="G102" s="173">
        <f>SUM(G103:G103)</f>
        <v>0</v>
      </c>
      <c r="H102" s="174">
        <f>I102+K102</f>
        <v>0</v>
      </c>
      <c r="I102" s="174"/>
      <c r="J102" s="174"/>
      <c r="K102" s="174">
        <f>SUM(K103:K103)</f>
        <v>0</v>
      </c>
      <c r="L102" s="175">
        <f>M102+O102</f>
        <v>8.1999999999999993</v>
      </c>
      <c r="M102" s="175">
        <f>E102+I102</f>
        <v>8.1999999999999993</v>
      </c>
      <c r="N102" s="175">
        <f>F102+J102</f>
        <v>5.9</v>
      </c>
      <c r="O102" s="175">
        <f>G102+K102</f>
        <v>0</v>
      </c>
    </row>
    <row r="103" spans="1:15" ht="39" x14ac:dyDescent="0.25">
      <c r="A103" s="163"/>
      <c r="B103" s="168" t="s">
        <v>221</v>
      </c>
      <c r="C103" s="580"/>
      <c r="D103" s="176"/>
      <c r="E103" s="176"/>
      <c r="F103" s="176"/>
      <c r="G103" s="176"/>
      <c r="H103" s="177"/>
      <c r="I103" s="177"/>
      <c r="J103" s="177"/>
      <c r="K103" s="177"/>
      <c r="L103" s="178"/>
      <c r="M103" s="178"/>
      <c r="N103" s="178"/>
      <c r="O103" s="178"/>
    </row>
    <row r="104" spans="1:15" ht="15" customHeight="1" x14ac:dyDescent="0.25">
      <c r="A104" s="159" t="s">
        <v>92</v>
      </c>
      <c r="B104" s="30" t="s">
        <v>10</v>
      </c>
      <c r="C104" s="581" t="s">
        <v>25</v>
      </c>
      <c r="D104" s="173">
        <f>E104+G104</f>
        <v>7.8</v>
      </c>
      <c r="E104" s="173">
        <v>7.8</v>
      </c>
      <c r="F104" s="173">
        <v>5.6</v>
      </c>
      <c r="G104" s="173">
        <f>SUM(G105:G105)</f>
        <v>0</v>
      </c>
      <c r="H104" s="174">
        <f>I104+K104</f>
        <v>0</v>
      </c>
      <c r="I104" s="174"/>
      <c r="J104" s="174"/>
      <c r="K104" s="174">
        <f>SUM(K105:K105)</f>
        <v>0</v>
      </c>
      <c r="L104" s="175">
        <f>M104+O104</f>
        <v>7.8</v>
      </c>
      <c r="M104" s="175">
        <f>E104+I104</f>
        <v>7.8</v>
      </c>
      <c r="N104" s="175">
        <f>F104+J104</f>
        <v>5.6</v>
      </c>
      <c r="O104" s="175">
        <f>G104+K104</f>
        <v>0</v>
      </c>
    </row>
    <row r="105" spans="1:15" ht="39" x14ac:dyDescent="0.25">
      <c r="A105" s="163"/>
      <c r="B105" s="168" t="s">
        <v>221</v>
      </c>
      <c r="C105" s="580"/>
      <c r="D105" s="176"/>
      <c r="E105" s="176"/>
      <c r="F105" s="176"/>
      <c r="G105" s="176"/>
      <c r="H105" s="177"/>
      <c r="I105" s="177"/>
      <c r="J105" s="177"/>
      <c r="K105" s="177"/>
      <c r="L105" s="178"/>
      <c r="M105" s="178"/>
      <c r="N105" s="178"/>
      <c r="O105" s="178"/>
    </row>
    <row r="106" spans="1:15" ht="15" customHeight="1" x14ac:dyDescent="0.25">
      <c r="A106" s="159" t="s">
        <v>93</v>
      </c>
      <c r="B106" s="30" t="s">
        <v>11</v>
      </c>
      <c r="C106" s="581" t="s">
        <v>25</v>
      </c>
      <c r="D106" s="173">
        <f>E106+G106</f>
        <v>12.1</v>
      </c>
      <c r="E106" s="173">
        <v>12.1</v>
      </c>
      <c r="F106" s="173">
        <v>8.6</v>
      </c>
      <c r="G106" s="173">
        <f>SUM(G107:G107)</f>
        <v>0</v>
      </c>
      <c r="H106" s="174">
        <f>I106+K106</f>
        <v>0</v>
      </c>
      <c r="I106" s="174"/>
      <c r="J106" s="174"/>
      <c r="K106" s="174">
        <f>SUM(K107:K107)</f>
        <v>0</v>
      </c>
      <c r="L106" s="175">
        <f>M106+O106</f>
        <v>12.1</v>
      </c>
      <c r="M106" s="175">
        <f>E106+I106</f>
        <v>12.1</v>
      </c>
      <c r="N106" s="175">
        <f>F106+J106</f>
        <v>8.6</v>
      </c>
      <c r="O106" s="175">
        <f>G106+K106</f>
        <v>0</v>
      </c>
    </row>
    <row r="107" spans="1:15" ht="39" x14ac:dyDescent="0.25">
      <c r="A107" s="163"/>
      <c r="B107" s="168" t="s">
        <v>221</v>
      </c>
      <c r="C107" s="580"/>
      <c r="D107" s="176"/>
      <c r="E107" s="176"/>
      <c r="F107" s="176"/>
      <c r="G107" s="176"/>
      <c r="H107" s="177"/>
      <c r="I107" s="177"/>
      <c r="J107" s="177"/>
      <c r="K107" s="177"/>
      <c r="L107" s="178"/>
      <c r="M107" s="178"/>
      <c r="N107" s="178"/>
      <c r="O107" s="178"/>
    </row>
    <row r="108" spans="1:15" ht="15" customHeight="1" x14ac:dyDescent="0.25">
      <c r="A108" s="159" t="s">
        <v>94</v>
      </c>
      <c r="B108" s="30" t="s">
        <v>12</v>
      </c>
      <c r="C108" s="581" t="s">
        <v>25</v>
      </c>
      <c r="D108" s="173">
        <f>E108+G108</f>
        <v>8.6999999999999993</v>
      </c>
      <c r="E108" s="173">
        <v>8.6999999999999993</v>
      </c>
      <c r="F108" s="173">
        <v>6.2</v>
      </c>
      <c r="G108" s="173">
        <f>SUM(G109:G109)</f>
        <v>0</v>
      </c>
      <c r="H108" s="174">
        <f>I108+K108</f>
        <v>0</v>
      </c>
      <c r="I108" s="174"/>
      <c r="J108" s="174"/>
      <c r="K108" s="174">
        <f>SUM(K109:K109)</f>
        <v>0</v>
      </c>
      <c r="L108" s="175">
        <f>M108+O108</f>
        <v>8.6999999999999993</v>
      </c>
      <c r="M108" s="175">
        <f>E108+I108</f>
        <v>8.6999999999999993</v>
      </c>
      <c r="N108" s="175">
        <f>F108+J108</f>
        <v>6.2</v>
      </c>
      <c r="O108" s="175">
        <f>G108+K108</f>
        <v>0</v>
      </c>
    </row>
    <row r="109" spans="1:15" ht="39" x14ac:dyDescent="0.25">
      <c r="A109" s="163"/>
      <c r="B109" s="168" t="s">
        <v>221</v>
      </c>
      <c r="C109" s="580"/>
      <c r="D109" s="176"/>
      <c r="E109" s="176"/>
      <c r="F109" s="176"/>
      <c r="G109" s="176"/>
      <c r="H109" s="177"/>
      <c r="I109" s="177"/>
      <c r="J109" s="177"/>
      <c r="K109" s="177"/>
      <c r="L109" s="178"/>
      <c r="M109" s="178"/>
      <c r="N109" s="178"/>
      <c r="O109" s="178"/>
    </row>
    <row r="110" spans="1:15" ht="15" customHeight="1" x14ac:dyDescent="0.25">
      <c r="A110" s="159" t="s">
        <v>95</v>
      </c>
      <c r="B110" s="30" t="s">
        <v>62</v>
      </c>
      <c r="C110" s="581" t="s">
        <v>25</v>
      </c>
      <c r="D110" s="173">
        <f>E110+G110</f>
        <v>11.2</v>
      </c>
      <c r="E110" s="173">
        <v>11.2</v>
      </c>
      <c r="F110" s="173">
        <v>8</v>
      </c>
      <c r="G110" s="173">
        <f>SUM(G111:G111)</f>
        <v>0</v>
      </c>
      <c r="H110" s="174">
        <f>I110+K110</f>
        <v>0</v>
      </c>
      <c r="I110" s="174"/>
      <c r="J110" s="174"/>
      <c r="K110" s="174">
        <f>SUM(K111:K111)</f>
        <v>0</v>
      </c>
      <c r="L110" s="175">
        <f>M110+O110</f>
        <v>11.2</v>
      </c>
      <c r="M110" s="175">
        <f>E110+I110</f>
        <v>11.2</v>
      </c>
      <c r="N110" s="175">
        <f>F110+J110</f>
        <v>8</v>
      </c>
      <c r="O110" s="175">
        <f>G110+K110</f>
        <v>0</v>
      </c>
    </row>
    <row r="111" spans="1:15" ht="39" x14ac:dyDescent="0.25">
      <c r="A111" s="163"/>
      <c r="B111" s="168" t="s">
        <v>221</v>
      </c>
      <c r="C111" s="580"/>
      <c r="D111" s="176"/>
      <c r="E111" s="176"/>
      <c r="F111" s="176"/>
      <c r="G111" s="176"/>
      <c r="H111" s="177"/>
      <c r="I111" s="177"/>
      <c r="J111" s="177"/>
      <c r="K111" s="177"/>
      <c r="L111" s="178"/>
      <c r="M111" s="178"/>
      <c r="N111" s="178"/>
      <c r="O111" s="178"/>
    </row>
    <row r="112" spans="1:15" ht="15" customHeight="1" x14ac:dyDescent="0.25">
      <c r="A112" s="159" t="s">
        <v>96</v>
      </c>
      <c r="B112" s="30" t="s">
        <v>14</v>
      </c>
      <c r="C112" s="581" t="s">
        <v>25</v>
      </c>
      <c r="D112" s="173">
        <f>E112+G112</f>
        <v>9.1</v>
      </c>
      <c r="E112" s="173">
        <v>9.1</v>
      </c>
      <c r="F112" s="173">
        <v>6.5</v>
      </c>
      <c r="G112" s="173">
        <f>SUM(G113:G113)</f>
        <v>0</v>
      </c>
      <c r="H112" s="174">
        <f>I112+K112</f>
        <v>0</v>
      </c>
      <c r="I112" s="174"/>
      <c r="J112" s="174"/>
      <c r="K112" s="174">
        <f>SUM(K113:K113)</f>
        <v>0</v>
      </c>
      <c r="L112" s="175">
        <f>M112+O112</f>
        <v>9.1</v>
      </c>
      <c r="M112" s="175">
        <f>E112+I112</f>
        <v>9.1</v>
      </c>
      <c r="N112" s="175">
        <f>F112+J112</f>
        <v>6.5</v>
      </c>
      <c r="O112" s="175">
        <f>G112+K112</f>
        <v>0</v>
      </c>
    </row>
    <row r="113" spans="1:15" ht="39" x14ac:dyDescent="0.25">
      <c r="A113" s="163"/>
      <c r="B113" s="168" t="s">
        <v>221</v>
      </c>
      <c r="C113" s="580"/>
      <c r="D113" s="176"/>
      <c r="E113" s="176"/>
      <c r="F113" s="176"/>
      <c r="G113" s="176"/>
      <c r="H113" s="177"/>
      <c r="I113" s="177"/>
      <c r="J113" s="177"/>
      <c r="K113" s="177"/>
      <c r="L113" s="178"/>
      <c r="M113" s="178"/>
      <c r="N113" s="178"/>
      <c r="O113" s="178"/>
    </row>
    <row r="114" spans="1:15" ht="15" customHeight="1" x14ac:dyDescent="0.25">
      <c r="A114" s="159" t="s">
        <v>97</v>
      </c>
      <c r="B114" s="30" t="s">
        <v>15</v>
      </c>
      <c r="C114" s="581" t="s">
        <v>25</v>
      </c>
      <c r="D114" s="173">
        <f>E114+G114</f>
        <v>10</v>
      </c>
      <c r="E114" s="173">
        <v>10</v>
      </c>
      <c r="F114" s="173">
        <v>7.1</v>
      </c>
      <c r="G114" s="173">
        <f>SUM(G115:G115)</f>
        <v>0</v>
      </c>
      <c r="H114" s="174">
        <f>I114+K114</f>
        <v>0</v>
      </c>
      <c r="I114" s="174"/>
      <c r="J114" s="174"/>
      <c r="K114" s="174">
        <f>SUM(K115:K115)</f>
        <v>0</v>
      </c>
      <c r="L114" s="175">
        <f>M114+O114</f>
        <v>10</v>
      </c>
      <c r="M114" s="175">
        <f>E114+I114</f>
        <v>10</v>
      </c>
      <c r="N114" s="175">
        <f>F114+J114</f>
        <v>7.1</v>
      </c>
      <c r="O114" s="175">
        <f>G114+K114</f>
        <v>0</v>
      </c>
    </row>
    <row r="115" spans="1:15" ht="39" x14ac:dyDescent="0.25">
      <c r="A115" s="163"/>
      <c r="B115" s="168" t="s">
        <v>221</v>
      </c>
      <c r="C115" s="580"/>
      <c r="D115" s="176"/>
      <c r="E115" s="176"/>
      <c r="F115" s="176"/>
      <c r="G115" s="176"/>
      <c r="H115" s="177"/>
      <c r="I115" s="177"/>
      <c r="J115" s="177"/>
      <c r="K115" s="177"/>
      <c r="L115" s="178"/>
      <c r="M115" s="178"/>
      <c r="N115" s="178"/>
      <c r="O115" s="178"/>
    </row>
    <row r="116" spans="1:15" ht="15" customHeight="1" x14ac:dyDescent="0.25">
      <c r="A116" s="159" t="s">
        <v>98</v>
      </c>
      <c r="B116" s="30" t="s">
        <v>16</v>
      </c>
      <c r="C116" s="581" t="s">
        <v>25</v>
      </c>
      <c r="D116" s="173">
        <f>E116+G116</f>
        <v>26.7</v>
      </c>
      <c r="E116" s="173">
        <v>26.7</v>
      </c>
      <c r="F116" s="173">
        <v>19.100000000000001</v>
      </c>
      <c r="G116" s="173">
        <f>SUM(G117:G117)</f>
        <v>0</v>
      </c>
      <c r="H116" s="174">
        <f>I116+K116</f>
        <v>0</v>
      </c>
      <c r="I116" s="174"/>
      <c r="J116" s="174"/>
      <c r="K116" s="174">
        <f>SUM(K117:K117)</f>
        <v>0</v>
      </c>
      <c r="L116" s="175">
        <f>M116+O116</f>
        <v>26.7</v>
      </c>
      <c r="M116" s="175">
        <f>E116+I116</f>
        <v>26.7</v>
      </c>
      <c r="N116" s="175">
        <f>F116+J116</f>
        <v>19.100000000000001</v>
      </c>
      <c r="O116" s="175">
        <f>G116+K116</f>
        <v>0</v>
      </c>
    </row>
    <row r="117" spans="1:15" ht="39" x14ac:dyDescent="0.25">
      <c r="A117" s="163"/>
      <c r="B117" s="168" t="s">
        <v>221</v>
      </c>
      <c r="C117" s="580"/>
      <c r="D117" s="176"/>
      <c r="E117" s="176"/>
      <c r="F117" s="176"/>
      <c r="G117" s="176"/>
      <c r="H117" s="177"/>
      <c r="I117" s="177"/>
      <c r="J117" s="177"/>
      <c r="K117" s="177"/>
      <c r="L117" s="178"/>
      <c r="M117" s="178"/>
      <c r="N117" s="178"/>
      <c r="O117" s="178"/>
    </row>
    <row r="118" spans="1:15" ht="15" customHeight="1" x14ac:dyDescent="0.25">
      <c r="A118" s="159" t="s">
        <v>99</v>
      </c>
      <c r="B118" s="30" t="s">
        <v>17</v>
      </c>
      <c r="C118" s="581" t="s">
        <v>25</v>
      </c>
      <c r="D118" s="173">
        <f>E118+G118</f>
        <v>8.1999999999999993</v>
      </c>
      <c r="E118" s="173">
        <v>8.1999999999999993</v>
      </c>
      <c r="F118" s="173">
        <v>5.9</v>
      </c>
      <c r="G118" s="173">
        <f>SUM(G119:G119)</f>
        <v>0</v>
      </c>
      <c r="H118" s="174">
        <f>I118+K118</f>
        <v>0</v>
      </c>
      <c r="I118" s="174"/>
      <c r="J118" s="174"/>
      <c r="K118" s="174">
        <f>SUM(K119:K119)</f>
        <v>0</v>
      </c>
      <c r="L118" s="175">
        <f>M118+O118</f>
        <v>8.1999999999999993</v>
      </c>
      <c r="M118" s="175">
        <f>E118+I118</f>
        <v>8.1999999999999993</v>
      </c>
      <c r="N118" s="175">
        <f>F118+J118</f>
        <v>5.9</v>
      </c>
      <c r="O118" s="175">
        <f>G118+K118</f>
        <v>0</v>
      </c>
    </row>
    <row r="119" spans="1:15" ht="39" x14ac:dyDescent="0.25">
      <c r="A119" s="163"/>
      <c r="B119" s="168" t="s">
        <v>221</v>
      </c>
      <c r="C119" s="580"/>
      <c r="D119" s="176"/>
      <c r="E119" s="176"/>
      <c r="F119" s="176"/>
      <c r="G119" s="176"/>
      <c r="H119" s="177"/>
      <c r="I119" s="177"/>
      <c r="J119" s="177"/>
      <c r="K119" s="177"/>
      <c r="L119" s="178"/>
      <c r="M119" s="178"/>
      <c r="N119" s="178"/>
      <c r="O119" s="178"/>
    </row>
    <row r="120" spans="1:15" ht="15" customHeight="1" x14ac:dyDescent="0.25">
      <c r="A120" s="159" t="s">
        <v>100</v>
      </c>
      <c r="B120" s="30" t="s">
        <v>18</v>
      </c>
      <c r="C120" s="581" t="s">
        <v>25</v>
      </c>
      <c r="D120" s="173">
        <f>E120+G120</f>
        <v>6.5</v>
      </c>
      <c r="E120" s="173">
        <v>6.5</v>
      </c>
      <c r="F120" s="173">
        <v>4.7</v>
      </c>
      <c r="G120" s="173">
        <f>SUM(G121:G121)</f>
        <v>0</v>
      </c>
      <c r="H120" s="174">
        <f>I120+K120</f>
        <v>0</v>
      </c>
      <c r="I120" s="174"/>
      <c r="J120" s="174"/>
      <c r="K120" s="174">
        <f>SUM(K121:K121)</f>
        <v>0</v>
      </c>
      <c r="L120" s="175">
        <f>M120+O120</f>
        <v>6.5</v>
      </c>
      <c r="M120" s="175">
        <f>E120+I120</f>
        <v>6.5</v>
      </c>
      <c r="N120" s="175">
        <f>F120+J120</f>
        <v>4.7</v>
      </c>
      <c r="O120" s="175">
        <f>G120+K120</f>
        <v>0</v>
      </c>
    </row>
    <row r="121" spans="1:15" ht="39" x14ac:dyDescent="0.25">
      <c r="A121" s="163"/>
      <c r="B121" s="168" t="s">
        <v>221</v>
      </c>
      <c r="C121" s="580"/>
      <c r="D121" s="176"/>
      <c r="E121" s="176"/>
      <c r="F121" s="176"/>
      <c r="G121" s="176"/>
      <c r="H121" s="177"/>
      <c r="I121" s="177"/>
      <c r="J121" s="177"/>
      <c r="K121" s="177"/>
      <c r="L121" s="178"/>
      <c r="M121" s="178"/>
      <c r="N121" s="178"/>
      <c r="O121" s="178"/>
    </row>
    <row r="122" spans="1:15" ht="15" customHeight="1" x14ac:dyDescent="0.25">
      <c r="A122" s="159" t="s">
        <v>101</v>
      </c>
      <c r="B122" s="30" t="s">
        <v>19</v>
      </c>
      <c r="C122" s="581" t="s">
        <v>25</v>
      </c>
      <c r="D122" s="173">
        <f>E122+G122</f>
        <v>74.599999999999994</v>
      </c>
      <c r="E122" s="173">
        <v>74.599999999999994</v>
      </c>
      <c r="F122" s="173">
        <v>47</v>
      </c>
      <c r="G122" s="173">
        <f>SUM(G123:G123)</f>
        <v>0</v>
      </c>
      <c r="H122" s="174">
        <f>I122+K122</f>
        <v>0</v>
      </c>
      <c r="I122" s="174"/>
      <c r="J122" s="174">
        <v>0.1</v>
      </c>
      <c r="K122" s="174">
        <f>SUM(K123:K123)</f>
        <v>0</v>
      </c>
      <c r="L122" s="175">
        <f>M122+O122</f>
        <v>74.599999999999994</v>
      </c>
      <c r="M122" s="175">
        <f>E122+I122</f>
        <v>74.599999999999994</v>
      </c>
      <c r="N122" s="175">
        <f>F122+J122</f>
        <v>47.1</v>
      </c>
      <c r="O122" s="175">
        <f>G122+K122</f>
        <v>0</v>
      </c>
    </row>
    <row r="123" spans="1:15" ht="39" x14ac:dyDescent="0.25">
      <c r="A123" s="163"/>
      <c r="B123" s="168" t="s">
        <v>221</v>
      </c>
      <c r="C123" s="580"/>
      <c r="D123" s="176"/>
      <c r="E123" s="176"/>
      <c r="F123" s="176"/>
      <c r="G123" s="176"/>
      <c r="H123" s="177"/>
      <c r="I123" s="177"/>
      <c r="J123" s="177"/>
      <c r="K123" s="177"/>
      <c r="L123" s="178"/>
      <c r="M123" s="178"/>
      <c r="N123" s="178"/>
      <c r="O123" s="178"/>
    </row>
    <row r="124" spans="1:15" ht="15.95" customHeight="1" x14ac:dyDescent="0.25">
      <c r="A124" s="21" t="s">
        <v>102</v>
      </c>
      <c r="B124" s="28" t="s">
        <v>179</v>
      </c>
      <c r="C124" s="26"/>
      <c r="D124" s="24">
        <f>SUM(D100:D123)</f>
        <v>387.09999999999991</v>
      </c>
      <c r="E124" s="24">
        <f>SUM(E100:E123)</f>
        <v>387.09999999999991</v>
      </c>
      <c r="F124" s="24">
        <f>SUM(F100:F123)</f>
        <v>124.60000000000001</v>
      </c>
      <c r="G124" s="24">
        <f>SUM(G100:G123)</f>
        <v>0</v>
      </c>
      <c r="H124" s="25">
        <f t="shared" ref="H124:O124" si="25">SUM(H100:H123)</f>
        <v>0</v>
      </c>
      <c r="I124" s="25">
        <f t="shared" si="25"/>
        <v>0</v>
      </c>
      <c r="J124" s="25">
        <f t="shared" si="25"/>
        <v>0.1</v>
      </c>
      <c r="K124" s="25">
        <f t="shared" si="25"/>
        <v>0</v>
      </c>
      <c r="L124" s="22">
        <f t="shared" si="25"/>
        <v>387.09999999999991</v>
      </c>
      <c r="M124" s="22">
        <f t="shared" si="25"/>
        <v>387.09999999999991</v>
      </c>
      <c r="N124" s="22">
        <f t="shared" si="25"/>
        <v>124.70000000000002</v>
      </c>
      <c r="O124" s="22">
        <f t="shared" si="25"/>
        <v>0</v>
      </c>
    </row>
    <row r="125" spans="1:15" ht="15.95" customHeight="1" x14ac:dyDescent="0.25">
      <c r="A125" s="20" t="s">
        <v>103</v>
      </c>
      <c r="B125" s="526" t="s">
        <v>69</v>
      </c>
      <c r="C125" s="527"/>
      <c r="D125" s="527"/>
      <c r="E125" s="527"/>
      <c r="F125" s="527"/>
      <c r="G125" s="527"/>
      <c r="H125" s="527"/>
      <c r="I125" s="527"/>
      <c r="J125" s="527"/>
      <c r="K125" s="527"/>
      <c r="L125" s="527"/>
      <c r="M125" s="527"/>
      <c r="N125" s="527"/>
      <c r="O125" s="528"/>
    </row>
    <row r="126" spans="1:15" ht="15" customHeight="1" x14ac:dyDescent="0.25">
      <c r="A126" s="584" t="s">
        <v>104</v>
      </c>
      <c r="B126" s="81" t="s">
        <v>20</v>
      </c>
      <c r="C126" s="185"/>
      <c r="D126" s="161">
        <f>SUM(D128:D131)</f>
        <v>956.2</v>
      </c>
      <c r="E126" s="161">
        <f>SUM(E128:E131)</f>
        <v>956.2</v>
      </c>
      <c r="F126" s="161">
        <f>SUM(F128:F131)</f>
        <v>0</v>
      </c>
      <c r="G126" s="161">
        <f>SUM(G128:G131)</f>
        <v>0</v>
      </c>
      <c r="H126" s="162">
        <f t="shared" ref="H126:O126" si="26">SUM(H128:H131)</f>
        <v>0</v>
      </c>
      <c r="I126" s="162">
        <f t="shared" si="26"/>
        <v>0</v>
      </c>
      <c r="J126" s="162">
        <f t="shared" si="26"/>
        <v>0</v>
      </c>
      <c r="K126" s="162">
        <f t="shared" si="26"/>
        <v>0</v>
      </c>
      <c r="L126" s="81">
        <f t="shared" si="26"/>
        <v>956.2</v>
      </c>
      <c r="M126" s="81">
        <f t="shared" si="26"/>
        <v>956.2</v>
      </c>
      <c r="N126" s="81">
        <f t="shared" si="26"/>
        <v>0</v>
      </c>
      <c r="O126" s="81">
        <f t="shared" si="26"/>
        <v>0</v>
      </c>
    </row>
    <row r="127" spans="1:15" ht="15" customHeight="1" x14ac:dyDescent="0.25">
      <c r="A127" s="585"/>
      <c r="B127" s="164" t="s">
        <v>196</v>
      </c>
      <c r="C127" s="186"/>
      <c r="D127" s="166"/>
      <c r="E127" s="166"/>
      <c r="F127" s="166"/>
      <c r="G127" s="166"/>
      <c r="H127" s="80"/>
      <c r="I127" s="80"/>
      <c r="J127" s="80"/>
      <c r="K127" s="80"/>
      <c r="L127" s="36"/>
      <c r="M127" s="36"/>
      <c r="N127" s="36"/>
      <c r="O127" s="30"/>
    </row>
    <row r="128" spans="1:15" ht="26.25" hidden="1" x14ac:dyDescent="0.25">
      <c r="A128" s="585"/>
      <c r="B128" s="167" t="s">
        <v>223</v>
      </c>
      <c r="C128" s="40" t="s">
        <v>24</v>
      </c>
      <c r="D128" s="9">
        <f>E128+G128</f>
        <v>0</v>
      </c>
      <c r="E128" s="9"/>
      <c r="F128" s="9"/>
      <c r="G128" s="9"/>
      <c r="H128" s="10">
        <f>I128+K128</f>
        <v>0</v>
      </c>
      <c r="I128" s="10"/>
      <c r="J128" s="10"/>
      <c r="K128" s="10"/>
      <c r="L128" s="188">
        <f>M128+O128</f>
        <v>0</v>
      </c>
      <c r="M128" s="189">
        <f t="shared" ref="M128:O132" si="27">E128+I128</f>
        <v>0</v>
      </c>
      <c r="N128" s="189">
        <f t="shared" si="27"/>
        <v>0</v>
      </c>
      <c r="O128" s="190">
        <f t="shared" si="27"/>
        <v>0</v>
      </c>
    </row>
    <row r="129" spans="1:15" ht="26.25" x14ac:dyDescent="0.25">
      <c r="A129" s="585"/>
      <c r="B129" s="169" t="s">
        <v>201</v>
      </c>
      <c r="C129" s="40" t="s">
        <v>24</v>
      </c>
      <c r="D129" s="17">
        <f>E129+G129</f>
        <v>205.8</v>
      </c>
      <c r="E129" s="17">
        <v>205.8</v>
      </c>
      <c r="F129" s="17"/>
      <c r="G129" s="17"/>
      <c r="H129" s="11">
        <f>I129+K129</f>
        <v>0</v>
      </c>
      <c r="I129" s="11"/>
      <c r="J129" s="11"/>
      <c r="K129" s="11"/>
      <c r="L129" s="13">
        <f>M129+O129</f>
        <v>205.8</v>
      </c>
      <c r="M129" s="412">
        <f t="shared" si="27"/>
        <v>205.8</v>
      </c>
      <c r="N129" s="412">
        <f t="shared" si="27"/>
        <v>0</v>
      </c>
      <c r="O129" s="412">
        <f t="shared" si="27"/>
        <v>0</v>
      </c>
    </row>
    <row r="130" spans="1:15" x14ac:dyDescent="0.25">
      <c r="A130" s="585"/>
      <c r="B130" s="169" t="s">
        <v>224</v>
      </c>
      <c r="C130" s="31" t="s">
        <v>24</v>
      </c>
      <c r="D130" s="17">
        <f>E130+G130</f>
        <v>337.6</v>
      </c>
      <c r="E130" s="44">
        <v>337.6</v>
      </c>
      <c r="F130" s="44"/>
      <c r="G130" s="44"/>
      <c r="H130" s="11">
        <f>I130+K130</f>
        <v>0</v>
      </c>
      <c r="I130" s="106"/>
      <c r="J130" s="106"/>
      <c r="K130" s="106"/>
      <c r="L130" s="13">
        <f>M130+O130</f>
        <v>337.6</v>
      </c>
      <c r="M130" s="175">
        <f t="shared" si="27"/>
        <v>337.6</v>
      </c>
      <c r="N130" s="175">
        <f t="shared" si="27"/>
        <v>0</v>
      </c>
      <c r="O130" s="175">
        <f t="shared" si="27"/>
        <v>0</v>
      </c>
    </row>
    <row r="131" spans="1:15" ht="26.25" x14ac:dyDescent="0.25">
      <c r="A131" s="585"/>
      <c r="B131" s="192" t="s">
        <v>225</v>
      </c>
      <c r="C131" s="31" t="s">
        <v>24</v>
      </c>
      <c r="D131" s="17">
        <f>E131+G131</f>
        <v>412.8</v>
      </c>
      <c r="E131" s="17">
        <v>412.8</v>
      </c>
      <c r="F131" s="17"/>
      <c r="G131" s="17"/>
      <c r="H131" s="11">
        <f>I131+K131</f>
        <v>0</v>
      </c>
      <c r="I131" s="11"/>
      <c r="J131" s="11"/>
      <c r="K131" s="11"/>
      <c r="L131" s="13">
        <f>M131+O131</f>
        <v>412.8</v>
      </c>
      <c r="M131" s="179">
        <f t="shared" si="27"/>
        <v>412.8</v>
      </c>
      <c r="N131" s="175">
        <f t="shared" si="27"/>
        <v>0</v>
      </c>
      <c r="O131" s="175">
        <f t="shared" si="27"/>
        <v>0</v>
      </c>
    </row>
    <row r="132" spans="1:15" ht="15" customHeight="1" x14ac:dyDescent="0.25">
      <c r="A132" s="582" t="s">
        <v>105</v>
      </c>
      <c r="B132" s="81" t="s">
        <v>53</v>
      </c>
      <c r="C132" s="581" t="s">
        <v>24</v>
      </c>
      <c r="D132" s="173">
        <f>E132+G132</f>
        <v>117.5</v>
      </c>
      <c r="E132" s="173">
        <v>117.5</v>
      </c>
      <c r="F132" s="173">
        <v>87.9</v>
      </c>
      <c r="G132" s="173"/>
      <c r="H132" s="174">
        <f>I132+K132</f>
        <v>0</v>
      </c>
      <c r="I132" s="174"/>
      <c r="J132" s="174"/>
      <c r="K132" s="174"/>
      <c r="L132" s="175">
        <f>M132+O132</f>
        <v>117.5</v>
      </c>
      <c r="M132" s="175">
        <f t="shared" si="27"/>
        <v>117.5</v>
      </c>
      <c r="N132" s="175">
        <f t="shared" si="27"/>
        <v>87.9</v>
      </c>
      <c r="O132" s="175">
        <f t="shared" si="27"/>
        <v>0</v>
      </c>
    </row>
    <row r="133" spans="1:15" s="38" customFormat="1" ht="25.5" x14ac:dyDescent="0.2">
      <c r="A133" s="583"/>
      <c r="B133" s="168" t="s">
        <v>226</v>
      </c>
      <c r="C133" s="580"/>
      <c r="D133" s="176"/>
      <c r="E133" s="176"/>
      <c r="F133" s="176"/>
      <c r="G133" s="176"/>
      <c r="H133" s="177"/>
      <c r="I133" s="177"/>
      <c r="J133" s="177"/>
      <c r="K133" s="177"/>
      <c r="L133" s="178"/>
      <c r="M133" s="178"/>
      <c r="N133" s="178"/>
      <c r="O133" s="178"/>
    </row>
    <row r="134" spans="1:15" ht="15.95" customHeight="1" x14ac:dyDescent="0.25">
      <c r="A134" s="55" t="s">
        <v>106</v>
      </c>
      <c r="B134" s="45" t="s">
        <v>181</v>
      </c>
      <c r="C134" s="79"/>
      <c r="D134" s="24">
        <f>D126+D132</f>
        <v>1073.7</v>
      </c>
      <c r="E134" s="24">
        <f>E126+E132</f>
        <v>1073.7</v>
      </c>
      <c r="F134" s="24">
        <f>F126+F132</f>
        <v>87.9</v>
      </c>
      <c r="G134" s="24">
        <f>G126+G132</f>
        <v>0</v>
      </c>
      <c r="H134" s="25">
        <f t="shared" ref="H134:O134" si="28">H126+H132</f>
        <v>0</v>
      </c>
      <c r="I134" s="25">
        <f t="shared" si="28"/>
        <v>0</v>
      </c>
      <c r="J134" s="25">
        <f t="shared" si="28"/>
        <v>0</v>
      </c>
      <c r="K134" s="25">
        <f t="shared" si="28"/>
        <v>0</v>
      </c>
      <c r="L134" s="22">
        <f t="shared" si="28"/>
        <v>1073.7</v>
      </c>
      <c r="M134" s="22">
        <f t="shared" si="28"/>
        <v>1073.7</v>
      </c>
      <c r="N134" s="22">
        <f t="shared" si="28"/>
        <v>87.9</v>
      </c>
      <c r="O134" s="22">
        <f t="shared" si="28"/>
        <v>0</v>
      </c>
    </row>
    <row r="135" spans="1:15" ht="15.95" customHeight="1" x14ac:dyDescent="0.25">
      <c r="A135" s="107" t="s">
        <v>107</v>
      </c>
      <c r="B135" s="384" t="s">
        <v>173</v>
      </c>
      <c r="C135" s="382"/>
      <c r="D135" s="386">
        <f>SUM(D137:D156)</f>
        <v>2439.6999999999998</v>
      </c>
      <c r="E135" s="194">
        <f>SUM(E137:E156)</f>
        <v>2439.6999999999998</v>
      </c>
      <c r="F135" s="194">
        <f>SUM(F137:F156)</f>
        <v>848.59999999999991</v>
      </c>
      <c r="G135" s="194">
        <f>SUM(G137:G156)</f>
        <v>0</v>
      </c>
      <c r="H135" s="195">
        <f t="shared" ref="H135:O135" si="29">SUM(H137:H156)</f>
        <v>0</v>
      </c>
      <c r="I135" s="195">
        <f t="shared" si="29"/>
        <v>0</v>
      </c>
      <c r="J135" s="195">
        <f t="shared" si="29"/>
        <v>-7.6</v>
      </c>
      <c r="K135" s="195">
        <f t="shared" si="29"/>
        <v>0</v>
      </c>
      <c r="L135" s="196">
        <f t="shared" si="29"/>
        <v>2439.6999999999998</v>
      </c>
      <c r="M135" s="196">
        <f t="shared" si="29"/>
        <v>2439.6999999999998</v>
      </c>
      <c r="N135" s="196">
        <f t="shared" si="29"/>
        <v>841</v>
      </c>
      <c r="O135" s="196">
        <f t="shared" si="29"/>
        <v>0</v>
      </c>
    </row>
    <row r="136" spans="1:15" ht="15" customHeight="1" x14ac:dyDescent="0.25">
      <c r="A136" s="100"/>
      <c r="B136" s="103" t="s">
        <v>196</v>
      </c>
      <c r="C136" s="373"/>
      <c r="D136" s="387"/>
      <c r="E136" s="197"/>
      <c r="F136" s="198"/>
      <c r="G136" s="198"/>
      <c r="H136" s="199"/>
      <c r="I136" s="199"/>
      <c r="J136" s="200"/>
      <c r="K136" s="200"/>
      <c r="L136" s="201"/>
      <c r="M136" s="201"/>
      <c r="N136" s="202"/>
      <c r="O136" s="202"/>
    </row>
    <row r="137" spans="1:15" ht="26.25" x14ac:dyDescent="0.25">
      <c r="A137" s="100"/>
      <c r="B137" s="203" t="s">
        <v>207</v>
      </c>
      <c r="C137" s="373"/>
      <c r="D137" s="388">
        <f>E137+G137</f>
        <v>0.8</v>
      </c>
      <c r="E137" s="205">
        <f t="shared" ref="E137:G147" si="30">E32</f>
        <v>0.8</v>
      </c>
      <c r="F137" s="205">
        <f t="shared" si="30"/>
        <v>0.6</v>
      </c>
      <c r="G137" s="205">
        <f t="shared" si="30"/>
        <v>0</v>
      </c>
      <c r="H137" s="206">
        <f t="shared" ref="H137:H156" si="31">I137+K137</f>
        <v>0</v>
      </c>
      <c r="I137" s="206">
        <f t="shared" ref="I137:K147" si="32">I32</f>
        <v>0</v>
      </c>
      <c r="J137" s="206">
        <f t="shared" si="32"/>
        <v>0</v>
      </c>
      <c r="K137" s="206">
        <f t="shared" si="32"/>
        <v>0</v>
      </c>
      <c r="L137" s="207">
        <f t="shared" ref="L137:L156" si="33">M137+O137</f>
        <v>0.8</v>
      </c>
      <c r="M137" s="207">
        <f t="shared" ref="M137:O147" si="34">M32</f>
        <v>0.8</v>
      </c>
      <c r="N137" s="207">
        <f t="shared" si="34"/>
        <v>0.6</v>
      </c>
      <c r="O137" s="207">
        <f t="shared" si="34"/>
        <v>0</v>
      </c>
    </row>
    <row r="138" spans="1:15" x14ac:dyDescent="0.25">
      <c r="A138" s="208"/>
      <c r="B138" s="203" t="s">
        <v>203</v>
      </c>
      <c r="C138" s="389"/>
      <c r="D138" s="371">
        <f t="shared" ref="D138:D156" si="35">E138+G138</f>
        <v>30.6</v>
      </c>
      <c r="E138" s="97">
        <f t="shared" si="30"/>
        <v>30.6</v>
      </c>
      <c r="F138" s="97">
        <f t="shared" si="30"/>
        <v>23.4</v>
      </c>
      <c r="G138" s="97">
        <f t="shared" si="30"/>
        <v>0</v>
      </c>
      <c r="H138" s="101">
        <f t="shared" si="31"/>
        <v>0</v>
      </c>
      <c r="I138" s="101">
        <f t="shared" si="32"/>
        <v>0</v>
      </c>
      <c r="J138" s="101">
        <f t="shared" si="32"/>
        <v>0</v>
      </c>
      <c r="K138" s="101">
        <f t="shared" si="32"/>
        <v>0</v>
      </c>
      <c r="L138" s="102">
        <f t="shared" si="33"/>
        <v>30.6</v>
      </c>
      <c r="M138" s="102">
        <f t="shared" si="34"/>
        <v>30.6</v>
      </c>
      <c r="N138" s="102">
        <f t="shared" si="34"/>
        <v>23.4</v>
      </c>
      <c r="O138" s="102">
        <f t="shared" si="34"/>
        <v>0</v>
      </c>
    </row>
    <row r="139" spans="1:15" ht="26.25" x14ac:dyDescent="0.25">
      <c r="A139" s="208"/>
      <c r="B139" s="203" t="s">
        <v>209</v>
      </c>
      <c r="C139" s="389"/>
      <c r="D139" s="371">
        <f t="shared" si="35"/>
        <v>8</v>
      </c>
      <c r="E139" s="97">
        <f t="shared" si="30"/>
        <v>8</v>
      </c>
      <c r="F139" s="97">
        <f t="shared" si="30"/>
        <v>6.1</v>
      </c>
      <c r="G139" s="97">
        <f t="shared" si="30"/>
        <v>0</v>
      </c>
      <c r="H139" s="101">
        <f t="shared" si="31"/>
        <v>0</v>
      </c>
      <c r="I139" s="101">
        <f t="shared" si="32"/>
        <v>0</v>
      </c>
      <c r="J139" s="101">
        <f t="shared" si="32"/>
        <v>0</v>
      </c>
      <c r="K139" s="101">
        <f t="shared" si="32"/>
        <v>0</v>
      </c>
      <c r="L139" s="102">
        <f t="shared" si="33"/>
        <v>8</v>
      </c>
      <c r="M139" s="102">
        <f t="shared" si="34"/>
        <v>8</v>
      </c>
      <c r="N139" s="102">
        <f t="shared" si="34"/>
        <v>6.1</v>
      </c>
      <c r="O139" s="102">
        <f t="shared" si="34"/>
        <v>0</v>
      </c>
    </row>
    <row r="140" spans="1:15" ht="26.25" x14ac:dyDescent="0.25">
      <c r="A140" s="208"/>
      <c r="B140" s="203" t="s">
        <v>205</v>
      </c>
      <c r="C140" s="389"/>
      <c r="D140" s="371">
        <f t="shared" si="35"/>
        <v>26.1</v>
      </c>
      <c r="E140" s="97">
        <f t="shared" si="30"/>
        <v>26.1</v>
      </c>
      <c r="F140" s="97">
        <f t="shared" si="30"/>
        <v>17.2</v>
      </c>
      <c r="G140" s="97">
        <f t="shared" si="30"/>
        <v>0</v>
      </c>
      <c r="H140" s="101">
        <f t="shared" si="31"/>
        <v>0</v>
      </c>
      <c r="I140" s="101">
        <f t="shared" si="32"/>
        <v>0</v>
      </c>
      <c r="J140" s="101">
        <f t="shared" si="32"/>
        <v>0</v>
      </c>
      <c r="K140" s="101">
        <f t="shared" si="32"/>
        <v>0</v>
      </c>
      <c r="L140" s="102">
        <f t="shared" si="33"/>
        <v>26.1</v>
      </c>
      <c r="M140" s="102">
        <f t="shared" si="34"/>
        <v>26.1</v>
      </c>
      <c r="N140" s="102">
        <f t="shared" si="34"/>
        <v>17.2</v>
      </c>
      <c r="O140" s="102">
        <f t="shared" si="34"/>
        <v>0</v>
      </c>
    </row>
    <row r="141" spans="1:15" x14ac:dyDescent="0.25">
      <c r="A141" s="208"/>
      <c r="B141" s="203" t="s">
        <v>210</v>
      </c>
      <c r="C141" s="389"/>
      <c r="D141" s="371">
        <f t="shared" si="35"/>
        <v>94.3</v>
      </c>
      <c r="E141" s="97">
        <f t="shared" si="30"/>
        <v>94.3</v>
      </c>
      <c r="F141" s="97">
        <f t="shared" si="30"/>
        <v>68.599999999999994</v>
      </c>
      <c r="G141" s="97">
        <f t="shared" si="30"/>
        <v>0</v>
      </c>
      <c r="H141" s="101">
        <f t="shared" si="31"/>
        <v>0</v>
      </c>
      <c r="I141" s="101">
        <f t="shared" si="32"/>
        <v>0</v>
      </c>
      <c r="J141" s="101">
        <f t="shared" si="32"/>
        <v>0</v>
      </c>
      <c r="K141" s="101">
        <f t="shared" si="32"/>
        <v>0</v>
      </c>
      <c r="L141" s="102">
        <f t="shared" si="33"/>
        <v>94.3</v>
      </c>
      <c r="M141" s="102">
        <f t="shared" si="34"/>
        <v>94.3</v>
      </c>
      <c r="N141" s="102">
        <f t="shared" si="34"/>
        <v>68.599999999999994</v>
      </c>
      <c r="O141" s="102">
        <f t="shared" si="34"/>
        <v>0</v>
      </c>
    </row>
    <row r="142" spans="1:15" x14ac:dyDescent="0.25">
      <c r="A142" s="208"/>
      <c r="B142" s="203" t="s">
        <v>211</v>
      </c>
      <c r="C142" s="389"/>
      <c r="D142" s="371">
        <f t="shared" si="35"/>
        <v>13.7</v>
      </c>
      <c r="E142" s="97">
        <f t="shared" si="30"/>
        <v>13.7</v>
      </c>
      <c r="F142" s="97">
        <f t="shared" si="30"/>
        <v>9.9</v>
      </c>
      <c r="G142" s="97">
        <f t="shared" si="30"/>
        <v>0</v>
      </c>
      <c r="H142" s="101">
        <f t="shared" si="31"/>
        <v>0</v>
      </c>
      <c r="I142" s="101">
        <f t="shared" si="32"/>
        <v>0</v>
      </c>
      <c r="J142" s="101">
        <f t="shared" si="32"/>
        <v>0</v>
      </c>
      <c r="K142" s="101">
        <f t="shared" si="32"/>
        <v>0</v>
      </c>
      <c r="L142" s="102">
        <f t="shared" si="33"/>
        <v>13.7</v>
      </c>
      <c r="M142" s="102">
        <f t="shared" si="34"/>
        <v>13.7</v>
      </c>
      <c r="N142" s="102">
        <f t="shared" si="34"/>
        <v>9.9</v>
      </c>
      <c r="O142" s="102">
        <f t="shared" si="34"/>
        <v>0</v>
      </c>
    </row>
    <row r="143" spans="1:15" ht="26.25" x14ac:dyDescent="0.25">
      <c r="A143" s="208"/>
      <c r="B143" s="203" t="s">
        <v>204</v>
      </c>
      <c r="C143" s="389"/>
      <c r="D143" s="371">
        <f t="shared" si="35"/>
        <v>9</v>
      </c>
      <c r="E143" s="97">
        <f t="shared" si="30"/>
        <v>9</v>
      </c>
      <c r="F143" s="97">
        <f t="shared" si="30"/>
        <v>6.9</v>
      </c>
      <c r="G143" s="97">
        <f t="shared" si="30"/>
        <v>0</v>
      </c>
      <c r="H143" s="101">
        <f t="shared" si="31"/>
        <v>0</v>
      </c>
      <c r="I143" s="101">
        <f t="shared" si="32"/>
        <v>0</v>
      </c>
      <c r="J143" s="101">
        <f t="shared" si="32"/>
        <v>0</v>
      </c>
      <c r="K143" s="101">
        <f t="shared" si="32"/>
        <v>0</v>
      </c>
      <c r="L143" s="102">
        <f t="shared" si="33"/>
        <v>9</v>
      </c>
      <c r="M143" s="102">
        <f t="shared" si="34"/>
        <v>9</v>
      </c>
      <c r="N143" s="102">
        <f t="shared" si="34"/>
        <v>6.9</v>
      </c>
      <c r="O143" s="102">
        <f t="shared" si="34"/>
        <v>0</v>
      </c>
    </row>
    <row r="144" spans="1:15" x14ac:dyDescent="0.25">
      <c r="A144" s="208"/>
      <c r="B144" s="203" t="s">
        <v>212</v>
      </c>
      <c r="C144" s="389"/>
      <c r="D144" s="371">
        <f t="shared" si="35"/>
        <v>12.1</v>
      </c>
      <c r="E144" s="97">
        <f t="shared" si="30"/>
        <v>12.1</v>
      </c>
      <c r="F144" s="97">
        <f t="shared" si="30"/>
        <v>2.9</v>
      </c>
      <c r="G144" s="97">
        <f t="shared" si="30"/>
        <v>0</v>
      </c>
      <c r="H144" s="101">
        <f t="shared" si="31"/>
        <v>0</v>
      </c>
      <c r="I144" s="101">
        <f t="shared" si="32"/>
        <v>0</v>
      </c>
      <c r="J144" s="101">
        <f t="shared" si="32"/>
        <v>0</v>
      </c>
      <c r="K144" s="101">
        <f t="shared" si="32"/>
        <v>0</v>
      </c>
      <c r="L144" s="102">
        <f t="shared" si="33"/>
        <v>12.1</v>
      </c>
      <c r="M144" s="102">
        <f t="shared" si="34"/>
        <v>12.1</v>
      </c>
      <c r="N144" s="102">
        <f t="shared" si="34"/>
        <v>2.9</v>
      </c>
      <c r="O144" s="102">
        <f t="shared" si="34"/>
        <v>0</v>
      </c>
    </row>
    <row r="145" spans="1:18" ht="26.25" x14ac:dyDescent="0.25">
      <c r="A145" s="208"/>
      <c r="B145" s="203" t="s">
        <v>227</v>
      </c>
      <c r="C145" s="389"/>
      <c r="D145" s="371">
        <f t="shared" si="35"/>
        <v>0.6</v>
      </c>
      <c r="E145" s="97">
        <f t="shared" si="30"/>
        <v>0.6</v>
      </c>
      <c r="F145" s="97">
        <f t="shared" si="30"/>
        <v>0.5</v>
      </c>
      <c r="G145" s="97">
        <f t="shared" si="30"/>
        <v>0</v>
      </c>
      <c r="H145" s="101">
        <f t="shared" si="31"/>
        <v>0</v>
      </c>
      <c r="I145" s="101">
        <f t="shared" si="32"/>
        <v>0</v>
      </c>
      <c r="J145" s="101">
        <f t="shared" si="32"/>
        <v>0</v>
      </c>
      <c r="K145" s="101">
        <f t="shared" si="32"/>
        <v>0</v>
      </c>
      <c r="L145" s="102">
        <f t="shared" si="33"/>
        <v>0.6</v>
      </c>
      <c r="M145" s="102">
        <f t="shared" si="34"/>
        <v>0.6</v>
      </c>
      <c r="N145" s="102">
        <f t="shared" si="34"/>
        <v>0.5</v>
      </c>
      <c r="O145" s="102">
        <f t="shared" si="34"/>
        <v>0</v>
      </c>
    </row>
    <row r="146" spans="1:18" x14ac:dyDescent="0.25">
      <c r="A146" s="208"/>
      <c r="B146" s="203" t="s">
        <v>208</v>
      </c>
      <c r="C146" s="389"/>
      <c r="D146" s="371">
        <f t="shared" si="35"/>
        <v>16.3</v>
      </c>
      <c r="E146" s="97">
        <f t="shared" si="30"/>
        <v>16.3</v>
      </c>
      <c r="F146" s="97">
        <f t="shared" si="30"/>
        <v>10.5</v>
      </c>
      <c r="G146" s="97">
        <f t="shared" si="30"/>
        <v>0</v>
      </c>
      <c r="H146" s="101">
        <f t="shared" si="31"/>
        <v>0</v>
      </c>
      <c r="I146" s="101">
        <f t="shared" si="32"/>
        <v>0</v>
      </c>
      <c r="J146" s="101">
        <f t="shared" si="32"/>
        <v>0</v>
      </c>
      <c r="K146" s="101">
        <f t="shared" si="32"/>
        <v>0</v>
      </c>
      <c r="L146" s="102">
        <f t="shared" si="33"/>
        <v>16.3</v>
      </c>
      <c r="M146" s="102">
        <f t="shared" si="34"/>
        <v>16.3</v>
      </c>
      <c r="N146" s="102">
        <f t="shared" si="34"/>
        <v>10.5</v>
      </c>
      <c r="O146" s="102">
        <f t="shared" si="34"/>
        <v>0</v>
      </c>
    </row>
    <row r="147" spans="1:18" x14ac:dyDescent="0.25">
      <c r="A147" s="208"/>
      <c r="B147" s="203" t="s">
        <v>200</v>
      </c>
      <c r="C147" s="389"/>
      <c r="D147" s="371">
        <f t="shared" si="35"/>
        <v>7.6</v>
      </c>
      <c r="E147" s="97">
        <f t="shared" si="30"/>
        <v>7.6</v>
      </c>
      <c r="F147" s="97">
        <f t="shared" si="30"/>
        <v>5.2</v>
      </c>
      <c r="G147" s="97">
        <f t="shared" si="30"/>
        <v>0</v>
      </c>
      <c r="H147" s="101">
        <f t="shared" si="31"/>
        <v>0</v>
      </c>
      <c r="I147" s="101">
        <f t="shared" si="32"/>
        <v>0</v>
      </c>
      <c r="J147" s="101">
        <f t="shared" si="32"/>
        <v>0</v>
      </c>
      <c r="K147" s="101">
        <f t="shared" si="32"/>
        <v>0</v>
      </c>
      <c r="L147" s="102">
        <f t="shared" si="33"/>
        <v>7.6</v>
      </c>
      <c r="M147" s="102">
        <f t="shared" si="34"/>
        <v>7.6</v>
      </c>
      <c r="N147" s="102">
        <f t="shared" si="34"/>
        <v>5.2</v>
      </c>
      <c r="O147" s="102">
        <f t="shared" si="34"/>
        <v>0</v>
      </c>
    </row>
    <row r="148" spans="1:18" x14ac:dyDescent="0.25">
      <c r="A148" s="208"/>
      <c r="B148" s="203" t="s">
        <v>215</v>
      </c>
      <c r="C148" s="389"/>
      <c r="D148" s="371">
        <f t="shared" si="35"/>
        <v>204.99999999999997</v>
      </c>
      <c r="E148" s="97">
        <f>E43+E50+E54+E58+E62+E66+E70+E74+E78+E82+E86</f>
        <v>204.99999999999997</v>
      </c>
      <c r="F148" s="97">
        <f>F43+F50+F54+F58+F62+F66+F70+F74+F78+F82+F86</f>
        <v>132.79999999999998</v>
      </c>
      <c r="G148" s="97">
        <f>G43+G50+G54+G58+G62+G66+G70+G74+G78+G82+G86</f>
        <v>0</v>
      </c>
      <c r="H148" s="101">
        <f t="shared" si="31"/>
        <v>0</v>
      </c>
      <c r="I148" s="101">
        <f>I43+I50+I54+I58+I62+I66+I70+I74+I78+I82+I86</f>
        <v>0</v>
      </c>
      <c r="J148" s="101">
        <f>J43+J50+J54+J58+J62+J66+J70+J74+J78+J82+J86</f>
        <v>0</v>
      </c>
      <c r="K148" s="101">
        <f>K43+K50+K54+K58+K62+K66+K70+K74+K78+K82+K86</f>
        <v>0</v>
      </c>
      <c r="L148" s="102">
        <f t="shared" si="33"/>
        <v>204.99999999999997</v>
      </c>
      <c r="M148" s="102">
        <f>M43+M50+M54+M58+M62+M66+M70+M74+M78+M82+M86</f>
        <v>204.99999999999997</v>
      </c>
      <c r="N148" s="102">
        <f>N43+N50+N54+N58+N62+N66+N70+N74+N78+N82+N86</f>
        <v>132.79999999999998</v>
      </c>
      <c r="O148" s="102">
        <f>O43+O50+O54+O58+O62+O66+O70+O74+O78+O82+O86</f>
        <v>0</v>
      </c>
    </row>
    <row r="149" spans="1:18" ht="40.5" customHeight="1" x14ac:dyDescent="0.25">
      <c r="A149" s="208"/>
      <c r="B149" s="203" t="s">
        <v>222</v>
      </c>
      <c r="C149" s="389"/>
      <c r="D149" s="371">
        <f t="shared" si="35"/>
        <v>204</v>
      </c>
      <c r="E149" s="97">
        <f>E100</f>
        <v>204</v>
      </c>
      <c r="F149" s="97">
        <f>F100</f>
        <v>0</v>
      </c>
      <c r="G149" s="97">
        <f>G100</f>
        <v>0</v>
      </c>
      <c r="H149" s="101">
        <f t="shared" si="31"/>
        <v>0</v>
      </c>
      <c r="I149" s="101">
        <f>I100</f>
        <v>0</v>
      </c>
      <c r="J149" s="101">
        <f>J100</f>
        <v>0</v>
      </c>
      <c r="K149" s="101">
        <f>K100</f>
        <v>0</v>
      </c>
      <c r="L149" s="102">
        <f t="shared" si="33"/>
        <v>204</v>
      </c>
      <c r="M149" s="102">
        <f>M100</f>
        <v>204</v>
      </c>
      <c r="N149" s="102">
        <f>N100</f>
        <v>0</v>
      </c>
      <c r="O149" s="102">
        <f>O100</f>
        <v>0</v>
      </c>
    </row>
    <row r="150" spans="1:18" x14ac:dyDescent="0.25">
      <c r="A150" s="208"/>
      <c r="B150" s="203" t="s">
        <v>220</v>
      </c>
      <c r="C150" s="389"/>
      <c r="D150" s="371">
        <f t="shared" si="35"/>
        <v>360.4</v>
      </c>
      <c r="E150" s="97">
        <f>E90</f>
        <v>360.4</v>
      </c>
      <c r="F150" s="97">
        <f>F90</f>
        <v>239.1</v>
      </c>
      <c r="G150" s="97">
        <f>G90</f>
        <v>0</v>
      </c>
      <c r="H150" s="101">
        <f t="shared" si="31"/>
        <v>0</v>
      </c>
      <c r="I150" s="101">
        <f>I90</f>
        <v>0</v>
      </c>
      <c r="J150" s="101">
        <f>J90</f>
        <v>-7.8</v>
      </c>
      <c r="K150" s="101">
        <f>K90</f>
        <v>0</v>
      </c>
      <c r="L150" s="102">
        <f t="shared" si="33"/>
        <v>360.4</v>
      </c>
      <c r="M150" s="102">
        <f>M90</f>
        <v>360.4</v>
      </c>
      <c r="N150" s="102">
        <f>N90</f>
        <v>231.29999999999998</v>
      </c>
      <c r="O150" s="102">
        <f>O90</f>
        <v>0</v>
      </c>
    </row>
    <row r="151" spans="1:18" ht="26.25" x14ac:dyDescent="0.25">
      <c r="A151" s="208"/>
      <c r="B151" s="203" t="s">
        <v>202</v>
      </c>
      <c r="C151" s="389"/>
      <c r="D151" s="371">
        <f t="shared" si="35"/>
        <v>151.5</v>
      </c>
      <c r="E151" s="97">
        <f>E96+E97</f>
        <v>151.5</v>
      </c>
      <c r="F151" s="97">
        <f>F96+F97</f>
        <v>87.1</v>
      </c>
      <c r="G151" s="97">
        <f>G96+G97</f>
        <v>0</v>
      </c>
      <c r="H151" s="101">
        <f t="shared" si="31"/>
        <v>0</v>
      </c>
      <c r="I151" s="101">
        <f>I96+I97</f>
        <v>0</v>
      </c>
      <c r="J151" s="101">
        <f>J96+J97</f>
        <v>0</v>
      </c>
      <c r="K151" s="101">
        <f>K96+K97</f>
        <v>0</v>
      </c>
      <c r="L151" s="102">
        <f t="shared" si="33"/>
        <v>151.5</v>
      </c>
      <c r="M151" s="102">
        <f>M96+M97</f>
        <v>151.5</v>
      </c>
      <c r="N151" s="102">
        <f>N96+N97</f>
        <v>87.1</v>
      </c>
      <c r="O151" s="102">
        <f>O96+O97</f>
        <v>0</v>
      </c>
    </row>
    <row r="152" spans="1:18" ht="26.25" hidden="1" x14ac:dyDescent="0.25">
      <c r="A152" s="208"/>
      <c r="B152" s="203" t="s">
        <v>223</v>
      </c>
      <c r="C152" s="389"/>
      <c r="D152" s="371">
        <f t="shared" si="35"/>
        <v>0</v>
      </c>
      <c r="E152" s="97">
        <f t="shared" ref="E152:G154" si="36">E44+E128</f>
        <v>0</v>
      </c>
      <c r="F152" s="97">
        <f t="shared" si="36"/>
        <v>0</v>
      </c>
      <c r="G152" s="97">
        <f t="shared" si="36"/>
        <v>0</v>
      </c>
      <c r="H152" s="101">
        <f t="shared" si="31"/>
        <v>0</v>
      </c>
      <c r="I152" s="101">
        <f t="shared" ref="I152:K154" si="37">I44+I128</f>
        <v>0</v>
      </c>
      <c r="J152" s="101">
        <f t="shared" si="37"/>
        <v>0</v>
      </c>
      <c r="K152" s="101">
        <f t="shared" si="37"/>
        <v>0</v>
      </c>
      <c r="L152" s="102">
        <f t="shared" si="33"/>
        <v>0</v>
      </c>
      <c r="M152" s="102">
        <f t="shared" ref="M152:O154" si="38">M44+M128</f>
        <v>0</v>
      </c>
      <c r="N152" s="102">
        <f t="shared" si="38"/>
        <v>0</v>
      </c>
      <c r="O152" s="102">
        <f t="shared" si="38"/>
        <v>0</v>
      </c>
    </row>
    <row r="153" spans="1:18" ht="26.25" x14ac:dyDescent="0.25">
      <c r="A153" s="208"/>
      <c r="B153" s="203" t="s">
        <v>201</v>
      </c>
      <c r="C153" s="389"/>
      <c r="D153" s="371">
        <f t="shared" si="35"/>
        <v>210.9</v>
      </c>
      <c r="E153" s="97">
        <f t="shared" si="36"/>
        <v>210.9</v>
      </c>
      <c r="F153" s="97">
        <f t="shared" si="36"/>
        <v>0</v>
      </c>
      <c r="G153" s="97">
        <f t="shared" si="36"/>
        <v>0</v>
      </c>
      <c r="H153" s="101">
        <f t="shared" si="31"/>
        <v>0</v>
      </c>
      <c r="I153" s="101">
        <f t="shared" si="37"/>
        <v>0</v>
      </c>
      <c r="J153" s="101">
        <f t="shared" si="37"/>
        <v>0</v>
      </c>
      <c r="K153" s="101">
        <f t="shared" si="37"/>
        <v>0</v>
      </c>
      <c r="L153" s="102">
        <f t="shared" si="33"/>
        <v>210.9</v>
      </c>
      <c r="M153" s="102">
        <f t="shared" si="38"/>
        <v>210.9</v>
      </c>
      <c r="N153" s="102">
        <f t="shared" si="38"/>
        <v>0</v>
      </c>
      <c r="O153" s="102">
        <f t="shared" si="38"/>
        <v>0</v>
      </c>
    </row>
    <row r="154" spans="1:18" x14ac:dyDescent="0.25">
      <c r="A154" s="208"/>
      <c r="B154" s="203" t="s">
        <v>224</v>
      </c>
      <c r="C154" s="389"/>
      <c r="D154" s="371">
        <f t="shared" si="35"/>
        <v>351.1</v>
      </c>
      <c r="E154" s="97">
        <f t="shared" si="36"/>
        <v>351.1</v>
      </c>
      <c r="F154" s="97">
        <f t="shared" si="36"/>
        <v>10.3</v>
      </c>
      <c r="G154" s="97">
        <f t="shared" si="36"/>
        <v>0</v>
      </c>
      <c r="H154" s="101">
        <f t="shared" si="31"/>
        <v>0</v>
      </c>
      <c r="I154" s="101">
        <f t="shared" si="37"/>
        <v>0</v>
      </c>
      <c r="J154" s="101">
        <f t="shared" si="37"/>
        <v>0</v>
      </c>
      <c r="K154" s="101">
        <f t="shared" si="37"/>
        <v>0</v>
      </c>
      <c r="L154" s="102">
        <f t="shared" si="33"/>
        <v>351.1</v>
      </c>
      <c r="M154" s="102">
        <f t="shared" si="38"/>
        <v>351.1</v>
      </c>
      <c r="N154" s="102">
        <f t="shared" si="38"/>
        <v>10.3</v>
      </c>
      <c r="O154" s="102">
        <f t="shared" si="38"/>
        <v>0</v>
      </c>
    </row>
    <row r="155" spans="1:18" x14ac:dyDescent="0.25">
      <c r="A155" s="208"/>
      <c r="B155" s="203" t="s">
        <v>228</v>
      </c>
      <c r="C155" s="389"/>
      <c r="D155" s="371">
        <f t="shared" si="35"/>
        <v>542.70000000000005</v>
      </c>
      <c r="E155" s="97">
        <f>E47+E131+E132</f>
        <v>542.70000000000005</v>
      </c>
      <c r="F155" s="97">
        <f>F47+F131+F132</f>
        <v>95</v>
      </c>
      <c r="G155" s="97">
        <f>G47+G131+G132</f>
        <v>0</v>
      </c>
      <c r="H155" s="101">
        <f t="shared" si="31"/>
        <v>0</v>
      </c>
      <c r="I155" s="101">
        <f>I47+I131+I132</f>
        <v>0</v>
      </c>
      <c r="J155" s="101">
        <f>J47+J131+J132</f>
        <v>0</v>
      </c>
      <c r="K155" s="101">
        <f>K47+K131+K132</f>
        <v>0</v>
      </c>
      <c r="L155" s="102">
        <f t="shared" si="33"/>
        <v>542.70000000000005</v>
      </c>
      <c r="M155" s="102">
        <f>M47+M131+M132</f>
        <v>542.70000000000005</v>
      </c>
      <c r="N155" s="102">
        <f>N47+N131+N132</f>
        <v>95</v>
      </c>
      <c r="O155" s="102">
        <f>O47+O131+O132</f>
        <v>0</v>
      </c>
    </row>
    <row r="156" spans="1:18" ht="39" x14ac:dyDescent="0.25">
      <c r="A156" s="209"/>
      <c r="B156" s="385" t="s">
        <v>221</v>
      </c>
      <c r="C156" s="390"/>
      <c r="D156" s="371">
        <f t="shared" si="35"/>
        <v>195</v>
      </c>
      <c r="E156" s="97">
        <f>E51+E55+E59+E63+E67+E71+E75+E79+E83+E87+E88+E102+E104+E106+E108+E110+E112+E114+E116+E118+E120+E122</f>
        <v>195</v>
      </c>
      <c r="F156" s="97">
        <f>F51+F55+F59+F63+F67+F71+F75+F79+F83+F87+F88+F102+F104+F106+F108+F110+F112+F114+F116+F118+F120+F122</f>
        <v>132.5</v>
      </c>
      <c r="G156" s="97">
        <f>G51+G55+G59+G63+G67+G71+G75+G79+G83+G87+G88+G102+G104+G106+G108+G110+G112+G114+G116+G118+G120+G122</f>
        <v>0</v>
      </c>
      <c r="H156" s="101">
        <f t="shared" si="31"/>
        <v>0</v>
      </c>
      <c r="I156" s="101">
        <f>I51+I55+I59+I63+I67+I71+I75+I79+I83+I87+I88+I102+I104+I106+I108+I110+I112+I114+I116+I118+I120+I122</f>
        <v>0</v>
      </c>
      <c r="J156" s="101">
        <f>J51+J55+J59+J63+J67+J71+J75+J79+J83+J87+J88+J102+J104+J106+J108+J110+J112+J114+J116+J118+J120+J122</f>
        <v>0.2</v>
      </c>
      <c r="K156" s="101">
        <f>K51+K55+K59+K63+K67+K71+K75+K79+K83+K87+K88+K102+K104+K106+K108+K110+K112+K114+K116+K118+K120+K122</f>
        <v>0</v>
      </c>
      <c r="L156" s="102">
        <f t="shared" si="33"/>
        <v>195</v>
      </c>
      <c r="M156" s="102">
        <f>M51+M55+M59+M63+M67+M71+M75+M79+M83+M87+M88+M102+M104+M106+M108+M110+M112+M114+M116+M118+M120+M122</f>
        <v>195</v>
      </c>
      <c r="N156" s="102">
        <f>N51+N55+N59+N63+N67+N71+N75+N79+N83+N87+N88+N102+N104+N106+N108+N110+N112+N114+N116+N118+N120+N122</f>
        <v>132.70000000000002</v>
      </c>
      <c r="O156" s="102">
        <f>O51+O55+O59+O63+O67+O71+O75+O79+O83+O87+O88+O102+O104+O106+O108+O110+O112+O114+O116+O118+O120+O122</f>
        <v>0</v>
      </c>
    </row>
    <row r="157" spans="1:18" x14ac:dyDescent="0.25">
      <c r="A157" s="7"/>
      <c r="B157" s="51"/>
      <c r="C157" s="136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7"/>
    </row>
    <row r="158" spans="1:18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1:18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>
        <f t="shared" ref="P159:R159" si="39">H135+L135</f>
        <v>2439.6999999999998</v>
      </c>
      <c r="Q159" s="7">
        <f t="shared" si="39"/>
        <v>2439.6999999999998</v>
      </c>
      <c r="R159" s="7">
        <f t="shared" si="39"/>
        <v>833.4</v>
      </c>
    </row>
    <row r="160" spans="1:18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1:15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1:15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1:15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1:15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</row>
    <row r="166" spans="1:15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1:15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</row>
    <row r="168" spans="1:15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1:15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</row>
    <row r="170" spans="1:15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1:15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</row>
    <row r="172" spans="1:15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1:15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</row>
    <row r="174" spans="1:15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1:15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</row>
    <row r="176" spans="1:15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1:15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1:15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1:15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1:15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</row>
    <row r="182" spans="1:15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1:15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</row>
    <row r="184" spans="1:15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1:15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</row>
    <row r="186" spans="1:15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</row>
    <row r="187" spans="1:15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</row>
    <row r="188" spans="1:15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</row>
    <row r="189" spans="1:15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</row>
    <row r="190" spans="1:15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</row>
    <row r="191" spans="1:15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</row>
    <row r="192" spans="1:15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</row>
    <row r="193" spans="1:15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</row>
    <row r="194" spans="1:15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</row>
    <row r="195" spans="1:15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</row>
    <row r="196" spans="1:15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</row>
    <row r="197" spans="1:15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</row>
    <row r="198" spans="1:15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</row>
    <row r="199" spans="1:15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</row>
    <row r="200" spans="1:15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</row>
    <row r="201" spans="1:15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</row>
    <row r="202" spans="1:15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</row>
    <row r="203" spans="1:15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</row>
    <row r="204" spans="1:15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</row>
    <row r="205" spans="1:15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</row>
    <row r="206" spans="1:15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</row>
    <row r="207" spans="1:15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</row>
    <row r="208" spans="1:15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</row>
    <row r="209" spans="1:15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</row>
    <row r="210" spans="1:15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</row>
    <row r="211" spans="1:15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</row>
    <row r="214" spans="1:15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1:15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1:15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5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1:15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5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5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5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5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5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5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1:15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1:15" x14ac:dyDescent="0.25">
      <c r="C252" s="54"/>
    </row>
    <row r="253" spans="1:15" x14ac:dyDescent="0.25">
      <c r="C253" s="54"/>
    </row>
    <row r="254" spans="1:15" x14ac:dyDescent="0.25">
      <c r="C254" s="54"/>
    </row>
    <row r="255" spans="1:15" x14ac:dyDescent="0.25">
      <c r="C255" s="54"/>
    </row>
    <row r="256" spans="1:15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</sheetData>
  <mergeCells count="60">
    <mergeCell ref="C100:C101"/>
    <mergeCell ref="C102:C103"/>
    <mergeCell ref="A132:A133"/>
    <mergeCell ref="A126:A131"/>
    <mergeCell ref="C132:C133"/>
    <mergeCell ref="C106:C107"/>
    <mergeCell ref="C108:C109"/>
    <mergeCell ref="C116:C117"/>
    <mergeCell ref="C120:C121"/>
    <mergeCell ref="B125:O125"/>
    <mergeCell ref="C118:C119"/>
    <mergeCell ref="C110:C111"/>
    <mergeCell ref="C114:C115"/>
    <mergeCell ref="C112:C113"/>
    <mergeCell ref="C122:C123"/>
    <mergeCell ref="C104:C105"/>
    <mergeCell ref="B1:O1"/>
    <mergeCell ref="B2:O2"/>
    <mergeCell ref="B3:O3"/>
    <mergeCell ref="B4:O4"/>
    <mergeCell ref="I26:K26"/>
    <mergeCell ref="A24:O24"/>
    <mergeCell ref="L26:L28"/>
    <mergeCell ref="M26:O26"/>
    <mergeCell ref="M27:N27"/>
    <mergeCell ref="O27:O28"/>
    <mergeCell ref="A26:A28"/>
    <mergeCell ref="B26:B28"/>
    <mergeCell ref="H26:H28"/>
    <mergeCell ref="B9:O9"/>
    <mergeCell ref="B10:O10"/>
    <mergeCell ref="B17:O17"/>
    <mergeCell ref="B99:O99"/>
    <mergeCell ref="B7:O7"/>
    <mergeCell ref="B8:O8"/>
    <mergeCell ref="B5:O5"/>
    <mergeCell ref="B6:O6"/>
    <mergeCell ref="B11:O11"/>
    <mergeCell ref="B12:O12"/>
    <mergeCell ref="B13:O13"/>
    <mergeCell ref="B14:O14"/>
    <mergeCell ref="B15:O15"/>
    <mergeCell ref="B16:O16"/>
    <mergeCell ref="B18:O18"/>
    <mergeCell ref="B19:O19"/>
    <mergeCell ref="B20:O20"/>
    <mergeCell ref="B21:O21"/>
    <mergeCell ref="B22:O22"/>
    <mergeCell ref="A94:A97"/>
    <mergeCell ref="E26:G26"/>
    <mergeCell ref="E27:F27"/>
    <mergeCell ref="G27:G28"/>
    <mergeCell ref="C88:C89"/>
    <mergeCell ref="B29:O29"/>
    <mergeCell ref="I27:J27"/>
    <mergeCell ref="D26:D28"/>
    <mergeCell ref="B93:O93"/>
    <mergeCell ref="C90:C91"/>
    <mergeCell ref="C26:C28"/>
    <mergeCell ref="K27:K28"/>
  </mergeCells>
  <phoneticPr fontId="2" type="noConversion"/>
  <pageMargins left="1.1811023622047245" right="0.39370078740157483" top="0.78740157480314965" bottom="0.70866141732283472" header="0" footer="0"/>
  <pageSetup paperSize="9" scale="50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04"/>
  <sheetViews>
    <sheetView showZeros="0" workbookViewId="0">
      <selection activeCell="B14" sqref="B14:O14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5" x14ac:dyDescent="0.25">
      <c r="B1" s="578" t="s">
        <v>349</v>
      </c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r="2" spans="1:15" x14ac:dyDescent="0.25">
      <c r="B2" s="578" t="s">
        <v>435</v>
      </c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</row>
    <row r="3" spans="1:15" x14ac:dyDescent="0.25">
      <c r="B3" s="578" t="s">
        <v>454</v>
      </c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</row>
    <row r="4" spans="1:15" x14ac:dyDescent="0.25">
      <c r="B4" s="578" t="s">
        <v>362</v>
      </c>
      <c r="C4" s="578"/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578"/>
      <c r="O4" s="578"/>
    </row>
    <row r="5" spans="1:15" x14ac:dyDescent="0.25">
      <c r="B5" s="541" t="s">
        <v>462</v>
      </c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</row>
    <row r="6" spans="1:15" x14ac:dyDescent="0.25">
      <c r="B6" s="541" t="s">
        <v>520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</row>
    <row r="7" spans="1:15" x14ac:dyDescent="0.25">
      <c r="B7" s="541" t="s">
        <v>507</v>
      </c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</row>
    <row r="8" spans="1:15" x14ac:dyDescent="0.25">
      <c r="B8" s="541" t="s">
        <v>517</v>
      </c>
      <c r="C8" s="541"/>
      <c r="D8" s="541"/>
      <c r="E8" s="541"/>
      <c r="F8" s="541"/>
      <c r="G8" s="541"/>
      <c r="H8" s="541"/>
      <c r="I8" s="541"/>
      <c r="J8" s="541"/>
      <c r="K8" s="541"/>
      <c r="L8" s="541"/>
      <c r="M8" s="541"/>
      <c r="N8" s="541"/>
      <c r="O8" s="541"/>
    </row>
    <row r="9" spans="1:15" x14ac:dyDescent="0.25">
      <c r="B9" s="541" t="s">
        <v>549</v>
      </c>
      <c r="C9" s="541"/>
      <c r="D9" s="541"/>
      <c r="E9" s="541"/>
      <c r="F9" s="541"/>
      <c r="G9" s="541"/>
      <c r="H9" s="541"/>
      <c r="I9" s="541"/>
      <c r="J9" s="541"/>
      <c r="K9" s="541"/>
      <c r="L9" s="541"/>
      <c r="M9" s="541"/>
      <c r="N9" s="541"/>
      <c r="O9" s="541"/>
    </row>
    <row r="10" spans="1:15" x14ac:dyDescent="0.25">
      <c r="B10" s="541" t="s">
        <v>569</v>
      </c>
      <c r="C10" s="541"/>
      <c r="D10" s="541"/>
      <c r="E10" s="541"/>
      <c r="F10" s="541"/>
      <c r="G10" s="541"/>
      <c r="H10" s="541"/>
      <c r="I10" s="541"/>
      <c r="J10" s="541"/>
      <c r="K10" s="541"/>
      <c r="L10" s="541"/>
      <c r="M10" s="541"/>
      <c r="N10" s="541"/>
      <c r="O10" s="541"/>
    </row>
    <row r="11" spans="1:15" x14ac:dyDescent="0.25">
      <c r="B11" s="541" t="s">
        <v>564</v>
      </c>
      <c r="C11" s="541"/>
      <c r="D11" s="541"/>
      <c r="E11" s="541"/>
      <c r="F11" s="541"/>
      <c r="G11" s="541"/>
      <c r="H11" s="541"/>
      <c r="I11" s="541"/>
      <c r="J11" s="541"/>
      <c r="K11" s="541"/>
      <c r="L11" s="541"/>
      <c r="M11" s="541"/>
      <c r="N11" s="541"/>
      <c r="O11" s="541"/>
    </row>
    <row r="12" spans="1:15" x14ac:dyDescent="0.25">
      <c r="B12" s="541" t="s">
        <v>577</v>
      </c>
      <c r="C12" s="541"/>
      <c r="D12" s="541"/>
      <c r="E12" s="541"/>
      <c r="F12" s="541"/>
      <c r="G12" s="541"/>
      <c r="H12" s="541"/>
      <c r="I12" s="541"/>
      <c r="J12" s="541"/>
      <c r="K12" s="541"/>
      <c r="L12" s="541"/>
      <c r="M12" s="541"/>
      <c r="N12" s="541"/>
      <c r="O12" s="541"/>
    </row>
    <row r="13" spans="1:15" x14ac:dyDescent="0.25">
      <c r="B13" s="541" t="s">
        <v>581</v>
      </c>
      <c r="C13" s="541"/>
      <c r="D13" s="541"/>
      <c r="E13" s="541"/>
      <c r="F13" s="541"/>
      <c r="G13" s="541"/>
      <c r="H13" s="541"/>
      <c r="I13" s="541"/>
      <c r="J13" s="541"/>
      <c r="K13" s="541"/>
      <c r="L13" s="541"/>
      <c r="M13" s="541"/>
      <c r="N13" s="541"/>
      <c r="O13" s="541"/>
    </row>
    <row r="14" spans="1:15" x14ac:dyDescent="0.25">
      <c r="B14" s="541" t="s">
        <v>598</v>
      </c>
      <c r="C14" s="541"/>
      <c r="D14" s="541"/>
      <c r="E14" s="541"/>
      <c r="F14" s="541"/>
      <c r="G14" s="541"/>
      <c r="H14" s="541"/>
      <c r="I14" s="541"/>
      <c r="J14" s="541"/>
      <c r="K14" s="541"/>
      <c r="L14" s="541"/>
      <c r="M14" s="541"/>
      <c r="N14" s="541"/>
      <c r="O14" s="541"/>
    </row>
    <row r="15" spans="1:15" x14ac:dyDescent="0.25">
      <c r="A15" s="7"/>
      <c r="B15" s="7"/>
      <c r="C15" s="152"/>
      <c r="D15" s="7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7"/>
    </row>
    <row r="16" spans="1:15" ht="32.25" customHeight="1" x14ac:dyDescent="0.25">
      <c r="A16" s="586" t="s">
        <v>556</v>
      </c>
      <c r="B16" s="586"/>
      <c r="C16" s="586"/>
      <c r="D16" s="586"/>
      <c r="E16" s="586"/>
      <c r="F16" s="586"/>
      <c r="G16" s="586"/>
      <c r="H16" s="586"/>
      <c r="I16" s="586"/>
      <c r="J16" s="586"/>
      <c r="K16" s="586"/>
      <c r="L16" s="586"/>
      <c r="M16" s="586"/>
      <c r="N16" s="586"/>
      <c r="O16" s="586"/>
    </row>
    <row r="17" spans="1:17" x14ac:dyDescent="0.25">
      <c r="A17" s="59"/>
      <c r="B17" s="59"/>
      <c r="C17" s="59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5" t="s">
        <v>445</v>
      </c>
    </row>
    <row r="18" spans="1:17" ht="15" customHeight="1" x14ac:dyDescent="0.25">
      <c r="A18" s="529" t="s">
        <v>5</v>
      </c>
      <c r="B18" s="532" t="s">
        <v>346</v>
      </c>
      <c r="C18" s="532" t="s">
        <v>54</v>
      </c>
      <c r="D18" s="544" t="s">
        <v>357</v>
      </c>
      <c r="E18" s="548" t="s">
        <v>196</v>
      </c>
      <c r="F18" s="548"/>
      <c r="G18" s="549"/>
      <c r="H18" s="535" t="s">
        <v>359</v>
      </c>
      <c r="I18" s="538" t="s">
        <v>196</v>
      </c>
      <c r="J18" s="539"/>
      <c r="K18" s="540"/>
      <c r="L18" s="587" t="s">
        <v>0</v>
      </c>
      <c r="M18" s="551" t="s">
        <v>196</v>
      </c>
      <c r="N18" s="552"/>
      <c r="O18" s="553"/>
    </row>
    <row r="19" spans="1:17" x14ac:dyDescent="0.25">
      <c r="A19" s="530"/>
      <c r="B19" s="533"/>
      <c r="C19" s="533"/>
      <c r="D19" s="545"/>
      <c r="E19" s="549" t="s">
        <v>1</v>
      </c>
      <c r="F19" s="556"/>
      <c r="G19" s="550" t="s">
        <v>2</v>
      </c>
      <c r="H19" s="536"/>
      <c r="I19" s="562" t="s">
        <v>1</v>
      </c>
      <c r="J19" s="562"/>
      <c r="K19" s="525" t="s">
        <v>2</v>
      </c>
      <c r="L19" s="588"/>
      <c r="M19" s="543" t="s">
        <v>1</v>
      </c>
      <c r="N19" s="543"/>
      <c r="O19" s="524" t="s">
        <v>2</v>
      </c>
    </row>
    <row r="20" spans="1:17" ht="28.5" customHeight="1" x14ac:dyDescent="0.25">
      <c r="A20" s="531"/>
      <c r="B20" s="534"/>
      <c r="C20" s="534"/>
      <c r="D20" s="546"/>
      <c r="E20" s="141" t="s">
        <v>3</v>
      </c>
      <c r="F20" s="142" t="s">
        <v>4</v>
      </c>
      <c r="G20" s="550"/>
      <c r="H20" s="537"/>
      <c r="I20" s="144" t="s">
        <v>3</v>
      </c>
      <c r="J20" s="139" t="s">
        <v>4</v>
      </c>
      <c r="K20" s="525"/>
      <c r="L20" s="589"/>
      <c r="M20" s="140" t="s">
        <v>3</v>
      </c>
      <c r="N20" s="138" t="s">
        <v>4</v>
      </c>
      <c r="O20" s="524"/>
    </row>
    <row r="21" spans="1:17" ht="15.95" customHeight="1" x14ac:dyDescent="0.25">
      <c r="A21" s="20" t="s">
        <v>72</v>
      </c>
      <c r="B21" s="526" t="s">
        <v>172</v>
      </c>
      <c r="C21" s="527"/>
      <c r="D21" s="527"/>
      <c r="E21" s="527"/>
      <c r="F21" s="527"/>
      <c r="G21" s="527"/>
      <c r="H21" s="527"/>
      <c r="I21" s="527"/>
      <c r="J21" s="527"/>
      <c r="K21" s="527"/>
      <c r="L21" s="527"/>
      <c r="M21" s="527"/>
      <c r="N21" s="527"/>
      <c r="O21" s="528"/>
    </row>
    <row r="22" spans="1:17" ht="15" customHeight="1" x14ac:dyDescent="0.25">
      <c r="A22" s="6" t="s">
        <v>183</v>
      </c>
      <c r="B22" s="153" t="s">
        <v>20</v>
      </c>
      <c r="C22" s="82"/>
      <c r="D22" s="9">
        <f t="shared" ref="D22:K22" si="0">D23+D24</f>
        <v>766.09999999999991</v>
      </c>
      <c r="E22" s="9">
        <f t="shared" si="0"/>
        <v>766.09999999999991</v>
      </c>
      <c r="F22" s="9">
        <f t="shared" si="0"/>
        <v>518.6</v>
      </c>
      <c r="G22" s="9">
        <f t="shared" si="0"/>
        <v>0</v>
      </c>
      <c r="H22" s="10">
        <f t="shared" si="0"/>
        <v>0</v>
      </c>
      <c r="I22" s="10">
        <f t="shared" si="0"/>
        <v>0</v>
      </c>
      <c r="J22" s="10">
        <f t="shared" si="0"/>
        <v>-1</v>
      </c>
      <c r="K22" s="10">
        <f t="shared" si="0"/>
        <v>0</v>
      </c>
      <c r="L22" s="12">
        <f t="shared" ref="L22:O22" si="1">L23+L24</f>
        <v>766.09999999999991</v>
      </c>
      <c r="M22" s="12">
        <f t="shared" si="1"/>
        <v>766.09999999999991</v>
      </c>
      <c r="N22" s="12">
        <f t="shared" si="1"/>
        <v>517.6</v>
      </c>
      <c r="O22" s="12">
        <f t="shared" si="1"/>
        <v>0</v>
      </c>
      <c r="P22" s="71" t="s">
        <v>325</v>
      </c>
      <c r="Q22" s="72"/>
    </row>
    <row r="23" spans="1:17" ht="15" customHeight="1" x14ac:dyDescent="0.25">
      <c r="A23" s="20"/>
      <c r="B23" s="153"/>
      <c r="C23" s="31" t="s">
        <v>30</v>
      </c>
      <c r="D23" s="17">
        <f>E23+G23</f>
        <v>3.3</v>
      </c>
      <c r="E23" s="17">
        <v>3.3</v>
      </c>
      <c r="F23" s="17"/>
      <c r="G23" s="17"/>
      <c r="H23" s="11">
        <f t="shared" ref="H23:H31" si="2">I23+K23</f>
        <v>0</v>
      </c>
      <c r="I23" s="11"/>
      <c r="J23" s="11"/>
      <c r="K23" s="11"/>
      <c r="L23" s="13">
        <f t="shared" ref="L23:L31" si="3">M23+O23</f>
        <v>3.3</v>
      </c>
      <c r="M23" s="13">
        <f t="shared" ref="M23:M31" si="4">E23+I23</f>
        <v>3.3</v>
      </c>
      <c r="N23" s="13">
        <f t="shared" ref="N23:N31" si="5">F23+J23</f>
        <v>0</v>
      </c>
      <c r="O23" s="13">
        <f t="shared" ref="O23:O31" si="6">G23+K23</f>
        <v>0</v>
      </c>
      <c r="P23" s="71" t="s">
        <v>326</v>
      </c>
      <c r="Q23" s="72"/>
    </row>
    <row r="24" spans="1:17" ht="15" customHeight="1" x14ac:dyDescent="0.25">
      <c r="A24" s="155"/>
      <c r="B24" s="156"/>
      <c r="C24" s="31" t="s">
        <v>51</v>
      </c>
      <c r="D24" s="17">
        <f>E24+G24</f>
        <v>762.8</v>
      </c>
      <c r="E24" s="17">
        <v>762.8</v>
      </c>
      <c r="F24" s="17">
        <v>518.6</v>
      </c>
      <c r="G24" s="17"/>
      <c r="H24" s="11">
        <f t="shared" si="2"/>
        <v>0</v>
      </c>
      <c r="I24" s="11"/>
      <c r="J24" s="11">
        <v>-1</v>
      </c>
      <c r="K24" s="11"/>
      <c r="L24" s="13">
        <f t="shared" si="3"/>
        <v>762.8</v>
      </c>
      <c r="M24" s="13">
        <f t="shared" si="4"/>
        <v>762.8</v>
      </c>
      <c r="N24" s="13">
        <f t="shared" si="5"/>
        <v>517.6</v>
      </c>
      <c r="O24" s="13">
        <f t="shared" si="6"/>
        <v>0</v>
      </c>
      <c r="P24" s="71" t="s">
        <v>327</v>
      </c>
      <c r="Q24" s="72"/>
    </row>
    <row r="25" spans="1:17" ht="15" customHeight="1" x14ac:dyDescent="0.25">
      <c r="A25" s="20" t="s">
        <v>73</v>
      </c>
      <c r="B25" s="153" t="s">
        <v>55</v>
      </c>
      <c r="C25" s="31" t="s">
        <v>51</v>
      </c>
      <c r="D25" s="17">
        <f>E25+G25</f>
        <v>427</v>
      </c>
      <c r="E25" s="17">
        <v>427</v>
      </c>
      <c r="F25" s="17">
        <v>317.2</v>
      </c>
      <c r="G25" s="17"/>
      <c r="H25" s="11">
        <f t="shared" si="2"/>
        <v>0</v>
      </c>
      <c r="I25" s="11"/>
      <c r="J25" s="11"/>
      <c r="K25" s="11"/>
      <c r="L25" s="13">
        <f t="shared" si="3"/>
        <v>427</v>
      </c>
      <c r="M25" s="13">
        <f t="shared" si="4"/>
        <v>427</v>
      </c>
      <c r="N25" s="13">
        <f t="shared" si="5"/>
        <v>317.2</v>
      </c>
      <c r="O25" s="13">
        <f t="shared" si="6"/>
        <v>0</v>
      </c>
      <c r="P25" s="71" t="s">
        <v>328</v>
      </c>
      <c r="Q25" s="72"/>
    </row>
    <row r="26" spans="1:17" ht="15" customHeight="1" x14ac:dyDescent="0.25">
      <c r="A26" s="6" t="s">
        <v>74</v>
      </c>
      <c r="B26" s="30" t="s">
        <v>33</v>
      </c>
      <c r="C26" s="31" t="s">
        <v>51</v>
      </c>
      <c r="D26" s="17">
        <f t="shared" ref="D26:D61" si="7">E26+G26</f>
        <v>493.5</v>
      </c>
      <c r="E26" s="17">
        <v>493.5</v>
      </c>
      <c r="F26" s="17">
        <v>366.1</v>
      </c>
      <c r="G26" s="17"/>
      <c r="H26" s="11">
        <f t="shared" si="2"/>
        <v>0</v>
      </c>
      <c r="I26" s="11"/>
      <c r="J26" s="11"/>
      <c r="K26" s="11"/>
      <c r="L26" s="13">
        <f t="shared" si="3"/>
        <v>493.5</v>
      </c>
      <c r="M26" s="13">
        <f t="shared" si="4"/>
        <v>493.5</v>
      </c>
      <c r="N26" s="13">
        <f t="shared" si="5"/>
        <v>366.1</v>
      </c>
      <c r="O26" s="13">
        <f t="shared" si="6"/>
        <v>0</v>
      </c>
      <c r="P26" s="71" t="s">
        <v>331</v>
      </c>
      <c r="Q26" s="72"/>
    </row>
    <row r="27" spans="1:17" ht="15" customHeight="1" x14ac:dyDescent="0.25">
      <c r="A27" s="6" t="s">
        <v>75</v>
      </c>
      <c r="B27" s="30" t="s">
        <v>161</v>
      </c>
      <c r="C27" s="31" t="s">
        <v>51</v>
      </c>
      <c r="D27" s="17">
        <f t="shared" si="7"/>
        <v>742.1</v>
      </c>
      <c r="E27" s="17">
        <v>742.1</v>
      </c>
      <c r="F27" s="17">
        <v>550.29999999999995</v>
      </c>
      <c r="G27" s="17"/>
      <c r="H27" s="11">
        <f t="shared" si="2"/>
        <v>0</v>
      </c>
      <c r="I27" s="11"/>
      <c r="J27" s="11"/>
      <c r="K27" s="11"/>
      <c r="L27" s="13">
        <f t="shared" si="3"/>
        <v>742.1</v>
      </c>
      <c r="M27" s="13">
        <f t="shared" si="4"/>
        <v>742.1</v>
      </c>
      <c r="N27" s="13">
        <f t="shared" si="5"/>
        <v>550.29999999999995</v>
      </c>
      <c r="O27" s="13">
        <f t="shared" si="6"/>
        <v>0</v>
      </c>
      <c r="P27" s="71" t="s">
        <v>329</v>
      </c>
      <c r="Q27" s="72"/>
    </row>
    <row r="28" spans="1:17" ht="15" customHeight="1" x14ac:dyDescent="0.25">
      <c r="A28" s="6" t="s">
        <v>76</v>
      </c>
      <c r="B28" s="30" t="s">
        <v>501</v>
      </c>
      <c r="C28" s="31" t="s">
        <v>51</v>
      </c>
      <c r="D28" s="17">
        <f t="shared" si="7"/>
        <v>402.6</v>
      </c>
      <c r="E28" s="17">
        <v>402.6</v>
      </c>
      <c r="F28" s="17">
        <v>299.60000000000002</v>
      </c>
      <c r="G28" s="17"/>
      <c r="H28" s="11">
        <f t="shared" si="2"/>
        <v>0</v>
      </c>
      <c r="I28" s="11"/>
      <c r="J28" s="11"/>
      <c r="K28" s="11"/>
      <c r="L28" s="13">
        <f t="shared" si="3"/>
        <v>402.6</v>
      </c>
      <c r="M28" s="13">
        <f t="shared" si="4"/>
        <v>402.6</v>
      </c>
      <c r="N28" s="13">
        <f t="shared" si="5"/>
        <v>299.60000000000002</v>
      </c>
      <c r="O28" s="13">
        <f t="shared" si="6"/>
        <v>0</v>
      </c>
      <c r="P28" s="71" t="s">
        <v>330</v>
      </c>
      <c r="Q28" s="72"/>
    </row>
    <row r="29" spans="1:17" ht="15" customHeight="1" x14ac:dyDescent="0.25">
      <c r="A29" s="14" t="s">
        <v>77</v>
      </c>
      <c r="B29" s="19" t="s">
        <v>153</v>
      </c>
      <c r="C29" s="31" t="s">
        <v>51</v>
      </c>
      <c r="D29" s="17">
        <f t="shared" si="7"/>
        <v>283.7</v>
      </c>
      <c r="E29" s="17">
        <v>283.7</v>
      </c>
      <c r="F29" s="17">
        <v>210.8</v>
      </c>
      <c r="G29" s="17"/>
      <c r="H29" s="11">
        <f t="shared" si="2"/>
        <v>0</v>
      </c>
      <c r="I29" s="11"/>
      <c r="J29" s="11"/>
      <c r="K29" s="11"/>
      <c r="L29" s="13">
        <f t="shared" si="3"/>
        <v>283.7</v>
      </c>
      <c r="M29" s="13">
        <f t="shared" si="4"/>
        <v>283.7</v>
      </c>
      <c r="N29" s="13">
        <f t="shared" si="5"/>
        <v>210.8</v>
      </c>
      <c r="O29" s="13">
        <f t="shared" si="6"/>
        <v>0</v>
      </c>
      <c r="P29" s="71" t="s">
        <v>332</v>
      </c>
      <c r="Q29" s="72">
        <f>L23+L61</f>
        <v>11.1</v>
      </c>
    </row>
    <row r="30" spans="1:17" ht="15" customHeight="1" x14ac:dyDescent="0.25">
      <c r="A30" s="20" t="s">
        <v>78</v>
      </c>
      <c r="B30" s="32" t="s">
        <v>363</v>
      </c>
      <c r="C30" s="31" t="s">
        <v>51</v>
      </c>
      <c r="D30" s="17">
        <f t="shared" si="7"/>
        <v>397.3</v>
      </c>
      <c r="E30" s="17">
        <v>397.3</v>
      </c>
      <c r="F30" s="17">
        <v>294.10000000000002</v>
      </c>
      <c r="G30" s="17"/>
      <c r="H30" s="11">
        <f t="shared" si="2"/>
        <v>0</v>
      </c>
      <c r="I30" s="11"/>
      <c r="J30" s="11"/>
      <c r="K30" s="11"/>
      <c r="L30" s="13">
        <f t="shared" si="3"/>
        <v>397.3</v>
      </c>
      <c r="M30" s="13">
        <f t="shared" si="4"/>
        <v>397.3</v>
      </c>
      <c r="N30" s="13">
        <f t="shared" si="5"/>
        <v>294.10000000000002</v>
      </c>
      <c r="O30" s="13">
        <f t="shared" si="6"/>
        <v>0</v>
      </c>
      <c r="P30" s="71" t="s">
        <v>333</v>
      </c>
      <c r="Q30" s="72">
        <f>SUM(L24:L60)</f>
        <v>9121.5</v>
      </c>
    </row>
    <row r="31" spans="1:17" ht="15" customHeight="1" x14ac:dyDescent="0.25">
      <c r="A31" s="6" t="s">
        <v>79</v>
      </c>
      <c r="B31" s="30" t="s">
        <v>502</v>
      </c>
      <c r="C31" s="16" t="s">
        <v>51</v>
      </c>
      <c r="D31" s="17">
        <f t="shared" si="7"/>
        <v>453.2</v>
      </c>
      <c r="E31" s="17">
        <v>453.2</v>
      </c>
      <c r="F31" s="17">
        <v>334.8</v>
      </c>
      <c r="G31" s="17"/>
      <c r="H31" s="11">
        <f t="shared" si="2"/>
        <v>0</v>
      </c>
      <c r="I31" s="11"/>
      <c r="J31" s="11"/>
      <c r="K31" s="11"/>
      <c r="L31" s="13">
        <f t="shared" si="3"/>
        <v>453.2</v>
      </c>
      <c r="M31" s="13">
        <f t="shared" si="4"/>
        <v>453.2</v>
      </c>
      <c r="N31" s="13">
        <f t="shared" si="5"/>
        <v>334.8</v>
      </c>
      <c r="O31" s="13">
        <f t="shared" si="6"/>
        <v>0</v>
      </c>
      <c r="P31" s="71" t="s">
        <v>334</v>
      </c>
      <c r="Q31" s="72"/>
    </row>
    <row r="32" spans="1:17" ht="15" customHeight="1" x14ac:dyDescent="0.25">
      <c r="A32" s="6" t="s">
        <v>80</v>
      </c>
      <c r="B32" s="30" t="s">
        <v>503</v>
      </c>
      <c r="C32" s="16" t="s">
        <v>51</v>
      </c>
      <c r="D32" s="17">
        <f t="shared" si="7"/>
        <v>553.19999999999993</v>
      </c>
      <c r="E32" s="17">
        <v>549.9</v>
      </c>
      <c r="F32" s="17">
        <v>402.3</v>
      </c>
      <c r="G32" s="17">
        <v>3.3</v>
      </c>
      <c r="H32" s="11">
        <f t="shared" ref="H32:H61" si="8">I32+K32</f>
        <v>0</v>
      </c>
      <c r="I32" s="11"/>
      <c r="J32" s="11"/>
      <c r="K32" s="11"/>
      <c r="L32" s="13">
        <f t="shared" ref="L32:L61" si="9">M32+O32</f>
        <v>553.19999999999993</v>
      </c>
      <c r="M32" s="13">
        <f t="shared" ref="M32:M61" si="10">E32+I32</f>
        <v>549.9</v>
      </c>
      <c r="N32" s="13">
        <f t="shared" ref="N32:N61" si="11">F32+J32</f>
        <v>402.3</v>
      </c>
      <c r="O32" s="13">
        <f t="shared" ref="O32:O61" si="12">G32+K32</f>
        <v>3.3</v>
      </c>
      <c r="P32" s="76" t="s">
        <v>173</v>
      </c>
      <c r="Q32" s="77">
        <f>SUM(Q22:Q31)</f>
        <v>9132.6</v>
      </c>
    </row>
    <row r="33" spans="1:17" ht="15" customHeight="1" x14ac:dyDescent="0.25">
      <c r="A33" s="6" t="s">
        <v>81</v>
      </c>
      <c r="B33" s="30" t="s">
        <v>504</v>
      </c>
      <c r="C33" s="16" t="s">
        <v>51</v>
      </c>
      <c r="D33" s="17">
        <f t="shared" si="7"/>
        <v>540</v>
      </c>
      <c r="E33" s="17">
        <v>540</v>
      </c>
      <c r="F33" s="17">
        <v>398.6</v>
      </c>
      <c r="G33" s="17"/>
      <c r="H33" s="11">
        <f t="shared" si="8"/>
        <v>0</v>
      </c>
      <c r="I33" s="11"/>
      <c r="J33" s="11"/>
      <c r="K33" s="11"/>
      <c r="L33" s="13">
        <f t="shared" si="9"/>
        <v>540</v>
      </c>
      <c r="M33" s="13">
        <f t="shared" si="10"/>
        <v>540</v>
      </c>
      <c r="N33" s="13">
        <f t="shared" si="11"/>
        <v>398.6</v>
      </c>
      <c r="O33" s="13">
        <f t="shared" si="12"/>
        <v>0</v>
      </c>
      <c r="P33" s="78"/>
      <c r="Q33" s="78"/>
    </row>
    <row r="34" spans="1:17" ht="15" customHeight="1" x14ac:dyDescent="0.25">
      <c r="A34" s="6" t="s">
        <v>82</v>
      </c>
      <c r="B34" s="30" t="s">
        <v>418</v>
      </c>
      <c r="C34" s="16" t="s">
        <v>51</v>
      </c>
      <c r="D34" s="17">
        <f t="shared" si="7"/>
        <v>581</v>
      </c>
      <c r="E34" s="17">
        <v>581</v>
      </c>
      <c r="F34" s="17">
        <v>426.3</v>
      </c>
      <c r="G34" s="17"/>
      <c r="H34" s="11">
        <f t="shared" si="8"/>
        <v>0</v>
      </c>
      <c r="I34" s="11"/>
      <c r="J34" s="11">
        <v>0.9</v>
      </c>
      <c r="K34" s="11"/>
      <c r="L34" s="13">
        <f t="shared" si="9"/>
        <v>581</v>
      </c>
      <c r="M34" s="13">
        <f t="shared" si="10"/>
        <v>581</v>
      </c>
      <c r="N34" s="13">
        <f t="shared" si="11"/>
        <v>427.2</v>
      </c>
      <c r="O34" s="13">
        <f t="shared" si="12"/>
        <v>0</v>
      </c>
      <c r="P34" s="78"/>
      <c r="Q34" s="78">
        <f>Q32-L62</f>
        <v>0</v>
      </c>
    </row>
    <row r="35" spans="1:17" ht="15" customHeight="1" x14ac:dyDescent="0.25">
      <c r="A35" s="6" t="s">
        <v>83</v>
      </c>
      <c r="B35" s="94" t="s">
        <v>46</v>
      </c>
      <c r="C35" s="31" t="s">
        <v>51</v>
      </c>
      <c r="D35" s="17">
        <f t="shared" si="7"/>
        <v>147.9</v>
      </c>
      <c r="E35" s="17">
        <v>147.9</v>
      </c>
      <c r="F35" s="17">
        <v>110.8</v>
      </c>
      <c r="G35" s="17"/>
      <c r="H35" s="11">
        <f t="shared" si="8"/>
        <v>0</v>
      </c>
      <c r="I35" s="11"/>
      <c r="J35" s="11"/>
      <c r="K35" s="11"/>
      <c r="L35" s="13">
        <f t="shared" si="9"/>
        <v>147.9</v>
      </c>
      <c r="M35" s="13">
        <f t="shared" si="10"/>
        <v>147.9</v>
      </c>
      <c r="N35" s="13">
        <f t="shared" si="11"/>
        <v>110.8</v>
      </c>
      <c r="O35" s="13">
        <f t="shared" si="12"/>
        <v>0</v>
      </c>
    </row>
    <row r="36" spans="1:17" ht="15" customHeight="1" x14ac:dyDescent="0.25">
      <c r="A36" s="6" t="s">
        <v>84</v>
      </c>
      <c r="B36" s="30" t="s">
        <v>43</v>
      </c>
      <c r="C36" s="31" t="s">
        <v>51</v>
      </c>
      <c r="D36" s="17">
        <f t="shared" si="7"/>
        <v>197.7</v>
      </c>
      <c r="E36" s="17">
        <v>197.7</v>
      </c>
      <c r="F36" s="17">
        <v>147</v>
      </c>
      <c r="G36" s="17"/>
      <c r="H36" s="11">
        <f t="shared" si="8"/>
        <v>0</v>
      </c>
      <c r="I36" s="11"/>
      <c r="J36" s="11"/>
      <c r="K36" s="11"/>
      <c r="L36" s="13">
        <f t="shared" si="9"/>
        <v>197.7</v>
      </c>
      <c r="M36" s="13">
        <f t="shared" si="10"/>
        <v>197.7</v>
      </c>
      <c r="N36" s="13">
        <f t="shared" si="11"/>
        <v>147</v>
      </c>
      <c r="O36" s="13">
        <f t="shared" si="12"/>
        <v>0</v>
      </c>
      <c r="Q36" s="2">
        <f>L62-Q32</f>
        <v>0</v>
      </c>
    </row>
    <row r="37" spans="1:17" ht="15" customHeight="1" x14ac:dyDescent="0.25">
      <c r="A37" s="6" t="s">
        <v>85</v>
      </c>
      <c r="B37" s="30" t="s">
        <v>45</v>
      </c>
      <c r="C37" s="31" t="s">
        <v>51</v>
      </c>
      <c r="D37" s="17">
        <f t="shared" si="7"/>
        <v>181.8</v>
      </c>
      <c r="E37" s="17">
        <v>181.8</v>
      </c>
      <c r="F37" s="17">
        <v>133.1</v>
      </c>
      <c r="G37" s="17"/>
      <c r="H37" s="11">
        <f t="shared" si="8"/>
        <v>0</v>
      </c>
      <c r="I37" s="11"/>
      <c r="J37" s="11"/>
      <c r="K37" s="11"/>
      <c r="L37" s="13">
        <f t="shared" si="9"/>
        <v>181.8</v>
      </c>
      <c r="M37" s="13">
        <f t="shared" si="10"/>
        <v>181.8</v>
      </c>
      <c r="N37" s="13">
        <f t="shared" si="11"/>
        <v>133.1</v>
      </c>
      <c r="O37" s="13">
        <f t="shared" si="12"/>
        <v>0</v>
      </c>
    </row>
    <row r="38" spans="1:17" ht="15" customHeight="1" x14ac:dyDescent="0.25">
      <c r="A38" s="6" t="s">
        <v>86</v>
      </c>
      <c r="B38" s="30" t="s">
        <v>166</v>
      </c>
      <c r="C38" s="31" t="s">
        <v>51</v>
      </c>
      <c r="D38" s="17">
        <f t="shared" si="7"/>
        <v>287.89999999999998</v>
      </c>
      <c r="E38" s="17">
        <v>287.89999999999998</v>
      </c>
      <c r="F38" s="17">
        <v>215.1</v>
      </c>
      <c r="G38" s="17"/>
      <c r="H38" s="11">
        <f t="shared" si="8"/>
        <v>0</v>
      </c>
      <c r="I38" s="11"/>
      <c r="J38" s="11"/>
      <c r="K38" s="11"/>
      <c r="L38" s="13">
        <f t="shared" si="9"/>
        <v>287.89999999999998</v>
      </c>
      <c r="M38" s="13">
        <f t="shared" si="10"/>
        <v>287.89999999999998</v>
      </c>
      <c r="N38" s="13">
        <f t="shared" si="11"/>
        <v>215.1</v>
      </c>
      <c r="O38" s="13">
        <f t="shared" si="12"/>
        <v>0</v>
      </c>
    </row>
    <row r="39" spans="1:17" ht="15" customHeight="1" x14ac:dyDescent="0.25">
      <c r="A39" s="6" t="s">
        <v>87</v>
      </c>
      <c r="B39" s="30" t="s">
        <v>44</v>
      </c>
      <c r="C39" s="31" t="s">
        <v>51</v>
      </c>
      <c r="D39" s="17">
        <f t="shared" si="7"/>
        <v>118.3</v>
      </c>
      <c r="E39" s="17">
        <v>118.3</v>
      </c>
      <c r="F39" s="17">
        <v>89</v>
      </c>
      <c r="G39" s="17"/>
      <c r="H39" s="11">
        <f t="shared" si="8"/>
        <v>0</v>
      </c>
      <c r="I39" s="11"/>
      <c r="J39" s="11"/>
      <c r="K39" s="11"/>
      <c r="L39" s="13">
        <f t="shared" si="9"/>
        <v>118.3</v>
      </c>
      <c r="M39" s="13">
        <f t="shared" si="10"/>
        <v>118.3</v>
      </c>
      <c r="N39" s="13">
        <f t="shared" si="11"/>
        <v>89</v>
      </c>
      <c r="O39" s="13">
        <f t="shared" si="12"/>
        <v>0</v>
      </c>
    </row>
    <row r="40" spans="1:17" ht="15" customHeight="1" x14ac:dyDescent="0.25">
      <c r="A40" s="6" t="s">
        <v>88</v>
      </c>
      <c r="B40" s="94" t="s">
        <v>47</v>
      </c>
      <c r="C40" s="31" t="s">
        <v>51</v>
      </c>
      <c r="D40" s="17">
        <f t="shared" si="7"/>
        <v>253.6</v>
      </c>
      <c r="E40" s="17">
        <v>253.6</v>
      </c>
      <c r="F40" s="17">
        <v>187.3</v>
      </c>
      <c r="G40" s="17"/>
      <c r="H40" s="11">
        <f t="shared" si="8"/>
        <v>0</v>
      </c>
      <c r="I40" s="11"/>
      <c r="J40" s="11"/>
      <c r="K40" s="11"/>
      <c r="L40" s="13">
        <f t="shared" si="9"/>
        <v>253.6</v>
      </c>
      <c r="M40" s="13">
        <f t="shared" si="10"/>
        <v>253.6</v>
      </c>
      <c r="N40" s="13">
        <f t="shared" si="11"/>
        <v>187.3</v>
      </c>
      <c r="O40" s="13">
        <f t="shared" si="12"/>
        <v>0</v>
      </c>
    </row>
    <row r="41" spans="1:17" ht="15" customHeight="1" x14ac:dyDescent="0.25">
      <c r="A41" s="6" t="s">
        <v>89</v>
      </c>
      <c r="B41" s="34" t="s">
        <v>419</v>
      </c>
      <c r="C41" s="31" t="s">
        <v>51</v>
      </c>
      <c r="D41" s="17">
        <f t="shared" si="7"/>
        <v>201.3</v>
      </c>
      <c r="E41" s="17">
        <v>201.3</v>
      </c>
      <c r="F41" s="17">
        <v>151</v>
      </c>
      <c r="G41" s="17"/>
      <c r="H41" s="11">
        <f t="shared" si="8"/>
        <v>0</v>
      </c>
      <c r="I41" s="11"/>
      <c r="J41" s="11">
        <v>0.5</v>
      </c>
      <c r="K41" s="11"/>
      <c r="L41" s="13">
        <f t="shared" si="9"/>
        <v>201.3</v>
      </c>
      <c r="M41" s="13">
        <f>E41+I41</f>
        <v>201.3</v>
      </c>
      <c r="N41" s="13">
        <f>F41+J41</f>
        <v>151.5</v>
      </c>
      <c r="O41" s="13"/>
    </row>
    <row r="42" spans="1:17" ht="15" customHeight="1" x14ac:dyDescent="0.25">
      <c r="A42" s="6" t="s">
        <v>90</v>
      </c>
      <c r="B42" s="30" t="s">
        <v>64</v>
      </c>
      <c r="C42" s="31" t="s">
        <v>51</v>
      </c>
      <c r="D42" s="17">
        <f t="shared" si="7"/>
        <v>48.8</v>
      </c>
      <c r="E42" s="17">
        <v>48.8</v>
      </c>
      <c r="F42" s="17">
        <v>36.1</v>
      </c>
      <c r="G42" s="17"/>
      <c r="H42" s="11">
        <f t="shared" si="8"/>
        <v>0</v>
      </c>
      <c r="I42" s="11"/>
      <c r="J42" s="11"/>
      <c r="K42" s="11"/>
      <c r="L42" s="13">
        <f t="shared" si="9"/>
        <v>48.8</v>
      </c>
      <c r="M42" s="13">
        <f t="shared" si="10"/>
        <v>48.8</v>
      </c>
      <c r="N42" s="13">
        <f t="shared" si="11"/>
        <v>36.1</v>
      </c>
      <c r="O42" s="13">
        <f t="shared" si="12"/>
        <v>0</v>
      </c>
    </row>
    <row r="43" spans="1:17" ht="15" customHeight="1" x14ac:dyDescent="0.25">
      <c r="A43" s="6" t="s">
        <v>91</v>
      </c>
      <c r="B43" s="30" t="s">
        <v>42</v>
      </c>
      <c r="C43" s="31" t="s">
        <v>51</v>
      </c>
      <c r="D43" s="17">
        <f t="shared" si="7"/>
        <v>197.8</v>
      </c>
      <c r="E43" s="17">
        <v>197.8</v>
      </c>
      <c r="F43" s="17">
        <v>144.9</v>
      </c>
      <c r="G43" s="17"/>
      <c r="H43" s="11">
        <f t="shared" si="8"/>
        <v>0</v>
      </c>
      <c r="I43" s="11"/>
      <c r="J43" s="11"/>
      <c r="K43" s="11"/>
      <c r="L43" s="13">
        <f t="shared" si="9"/>
        <v>197.8</v>
      </c>
      <c r="M43" s="13">
        <f t="shared" si="10"/>
        <v>197.8</v>
      </c>
      <c r="N43" s="13">
        <f t="shared" si="11"/>
        <v>144.9</v>
      </c>
      <c r="O43" s="13">
        <f t="shared" si="12"/>
        <v>0</v>
      </c>
    </row>
    <row r="44" spans="1:17" ht="15" customHeight="1" x14ac:dyDescent="0.25">
      <c r="A44" s="33" t="s">
        <v>92</v>
      </c>
      <c r="B44" s="35" t="s">
        <v>420</v>
      </c>
      <c r="C44" s="31" t="s">
        <v>51</v>
      </c>
      <c r="D44" s="17">
        <f>E44+G44</f>
        <v>90.8</v>
      </c>
      <c r="E44" s="17">
        <v>90.8</v>
      </c>
      <c r="F44" s="17">
        <v>67.599999999999994</v>
      </c>
      <c r="G44" s="17"/>
      <c r="H44" s="11">
        <f>I44+K44</f>
        <v>0</v>
      </c>
      <c r="I44" s="11"/>
      <c r="J44" s="11">
        <v>-0.4</v>
      </c>
      <c r="K44" s="11"/>
      <c r="L44" s="13">
        <f>M44+O44</f>
        <v>90.8</v>
      </c>
      <c r="M44" s="13">
        <f>E44+I44</f>
        <v>90.8</v>
      </c>
      <c r="N44" s="13">
        <f>F44+J44</f>
        <v>67.199999999999989</v>
      </c>
      <c r="O44" s="13">
        <f>G44+K44</f>
        <v>0</v>
      </c>
    </row>
    <row r="45" spans="1:17" ht="15" customHeight="1" x14ac:dyDescent="0.25">
      <c r="A45" s="6" t="s">
        <v>93</v>
      </c>
      <c r="B45" s="94" t="s">
        <v>41</v>
      </c>
      <c r="C45" s="31" t="s">
        <v>51</v>
      </c>
      <c r="D45" s="17">
        <f t="shared" si="7"/>
        <v>100.5</v>
      </c>
      <c r="E45" s="17">
        <v>100.5</v>
      </c>
      <c r="F45" s="17">
        <v>74.5</v>
      </c>
      <c r="G45" s="17"/>
      <c r="H45" s="11">
        <f t="shared" si="8"/>
        <v>0</v>
      </c>
      <c r="I45" s="11"/>
      <c r="J45" s="11"/>
      <c r="K45" s="11"/>
      <c r="L45" s="13">
        <f t="shared" si="9"/>
        <v>100.5</v>
      </c>
      <c r="M45" s="13">
        <f t="shared" si="10"/>
        <v>100.5</v>
      </c>
      <c r="N45" s="13">
        <f t="shared" si="11"/>
        <v>74.5</v>
      </c>
      <c r="O45" s="13">
        <f t="shared" si="12"/>
        <v>0</v>
      </c>
    </row>
    <row r="46" spans="1:17" ht="15" customHeight="1" x14ac:dyDescent="0.25">
      <c r="A46" s="6" t="s">
        <v>94</v>
      </c>
      <c r="B46" s="30" t="s">
        <v>162</v>
      </c>
      <c r="C46" s="31" t="s">
        <v>51</v>
      </c>
      <c r="D46" s="17">
        <f t="shared" si="7"/>
        <v>81.3</v>
      </c>
      <c r="E46" s="17">
        <v>81.3</v>
      </c>
      <c r="F46" s="17">
        <v>60.6</v>
      </c>
      <c r="G46" s="17"/>
      <c r="H46" s="11">
        <f t="shared" si="8"/>
        <v>0</v>
      </c>
      <c r="I46" s="11"/>
      <c r="J46" s="11"/>
      <c r="K46" s="11"/>
      <c r="L46" s="13">
        <f t="shared" si="9"/>
        <v>81.3</v>
      </c>
      <c r="M46" s="13">
        <f t="shared" si="10"/>
        <v>81.3</v>
      </c>
      <c r="N46" s="13">
        <f t="shared" si="11"/>
        <v>60.6</v>
      </c>
      <c r="O46" s="13">
        <f t="shared" si="12"/>
        <v>0</v>
      </c>
    </row>
    <row r="47" spans="1:17" ht="15" customHeight="1" x14ac:dyDescent="0.25">
      <c r="A47" s="33" t="s">
        <v>95</v>
      </c>
      <c r="B47" s="30" t="s">
        <v>154</v>
      </c>
      <c r="C47" s="31" t="s">
        <v>51</v>
      </c>
      <c r="D47" s="17">
        <f t="shared" si="7"/>
        <v>181</v>
      </c>
      <c r="E47" s="17">
        <v>179.9</v>
      </c>
      <c r="F47" s="17">
        <v>132.30000000000001</v>
      </c>
      <c r="G47" s="17">
        <v>1.1000000000000001</v>
      </c>
      <c r="H47" s="11">
        <f t="shared" si="8"/>
        <v>0</v>
      </c>
      <c r="I47" s="11"/>
      <c r="J47" s="11"/>
      <c r="K47" s="11"/>
      <c r="L47" s="13">
        <f t="shared" si="9"/>
        <v>181</v>
      </c>
      <c r="M47" s="13">
        <f t="shared" si="10"/>
        <v>179.9</v>
      </c>
      <c r="N47" s="13">
        <f t="shared" si="11"/>
        <v>132.30000000000001</v>
      </c>
      <c r="O47" s="13">
        <f t="shared" si="12"/>
        <v>1.1000000000000001</v>
      </c>
    </row>
    <row r="48" spans="1:17" ht="15" customHeight="1" x14ac:dyDescent="0.25">
      <c r="A48" s="6" t="s">
        <v>96</v>
      </c>
      <c r="B48" s="30" t="s">
        <v>34</v>
      </c>
      <c r="C48" s="31" t="s">
        <v>51</v>
      </c>
      <c r="D48" s="17">
        <f t="shared" si="7"/>
        <v>109.2</v>
      </c>
      <c r="E48" s="17">
        <v>109.2</v>
      </c>
      <c r="F48" s="17">
        <v>80</v>
      </c>
      <c r="G48" s="17"/>
      <c r="H48" s="11">
        <f t="shared" si="8"/>
        <v>0</v>
      </c>
      <c r="I48" s="11"/>
      <c r="J48" s="11">
        <v>0.3</v>
      </c>
      <c r="K48" s="11"/>
      <c r="L48" s="13">
        <f t="shared" si="9"/>
        <v>109.2</v>
      </c>
      <c r="M48" s="13">
        <f t="shared" si="10"/>
        <v>109.2</v>
      </c>
      <c r="N48" s="13">
        <f t="shared" si="11"/>
        <v>80.3</v>
      </c>
      <c r="O48" s="13">
        <f t="shared" si="12"/>
        <v>0</v>
      </c>
    </row>
    <row r="49" spans="1:15" ht="15" customHeight="1" x14ac:dyDescent="0.25">
      <c r="A49" s="6" t="s">
        <v>97</v>
      </c>
      <c r="B49" s="30" t="s">
        <v>36</v>
      </c>
      <c r="C49" s="31" t="s">
        <v>51</v>
      </c>
      <c r="D49" s="17">
        <f t="shared" si="7"/>
        <v>114.8</v>
      </c>
      <c r="E49" s="17">
        <v>114.8</v>
      </c>
      <c r="F49" s="17">
        <v>83.7</v>
      </c>
      <c r="G49" s="17"/>
      <c r="H49" s="11">
        <f t="shared" si="8"/>
        <v>0</v>
      </c>
      <c r="I49" s="11"/>
      <c r="J49" s="11"/>
      <c r="K49" s="11"/>
      <c r="L49" s="13">
        <f t="shared" si="9"/>
        <v>114.8</v>
      </c>
      <c r="M49" s="13">
        <f t="shared" si="10"/>
        <v>114.8</v>
      </c>
      <c r="N49" s="13">
        <f t="shared" si="11"/>
        <v>83.7</v>
      </c>
      <c r="O49" s="13">
        <f t="shared" si="12"/>
        <v>0</v>
      </c>
    </row>
    <row r="50" spans="1:15" ht="15" customHeight="1" x14ac:dyDescent="0.25">
      <c r="A50" s="6" t="s">
        <v>98</v>
      </c>
      <c r="B50" s="30" t="s">
        <v>38</v>
      </c>
      <c r="C50" s="31" t="s">
        <v>51</v>
      </c>
      <c r="D50" s="17">
        <f t="shared" si="7"/>
        <v>206.7</v>
      </c>
      <c r="E50" s="17">
        <v>206.7</v>
      </c>
      <c r="F50" s="17">
        <v>151.19999999999999</v>
      </c>
      <c r="G50" s="17"/>
      <c r="H50" s="11">
        <f t="shared" si="8"/>
        <v>0</v>
      </c>
      <c r="I50" s="11"/>
      <c r="J50" s="11"/>
      <c r="K50" s="11"/>
      <c r="L50" s="13">
        <f t="shared" si="9"/>
        <v>206.7</v>
      </c>
      <c r="M50" s="13">
        <f t="shared" si="10"/>
        <v>206.7</v>
      </c>
      <c r="N50" s="13">
        <f t="shared" si="11"/>
        <v>151.19999999999999</v>
      </c>
      <c r="O50" s="13">
        <f t="shared" si="12"/>
        <v>0</v>
      </c>
    </row>
    <row r="51" spans="1:15" ht="15" customHeight="1" x14ac:dyDescent="0.25">
      <c r="A51" s="6" t="s">
        <v>99</v>
      </c>
      <c r="B51" s="30" t="s">
        <v>37</v>
      </c>
      <c r="C51" s="31" t="s">
        <v>51</v>
      </c>
      <c r="D51" s="17">
        <f t="shared" si="7"/>
        <v>129.19999999999999</v>
      </c>
      <c r="E51" s="17">
        <v>129.19999999999999</v>
      </c>
      <c r="F51" s="17">
        <v>95.1</v>
      </c>
      <c r="G51" s="17"/>
      <c r="H51" s="11">
        <f t="shared" si="8"/>
        <v>0</v>
      </c>
      <c r="I51" s="11"/>
      <c r="J51" s="11"/>
      <c r="K51" s="11"/>
      <c r="L51" s="13">
        <f t="shared" si="9"/>
        <v>129.19999999999999</v>
      </c>
      <c r="M51" s="13">
        <f t="shared" si="10"/>
        <v>129.19999999999999</v>
      </c>
      <c r="N51" s="13">
        <f t="shared" si="11"/>
        <v>95.1</v>
      </c>
      <c r="O51" s="13">
        <f t="shared" si="12"/>
        <v>0</v>
      </c>
    </row>
    <row r="52" spans="1:15" ht="15" customHeight="1" x14ac:dyDescent="0.25">
      <c r="A52" s="6" t="s">
        <v>100</v>
      </c>
      <c r="B52" s="36" t="s">
        <v>35</v>
      </c>
      <c r="C52" s="16" t="s">
        <v>51</v>
      </c>
      <c r="D52" s="17">
        <f t="shared" si="7"/>
        <v>180.2</v>
      </c>
      <c r="E52" s="17">
        <v>180.2</v>
      </c>
      <c r="F52" s="17">
        <v>132.1</v>
      </c>
      <c r="G52" s="17"/>
      <c r="H52" s="11">
        <f t="shared" si="8"/>
        <v>0</v>
      </c>
      <c r="I52" s="11"/>
      <c r="J52" s="11"/>
      <c r="K52" s="11"/>
      <c r="L52" s="13">
        <f t="shared" si="9"/>
        <v>180.2</v>
      </c>
      <c r="M52" s="13">
        <f t="shared" si="10"/>
        <v>180.2</v>
      </c>
      <c r="N52" s="13">
        <f t="shared" si="11"/>
        <v>132.1</v>
      </c>
      <c r="O52" s="13">
        <f t="shared" si="12"/>
        <v>0</v>
      </c>
    </row>
    <row r="53" spans="1:15" ht="15" customHeight="1" x14ac:dyDescent="0.25">
      <c r="A53" s="6" t="s">
        <v>101</v>
      </c>
      <c r="B53" s="37" t="s">
        <v>39</v>
      </c>
      <c r="C53" s="16" t="s">
        <v>51</v>
      </c>
      <c r="D53" s="17">
        <f t="shared" si="7"/>
        <v>43.6</v>
      </c>
      <c r="E53" s="17">
        <v>43.6</v>
      </c>
      <c r="F53" s="17">
        <v>32.299999999999997</v>
      </c>
      <c r="G53" s="17"/>
      <c r="H53" s="11">
        <f t="shared" si="8"/>
        <v>0</v>
      </c>
      <c r="I53" s="11"/>
      <c r="J53" s="11"/>
      <c r="K53" s="11"/>
      <c r="L53" s="13">
        <f t="shared" si="9"/>
        <v>43.6</v>
      </c>
      <c r="M53" s="13">
        <f t="shared" si="10"/>
        <v>43.6</v>
      </c>
      <c r="N53" s="13">
        <f t="shared" si="11"/>
        <v>32.299999999999997</v>
      </c>
      <c r="O53" s="13">
        <f t="shared" si="12"/>
        <v>0</v>
      </c>
    </row>
    <row r="54" spans="1:15" ht="15" customHeight="1" x14ac:dyDescent="0.25">
      <c r="A54" s="6" t="s">
        <v>102</v>
      </c>
      <c r="B54" s="37" t="s">
        <v>40</v>
      </c>
      <c r="C54" s="16" t="s">
        <v>51</v>
      </c>
      <c r="D54" s="17">
        <f t="shared" si="7"/>
        <v>56</v>
      </c>
      <c r="E54" s="17">
        <v>56</v>
      </c>
      <c r="F54" s="17">
        <v>41.3</v>
      </c>
      <c r="G54" s="17"/>
      <c r="H54" s="11">
        <f t="shared" si="8"/>
        <v>0</v>
      </c>
      <c r="I54" s="11"/>
      <c r="J54" s="11"/>
      <c r="K54" s="11"/>
      <c r="L54" s="13">
        <f t="shared" si="9"/>
        <v>56</v>
      </c>
      <c r="M54" s="13">
        <f t="shared" si="10"/>
        <v>56</v>
      </c>
      <c r="N54" s="13">
        <f t="shared" si="11"/>
        <v>41.3</v>
      </c>
      <c r="O54" s="13">
        <f t="shared" si="12"/>
        <v>0</v>
      </c>
    </row>
    <row r="55" spans="1:15" ht="15" customHeight="1" x14ac:dyDescent="0.25">
      <c r="A55" s="6" t="s">
        <v>103</v>
      </c>
      <c r="B55" s="36" t="s">
        <v>49</v>
      </c>
      <c r="C55" s="16" t="s">
        <v>51</v>
      </c>
      <c r="D55" s="17">
        <f t="shared" si="7"/>
        <v>0.8</v>
      </c>
      <c r="E55" s="17">
        <v>0.8</v>
      </c>
      <c r="F55" s="17">
        <v>0.6</v>
      </c>
      <c r="G55" s="17"/>
      <c r="H55" s="11">
        <f t="shared" si="8"/>
        <v>0</v>
      </c>
      <c r="I55" s="11"/>
      <c r="J55" s="11"/>
      <c r="K55" s="11"/>
      <c r="L55" s="13">
        <f t="shared" si="9"/>
        <v>0.8</v>
      </c>
      <c r="M55" s="13">
        <f t="shared" si="10"/>
        <v>0.8</v>
      </c>
      <c r="N55" s="13">
        <f t="shared" si="11"/>
        <v>0.6</v>
      </c>
      <c r="O55" s="13">
        <f t="shared" si="12"/>
        <v>0</v>
      </c>
    </row>
    <row r="56" spans="1:15" ht="15" customHeight="1" x14ac:dyDescent="0.25">
      <c r="A56" s="6" t="s">
        <v>104</v>
      </c>
      <c r="B56" s="36" t="s">
        <v>48</v>
      </c>
      <c r="C56" s="16" t="s">
        <v>51</v>
      </c>
      <c r="D56" s="17">
        <f t="shared" si="7"/>
        <v>7.9</v>
      </c>
      <c r="E56" s="17">
        <v>7.9</v>
      </c>
      <c r="F56" s="17">
        <v>6</v>
      </c>
      <c r="G56" s="17"/>
      <c r="H56" s="11">
        <f t="shared" si="8"/>
        <v>0</v>
      </c>
      <c r="I56" s="11"/>
      <c r="J56" s="11"/>
      <c r="K56" s="11"/>
      <c r="L56" s="13">
        <f t="shared" si="9"/>
        <v>7.9</v>
      </c>
      <c r="M56" s="13">
        <f t="shared" si="10"/>
        <v>7.9</v>
      </c>
      <c r="N56" s="13">
        <f t="shared" si="11"/>
        <v>6</v>
      </c>
      <c r="O56" s="13">
        <f t="shared" si="12"/>
        <v>0</v>
      </c>
    </row>
    <row r="57" spans="1:15" ht="15" customHeight="1" x14ac:dyDescent="0.25">
      <c r="A57" s="6" t="s">
        <v>105</v>
      </c>
      <c r="B57" s="36" t="s">
        <v>66</v>
      </c>
      <c r="C57" s="16" t="s">
        <v>51</v>
      </c>
      <c r="D57" s="17">
        <f t="shared" si="7"/>
        <v>1.6</v>
      </c>
      <c r="E57" s="17">
        <v>1.6</v>
      </c>
      <c r="F57" s="17">
        <v>1.2</v>
      </c>
      <c r="G57" s="17"/>
      <c r="H57" s="11">
        <f t="shared" si="8"/>
        <v>0</v>
      </c>
      <c r="I57" s="11"/>
      <c r="J57" s="11"/>
      <c r="K57" s="11"/>
      <c r="L57" s="13">
        <f t="shared" si="9"/>
        <v>1.6</v>
      </c>
      <c r="M57" s="13">
        <f t="shared" si="10"/>
        <v>1.6</v>
      </c>
      <c r="N57" s="13">
        <f t="shared" si="11"/>
        <v>1.2</v>
      </c>
      <c r="O57" s="13">
        <f t="shared" si="12"/>
        <v>0</v>
      </c>
    </row>
    <row r="58" spans="1:15" ht="15" customHeight="1" x14ac:dyDescent="0.25">
      <c r="A58" s="6" t="s">
        <v>106</v>
      </c>
      <c r="B58" s="36" t="s">
        <v>50</v>
      </c>
      <c r="C58" s="16" t="s">
        <v>51</v>
      </c>
      <c r="D58" s="17">
        <f t="shared" si="7"/>
        <v>67.599999999999994</v>
      </c>
      <c r="E58" s="17">
        <v>67.599999999999994</v>
      </c>
      <c r="F58" s="17">
        <v>51.7</v>
      </c>
      <c r="G58" s="17"/>
      <c r="H58" s="11">
        <f t="shared" si="8"/>
        <v>0</v>
      </c>
      <c r="I58" s="11"/>
      <c r="J58" s="11"/>
      <c r="K58" s="11"/>
      <c r="L58" s="13">
        <f t="shared" si="9"/>
        <v>67.599999999999994</v>
      </c>
      <c r="M58" s="13">
        <f t="shared" si="10"/>
        <v>67.599999999999994</v>
      </c>
      <c r="N58" s="13">
        <f t="shared" si="11"/>
        <v>51.7</v>
      </c>
      <c r="O58" s="13">
        <f t="shared" si="12"/>
        <v>0</v>
      </c>
    </row>
    <row r="59" spans="1:15" ht="15" customHeight="1" x14ac:dyDescent="0.25">
      <c r="A59" s="6" t="s">
        <v>107</v>
      </c>
      <c r="B59" s="36" t="s">
        <v>168</v>
      </c>
      <c r="C59" s="16" t="s">
        <v>51</v>
      </c>
      <c r="D59" s="17">
        <f t="shared" si="7"/>
        <v>284.5</v>
      </c>
      <c r="E59" s="17">
        <v>280.8</v>
      </c>
      <c r="F59" s="17">
        <v>211.2</v>
      </c>
      <c r="G59" s="17">
        <v>3.7</v>
      </c>
      <c r="H59" s="11">
        <f t="shared" si="8"/>
        <v>0</v>
      </c>
      <c r="I59" s="11"/>
      <c r="J59" s="11"/>
      <c r="K59" s="11"/>
      <c r="L59" s="13">
        <f t="shared" si="9"/>
        <v>284.5</v>
      </c>
      <c r="M59" s="13">
        <f t="shared" si="10"/>
        <v>280.8</v>
      </c>
      <c r="N59" s="13">
        <f t="shared" si="11"/>
        <v>211.2</v>
      </c>
      <c r="O59" s="13">
        <f t="shared" si="12"/>
        <v>3.7</v>
      </c>
    </row>
    <row r="60" spans="1:15" s="38" customFormat="1" ht="15" customHeight="1" x14ac:dyDescent="0.25">
      <c r="A60" s="6" t="s">
        <v>108</v>
      </c>
      <c r="B60" s="36" t="s">
        <v>169</v>
      </c>
      <c r="C60" s="16" t="s">
        <v>51</v>
      </c>
      <c r="D60" s="17">
        <f t="shared" si="7"/>
        <v>194.29999999999998</v>
      </c>
      <c r="E60" s="17">
        <v>189.6</v>
      </c>
      <c r="F60" s="17">
        <v>143.5</v>
      </c>
      <c r="G60" s="17">
        <v>4.7</v>
      </c>
      <c r="H60" s="11">
        <f t="shared" si="8"/>
        <v>0</v>
      </c>
      <c r="I60" s="11"/>
      <c r="J60" s="11"/>
      <c r="K60" s="11"/>
      <c r="L60" s="13">
        <f t="shared" si="9"/>
        <v>194.29999999999998</v>
      </c>
      <c r="M60" s="13">
        <f t="shared" si="10"/>
        <v>189.6</v>
      </c>
      <c r="N60" s="13">
        <f t="shared" si="11"/>
        <v>143.5</v>
      </c>
      <c r="O60" s="13">
        <f t="shared" si="12"/>
        <v>4.7</v>
      </c>
    </row>
    <row r="61" spans="1:15" s="38" customFormat="1" ht="15" customHeight="1" x14ac:dyDescent="0.25">
      <c r="A61" s="6" t="s">
        <v>109</v>
      </c>
      <c r="B61" s="36" t="s">
        <v>65</v>
      </c>
      <c r="C61" s="16" t="s">
        <v>30</v>
      </c>
      <c r="D61" s="17">
        <f t="shared" si="7"/>
        <v>7.8</v>
      </c>
      <c r="E61" s="17">
        <v>7.8</v>
      </c>
      <c r="F61" s="17">
        <v>6</v>
      </c>
      <c r="G61" s="17"/>
      <c r="H61" s="11">
        <f t="shared" si="8"/>
        <v>0</v>
      </c>
      <c r="I61" s="11"/>
      <c r="J61" s="11"/>
      <c r="K61" s="11"/>
      <c r="L61" s="13">
        <f t="shared" si="9"/>
        <v>7.8</v>
      </c>
      <c r="M61" s="13">
        <f t="shared" si="10"/>
        <v>7.8</v>
      </c>
      <c r="N61" s="13">
        <f t="shared" si="11"/>
        <v>6</v>
      </c>
      <c r="O61" s="13">
        <f t="shared" si="12"/>
        <v>0</v>
      </c>
    </row>
    <row r="62" spans="1:15" ht="15.95" customHeight="1" x14ac:dyDescent="0.25">
      <c r="A62" s="21" t="s">
        <v>110</v>
      </c>
      <c r="B62" s="28" t="s">
        <v>173</v>
      </c>
      <c r="C62" s="26"/>
      <c r="D62" s="24">
        <f t="shared" ref="D62:O62" si="13">D22+SUM(D25:D61)</f>
        <v>9132.6</v>
      </c>
      <c r="E62" s="24">
        <f t="shared" si="13"/>
        <v>9119.7999999999993</v>
      </c>
      <c r="F62" s="24">
        <f t="shared" si="13"/>
        <v>6703.9000000000024</v>
      </c>
      <c r="G62" s="24">
        <f t="shared" si="13"/>
        <v>12.8</v>
      </c>
      <c r="H62" s="25">
        <f t="shared" si="13"/>
        <v>0</v>
      </c>
      <c r="I62" s="25">
        <f t="shared" si="13"/>
        <v>0</v>
      </c>
      <c r="J62" s="25">
        <f t="shared" si="13"/>
        <v>0.29999999999999982</v>
      </c>
      <c r="K62" s="25">
        <f t="shared" si="13"/>
        <v>0</v>
      </c>
      <c r="L62" s="22">
        <f t="shared" si="13"/>
        <v>9132.6</v>
      </c>
      <c r="M62" s="22">
        <f t="shared" si="13"/>
        <v>9119.7999999999993</v>
      </c>
      <c r="N62" s="22">
        <f t="shared" si="13"/>
        <v>6704.2000000000016</v>
      </c>
      <c r="O62" s="22">
        <f t="shared" si="13"/>
        <v>12.8</v>
      </c>
    </row>
    <row r="63" spans="1:15" ht="15" customHeight="1" x14ac:dyDescent="0.25">
      <c r="A63" s="110"/>
      <c r="B63" s="51"/>
      <c r="C63" s="111"/>
      <c r="D63" s="51"/>
      <c r="E63" s="51"/>
      <c r="F63" s="112"/>
      <c r="G63" s="112"/>
      <c r="H63" s="112"/>
      <c r="I63" s="112"/>
      <c r="J63" s="112"/>
      <c r="K63" s="112"/>
      <c r="L63" s="112"/>
      <c r="M63" s="112"/>
      <c r="N63" s="112"/>
    </row>
    <row r="64" spans="1:15" x14ac:dyDescent="0.25">
      <c r="A64" s="110"/>
      <c r="B64" s="7"/>
      <c r="C64" s="113"/>
      <c r="D64" s="7"/>
      <c r="E64" s="7"/>
      <c r="F64" s="114"/>
      <c r="G64" s="7"/>
      <c r="H64" s="7"/>
      <c r="I64" s="7"/>
      <c r="J64" s="7"/>
      <c r="K64" s="7"/>
      <c r="L64" s="7"/>
      <c r="M64" s="7"/>
      <c r="N64" s="7"/>
    </row>
    <row r="65" spans="1:15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</row>
    <row r="66" spans="1:15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5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5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5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5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5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5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5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5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5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5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5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5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5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5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</sheetData>
  <mergeCells count="31">
    <mergeCell ref="B21:O21"/>
    <mergeCell ref="K19:K20"/>
    <mergeCell ref="M19:N19"/>
    <mergeCell ref="O19:O20"/>
    <mergeCell ref="A16:O16"/>
    <mergeCell ref="A18:A20"/>
    <mergeCell ref="B18:B20"/>
    <mergeCell ref="H18:H20"/>
    <mergeCell ref="I18:K18"/>
    <mergeCell ref="L18:L20"/>
    <mergeCell ref="E18:G18"/>
    <mergeCell ref="E19:F19"/>
    <mergeCell ref="G19:G20"/>
    <mergeCell ref="C18:C20"/>
    <mergeCell ref="M18:O18"/>
    <mergeCell ref="I19:J19"/>
    <mergeCell ref="D18:D20"/>
    <mergeCell ref="B5:O5"/>
    <mergeCell ref="B6:O6"/>
    <mergeCell ref="B1:O1"/>
    <mergeCell ref="B2:O2"/>
    <mergeCell ref="B3:O3"/>
    <mergeCell ref="B4:O4"/>
    <mergeCell ref="B7:O7"/>
    <mergeCell ref="B8:O8"/>
    <mergeCell ref="B9:O9"/>
    <mergeCell ref="B10:O10"/>
    <mergeCell ref="B11:O11"/>
    <mergeCell ref="B12:O12"/>
    <mergeCell ref="B13:O13"/>
    <mergeCell ref="B14:O14"/>
  </mergeCells>
  <phoneticPr fontId="2" type="noConversion"/>
  <pageMargins left="1.1811023622047245" right="0.39370078740157483" top="0.39370078740157483" bottom="0" header="0" footer="0"/>
  <pageSetup paperSize="9" scale="51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730"/>
  <sheetViews>
    <sheetView showZeros="0" workbookViewId="0">
      <selection activeCell="B22" sqref="B22:O22"/>
    </sheetView>
  </sheetViews>
  <sheetFormatPr defaultRowHeight="15" x14ac:dyDescent="0.25"/>
  <cols>
    <col min="1" max="1" width="5" style="2" customWidth="1"/>
    <col min="2" max="2" width="41.140625" style="2" customWidth="1"/>
    <col min="3" max="3" width="6.7109375" style="213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9" width="9.140625" style="2" hidden="1" customWidth="1"/>
    <col min="20" max="23" width="9.140625" style="2" customWidth="1"/>
    <col min="24" max="16384" width="9.140625" style="2"/>
  </cols>
  <sheetData>
    <row r="1" spans="2:15" x14ac:dyDescent="0.25">
      <c r="B1" s="578" t="s">
        <v>349</v>
      </c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r="2" spans="2:15" x14ac:dyDescent="0.25">
      <c r="B2" s="578" t="s">
        <v>435</v>
      </c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</row>
    <row r="3" spans="2:15" x14ac:dyDescent="0.25">
      <c r="B3" s="578" t="s">
        <v>454</v>
      </c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</row>
    <row r="4" spans="2:15" x14ac:dyDescent="0.25">
      <c r="B4" s="578" t="s">
        <v>364</v>
      </c>
      <c r="C4" s="578"/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578"/>
      <c r="O4" s="578"/>
    </row>
    <row r="5" spans="2:15" s="392" customFormat="1" ht="15" customHeight="1" x14ac:dyDescent="0.25">
      <c r="B5" s="541" t="s">
        <v>456</v>
      </c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</row>
    <row r="6" spans="2:15" s="392" customFormat="1" x14ac:dyDescent="0.25">
      <c r="B6" s="541" t="s">
        <v>463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</row>
    <row r="7" spans="2:15" s="392" customFormat="1" x14ac:dyDescent="0.25">
      <c r="B7" s="541" t="s">
        <v>462</v>
      </c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</row>
    <row r="8" spans="2:15" s="392" customFormat="1" x14ac:dyDescent="0.25">
      <c r="B8" s="541" t="s">
        <v>520</v>
      </c>
      <c r="C8" s="541"/>
      <c r="D8" s="541"/>
      <c r="E8" s="541"/>
      <c r="F8" s="541"/>
      <c r="G8" s="541"/>
      <c r="H8" s="541"/>
      <c r="I8" s="541"/>
      <c r="J8" s="541"/>
      <c r="K8" s="541"/>
      <c r="L8" s="541"/>
      <c r="M8" s="541"/>
      <c r="N8" s="541"/>
      <c r="O8" s="541"/>
    </row>
    <row r="9" spans="2:15" s="392" customFormat="1" x14ac:dyDescent="0.25">
      <c r="B9" s="541" t="s">
        <v>479</v>
      </c>
      <c r="C9" s="541"/>
      <c r="D9" s="541"/>
      <c r="E9" s="541"/>
      <c r="F9" s="541"/>
      <c r="G9" s="541"/>
      <c r="H9" s="541"/>
      <c r="I9" s="541"/>
      <c r="J9" s="541"/>
      <c r="K9" s="541"/>
      <c r="L9" s="541"/>
      <c r="M9" s="541"/>
      <c r="N9" s="541"/>
      <c r="O9" s="541"/>
    </row>
    <row r="10" spans="2:15" s="392" customFormat="1" x14ac:dyDescent="0.25">
      <c r="B10" s="541" t="s">
        <v>484</v>
      </c>
      <c r="C10" s="541"/>
      <c r="D10" s="541"/>
      <c r="E10" s="541"/>
      <c r="F10" s="541"/>
      <c r="G10" s="541"/>
      <c r="H10" s="541"/>
      <c r="I10" s="541"/>
      <c r="J10" s="541"/>
      <c r="K10" s="541"/>
      <c r="L10" s="541"/>
      <c r="M10" s="541"/>
      <c r="N10" s="541"/>
      <c r="O10" s="541"/>
    </row>
    <row r="11" spans="2:15" s="392" customFormat="1" x14ac:dyDescent="0.25">
      <c r="B11" s="541" t="s">
        <v>490</v>
      </c>
      <c r="C11" s="541"/>
      <c r="D11" s="541"/>
      <c r="E11" s="541"/>
      <c r="F11" s="541"/>
      <c r="G11" s="541"/>
      <c r="H11" s="541"/>
      <c r="I11" s="541"/>
      <c r="J11" s="541"/>
      <c r="K11" s="541"/>
      <c r="L11" s="541"/>
      <c r="M11" s="541"/>
      <c r="N11" s="541"/>
      <c r="O11" s="541"/>
    </row>
    <row r="12" spans="2:15" s="392" customFormat="1" x14ac:dyDescent="0.25">
      <c r="B12" s="541" t="s">
        <v>518</v>
      </c>
      <c r="C12" s="541"/>
      <c r="D12" s="541"/>
      <c r="E12" s="541"/>
      <c r="F12" s="541"/>
      <c r="G12" s="541"/>
      <c r="H12" s="541"/>
      <c r="I12" s="541"/>
      <c r="J12" s="541"/>
      <c r="K12" s="541"/>
      <c r="L12" s="541"/>
      <c r="M12" s="541"/>
      <c r="N12" s="541"/>
      <c r="O12" s="541"/>
    </row>
    <row r="13" spans="2:15" s="392" customFormat="1" x14ac:dyDescent="0.25">
      <c r="B13" s="541" t="s">
        <v>507</v>
      </c>
      <c r="C13" s="541"/>
      <c r="D13" s="541"/>
      <c r="E13" s="541"/>
      <c r="F13" s="541"/>
      <c r="G13" s="541"/>
      <c r="H13" s="541"/>
      <c r="I13" s="541"/>
      <c r="J13" s="541"/>
      <c r="K13" s="541"/>
      <c r="L13" s="541"/>
      <c r="M13" s="541"/>
      <c r="N13" s="541"/>
      <c r="O13" s="541"/>
    </row>
    <row r="14" spans="2:15" s="392" customFormat="1" x14ac:dyDescent="0.25">
      <c r="B14" s="541" t="s">
        <v>517</v>
      </c>
      <c r="C14" s="541"/>
      <c r="D14" s="541"/>
      <c r="E14" s="541"/>
      <c r="F14" s="541"/>
      <c r="G14" s="541"/>
      <c r="H14" s="541"/>
      <c r="I14" s="541"/>
      <c r="J14" s="541"/>
      <c r="K14" s="541"/>
      <c r="L14" s="541"/>
      <c r="M14" s="541"/>
      <c r="N14" s="541"/>
      <c r="O14" s="541"/>
    </row>
    <row r="15" spans="2:15" s="392" customFormat="1" x14ac:dyDescent="0.25">
      <c r="B15" s="541" t="s">
        <v>537</v>
      </c>
      <c r="C15" s="541"/>
      <c r="D15" s="541"/>
      <c r="E15" s="541"/>
      <c r="F15" s="541"/>
      <c r="G15" s="541"/>
      <c r="H15" s="541"/>
      <c r="I15" s="541"/>
      <c r="J15" s="541"/>
      <c r="K15" s="541"/>
      <c r="L15" s="541"/>
      <c r="M15" s="541"/>
      <c r="N15" s="541"/>
      <c r="O15" s="541"/>
    </row>
    <row r="16" spans="2:15" s="392" customFormat="1" x14ac:dyDescent="0.25">
      <c r="B16" s="541" t="s">
        <v>545</v>
      </c>
      <c r="C16" s="541"/>
      <c r="D16" s="541"/>
      <c r="E16" s="541"/>
      <c r="F16" s="541"/>
      <c r="G16" s="541"/>
      <c r="H16" s="541"/>
      <c r="I16" s="541"/>
      <c r="J16" s="541"/>
      <c r="K16" s="541"/>
      <c r="L16" s="541"/>
      <c r="M16" s="541"/>
      <c r="N16" s="541"/>
      <c r="O16" s="541"/>
    </row>
    <row r="17" spans="1:18" s="392" customFormat="1" x14ac:dyDescent="0.25">
      <c r="B17" s="541" t="s">
        <v>549</v>
      </c>
      <c r="C17" s="541"/>
      <c r="D17" s="541"/>
      <c r="E17" s="541"/>
      <c r="F17" s="541"/>
      <c r="G17" s="541"/>
      <c r="H17" s="541"/>
      <c r="I17" s="541"/>
      <c r="J17" s="541"/>
      <c r="K17" s="541"/>
      <c r="L17" s="541"/>
      <c r="M17" s="541"/>
      <c r="N17" s="541"/>
      <c r="O17" s="541"/>
    </row>
    <row r="18" spans="1:18" s="392" customFormat="1" x14ac:dyDescent="0.25">
      <c r="B18" s="541" t="s">
        <v>570</v>
      </c>
      <c r="C18" s="541"/>
      <c r="D18" s="541"/>
      <c r="E18" s="541"/>
      <c r="F18" s="541"/>
      <c r="G18" s="541"/>
      <c r="H18" s="541"/>
      <c r="I18" s="541"/>
      <c r="J18" s="541"/>
      <c r="K18" s="541"/>
      <c r="L18" s="541"/>
      <c r="M18" s="541"/>
      <c r="N18" s="541"/>
      <c r="O18" s="541"/>
    </row>
    <row r="19" spans="1:18" s="392" customFormat="1" x14ac:dyDescent="0.25">
      <c r="B19" s="541" t="s">
        <v>563</v>
      </c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</row>
    <row r="20" spans="1:18" s="392" customFormat="1" x14ac:dyDescent="0.25">
      <c r="B20" s="541" t="s">
        <v>577</v>
      </c>
      <c r="C20" s="541"/>
      <c r="D20" s="541"/>
      <c r="E20" s="541"/>
      <c r="F20" s="541"/>
      <c r="G20" s="541"/>
      <c r="H20" s="541"/>
      <c r="I20" s="541"/>
      <c r="J20" s="541"/>
      <c r="K20" s="541"/>
      <c r="L20" s="541"/>
      <c r="M20" s="541"/>
      <c r="N20" s="541"/>
      <c r="O20" s="541"/>
    </row>
    <row r="21" spans="1:18" s="392" customFormat="1" x14ac:dyDescent="0.25">
      <c r="B21" s="541" t="s">
        <v>582</v>
      </c>
      <c r="C21" s="541"/>
      <c r="D21" s="541"/>
      <c r="E21" s="541"/>
      <c r="F21" s="541"/>
      <c r="G21" s="541"/>
      <c r="H21" s="541"/>
      <c r="I21" s="541"/>
      <c r="J21" s="541"/>
      <c r="K21" s="541"/>
      <c r="L21" s="541"/>
      <c r="M21" s="541"/>
      <c r="N21" s="541"/>
      <c r="O21" s="541"/>
    </row>
    <row r="22" spans="1:18" s="392" customFormat="1" x14ac:dyDescent="0.25">
      <c r="B22" s="541" t="s">
        <v>598</v>
      </c>
      <c r="C22" s="541"/>
      <c r="D22" s="541"/>
      <c r="E22" s="541"/>
      <c r="F22" s="541"/>
      <c r="G22" s="541"/>
      <c r="H22" s="541"/>
      <c r="I22" s="541"/>
      <c r="J22" s="541"/>
      <c r="K22" s="541"/>
      <c r="L22" s="541"/>
      <c r="M22" s="541"/>
      <c r="N22" s="541"/>
      <c r="O22" s="541"/>
    </row>
    <row r="23" spans="1:18" s="392" customFormat="1" x14ac:dyDescent="0.25">
      <c r="B23" s="402"/>
      <c r="C23" s="402"/>
      <c r="D23" s="402"/>
      <c r="E23" s="402"/>
      <c r="F23" s="402"/>
      <c r="G23" s="402"/>
      <c r="H23" s="402"/>
      <c r="I23" s="402"/>
      <c r="J23" s="402"/>
      <c r="K23" s="402"/>
      <c r="L23" s="402"/>
      <c r="M23" s="402"/>
      <c r="N23" s="402"/>
      <c r="O23" s="402"/>
    </row>
    <row r="24" spans="1:18" ht="15" customHeight="1" x14ac:dyDescent="0.25">
      <c r="A24" s="521" t="s">
        <v>439</v>
      </c>
      <c r="B24" s="521"/>
      <c r="C24" s="521"/>
      <c r="D24" s="521"/>
      <c r="E24" s="521"/>
      <c r="F24" s="521"/>
      <c r="G24" s="521"/>
      <c r="H24" s="521"/>
      <c r="I24" s="521"/>
      <c r="J24" s="521"/>
      <c r="K24" s="521"/>
      <c r="L24" s="521"/>
      <c r="M24" s="521"/>
      <c r="N24" s="521"/>
      <c r="O24" s="521"/>
    </row>
    <row r="25" spans="1:18" ht="17.25" customHeight="1" x14ac:dyDescent="0.25">
      <c r="A25" s="59"/>
      <c r="B25" s="59"/>
      <c r="C25" s="214"/>
      <c r="D25" s="59"/>
      <c r="E25" s="59"/>
      <c r="F25" s="59"/>
      <c r="G25" s="59"/>
      <c r="H25" s="60"/>
      <c r="I25" s="60"/>
      <c r="J25" s="60"/>
      <c r="K25" s="60"/>
      <c r="L25" s="59"/>
      <c r="M25" s="59"/>
      <c r="N25" s="59"/>
      <c r="O25" s="5" t="s">
        <v>445</v>
      </c>
    </row>
    <row r="26" spans="1:18" ht="15" customHeight="1" x14ac:dyDescent="0.25">
      <c r="A26" s="529" t="s">
        <v>5</v>
      </c>
      <c r="B26" s="532" t="s">
        <v>346</v>
      </c>
      <c r="C26" s="596" t="s">
        <v>54</v>
      </c>
      <c r="D26" s="544" t="s">
        <v>357</v>
      </c>
      <c r="E26" s="547" t="s">
        <v>196</v>
      </c>
      <c r="F26" s="548"/>
      <c r="G26" s="549"/>
      <c r="H26" s="535" t="s">
        <v>359</v>
      </c>
      <c r="I26" s="538" t="s">
        <v>196</v>
      </c>
      <c r="J26" s="539"/>
      <c r="K26" s="540"/>
      <c r="L26" s="587" t="s">
        <v>0</v>
      </c>
      <c r="M26" s="543" t="s">
        <v>196</v>
      </c>
      <c r="N26" s="543"/>
      <c r="O26" s="543"/>
    </row>
    <row r="27" spans="1:18" ht="15" customHeight="1" x14ac:dyDescent="0.25">
      <c r="A27" s="530"/>
      <c r="B27" s="533"/>
      <c r="C27" s="597"/>
      <c r="D27" s="545"/>
      <c r="E27" s="547" t="s">
        <v>1</v>
      </c>
      <c r="F27" s="549"/>
      <c r="G27" s="544" t="s">
        <v>2</v>
      </c>
      <c r="H27" s="536"/>
      <c r="I27" s="538" t="s">
        <v>1</v>
      </c>
      <c r="J27" s="540"/>
      <c r="K27" s="535" t="s">
        <v>2</v>
      </c>
      <c r="L27" s="588"/>
      <c r="M27" s="543" t="s">
        <v>1</v>
      </c>
      <c r="N27" s="543"/>
      <c r="O27" s="524" t="s">
        <v>2</v>
      </c>
    </row>
    <row r="28" spans="1:18" ht="27.75" customHeight="1" x14ac:dyDescent="0.25">
      <c r="A28" s="531"/>
      <c r="B28" s="534"/>
      <c r="C28" s="598"/>
      <c r="D28" s="546"/>
      <c r="E28" s="143" t="s">
        <v>3</v>
      </c>
      <c r="F28" s="142" t="s">
        <v>4</v>
      </c>
      <c r="G28" s="546"/>
      <c r="H28" s="537"/>
      <c r="I28" s="144" t="s">
        <v>3</v>
      </c>
      <c r="J28" s="139" t="s">
        <v>4</v>
      </c>
      <c r="K28" s="537"/>
      <c r="L28" s="589"/>
      <c r="M28" s="140" t="s">
        <v>3</v>
      </c>
      <c r="N28" s="138" t="s">
        <v>4</v>
      </c>
      <c r="O28" s="524"/>
    </row>
    <row r="29" spans="1:18" ht="15.95" customHeight="1" x14ac:dyDescent="0.25">
      <c r="A29" s="159" t="s">
        <v>72</v>
      </c>
      <c r="B29" s="565" t="s">
        <v>6</v>
      </c>
      <c r="C29" s="595"/>
      <c r="D29" s="595"/>
      <c r="E29" s="595"/>
      <c r="F29" s="595"/>
      <c r="G29" s="595"/>
      <c r="H29" s="595"/>
      <c r="I29" s="595"/>
      <c r="J29" s="595"/>
      <c r="K29" s="595"/>
      <c r="L29" s="595"/>
      <c r="M29" s="595"/>
      <c r="N29" s="595"/>
      <c r="O29" s="595"/>
    </row>
    <row r="30" spans="1:18" ht="15" customHeight="1" x14ac:dyDescent="0.25">
      <c r="A30" s="6" t="s">
        <v>183</v>
      </c>
      <c r="B30" s="36" t="s">
        <v>20</v>
      </c>
      <c r="C30" s="415"/>
      <c r="D30" s="173">
        <f>E30+G30</f>
        <v>111.3</v>
      </c>
      <c r="E30" s="173">
        <f>E32+E33</f>
        <v>0.3</v>
      </c>
      <c r="F30" s="173">
        <f t="shared" ref="F30:G30" si="0">F32+F33</f>
        <v>0.2</v>
      </c>
      <c r="G30" s="173">
        <f t="shared" si="0"/>
        <v>111</v>
      </c>
      <c r="H30" s="174">
        <f>I30+K30</f>
        <v>0</v>
      </c>
      <c r="I30" s="174">
        <f>I32+I33</f>
        <v>0</v>
      </c>
      <c r="J30" s="174">
        <f t="shared" ref="J30:K30" si="1">J32+J33</f>
        <v>0</v>
      </c>
      <c r="K30" s="174">
        <f t="shared" si="1"/>
        <v>0</v>
      </c>
      <c r="L30" s="175">
        <f>M30+O30</f>
        <v>111.3</v>
      </c>
      <c r="M30" s="248">
        <f t="shared" ref="M30" si="2">E30+I30</f>
        <v>0.3</v>
      </c>
      <c r="N30" s="175">
        <f t="shared" ref="N30" si="3">F30+J30</f>
        <v>0.2</v>
      </c>
      <c r="O30" s="175">
        <f>G30+K30</f>
        <v>111</v>
      </c>
      <c r="P30" s="307">
        <f t="shared" ref="P30:R30" si="4">P32+P33</f>
        <v>0</v>
      </c>
      <c r="Q30" s="420">
        <f t="shared" si="4"/>
        <v>0</v>
      </c>
      <c r="R30" s="70">
        <f t="shared" si="4"/>
        <v>0</v>
      </c>
    </row>
    <row r="31" spans="1:18" ht="15" customHeight="1" x14ac:dyDescent="0.25">
      <c r="A31" s="20"/>
      <c r="B31" s="164" t="s">
        <v>196</v>
      </c>
      <c r="C31" s="414"/>
      <c r="D31" s="176"/>
      <c r="E31" s="176"/>
      <c r="F31" s="176"/>
      <c r="G31" s="176"/>
      <c r="H31" s="177"/>
      <c r="I31" s="177"/>
      <c r="J31" s="177"/>
      <c r="K31" s="177"/>
      <c r="L31" s="178"/>
      <c r="M31" s="178"/>
      <c r="N31" s="178"/>
      <c r="O31" s="178"/>
      <c r="P31" s="215"/>
      <c r="Q31" s="99"/>
    </row>
    <row r="32" spans="1:18" ht="26.25" customHeight="1" x14ac:dyDescent="0.25">
      <c r="A32" s="20"/>
      <c r="B32" s="416" t="s">
        <v>337</v>
      </c>
      <c r="C32" s="418" t="s">
        <v>9</v>
      </c>
      <c r="D32" s="422">
        <f>E32+G32</f>
        <v>111</v>
      </c>
      <c r="E32" s="176"/>
      <c r="F32" s="176"/>
      <c r="G32" s="419">
        <v>111</v>
      </c>
      <c r="H32" s="174">
        <f t="shared" ref="H32" si="5">I32+K32</f>
        <v>0</v>
      </c>
      <c r="I32" s="177"/>
      <c r="J32" s="177"/>
      <c r="K32" s="177"/>
      <c r="L32" s="190">
        <f t="shared" ref="L32:L33" si="6">M32+O32</f>
        <v>111</v>
      </c>
      <c r="M32" s="248">
        <f t="shared" ref="M32:M33" si="7">E32+I32</f>
        <v>0</v>
      </c>
      <c r="N32" s="175">
        <f t="shared" ref="N32:N33" si="8">F32+J32</f>
        <v>0</v>
      </c>
      <c r="O32" s="421">
        <f t="shared" ref="O32:O33" si="9">G32+K32</f>
        <v>111</v>
      </c>
      <c r="P32" s="215"/>
      <c r="Q32" s="99"/>
    </row>
    <row r="33" spans="1:17" x14ac:dyDescent="0.25">
      <c r="A33" s="155"/>
      <c r="B33" s="192" t="s">
        <v>414</v>
      </c>
      <c r="C33" s="417" t="s">
        <v>9</v>
      </c>
      <c r="D33" s="422">
        <f>E33+G33</f>
        <v>0.3</v>
      </c>
      <c r="E33" s="68">
        <v>0.3</v>
      </c>
      <c r="F33" s="68">
        <v>0.2</v>
      </c>
      <c r="G33" s="68"/>
      <c r="H33" s="174">
        <f t="shared" ref="H33:H73" si="10">I33+K33</f>
        <v>0</v>
      </c>
      <c r="I33" s="69"/>
      <c r="J33" s="69"/>
      <c r="K33" s="69"/>
      <c r="L33" s="70">
        <f t="shared" si="6"/>
        <v>0.3</v>
      </c>
      <c r="M33" s="248">
        <f t="shared" si="7"/>
        <v>0.3</v>
      </c>
      <c r="N33" s="175">
        <f t="shared" si="8"/>
        <v>0.2</v>
      </c>
      <c r="O33" s="232">
        <f t="shared" si="9"/>
        <v>0</v>
      </c>
      <c r="P33" s="215"/>
      <c r="Q33" s="99"/>
    </row>
    <row r="34" spans="1:17" ht="15" customHeight="1" x14ac:dyDescent="0.25">
      <c r="A34" s="6" t="s">
        <v>73</v>
      </c>
      <c r="B34" s="18" t="s">
        <v>7</v>
      </c>
      <c r="C34" s="216"/>
      <c r="D34" s="422">
        <f>E34+G34</f>
        <v>0.89999999999999991</v>
      </c>
      <c r="E34" s="17">
        <f>E35+E36+E37</f>
        <v>0.89999999999999991</v>
      </c>
      <c r="F34" s="17">
        <f>F35+F36+F37</f>
        <v>0.7</v>
      </c>
      <c r="G34" s="17">
        <f>G35+G36+G37</f>
        <v>0</v>
      </c>
      <c r="H34" s="174">
        <f>I34+K34</f>
        <v>0</v>
      </c>
      <c r="I34" s="11">
        <f>I35+I36+I37</f>
        <v>0</v>
      </c>
      <c r="J34" s="11">
        <f>J35+J36+J37</f>
        <v>0</v>
      </c>
      <c r="K34" s="11">
        <f>K35+K36+K37</f>
        <v>0</v>
      </c>
      <c r="L34" s="175">
        <f t="shared" ref="L34:L78" si="11">M34+O34</f>
        <v>0.89999999999999991</v>
      </c>
      <c r="M34" s="13">
        <f>M35+M36+M37</f>
        <v>0.89999999999999991</v>
      </c>
      <c r="N34" s="13">
        <f>N35+N36+N37</f>
        <v>0.7</v>
      </c>
      <c r="O34" s="13">
        <f>O35+O36+O37</f>
        <v>0</v>
      </c>
      <c r="P34" s="215"/>
      <c r="Q34" s="99"/>
    </row>
    <row r="35" spans="1:17" ht="15" customHeight="1" x14ac:dyDescent="0.25">
      <c r="A35" s="20"/>
      <c r="B35" s="593" t="s">
        <v>414</v>
      </c>
      <c r="C35" s="216" t="s">
        <v>9</v>
      </c>
      <c r="D35" s="17">
        <f t="shared" ref="D35:D78" si="12">E35+G35</f>
        <v>0.1</v>
      </c>
      <c r="E35" s="17">
        <v>0.1</v>
      </c>
      <c r="F35" s="17">
        <v>0.1</v>
      </c>
      <c r="G35" s="17"/>
      <c r="H35" s="174">
        <f t="shared" si="10"/>
        <v>0</v>
      </c>
      <c r="I35" s="11"/>
      <c r="J35" s="11"/>
      <c r="K35" s="217"/>
      <c r="L35" s="175">
        <f t="shared" si="11"/>
        <v>0.1</v>
      </c>
      <c r="M35" s="175">
        <f t="shared" ref="M35:O37" si="13">E35+I35</f>
        <v>0.1</v>
      </c>
      <c r="N35" s="175">
        <f t="shared" si="13"/>
        <v>0.1</v>
      </c>
      <c r="O35" s="175">
        <f t="shared" si="13"/>
        <v>0</v>
      </c>
      <c r="P35" s="215"/>
      <c r="Q35" s="99"/>
    </row>
    <row r="36" spans="1:17" ht="15" customHeight="1" x14ac:dyDescent="0.25">
      <c r="A36" s="20"/>
      <c r="B36" s="593"/>
      <c r="C36" s="216" t="s">
        <v>31</v>
      </c>
      <c r="D36" s="17">
        <f t="shared" si="12"/>
        <v>0.1</v>
      </c>
      <c r="E36" s="17">
        <v>0.1</v>
      </c>
      <c r="F36" s="17">
        <v>0.1</v>
      </c>
      <c r="G36" s="17"/>
      <c r="H36" s="174">
        <f t="shared" si="10"/>
        <v>0</v>
      </c>
      <c r="I36" s="11"/>
      <c r="J36" s="11"/>
      <c r="K36" s="217"/>
      <c r="L36" s="175">
        <f t="shared" si="11"/>
        <v>0.1</v>
      </c>
      <c r="M36" s="175">
        <f t="shared" si="13"/>
        <v>0.1</v>
      </c>
      <c r="N36" s="175">
        <f t="shared" si="13"/>
        <v>0.1</v>
      </c>
      <c r="O36" s="175">
        <f t="shared" si="13"/>
        <v>0</v>
      </c>
      <c r="P36" s="215"/>
      <c r="Q36" s="99"/>
    </row>
    <row r="37" spans="1:17" ht="15" customHeight="1" x14ac:dyDescent="0.25">
      <c r="A37" s="20"/>
      <c r="B37" s="594"/>
      <c r="C37" s="216" t="s">
        <v>22</v>
      </c>
      <c r="D37" s="17">
        <f t="shared" si="12"/>
        <v>0.7</v>
      </c>
      <c r="E37" s="17">
        <v>0.7</v>
      </c>
      <c r="F37" s="17">
        <v>0.5</v>
      </c>
      <c r="G37" s="17"/>
      <c r="H37" s="174">
        <f t="shared" si="10"/>
        <v>0</v>
      </c>
      <c r="I37" s="11"/>
      <c r="J37" s="11"/>
      <c r="K37" s="217"/>
      <c r="L37" s="175">
        <f t="shared" si="11"/>
        <v>0.7</v>
      </c>
      <c r="M37" s="175">
        <f t="shared" si="13"/>
        <v>0.7</v>
      </c>
      <c r="N37" s="175">
        <f t="shared" si="13"/>
        <v>0.5</v>
      </c>
      <c r="O37" s="175">
        <f t="shared" si="13"/>
        <v>0</v>
      </c>
      <c r="P37" s="215"/>
      <c r="Q37" s="99"/>
    </row>
    <row r="38" spans="1:17" ht="15" customHeight="1" x14ac:dyDescent="0.25">
      <c r="A38" s="6" t="s">
        <v>74</v>
      </c>
      <c r="B38" s="18" t="s">
        <v>10</v>
      </c>
      <c r="C38" s="216"/>
      <c r="D38" s="422">
        <f>E38+G38</f>
        <v>1.6</v>
      </c>
      <c r="E38" s="17">
        <f>E39+E40+E41</f>
        <v>1.6</v>
      </c>
      <c r="F38" s="17">
        <f>F39+F40+F41</f>
        <v>1.2</v>
      </c>
      <c r="G38" s="17">
        <f>G39+G40+G41</f>
        <v>0</v>
      </c>
      <c r="H38" s="174">
        <f t="shared" si="10"/>
        <v>0</v>
      </c>
      <c r="I38" s="11">
        <f>I39+I40+I41</f>
        <v>0</v>
      </c>
      <c r="J38" s="11">
        <f>J39+J40+J41</f>
        <v>0</v>
      </c>
      <c r="K38" s="11">
        <f>K39+K40+K41</f>
        <v>0</v>
      </c>
      <c r="L38" s="175">
        <f t="shared" si="11"/>
        <v>1.6</v>
      </c>
      <c r="M38" s="13">
        <f>M39+M40+M41</f>
        <v>1.6</v>
      </c>
      <c r="N38" s="13">
        <f>N39+N40+N41</f>
        <v>1.2</v>
      </c>
      <c r="O38" s="13">
        <f>O39+O40+O41</f>
        <v>0</v>
      </c>
      <c r="P38" s="215"/>
      <c r="Q38" s="99"/>
    </row>
    <row r="39" spans="1:17" ht="15" customHeight="1" x14ac:dyDescent="0.25">
      <c r="A39" s="20"/>
      <c r="B39" s="593" t="s">
        <v>414</v>
      </c>
      <c r="C39" s="216" t="s">
        <v>9</v>
      </c>
      <c r="D39" s="17">
        <f t="shared" si="12"/>
        <v>0.8</v>
      </c>
      <c r="E39" s="17">
        <v>0.8</v>
      </c>
      <c r="F39" s="17">
        <v>0.6</v>
      </c>
      <c r="G39" s="17"/>
      <c r="H39" s="174">
        <f t="shared" si="10"/>
        <v>0</v>
      </c>
      <c r="I39" s="11"/>
      <c r="J39" s="11"/>
      <c r="K39" s="217"/>
      <c r="L39" s="175">
        <f t="shared" si="11"/>
        <v>0.8</v>
      </c>
      <c r="M39" s="175">
        <f t="shared" ref="M39:O41" si="14">E39+I39</f>
        <v>0.8</v>
      </c>
      <c r="N39" s="175">
        <f t="shared" si="14"/>
        <v>0.6</v>
      </c>
      <c r="O39" s="175">
        <f t="shared" si="14"/>
        <v>0</v>
      </c>
      <c r="P39" s="215"/>
      <c r="Q39" s="99"/>
    </row>
    <row r="40" spans="1:17" ht="15" customHeight="1" x14ac:dyDescent="0.25">
      <c r="A40" s="20"/>
      <c r="B40" s="593"/>
      <c r="C40" s="216" t="s">
        <v>31</v>
      </c>
      <c r="D40" s="17">
        <f t="shared" si="12"/>
        <v>0.1</v>
      </c>
      <c r="E40" s="17">
        <v>0.1</v>
      </c>
      <c r="F40" s="17">
        <v>0.1</v>
      </c>
      <c r="G40" s="17"/>
      <c r="H40" s="174">
        <f t="shared" si="10"/>
        <v>0</v>
      </c>
      <c r="I40" s="11"/>
      <c r="J40" s="11"/>
      <c r="K40" s="217"/>
      <c r="L40" s="175">
        <f t="shared" si="11"/>
        <v>0.1</v>
      </c>
      <c r="M40" s="175">
        <f t="shared" si="14"/>
        <v>0.1</v>
      </c>
      <c r="N40" s="175">
        <f t="shared" si="14"/>
        <v>0.1</v>
      </c>
      <c r="O40" s="175">
        <f t="shared" si="14"/>
        <v>0</v>
      </c>
      <c r="P40" s="215"/>
      <c r="Q40" s="99"/>
    </row>
    <row r="41" spans="1:17" ht="15" customHeight="1" x14ac:dyDescent="0.25">
      <c r="A41" s="20"/>
      <c r="B41" s="594"/>
      <c r="C41" s="216" t="s">
        <v>22</v>
      </c>
      <c r="D41" s="17">
        <f t="shared" si="12"/>
        <v>0.7</v>
      </c>
      <c r="E41" s="17">
        <v>0.7</v>
      </c>
      <c r="F41" s="17">
        <v>0.5</v>
      </c>
      <c r="G41" s="17"/>
      <c r="H41" s="174">
        <f t="shared" si="10"/>
        <v>0</v>
      </c>
      <c r="I41" s="11"/>
      <c r="J41" s="11"/>
      <c r="K41" s="217"/>
      <c r="L41" s="175">
        <f t="shared" si="11"/>
        <v>0.7</v>
      </c>
      <c r="M41" s="175">
        <f t="shared" si="14"/>
        <v>0.7</v>
      </c>
      <c r="N41" s="175">
        <f t="shared" si="14"/>
        <v>0.5</v>
      </c>
      <c r="O41" s="175">
        <f t="shared" si="14"/>
        <v>0</v>
      </c>
      <c r="P41" s="215"/>
      <c r="Q41" s="99"/>
    </row>
    <row r="42" spans="1:17" ht="15" customHeight="1" x14ac:dyDescent="0.25">
      <c r="A42" s="6" t="s">
        <v>75</v>
      </c>
      <c r="B42" s="18" t="s">
        <v>11</v>
      </c>
      <c r="C42" s="216"/>
      <c r="D42" s="422">
        <f>E42+G42</f>
        <v>3.6</v>
      </c>
      <c r="E42" s="17">
        <f>E43+E44+E45</f>
        <v>3.6</v>
      </c>
      <c r="F42" s="17">
        <f>F43+F44+F45</f>
        <v>2.7</v>
      </c>
      <c r="G42" s="17">
        <f>G43+G44+G45</f>
        <v>0</v>
      </c>
      <c r="H42" s="174">
        <f t="shared" si="10"/>
        <v>0</v>
      </c>
      <c r="I42" s="11">
        <f>I43+I44+I45</f>
        <v>0</v>
      </c>
      <c r="J42" s="11">
        <f>J43+J44+J45</f>
        <v>0</v>
      </c>
      <c r="K42" s="11">
        <f>K43+K44+K45</f>
        <v>0</v>
      </c>
      <c r="L42" s="175">
        <f t="shared" si="11"/>
        <v>3.6</v>
      </c>
      <c r="M42" s="13">
        <f>M43+M44+M45</f>
        <v>3.6</v>
      </c>
      <c r="N42" s="13">
        <f>N43+N44+N45</f>
        <v>2.7</v>
      </c>
      <c r="O42" s="13">
        <f>O43+O44+O45</f>
        <v>0</v>
      </c>
      <c r="P42" s="215"/>
      <c r="Q42" s="99"/>
    </row>
    <row r="43" spans="1:17" ht="15" customHeight="1" x14ac:dyDescent="0.25">
      <c r="A43" s="20"/>
      <c r="B43" s="593" t="s">
        <v>414</v>
      </c>
      <c r="C43" s="216" t="s">
        <v>9</v>
      </c>
      <c r="D43" s="17">
        <f t="shared" si="12"/>
        <v>0.8</v>
      </c>
      <c r="E43" s="17">
        <v>0.8</v>
      </c>
      <c r="F43" s="17">
        <v>0.6</v>
      </c>
      <c r="G43" s="17"/>
      <c r="H43" s="174">
        <f t="shared" si="10"/>
        <v>0</v>
      </c>
      <c r="I43" s="11"/>
      <c r="J43" s="11"/>
      <c r="K43" s="217"/>
      <c r="L43" s="175">
        <f t="shared" si="11"/>
        <v>0.8</v>
      </c>
      <c r="M43" s="175">
        <f t="shared" ref="M43:O45" si="15">E43+I43</f>
        <v>0.8</v>
      </c>
      <c r="N43" s="175">
        <f t="shared" si="15"/>
        <v>0.6</v>
      </c>
      <c r="O43" s="175">
        <f t="shared" si="15"/>
        <v>0</v>
      </c>
      <c r="P43" s="215"/>
      <c r="Q43" s="99"/>
    </row>
    <row r="44" spans="1:17" ht="15" customHeight="1" x14ac:dyDescent="0.25">
      <c r="A44" s="20"/>
      <c r="B44" s="593"/>
      <c r="C44" s="216" t="s">
        <v>31</v>
      </c>
      <c r="D44" s="17">
        <f t="shared" si="12"/>
        <v>0.3</v>
      </c>
      <c r="E44" s="17">
        <v>0.3</v>
      </c>
      <c r="F44" s="17">
        <v>0.2</v>
      </c>
      <c r="G44" s="17"/>
      <c r="H44" s="174">
        <f t="shared" si="10"/>
        <v>0</v>
      </c>
      <c r="I44" s="11"/>
      <c r="J44" s="11"/>
      <c r="K44" s="217"/>
      <c r="L44" s="175">
        <f t="shared" si="11"/>
        <v>0.3</v>
      </c>
      <c r="M44" s="175">
        <f t="shared" si="15"/>
        <v>0.3</v>
      </c>
      <c r="N44" s="175">
        <f t="shared" si="15"/>
        <v>0.2</v>
      </c>
      <c r="O44" s="175">
        <f t="shared" si="15"/>
        <v>0</v>
      </c>
      <c r="P44" s="215"/>
      <c r="Q44" s="99"/>
    </row>
    <row r="45" spans="1:17" ht="15" customHeight="1" x14ac:dyDescent="0.25">
      <c r="A45" s="20"/>
      <c r="B45" s="594"/>
      <c r="C45" s="216" t="s">
        <v>22</v>
      </c>
      <c r="D45" s="17">
        <f t="shared" si="12"/>
        <v>2.5</v>
      </c>
      <c r="E45" s="17">
        <v>2.5</v>
      </c>
      <c r="F45" s="17">
        <v>1.9</v>
      </c>
      <c r="G45" s="17"/>
      <c r="H45" s="174">
        <f t="shared" si="10"/>
        <v>0</v>
      </c>
      <c r="I45" s="11"/>
      <c r="J45" s="11"/>
      <c r="K45" s="217"/>
      <c r="L45" s="175">
        <f t="shared" si="11"/>
        <v>2.5</v>
      </c>
      <c r="M45" s="175">
        <f t="shared" si="15"/>
        <v>2.5</v>
      </c>
      <c r="N45" s="175">
        <f t="shared" si="15"/>
        <v>1.9</v>
      </c>
      <c r="O45" s="175">
        <f t="shared" si="15"/>
        <v>0</v>
      </c>
      <c r="P45" s="215"/>
      <c r="Q45" s="99"/>
    </row>
    <row r="46" spans="1:17" ht="15" customHeight="1" x14ac:dyDescent="0.25">
      <c r="A46" s="6" t="s">
        <v>76</v>
      </c>
      <c r="B46" s="18" t="s">
        <v>12</v>
      </c>
      <c r="C46" s="216"/>
      <c r="D46" s="422">
        <f>E46+G46</f>
        <v>3.4</v>
      </c>
      <c r="E46" s="17">
        <f>E47+E48+E49</f>
        <v>3.4</v>
      </c>
      <c r="F46" s="17">
        <f>F47+F48+F49</f>
        <v>2.6</v>
      </c>
      <c r="G46" s="17">
        <f>G47+G48+G49</f>
        <v>0</v>
      </c>
      <c r="H46" s="174">
        <f t="shared" si="10"/>
        <v>0</v>
      </c>
      <c r="I46" s="11">
        <f>I47+I48+I49</f>
        <v>0</v>
      </c>
      <c r="J46" s="11">
        <f>J47+J48+J49</f>
        <v>0</v>
      </c>
      <c r="K46" s="11">
        <f>K47+K48+K49</f>
        <v>0</v>
      </c>
      <c r="L46" s="175">
        <f t="shared" si="11"/>
        <v>3.4</v>
      </c>
      <c r="M46" s="13">
        <f>M47+M48+M49</f>
        <v>3.4</v>
      </c>
      <c r="N46" s="13">
        <f>N47+N48+N49</f>
        <v>2.6</v>
      </c>
      <c r="O46" s="13">
        <f>O47+O48+O49</f>
        <v>0</v>
      </c>
      <c r="P46" s="215"/>
      <c r="Q46" s="99"/>
    </row>
    <row r="47" spans="1:17" ht="15" customHeight="1" x14ac:dyDescent="0.25">
      <c r="A47" s="20"/>
      <c r="B47" s="593" t="s">
        <v>414</v>
      </c>
      <c r="C47" s="216" t="s">
        <v>9</v>
      </c>
      <c r="D47" s="17">
        <f t="shared" si="12"/>
        <v>0.7</v>
      </c>
      <c r="E47" s="17">
        <v>0.7</v>
      </c>
      <c r="F47" s="17">
        <v>0.5</v>
      </c>
      <c r="G47" s="17"/>
      <c r="H47" s="174">
        <f t="shared" si="10"/>
        <v>0</v>
      </c>
      <c r="I47" s="11"/>
      <c r="J47" s="11"/>
      <c r="K47" s="217"/>
      <c r="L47" s="175">
        <f t="shared" si="11"/>
        <v>0.7</v>
      </c>
      <c r="M47" s="175">
        <f t="shared" ref="M47:O49" si="16">E47+I47</f>
        <v>0.7</v>
      </c>
      <c r="N47" s="175">
        <f t="shared" si="16"/>
        <v>0.5</v>
      </c>
      <c r="O47" s="175">
        <f t="shared" si="16"/>
        <v>0</v>
      </c>
      <c r="P47" s="215"/>
      <c r="Q47" s="99"/>
    </row>
    <row r="48" spans="1:17" ht="15" customHeight="1" x14ac:dyDescent="0.25">
      <c r="A48" s="20"/>
      <c r="B48" s="593"/>
      <c r="C48" s="216" t="s">
        <v>31</v>
      </c>
      <c r="D48" s="17">
        <f t="shared" si="12"/>
        <v>0.4</v>
      </c>
      <c r="E48" s="17">
        <v>0.4</v>
      </c>
      <c r="F48" s="17">
        <v>0.3</v>
      </c>
      <c r="G48" s="17"/>
      <c r="H48" s="174">
        <f t="shared" si="10"/>
        <v>0</v>
      </c>
      <c r="I48" s="11"/>
      <c r="J48" s="11"/>
      <c r="K48" s="217"/>
      <c r="L48" s="175">
        <f t="shared" si="11"/>
        <v>0.4</v>
      </c>
      <c r="M48" s="175">
        <f t="shared" si="16"/>
        <v>0.4</v>
      </c>
      <c r="N48" s="175">
        <f t="shared" si="16"/>
        <v>0.3</v>
      </c>
      <c r="O48" s="175">
        <f t="shared" si="16"/>
        <v>0</v>
      </c>
      <c r="P48" s="215"/>
      <c r="Q48" s="99"/>
    </row>
    <row r="49" spans="1:17" ht="15" customHeight="1" x14ac:dyDescent="0.25">
      <c r="A49" s="20"/>
      <c r="B49" s="594"/>
      <c r="C49" s="216" t="s">
        <v>22</v>
      </c>
      <c r="D49" s="17">
        <f t="shared" si="12"/>
        <v>2.2999999999999998</v>
      </c>
      <c r="E49" s="17">
        <v>2.2999999999999998</v>
      </c>
      <c r="F49" s="17">
        <v>1.8</v>
      </c>
      <c r="G49" s="17"/>
      <c r="H49" s="174">
        <f t="shared" si="10"/>
        <v>0</v>
      </c>
      <c r="I49" s="11"/>
      <c r="J49" s="11"/>
      <c r="K49" s="217"/>
      <c r="L49" s="175">
        <f t="shared" si="11"/>
        <v>2.2999999999999998</v>
      </c>
      <c r="M49" s="175">
        <f t="shared" si="16"/>
        <v>2.2999999999999998</v>
      </c>
      <c r="N49" s="175">
        <f t="shared" si="16"/>
        <v>1.8</v>
      </c>
      <c r="O49" s="175">
        <f t="shared" si="16"/>
        <v>0</v>
      </c>
      <c r="P49" s="215"/>
      <c r="Q49" s="99"/>
    </row>
    <row r="50" spans="1:17" ht="15" customHeight="1" x14ac:dyDescent="0.25">
      <c r="A50" s="6" t="s">
        <v>77</v>
      </c>
      <c r="B50" s="18" t="s">
        <v>13</v>
      </c>
      <c r="C50" s="216"/>
      <c r="D50" s="422">
        <f>E50+G50</f>
        <v>0.8</v>
      </c>
      <c r="E50" s="17">
        <f>E51+E52+E53</f>
        <v>0.8</v>
      </c>
      <c r="F50" s="17">
        <f>F51+F52+F53</f>
        <v>0.60000000000000009</v>
      </c>
      <c r="G50" s="17">
        <f>G51+G52+G53</f>
        <v>0</v>
      </c>
      <c r="H50" s="174">
        <f t="shared" si="10"/>
        <v>0</v>
      </c>
      <c r="I50" s="11">
        <f>I51+I52+I53</f>
        <v>0</v>
      </c>
      <c r="J50" s="11">
        <f>J51+J52+J53</f>
        <v>0</v>
      </c>
      <c r="K50" s="11">
        <f>K51+K52+K53</f>
        <v>0</v>
      </c>
      <c r="L50" s="175">
        <f t="shared" si="11"/>
        <v>0.8</v>
      </c>
      <c r="M50" s="13">
        <f>M51+M52+M53</f>
        <v>0.8</v>
      </c>
      <c r="N50" s="13">
        <f>N51+N52+N53</f>
        <v>0.60000000000000009</v>
      </c>
      <c r="O50" s="13">
        <f>O51+O52+O53</f>
        <v>0</v>
      </c>
      <c r="P50" s="215"/>
      <c r="Q50" s="99"/>
    </row>
    <row r="51" spans="1:17" ht="15" customHeight="1" x14ac:dyDescent="0.25">
      <c r="A51" s="20"/>
      <c r="B51" s="593" t="s">
        <v>414</v>
      </c>
      <c r="C51" s="216" t="s">
        <v>9</v>
      </c>
      <c r="D51" s="17">
        <f t="shared" si="12"/>
        <v>0.1</v>
      </c>
      <c r="E51" s="17">
        <v>0.1</v>
      </c>
      <c r="F51" s="17">
        <v>0.1</v>
      </c>
      <c r="G51" s="17"/>
      <c r="H51" s="174">
        <f t="shared" si="10"/>
        <v>0</v>
      </c>
      <c r="I51" s="11"/>
      <c r="J51" s="11"/>
      <c r="K51" s="217"/>
      <c r="L51" s="175">
        <f t="shared" si="11"/>
        <v>0.1</v>
      </c>
      <c r="M51" s="175">
        <f t="shared" ref="M51:O53" si="17">E51+I51</f>
        <v>0.1</v>
      </c>
      <c r="N51" s="175">
        <f t="shared" si="17"/>
        <v>0.1</v>
      </c>
      <c r="O51" s="175">
        <f t="shared" si="17"/>
        <v>0</v>
      </c>
      <c r="P51" s="215"/>
      <c r="Q51" s="99"/>
    </row>
    <row r="52" spans="1:17" ht="15" customHeight="1" x14ac:dyDescent="0.25">
      <c r="A52" s="20"/>
      <c r="B52" s="593"/>
      <c r="C52" s="216" t="s">
        <v>31</v>
      </c>
      <c r="D52" s="17">
        <f t="shared" si="12"/>
        <v>0.3</v>
      </c>
      <c r="E52" s="17">
        <v>0.3</v>
      </c>
      <c r="F52" s="17">
        <v>0.2</v>
      </c>
      <c r="G52" s="17"/>
      <c r="H52" s="174">
        <f t="shared" si="10"/>
        <v>0</v>
      </c>
      <c r="I52" s="11"/>
      <c r="J52" s="11"/>
      <c r="K52" s="217"/>
      <c r="L52" s="175">
        <f t="shared" si="11"/>
        <v>0.3</v>
      </c>
      <c r="M52" s="175">
        <f t="shared" si="17"/>
        <v>0.3</v>
      </c>
      <c r="N52" s="175">
        <f t="shared" si="17"/>
        <v>0.2</v>
      </c>
      <c r="O52" s="175">
        <f t="shared" si="17"/>
        <v>0</v>
      </c>
      <c r="P52" s="215"/>
      <c r="Q52" s="99"/>
    </row>
    <row r="53" spans="1:17" ht="15" customHeight="1" x14ac:dyDescent="0.25">
      <c r="A53" s="20"/>
      <c r="B53" s="594"/>
      <c r="C53" s="216" t="s">
        <v>22</v>
      </c>
      <c r="D53" s="17">
        <f t="shared" si="12"/>
        <v>0.4</v>
      </c>
      <c r="E53" s="17">
        <v>0.4</v>
      </c>
      <c r="F53" s="17">
        <v>0.3</v>
      </c>
      <c r="G53" s="17"/>
      <c r="H53" s="174">
        <f t="shared" si="10"/>
        <v>0</v>
      </c>
      <c r="I53" s="11"/>
      <c r="J53" s="11"/>
      <c r="K53" s="217"/>
      <c r="L53" s="175">
        <f t="shared" si="11"/>
        <v>0.4</v>
      </c>
      <c r="M53" s="175">
        <f t="shared" si="17"/>
        <v>0.4</v>
      </c>
      <c r="N53" s="175">
        <f t="shared" si="17"/>
        <v>0.3</v>
      </c>
      <c r="O53" s="175">
        <f t="shared" si="17"/>
        <v>0</v>
      </c>
      <c r="P53" s="215"/>
      <c r="Q53" s="99"/>
    </row>
    <row r="54" spans="1:17" ht="15" customHeight="1" x14ac:dyDescent="0.25">
      <c r="A54" s="6" t="s">
        <v>78</v>
      </c>
      <c r="B54" s="18" t="s">
        <v>14</v>
      </c>
      <c r="C54" s="216"/>
      <c r="D54" s="422">
        <f>E54+G54</f>
        <v>1.7000000000000002</v>
      </c>
      <c r="E54" s="17">
        <f>E55+E56+E57</f>
        <v>1.7000000000000002</v>
      </c>
      <c r="F54" s="17">
        <f>F55+F56+F57</f>
        <v>1.3</v>
      </c>
      <c r="G54" s="17">
        <f>G55+G56+G57</f>
        <v>0</v>
      </c>
      <c r="H54" s="174">
        <f>I54+K54</f>
        <v>0</v>
      </c>
      <c r="I54" s="11">
        <f>I55+I56+I57</f>
        <v>0</v>
      </c>
      <c r="J54" s="11">
        <f>J55+J56+J57</f>
        <v>0</v>
      </c>
      <c r="K54" s="11">
        <f>K55+K56+K57</f>
        <v>0</v>
      </c>
      <c r="L54" s="175">
        <f t="shared" si="11"/>
        <v>1.7000000000000002</v>
      </c>
      <c r="M54" s="13">
        <f>M55+M56+M57</f>
        <v>1.7000000000000002</v>
      </c>
      <c r="N54" s="13">
        <f>N55+N56+N57</f>
        <v>1.3</v>
      </c>
      <c r="O54" s="13">
        <f>O55+O56+O57</f>
        <v>0</v>
      </c>
      <c r="P54" s="215"/>
      <c r="Q54" s="99"/>
    </row>
    <row r="55" spans="1:17" ht="15" customHeight="1" x14ac:dyDescent="0.25">
      <c r="A55" s="20"/>
      <c r="B55" s="593" t="s">
        <v>414</v>
      </c>
      <c r="C55" s="216" t="s">
        <v>9</v>
      </c>
      <c r="D55" s="17">
        <f t="shared" si="12"/>
        <v>0.8</v>
      </c>
      <c r="E55" s="17">
        <v>0.8</v>
      </c>
      <c r="F55" s="17">
        <v>0.6</v>
      </c>
      <c r="G55" s="17"/>
      <c r="H55" s="174">
        <f t="shared" si="10"/>
        <v>0</v>
      </c>
      <c r="I55" s="11"/>
      <c r="J55" s="11"/>
      <c r="K55" s="217"/>
      <c r="L55" s="175">
        <f t="shared" si="11"/>
        <v>0.8</v>
      </c>
      <c r="M55" s="175">
        <f t="shared" ref="M55:O57" si="18">E55+I55</f>
        <v>0.8</v>
      </c>
      <c r="N55" s="175">
        <f t="shared" si="18"/>
        <v>0.6</v>
      </c>
      <c r="O55" s="175">
        <f t="shared" si="18"/>
        <v>0</v>
      </c>
      <c r="P55" s="215"/>
      <c r="Q55" s="99"/>
    </row>
    <row r="56" spans="1:17" ht="15" customHeight="1" x14ac:dyDescent="0.25">
      <c r="A56" s="20"/>
      <c r="B56" s="593"/>
      <c r="C56" s="216" t="s">
        <v>31</v>
      </c>
      <c r="D56" s="17">
        <f t="shared" si="12"/>
        <v>0.3</v>
      </c>
      <c r="E56" s="17">
        <v>0.3</v>
      </c>
      <c r="F56" s="17">
        <v>0.2</v>
      </c>
      <c r="G56" s="17"/>
      <c r="H56" s="174">
        <f t="shared" si="10"/>
        <v>0</v>
      </c>
      <c r="I56" s="11"/>
      <c r="J56" s="11"/>
      <c r="K56" s="217"/>
      <c r="L56" s="175">
        <f t="shared" si="11"/>
        <v>0.3</v>
      </c>
      <c r="M56" s="175">
        <f t="shared" si="18"/>
        <v>0.3</v>
      </c>
      <c r="N56" s="175">
        <f t="shared" si="18"/>
        <v>0.2</v>
      </c>
      <c r="O56" s="175">
        <f t="shared" si="18"/>
        <v>0</v>
      </c>
      <c r="P56" s="215"/>
      <c r="Q56" s="99"/>
    </row>
    <row r="57" spans="1:17" ht="15" customHeight="1" x14ac:dyDescent="0.25">
      <c r="A57" s="20"/>
      <c r="B57" s="594"/>
      <c r="C57" s="216" t="s">
        <v>22</v>
      </c>
      <c r="D57" s="17">
        <f t="shared" si="12"/>
        <v>0.6</v>
      </c>
      <c r="E57" s="17">
        <v>0.6</v>
      </c>
      <c r="F57" s="17">
        <v>0.5</v>
      </c>
      <c r="G57" s="17"/>
      <c r="H57" s="174">
        <f t="shared" si="10"/>
        <v>0</v>
      </c>
      <c r="I57" s="11"/>
      <c r="J57" s="11"/>
      <c r="K57" s="217"/>
      <c r="L57" s="175">
        <f t="shared" si="11"/>
        <v>0.6</v>
      </c>
      <c r="M57" s="175">
        <f t="shared" si="18"/>
        <v>0.6</v>
      </c>
      <c r="N57" s="175">
        <f t="shared" si="18"/>
        <v>0.5</v>
      </c>
      <c r="O57" s="175">
        <f t="shared" si="18"/>
        <v>0</v>
      </c>
      <c r="P57" s="215"/>
      <c r="Q57" s="99"/>
    </row>
    <row r="58" spans="1:17" ht="15" customHeight="1" x14ac:dyDescent="0.25">
      <c r="A58" s="6" t="s">
        <v>79</v>
      </c>
      <c r="B58" s="18" t="s">
        <v>15</v>
      </c>
      <c r="C58" s="216"/>
      <c r="D58" s="173">
        <f t="shared" si="12"/>
        <v>1.9</v>
      </c>
      <c r="E58" s="17">
        <f>E59+E60+E61</f>
        <v>1.9</v>
      </c>
      <c r="F58" s="17">
        <f>F59+F60+F61</f>
        <v>1.5</v>
      </c>
      <c r="G58" s="17">
        <f>G59+G60+G61</f>
        <v>0</v>
      </c>
      <c r="H58" s="174">
        <f>I58+K58</f>
        <v>0</v>
      </c>
      <c r="I58" s="11">
        <f>I59+I60+I61</f>
        <v>0</v>
      </c>
      <c r="J58" s="11">
        <f>J59+J60+J61</f>
        <v>0</v>
      </c>
      <c r="K58" s="11">
        <f>K59+K60+K61</f>
        <v>0</v>
      </c>
      <c r="L58" s="175">
        <f t="shared" si="11"/>
        <v>1.9</v>
      </c>
      <c r="M58" s="13">
        <f>M59+M60+M61</f>
        <v>1.9</v>
      </c>
      <c r="N58" s="13">
        <f>N59+N60+N61</f>
        <v>1.5</v>
      </c>
      <c r="O58" s="13">
        <f>O59+O60+O61</f>
        <v>0</v>
      </c>
      <c r="P58" s="215"/>
      <c r="Q58" s="99"/>
    </row>
    <row r="59" spans="1:17" ht="15" customHeight="1" x14ac:dyDescent="0.25">
      <c r="A59" s="20"/>
      <c r="B59" s="593" t="s">
        <v>414</v>
      </c>
      <c r="C59" s="216" t="s">
        <v>9</v>
      </c>
      <c r="D59" s="17">
        <f t="shared" si="12"/>
        <v>0.1</v>
      </c>
      <c r="E59" s="17">
        <v>0.1</v>
      </c>
      <c r="F59" s="17">
        <v>0.1</v>
      </c>
      <c r="G59" s="17"/>
      <c r="H59" s="174">
        <f t="shared" si="10"/>
        <v>0</v>
      </c>
      <c r="I59" s="11"/>
      <c r="J59" s="11"/>
      <c r="K59" s="217"/>
      <c r="L59" s="175">
        <f t="shared" si="11"/>
        <v>0.1</v>
      </c>
      <c r="M59" s="175">
        <f t="shared" ref="M59:O61" si="19">E59+I59</f>
        <v>0.1</v>
      </c>
      <c r="N59" s="175">
        <f t="shared" si="19"/>
        <v>0.1</v>
      </c>
      <c r="O59" s="175">
        <f t="shared" si="19"/>
        <v>0</v>
      </c>
      <c r="P59" s="215"/>
      <c r="Q59" s="99"/>
    </row>
    <row r="60" spans="1:17" ht="15" customHeight="1" x14ac:dyDescent="0.25">
      <c r="A60" s="20"/>
      <c r="B60" s="593"/>
      <c r="C60" s="216" t="s">
        <v>31</v>
      </c>
      <c r="D60" s="17">
        <f t="shared" si="12"/>
        <v>0.4</v>
      </c>
      <c r="E60" s="17">
        <v>0.4</v>
      </c>
      <c r="F60" s="17">
        <v>0.3</v>
      </c>
      <c r="G60" s="17"/>
      <c r="H60" s="174">
        <f t="shared" si="10"/>
        <v>0</v>
      </c>
      <c r="I60" s="11"/>
      <c r="J60" s="11"/>
      <c r="K60" s="217"/>
      <c r="L60" s="175">
        <f t="shared" si="11"/>
        <v>0.4</v>
      </c>
      <c r="M60" s="175">
        <f t="shared" si="19"/>
        <v>0.4</v>
      </c>
      <c r="N60" s="175">
        <f t="shared" si="19"/>
        <v>0.3</v>
      </c>
      <c r="O60" s="175">
        <f t="shared" si="19"/>
        <v>0</v>
      </c>
      <c r="P60" s="215"/>
      <c r="Q60" s="99"/>
    </row>
    <row r="61" spans="1:17" ht="15" customHeight="1" x14ac:dyDescent="0.25">
      <c r="A61" s="20"/>
      <c r="B61" s="594"/>
      <c r="C61" s="216" t="s">
        <v>22</v>
      </c>
      <c r="D61" s="17">
        <f t="shared" si="12"/>
        <v>1.4</v>
      </c>
      <c r="E61" s="17">
        <v>1.4</v>
      </c>
      <c r="F61" s="17">
        <v>1.1000000000000001</v>
      </c>
      <c r="G61" s="17"/>
      <c r="H61" s="174">
        <f t="shared" si="10"/>
        <v>0</v>
      </c>
      <c r="I61" s="11"/>
      <c r="J61" s="11"/>
      <c r="K61" s="217"/>
      <c r="L61" s="175">
        <f t="shared" si="11"/>
        <v>1.4</v>
      </c>
      <c r="M61" s="175">
        <f t="shared" si="19"/>
        <v>1.4</v>
      </c>
      <c r="N61" s="175">
        <f t="shared" si="19"/>
        <v>1.1000000000000001</v>
      </c>
      <c r="O61" s="175">
        <f t="shared" si="19"/>
        <v>0</v>
      </c>
      <c r="P61" s="215"/>
      <c r="Q61" s="99"/>
    </row>
    <row r="62" spans="1:17" ht="15" customHeight="1" x14ac:dyDescent="0.25">
      <c r="A62" s="6" t="s">
        <v>80</v>
      </c>
      <c r="B62" s="18" t="s">
        <v>16</v>
      </c>
      <c r="C62" s="216"/>
      <c r="D62" s="422">
        <f>E62+G62</f>
        <v>4.4000000000000004</v>
      </c>
      <c r="E62" s="17">
        <f>E63+E64+E65</f>
        <v>4.4000000000000004</v>
      </c>
      <c r="F62" s="17">
        <f>F63+F64+F65</f>
        <v>3.3000000000000003</v>
      </c>
      <c r="G62" s="17">
        <f>G63+G64+G65</f>
        <v>0</v>
      </c>
      <c r="H62" s="174">
        <f>I62+K62</f>
        <v>0</v>
      </c>
      <c r="I62" s="11">
        <f>I63+I64+I65</f>
        <v>0</v>
      </c>
      <c r="J62" s="11">
        <f>J63+J64+J65</f>
        <v>0</v>
      </c>
      <c r="K62" s="11">
        <f>K63+K64+K65</f>
        <v>0</v>
      </c>
      <c r="L62" s="175">
        <f t="shared" si="11"/>
        <v>4.4000000000000004</v>
      </c>
      <c r="M62" s="13">
        <f>M63+M64+M65</f>
        <v>4.4000000000000004</v>
      </c>
      <c r="N62" s="13">
        <f>N63+N64+N65</f>
        <v>3.3000000000000003</v>
      </c>
      <c r="O62" s="13">
        <f>O63+O64+O65</f>
        <v>0</v>
      </c>
      <c r="P62" s="215"/>
      <c r="Q62" s="99"/>
    </row>
    <row r="63" spans="1:17" ht="15" customHeight="1" x14ac:dyDescent="0.25">
      <c r="A63" s="20"/>
      <c r="B63" s="593" t="s">
        <v>414</v>
      </c>
      <c r="C63" s="216" t="s">
        <v>9</v>
      </c>
      <c r="D63" s="17">
        <f t="shared" si="12"/>
        <v>0.8</v>
      </c>
      <c r="E63" s="17">
        <v>0.8</v>
      </c>
      <c r="F63" s="17">
        <v>0.6</v>
      </c>
      <c r="G63" s="17"/>
      <c r="H63" s="174">
        <f t="shared" si="10"/>
        <v>0</v>
      </c>
      <c r="I63" s="11"/>
      <c r="J63" s="11"/>
      <c r="K63" s="217"/>
      <c r="L63" s="175">
        <f t="shared" si="11"/>
        <v>0.8</v>
      </c>
      <c r="M63" s="175">
        <f t="shared" ref="M63:O65" si="20">E63+I63</f>
        <v>0.8</v>
      </c>
      <c r="N63" s="175">
        <f t="shared" si="20"/>
        <v>0.6</v>
      </c>
      <c r="O63" s="175">
        <f t="shared" si="20"/>
        <v>0</v>
      </c>
      <c r="P63" s="215"/>
      <c r="Q63" s="99"/>
    </row>
    <row r="64" spans="1:17" ht="15" customHeight="1" x14ac:dyDescent="0.25">
      <c r="A64" s="20"/>
      <c r="B64" s="593"/>
      <c r="C64" s="216" t="s">
        <v>31</v>
      </c>
      <c r="D64" s="17">
        <f t="shared" si="12"/>
        <v>0.7</v>
      </c>
      <c r="E64" s="17">
        <v>0.7</v>
      </c>
      <c r="F64" s="17">
        <v>0.5</v>
      </c>
      <c r="G64" s="17"/>
      <c r="H64" s="174">
        <f t="shared" si="10"/>
        <v>0</v>
      </c>
      <c r="I64" s="11"/>
      <c r="J64" s="11"/>
      <c r="K64" s="217"/>
      <c r="L64" s="175">
        <f t="shared" si="11"/>
        <v>0.7</v>
      </c>
      <c r="M64" s="175">
        <f t="shared" si="20"/>
        <v>0.7</v>
      </c>
      <c r="N64" s="175">
        <f t="shared" si="20"/>
        <v>0.5</v>
      </c>
      <c r="O64" s="175">
        <f t="shared" si="20"/>
        <v>0</v>
      </c>
      <c r="P64" s="215"/>
      <c r="Q64" s="99"/>
    </row>
    <row r="65" spans="1:18" ht="15" customHeight="1" x14ac:dyDescent="0.25">
      <c r="A65" s="20"/>
      <c r="B65" s="594"/>
      <c r="C65" s="216" t="s">
        <v>22</v>
      </c>
      <c r="D65" s="17">
        <f t="shared" si="12"/>
        <v>2.9</v>
      </c>
      <c r="E65" s="17">
        <v>2.9</v>
      </c>
      <c r="F65" s="17">
        <v>2.2000000000000002</v>
      </c>
      <c r="G65" s="17"/>
      <c r="H65" s="174">
        <f t="shared" si="10"/>
        <v>0</v>
      </c>
      <c r="I65" s="11"/>
      <c r="J65" s="11"/>
      <c r="K65" s="217"/>
      <c r="L65" s="175">
        <f t="shared" si="11"/>
        <v>2.9</v>
      </c>
      <c r="M65" s="175">
        <f t="shared" si="20"/>
        <v>2.9</v>
      </c>
      <c r="N65" s="175">
        <f t="shared" si="20"/>
        <v>2.2000000000000002</v>
      </c>
      <c r="O65" s="175">
        <f t="shared" si="20"/>
        <v>0</v>
      </c>
      <c r="P65" s="215"/>
      <c r="Q65" s="99"/>
    </row>
    <row r="66" spans="1:18" ht="15" customHeight="1" x14ac:dyDescent="0.25">
      <c r="A66" s="6" t="s">
        <v>81</v>
      </c>
      <c r="B66" s="18" t="s">
        <v>17</v>
      </c>
      <c r="C66" s="216"/>
      <c r="D66" s="422">
        <f>E66+G66</f>
        <v>1.6</v>
      </c>
      <c r="E66" s="17">
        <f>E67+E68+E69</f>
        <v>1.6</v>
      </c>
      <c r="F66" s="17">
        <f>F67+F68+F69</f>
        <v>1.2</v>
      </c>
      <c r="G66" s="17">
        <f>G67+G68+G69</f>
        <v>0</v>
      </c>
      <c r="H66" s="174">
        <f>I66+K66</f>
        <v>0</v>
      </c>
      <c r="I66" s="11">
        <f>I67+I68+I69</f>
        <v>0</v>
      </c>
      <c r="J66" s="11">
        <f>J67+J68+J69</f>
        <v>0</v>
      </c>
      <c r="K66" s="11">
        <f>K67+K68+K69</f>
        <v>0</v>
      </c>
      <c r="L66" s="175">
        <f t="shared" si="11"/>
        <v>1.6</v>
      </c>
      <c r="M66" s="13">
        <f>M67+M68+M69</f>
        <v>1.6</v>
      </c>
      <c r="N66" s="13">
        <f>N67+N68+N69</f>
        <v>1.2</v>
      </c>
      <c r="O66" s="13">
        <f>O67+O68+O69</f>
        <v>0</v>
      </c>
      <c r="P66" s="215"/>
      <c r="Q66" s="99"/>
    </row>
    <row r="67" spans="1:18" ht="15" customHeight="1" x14ac:dyDescent="0.25">
      <c r="A67" s="20"/>
      <c r="B67" s="593" t="s">
        <v>414</v>
      </c>
      <c r="C67" s="216" t="s">
        <v>9</v>
      </c>
      <c r="D67" s="17">
        <f t="shared" si="12"/>
        <v>0.7</v>
      </c>
      <c r="E67" s="17">
        <v>0.7</v>
      </c>
      <c r="F67" s="17">
        <v>0.5</v>
      </c>
      <c r="G67" s="17"/>
      <c r="H67" s="174">
        <f t="shared" si="10"/>
        <v>0</v>
      </c>
      <c r="I67" s="11"/>
      <c r="J67" s="11"/>
      <c r="K67" s="217"/>
      <c r="L67" s="175">
        <f t="shared" si="11"/>
        <v>0.7</v>
      </c>
      <c r="M67" s="175">
        <f t="shared" ref="M67:O69" si="21">E67+I67</f>
        <v>0.7</v>
      </c>
      <c r="N67" s="175">
        <f t="shared" si="21"/>
        <v>0.5</v>
      </c>
      <c r="O67" s="175">
        <f t="shared" si="21"/>
        <v>0</v>
      </c>
      <c r="P67" s="215"/>
      <c r="Q67" s="99"/>
    </row>
    <row r="68" spans="1:18" ht="15" customHeight="1" x14ac:dyDescent="0.25">
      <c r="A68" s="20"/>
      <c r="B68" s="593"/>
      <c r="C68" s="216" t="s">
        <v>31</v>
      </c>
      <c r="D68" s="17">
        <f t="shared" si="12"/>
        <v>0.1</v>
      </c>
      <c r="E68" s="17">
        <v>0.1</v>
      </c>
      <c r="F68" s="17">
        <v>0.1</v>
      </c>
      <c r="G68" s="17"/>
      <c r="H68" s="174">
        <f t="shared" si="10"/>
        <v>0</v>
      </c>
      <c r="I68" s="11"/>
      <c r="J68" s="11"/>
      <c r="K68" s="217"/>
      <c r="L68" s="175">
        <f t="shared" si="11"/>
        <v>0.1</v>
      </c>
      <c r="M68" s="175">
        <f t="shared" si="21"/>
        <v>0.1</v>
      </c>
      <c r="N68" s="175">
        <f t="shared" si="21"/>
        <v>0.1</v>
      </c>
      <c r="O68" s="175">
        <f t="shared" si="21"/>
        <v>0</v>
      </c>
      <c r="P68" s="215"/>
      <c r="Q68" s="99"/>
    </row>
    <row r="69" spans="1:18" ht="15" customHeight="1" x14ac:dyDescent="0.25">
      <c r="A69" s="20"/>
      <c r="B69" s="594"/>
      <c r="C69" s="216" t="s">
        <v>22</v>
      </c>
      <c r="D69" s="17">
        <f t="shared" si="12"/>
        <v>0.8</v>
      </c>
      <c r="E69" s="17">
        <v>0.8</v>
      </c>
      <c r="F69" s="17">
        <v>0.6</v>
      </c>
      <c r="G69" s="17"/>
      <c r="H69" s="174">
        <f t="shared" si="10"/>
        <v>0</v>
      </c>
      <c r="I69" s="11"/>
      <c r="J69" s="11"/>
      <c r="K69" s="217"/>
      <c r="L69" s="175">
        <f t="shared" si="11"/>
        <v>0.8</v>
      </c>
      <c r="M69" s="175">
        <f t="shared" si="21"/>
        <v>0.8</v>
      </c>
      <c r="N69" s="175">
        <f t="shared" si="21"/>
        <v>0.6</v>
      </c>
      <c r="O69" s="175">
        <f t="shared" si="21"/>
        <v>0</v>
      </c>
      <c r="P69" s="215"/>
      <c r="Q69" s="99"/>
    </row>
    <row r="70" spans="1:18" ht="15" customHeight="1" x14ac:dyDescent="0.25">
      <c r="A70" s="6" t="s">
        <v>82</v>
      </c>
      <c r="B70" s="18" t="s">
        <v>18</v>
      </c>
      <c r="C70" s="216"/>
      <c r="D70" s="422">
        <f>E70+G70</f>
        <v>1.1000000000000001</v>
      </c>
      <c r="E70" s="17">
        <f>E71+E72+E73</f>
        <v>1.1000000000000001</v>
      </c>
      <c r="F70" s="17">
        <f>F71+F72+F73</f>
        <v>0.89999999999999991</v>
      </c>
      <c r="G70" s="17">
        <f>G71+G72+G73</f>
        <v>0</v>
      </c>
      <c r="H70" s="174">
        <f>I70+K70</f>
        <v>0</v>
      </c>
      <c r="I70" s="11">
        <f>I71+I72+I73</f>
        <v>0</v>
      </c>
      <c r="J70" s="11">
        <f>J71+J72+J73</f>
        <v>0</v>
      </c>
      <c r="K70" s="11">
        <f>K71+K72+K73</f>
        <v>0</v>
      </c>
      <c r="L70" s="175">
        <f t="shared" si="11"/>
        <v>1.1000000000000001</v>
      </c>
      <c r="M70" s="13">
        <f>M71+M72+M73</f>
        <v>1.1000000000000001</v>
      </c>
      <c r="N70" s="13">
        <f>N71+N72+N73</f>
        <v>0.89999999999999991</v>
      </c>
      <c r="O70" s="13">
        <f>O71+O72+O73</f>
        <v>0</v>
      </c>
      <c r="P70" s="215"/>
      <c r="Q70" s="99"/>
    </row>
    <row r="71" spans="1:18" ht="15" customHeight="1" x14ac:dyDescent="0.25">
      <c r="A71" s="20"/>
      <c r="B71" s="593" t="s">
        <v>414</v>
      </c>
      <c r="C71" s="216" t="s">
        <v>9</v>
      </c>
      <c r="D71" s="17">
        <f t="shared" si="12"/>
        <v>0.1</v>
      </c>
      <c r="E71" s="17">
        <v>0.1</v>
      </c>
      <c r="F71" s="17">
        <v>0.1</v>
      </c>
      <c r="G71" s="17"/>
      <c r="H71" s="174">
        <f t="shared" si="10"/>
        <v>0</v>
      </c>
      <c r="I71" s="11"/>
      <c r="J71" s="11"/>
      <c r="K71" s="217"/>
      <c r="L71" s="175">
        <f t="shared" si="11"/>
        <v>0.1</v>
      </c>
      <c r="M71" s="175">
        <f t="shared" ref="M71:O73" si="22">E71+I71</f>
        <v>0.1</v>
      </c>
      <c r="N71" s="175">
        <f t="shared" si="22"/>
        <v>0.1</v>
      </c>
      <c r="O71" s="175">
        <f t="shared" si="22"/>
        <v>0</v>
      </c>
      <c r="P71" s="215"/>
      <c r="Q71" s="99"/>
    </row>
    <row r="72" spans="1:18" ht="15" customHeight="1" x14ac:dyDescent="0.25">
      <c r="A72" s="20"/>
      <c r="B72" s="593"/>
      <c r="C72" s="216" t="s">
        <v>31</v>
      </c>
      <c r="D72" s="17">
        <f t="shared" si="12"/>
        <v>0.1</v>
      </c>
      <c r="E72" s="17">
        <v>0.1</v>
      </c>
      <c r="F72" s="17">
        <v>0.1</v>
      </c>
      <c r="G72" s="17"/>
      <c r="H72" s="174">
        <f t="shared" si="10"/>
        <v>0</v>
      </c>
      <c r="I72" s="11"/>
      <c r="J72" s="11"/>
      <c r="K72" s="217"/>
      <c r="L72" s="175">
        <f t="shared" si="11"/>
        <v>0.1</v>
      </c>
      <c r="M72" s="175">
        <f t="shared" si="22"/>
        <v>0.1</v>
      </c>
      <c r="N72" s="175">
        <f t="shared" si="22"/>
        <v>0.1</v>
      </c>
      <c r="O72" s="175">
        <f t="shared" si="22"/>
        <v>0</v>
      </c>
      <c r="P72" s="215"/>
      <c r="Q72" s="99"/>
    </row>
    <row r="73" spans="1:18" ht="15" customHeight="1" x14ac:dyDescent="0.25">
      <c r="A73" s="20"/>
      <c r="B73" s="594"/>
      <c r="C73" s="216" t="s">
        <v>22</v>
      </c>
      <c r="D73" s="17">
        <f t="shared" si="12"/>
        <v>0.9</v>
      </c>
      <c r="E73" s="17">
        <v>0.9</v>
      </c>
      <c r="F73" s="17">
        <v>0.7</v>
      </c>
      <c r="G73" s="17"/>
      <c r="H73" s="174">
        <f t="shared" si="10"/>
        <v>0</v>
      </c>
      <c r="I73" s="11"/>
      <c r="J73" s="11"/>
      <c r="K73" s="217"/>
      <c r="L73" s="175">
        <f t="shared" si="11"/>
        <v>0.9</v>
      </c>
      <c r="M73" s="175">
        <f t="shared" si="22"/>
        <v>0.9</v>
      </c>
      <c r="N73" s="175">
        <f t="shared" si="22"/>
        <v>0.7</v>
      </c>
      <c r="O73" s="175">
        <f t="shared" si="22"/>
        <v>0</v>
      </c>
      <c r="P73" s="215"/>
      <c r="Q73" s="99"/>
    </row>
    <row r="74" spans="1:18" ht="15" customHeight="1" x14ac:dyDescent="0.25">
      <c r="A74" s="6" t="s">
        <v>83</v>
      </c>
      <c r="B74" s="18" t="s">
        <v>19</v>
      </c>
      <c r="C74" s="216"/>
      <c r="D74" s="422">
        <f>E74+G74</f>
        <v>1.6</v>
      </c>
      <c r="E74" s="17">
        <f>E75+E76+E77</f>
        <v>1.6</v>
      </c>
      <c r="F74" s="17">
        <f>F75+F76+F77</f>
        <v>1.2</v>
      </c>
      <c r="G74" s="17">
        <f>G75+G76+G77</f>
        <v>0</v>
      </c>
      <c r="H74" s="174">
        <f>I74+K74</f>
        <v>0</v>
      </c>
      <c r="I74" s="11">
        <f>I75+I76+I77</f>
        <v>0</v>
      </c>
      <c r="J74" s="11">
        <f>J75+J76+J77</f>
        <v>0</v>
      </c>
      <c r="K74" s="11">
        <f>K75+K76+K77</f>
        <v>0</v>
      </c>
      <c r="L74" s="175">
        <f t="shared" si="11"/>
        <v>1.6</v>
      </c>
      <c r="M74" s="13">
        <f>M75+M76+M77</f>
        <v>1.6</v>
      </c>
      <c r="N74" s="13">
        <f>N75+N76+N77</f>
        <v>1.2</v>
      </c>
      <c r="O74" s="13">
        <f>O75+O76+O77</f>
        <v>0</v>
      </c>
      <c r="P74" s="215"/>
      <c r="Q74" s="99"/>
    </row>
    <row r="75" spans="1:18" ht="15" customHeight="1" x14ac:dyDescent="0.25">
      <c r="A75" s="20"/>
      <c r="B75" s="593" t="s">
        <v>414</v>
      </c>
      <c r="C75" s="216" t="s">
        <v>9</v>
      </c>
      <c r="D75" s="17">
        <f t="shared" si="12"/>
        <v>0</v>
      </c>
      <c r="E75" s="17"/>
      <c r="F75" s="17"/>
      <c r="G75" s="17"/>
      <c r="H75" s="174">
        <f>I75+K75</f>
        <v>0</v>
      </c>
      <c r="I75" s="11"/>
      <c r="J75" s="11"/>
      <c r="K75" s="217"/>
      <c r="L75" s="175">
        <f t="shared" si="11"/>
        <v>0</v>
      </c>
      <c r="M75" s="175">
        <f t="shared" ref="M75:O77" si="23">E75+I75</f>
        <v>0</v>
      </c>
      <c r="N75" s="175">
        <f t="shared" si="23"/>
        <v>0</v>
      </c>
      <c r="O75" s="175">
        <f t="shared" si="23"/>
        <v>0</v>
      </c>
      <c r="P75" s="215"/>
      <c r="Q75" s="99"/>
    </row>
    <row r="76" spans="1:18" ht="15" customHeight="1" x14ac:dyDescent="0.25">
      <c r="A76" s="20"/>
      <c r="B76" s="593"/>
      <c r="C76" s="216" t="s">
        <v>31</v>
      </c>
      <c r="D76" s="17">
        <f t="shared" si="12"/>
        <v>0.7</v>
      </c>
      <c r="E76" s="17">
        <v>0.7</v>
      </c>
      <c r="F76" s="17">
        <v>0.5</v>
      </c>
      <c r="G76" s="17"/>
      <c r="H76" s="174">
        <f>I76+K76</f>
        <v>0</v>
      </c>
      <c r="I76" s="11"/>
      <c r="J76" s="11"/>
      <c r="K76" s="217"/>
      <c r="L76" s="175">
        <f t="shared" si="11"/>
        <v>0.7</v>
      </c>
      <c r="M76" s="175">
        <f t="shared" si="23"/>
        <v>0.7</v>
      </c>
      <c r="N76" s="175">
        <f t="shared" si="23"/>
        <v>0.5</v>
      </c>
      <c r="O76" s="175">
        <f t="shared" si="23"/>
        <v>0</v>
      </c>
      <c r="P76" s="215"/>
      <c r="Q76" s="99"/>
    </row>
    <row r="77" spans="1:18" ht="15" customHeight="1" x14ac:dyDescent="0.25">
      <c r="A77" s="20"/>
      <c r="B77" s="594"/>
      <c r="C77" s="216" t="s">
        <v>22</v>
      </c>
      <c r="D77" s="17">
        <f t="shared" si="12"/>
        <v>0.9</v>
      </c>
      <c r="E77" s="17">
        <v>0.9</v>
      </c>
      <c r="F77" s="17">
        <v>0.7</v>
      </c>
      <c r="G77" s="17"/>
      <c r="H77" s="174">
        <f>I77+K77</f>
        <v>0</v>
      </c>
      <c r="I77" s="11"/>
      <c r="J77" s="11"/>
      <c r="K77" s="217"/>
      <c r="L77" s="175">
        <f t="shared" si="11"/>
        <v>0.9</v>
      </c>
      <c r="M77" s="175">
        <f t="shared" si="23"/>
        <v>0.9</v>
      </c>
      <c r="N77" s="175">
        <f t="shared" si="23"/>
        <v>0.7</v>
      </c>
      <c r="O77" s="175">
        <f t="shared" si="23"/>
        <v>0</v>
      </c>
      <c r="P77" s="215"/>
      <c r="Q77" s="99"/>
    </row>
    <row r="78" spans="1:18" x14ac:dyDescent="0.25">
      <c r="A78" s="21" t="s">
        <v>84</v>
      </c>
      <c r="B78" s="88" t="s">
        <v>175</v>
      </c>
      <c r="C78" s="218"/>
      <c r="D78" s="22">
        <f t="shared" si="12"/>
        <v>133.9</v>
      </c>
      <c r="E78" s="22">
        <f>E30+E34+E38+E42+E46+E50+E54+E58+E62+E66+E70+E74</f>
        <v>22.900000000000006</v>
      </c>
      <c r="F78" s="22">
        <f>F30+F34+F38+F42+F46+F50+F54+F58+F62+F66+F70+F74</f>
        <v>17.399999999999999</v>
      </c>
      <c r="G78" s="22">
        <f>G30+G34+G38+G42+G46+G50+G54+G58+G62+G66+G70+G74</f>
        <v>111</v>
      </c>
      <c r="H78" s="22">
        <f>I78+K78</f>
        <v>0</v>
      </c>
      <c r="I78" s="22">
        <f>I30+I34+I38+I42+I46+I50+I54+I58+I62+I66+I70+I74</f>
        <v>0</v>
      </c>
      <c r="J78" s="22">
        <f>J30+J34+J38+J42+J46+J50+J54+J58+J62+J66+J70+J74</f>
        <v>0</v>
      </c>
      <c r="K78" s="22">
        <f>K30+K34+K38+K42+K46+K50+K54+K58+K62+K66+K70+K74</f>
        <v>0</v>
      </c>
      <c r="L78" s="22">
        <f t="shared" si="11"/>
        <v>133.9</v>
      </c>
      <c r="M78" s="22">
        <f>M30+M34+M38+M42+M46+M50+M54+M58+M62+M66+M70+M74</f>
        <v>22.900000000000006</v>
      </c>
      <c r="N78" s="22">
        <f>N30+N34+N38+N42+N46+N50+N54+N58+N62+N66+N70+N74</f>
        <v>17.399999999999999</v>
      </c>
      <c r="O78" s="22">
        <f>O30+O34+O38+O42+O46+O50+O54+O58+O62+O66+O70+O74</f>
        <v>111</v>
      </c>
      <c r="Q78" s="215"/>
      <c r="R78" s="99"/>
    </row>
    <row r="79" spans="1:18" x14ac:dyDescent="0.25">
      <c r="A79" s="6" t="s">
        <v>85</v>
      </c>
      <c r="B79" s="601" t="s">
        <v>59</v>
      </c>
      <c r="C79" s="527"/>
      <c r="D79" s="527"/>
      <c r="E79" s="527"/>
      <c r="F79" s="527"/>
      <c r="G79" s="527"/>
      <c r="H79" s="527"/>
      <c r="I79" s="527"/>
      <c r="J79" s="527"/>
      <c r="K79" s="527"/>
      <c r="L79" s="527"/>
      <c r="M79" s="527"/>
      <c r="N79" s="527"/>
      <c r="O79" s="528"/>
    </row>
    <row r="80" spans="1:18" x14ac:dyDescent="0.25">
      <c r="A80" s="159" t="s">
        <v>86</v>
      </c>
      <c r="B80" s="30" t="s">
        <v>20</v>
      </c>
      <c r="C80" s="411"/>
      <c r="D80" s="173">
        <f>E80+G80</f>
        <v>2585.4</v>
      </c>
      <c r="E80" s="173">
        <f t="shared" ref="E80:K80" si="24">E82+E83+E84</f>
        <v>926.9</v>
      </c>
      <c r="F80" s="173">
        <f t="shared" si="24"/>
        <v>0</v>
      </c>
      <c r="G80" s="173">
        <f t="shared" si="24"/>
        <v>1658.5</v>
      </c>
      <c r="H80" s="174">
        <f t="shared" si="24"/>
        <v>144</v>
      </c>
      <c r="I80" s="174">
        <f t="shared" si="24"/>
        <v>0</v>
      </c>
      <c r="J80" s="174">
        <f t="shared" si="24"/>
        <v>0</v>
      </c>
      <c r="K80" s="174">
        <f t="shared" si="24"/>
        <v>144</v>
      </c>
      <c r="L80" s="175">
        <f>M80+O80</f>
        <v>2729.4</v>
      </c>
      <c r="M80" s="175">
        <f>M82+M83+M84</f>
        <v>926.9</v>
      </c>
      <c r="N80" s="175">
        <f>N82+N83+N84</f>
        <v>0</v>
      </c>
      <c r="O80" s="175">
        <f>O82+O83+O84</f>
        <v>1802.5</v>
      </c>
    </row>
    <row r="81" spans="1:19" x14ac:dyDescent="0.25">
      <c r="A81" s="163"/>
      <c r="B81" s="164" t="s">
        <v>196</v>
      </c>
      <c r="C81" s="348"/>
      <c r="D81" s="181"/>
      <c r="E81" s="181"/>
      <c r="F81" s="181"/>
      <c r="G81" s="181"/>
      <c r="H81" s="182"/>
      <c r="I81" s="182"/>
      <c r="J81" s="182"/>
      <c r="K81" s="182"/>
      <c r="L81" s="183"/>
      <c r="M81" s="183"/>
      <c r="N81" s="183"/>
      <c r="O81" s="183"/>
    </row>
    <row r="82" spans="1:19" ht="15" customHeight="1" x14ac:dyDescent="0.25">
      <c r="A82" s="163"/>
      <c r="B82" s="602" t="s">
        <v>336</v>
      </c>
      <c r="C82" s="219" t="s">
        <v>25</v>
      </c>
      <c r="D82" s="173">
        <f>E82+G82</f>
        <v>2267.1</v>
      </c>
      <c r="E82" s="68">
        <v>608.6</v>
      </c>
      <c r="F82" s="68"/>
      <c r="G82" s="68">
        <v>1658.5</v>
      </c>
      <c r="H82" s="69">
        <f>I82+K82</f>
        <v>143.4</v>
      </c>
      <c r="I82" s="69">
        <v>-0.6</v>
      </c>
      <c r="J82" s="69"/>
      <c r="K82" s="69">
        <v>144</v>
      </c>
      <c r="L82" s="70">
        <f>M82+O82</f>
        <v>2410.5</v>
      </c>
      <c r="M82" s="70">
        <f t="shared" ref="M82:O84" si="25">E82+I82</f>
        <v>608</v>
      </c>
      <c r="N82" s="70">
        <f t="shared" si="25"/>
        <v>0</v>
      </c>
      <c r="O82" s="70">
        <f t="shared" si="25"/>
        <v>1802.5</v>
      </c>
    </row>
    <row r="83" spans="1:19" s="38" customFormat="1" ht="23.25" customHeight="1" x14ac:dyDescent="0.25">
      <c r="A83" s="163"/>
      <c r="B83" s="602"/>
      <c r="C83" s="220" t="s">
        <v>31</v>
      </c>
      <c r="D83" s="173">
        <f>E83+G83</f>
        <v>200</v>
      </c>
      <c r="E83" s="68">
        <v>200</v>
      </c>
      <c r="F83" s="68"/>
      <c r="G83" s="68"/>
      <c r="H83" s="69">
        <f>I83+K83</f>
        <v>0.6</v>
      </c>
      <c r="I83" s="69">
        <v>0.6</v>
      </c>
      <c r="J83" s="69"/>
      <c r="K83" s="69"/>
      <c r="L83" s="70">
        <f>M83+O83</f>
        <v>200.6</v>
      </c>
      <c r="M83" s="70">
        <f t="shared" si="25"/>
        <v>200.6</v>
      </c>
      <c r="N83" s="70">
        <f t="shared" si="25"/>
        <v>0</v>
      </c>
      <c r="O83" s="70">
        <f t="shared" si="25"/>
        <v>0</v>
      </c>
      <c r="Q83" s="71" t="s">
        <v>325</v>
      </c>
      <c r="R83" s="78">
        <f>L30+L35+L39+L43+L47+L51+L55+L59+L63+L67+L71+L75</f>
        <v>116.29999999999997</v>
      </c>
    </row>
    <row r="84" spans="1:19" s="38" customFormat="1" ht="14.25" customHeight="1" x14ac:dyDescent="0.25">
      <c r="A84" s="171"/>
      <c r="B84" s="192" t="s">
        <v>428</v>
      </c>
      <c r="C84" s="216" t="s">
        <v>31</v>
      </c>
      <c r="D84" s="173">
        <f>E84+G84</f>
        <v>118.3</v>
      </c>
      <c r="E84" s="68">
        <v>118.3</v>
      </c>
      <c r="F84" s="68"/>
      <c r="G84" s="68"/>
      <c r="H84" s="69">
        <f>I84+K84</f>
        <v>0</v>
      </c>
      <c r="I84" s="69"/>
      <c r="J84" s="69"/>
      <c r="K84" s="69"/>
      <c r="L84" s="70">
        <f>M84+O84</f>
        <v>118.3</v>
      </c>
      <c r="M84" s="70">
        <f t="shared" si="25"/>
        <v>118.3</v>
      </c>
      <c r="N84" s="70">
        <f t="shared" si="25"/>
        <v>0</v>
      </c>
      <c r="O84" s="70">
        <f t="shared" si="25"/>
        <v>0</v>
      </c>
      <c r="Q84" s="71"/>
      <c r="R84" s="78"/>
    </row>
    <row r="85" spans="1:19" x14ac:dyDescent="0.25">
      <c r="A85" s="221" t="s">
        <v>87</v>
      </c>
      <c r="B85" s="88" t="s">
        <v>176</v>
      </c>
      <c r="C85" s="218"/>
      <c r="D85" s="22">
        <f>D80</f>
        <v>2585.4</v>
      </c>
      <c r="E85" s="22">
        <f t="shared" ref="E85:O85" si="26">E80</f>
        <v>926.9</v>
      </c>
      <c r="F85" s="22">
        <f t="shared" si="26"/>
        <v>0</v>
      </c>
      <c r="G85" s="22">
        <f t="shared" si="26"/>
        <v>1658.5</v>
      </c>
      <c r="H85" s="11">
        <f t="shared" si="26"/>
        <v>144</v>
      </c>
      <c r="I85" s="11">
        <f t="shared" si="26"/>
        <v>0</v>
      </c>
      <c r="J85" s="11">
        <f t="shared" si="26"/>
        <v>0</v>
      </c>
      <c r="K85" s="11">
        <f t="shared" si="26"/>
        <v>144</v>
      </c>
      <c r="L85" s="22">
        <f t="shared" si="26"/>
        <v>2729.4</v>
      </c>
      <c r="M85" s="22">
        <f t="shared" si="26"/>
        <v>926.9</v>
      </c>
      <c r="N85" s="22">
        <f t="shared" si="26"/>
        <v>0</v>
      </c>
      <c r="O85" s="22">
        <f t="shared" si="26"/>
        <v>1802.5</v>
      </c>
      <c r="Q85" s="71" t="s">
        <v>326</v>
      </c>
      <c r="R85" s="72"/>
    </row>
    <row r="86" spans="1:19" x14ac:dyDescent="0.25">
      <c r="A86" s="6" t="s">
        <v>88</v>
      </c>
      <c r="B86" s="599" t="s">
        <v>63</v>
      </c>
      <c r="C86" s="599"/>
      <c r="D86" s="599"/>
      <c r="E86" s="599"/>
      <c r="F86" s="599"/>
      <c r="G86" s="599"/>
      <c r="H86" s="599"/>
      <c r="I86" s="599"/>
      <c r="J86" s="599"/>
      <c r="K86" s="599"/>
      <c r="L86" s="599"/>
      <c r="M86" s="599"/>
      <c r="N86" s="599"/>
      <c r="O86" s="599"/>
      <c r="Q86" s="71" t="s">
        <v>327</v>
      </c>
      <c r="R86" s="72"/>
    </row>
    <row r="87" spans="1:19" x14ac:dyDescent="0.25">
      <c r="A87" s="6" t="s">
        <v>89</v>
      </c>
      <c r="B87" s="262" t="s">
        <v>20</v>
      </c>
      <c r="C87" s="484"/>
      <c r="D87" s="173">
        <f>E87+G87</f>
        <v>405</v>
      </c>
      <c r="E87" s="243">
        <f>E89+E90+E91</f>
        <v>0</v>
      </c>
      <c r="F87" s="243">
        <f t="shared" ref="F87:G87" si="27">F89+F90+F91</f>
        <v>0</v>
      </c>
      <c r="G87" s="243">
        <f t="shared" si="27"/>
        <v>405</v>
      </c>
      <c r="H87" s="174">
        <f>I87+K87</f>
        <v>1173.1000000000001</v>
      </c>
      <c r="I87" s="174">
        <f>I89+I90+I91</f>
        <v>23.700000000000003</v>
      </c>
      <c r="J87" s="174">
        <f t="shared" ref="J87:K87" si="28">J89+J90+J91</f>
        <v>17.100000000000001</v>
      </c>
      <c r="K87" s="174">
        <f t="shared" si="28"/>
        <v>1149.4000000000001</v>
      </c>
      <c r="L87" s="175">
        <f>M87+O87</f>
        <v>1578.1000000000001</v>
      </c>
      <c r="M87" s="175">
        <f>M89+M90+M91</f>
        <v>23.700000000000003</v>
      </c>
      <c r="N87" s="175">
        <f t="shared" ref="N87:S87" si="29">N89+N90+N91</f>
        <v>17.100000000000001</v>
      </c>
      <c r="O87" s="175">
        <f t="shared" si="29"/>
        <v>1554.4</v>
      </c>
      <c r="P87" s="175">
        <f t="shared" si="29"/>
        <v>0</v>
      </c>
      <c r="Q87" s="71" t="s">
        <v>595</v>
      </c>
      <c r="R87" s="72">
        <f>L82+L196+L197</f>
        <v>2676.3999999999996</v>
      </c>
      <c r="S87" s="175">
        <f t="shared" si="29"/>
        <v>0</v>
      </c>
    </row>
    <row r="88" spans="1:19" x14ac:dyDescent="0.25">
      <c r="A88" s="20"/>
      <c r="B88" s="498" t="s">
        <v>196</v>
      </c>
      <c r="C88" s="485"/>
      <c r="D88" s="181"/>
      <c r="E88" s="467"/>
      <c r="F88" s="181"/>
      <c r="G88" s="181"/>
      <c r="H88" s="182"/>
      <c r="I88" s="182"/>
      <c r="J88" s="182"/>
      <c r="K88" s="182"/>
      <c r="L88" s="183"/>
      <c r="M88" s="183"/>
      <c r="N88" s="183"/>
      <c r="O88" s="183"/>
      <c r="Q88" s="71"/>
      <c r="R88" s="72"/>
    </row>
    <row r="89" spans="1:19" ht="26.25" x14ac:dyDescent="0.25">
      <c r="A89" s="20"/>
      <c r="B89" s="499" t="s">
        <v>337</v>
      </c>
      <c r="C89" s="486" t="s">
        <v>32</v>
      </c>
      <c r="D89" s="68">
        <f>E89+G89</f>
        <v>405</v>
      </c>
      <c r="E89" s="477"/>
      <c r="F89" s="68"/>
      <c r="G89" s="68">
        <v>405</v>
      </c>
      <c r="H89" s="69">
        <f>I89+K89</f>
        <v>50</v>
      </c>
      <c r="I89" s="69"/>
      <c r="J89" s="69"/>
      <c r="K89" s="69">
        <v>50</v>
      </c>
      <c r="L89" s="70">
        <f>M89+O89</f>
        <v>455</v>
      </c>
      <c r="M89" s="175">
        <f t="shared" ref="M89:O91" si="30">E89+I89</f>
        <v>0</v>
      </c>
      <c r="N89" s="175">
        <f t="shared" si="30"/>
        <v>0</v>
      </c>
      <c r="O89" s="175">
        <f t="shared" si="30"/>
        <v>455</v>
      </c>
      <c r="Q89" s="71" t="s">
        <v>331</v>
      </c>
      <c r="R89" s="72">
        <f>L83+L36+L40+L44+L48+L52+L56+L60+L64+L68+L72+L76+L84</f>
        <v>322.39999999999998</v>
      </c>
    </row>
    <row r="90" spans="1:19" ht="26.25" x14ac:dyDescent="0.25">
      <c r="A90" s="20"/>
      <c r="B90" s="499" t="s">
        <v>591</v>
      </c>
      <c r="C90" s="486" t="s">
        <v>32</v>
      </c>
      <c r="D90" s="68">
        <f>E90+G90</f>
        <v>0</v>
      </c>
      <c r="E90" s="176"/>
      <c r="F90" s="176"/>
      <c r="G90" s="176"/>
      <c r="H90" s="69">
        <f>I90+K90</f>
        <v>954.6</v>
      </c>
      <c r="I90" s="69">
        <v>20.100000000000001</v>
      </c>
      <c r="J90" s="69">
        <v>14.5</v>
      </c>
      <c r="K90" s="69">
        <v>934.5</v>
      </c>
      <c r="L90" s="70">
        <f>M90+O90</f>
        <v>954.6</v>
      </c>
      <c r="M90" s="70">
        <f t="shared" si="30"/>
        <v>20.100000000000001</v>
      </c>
      <c r="N90" s="70">
        <f t="shared" si="30"/>
        <v>14.5</v>
      </c>
      <c r="O90" s="70">
        <f t="shared" si="30"/>
        <v>934.5</v>
      </c>
      <c r="Q90" s="71"/>
      <c r="R90" s="72"/>
    </row>
    <row r="91" spans="1:19" ht="39" x14ac:dyDescent="0.25">
      <c r="A91" s="20"/>
      <c r="B91" s="500" t="s">
        <v>592</v>
      </c>
      <c r="C91" s="486" t="s">
        <v>32</v>
      </c>
      <c r="D91" s="176"/>
      <c r="E91" s="176"/>
      <c r="F91" s="176"/>
      <c r="G91" s="176"/>
      <c r="H91" s="69">
        <f>I91+K91</f>
        <v>168.5</v>
      </c>
      <c r="I91" s="177">
        <v>3.6</v>
      </c>
      <c r="J91" s="177">
        <v>2.6</v>
      </c>
      <c r="K91" s="177">
        <v>164.9</v>
      </c>
      <c r="L91" s="70">
        <f>M91+O91</f>
        <v>168.5</v>
      </c>
      <c r="M91" s="70">
        <f t="shared" si="30"/>
        <v>3.6</v>
      </c>
      <c r="N91" s="70">
        <f t="shared" si="30"/>
        <v>2.6</v>
      </c>
      <c r="O91" s="70">
        <f t="shared" si="30"/>
        <v>164.9</v>
      </c>
      <c r="Q91" s="71"/>
      <c r="R91" s="72"/>
    </row>
    <row r="92" spans="1:19" x14ac:dyDescent="0.25">
      <c r="A92" s="6" t="s">
        <v>90</v>
      </c>
      <c r="B92" s="262" t="s">
        <v>71</v>
      </c>
      <c r="C92" s="484"/>
      <c r="D92" s="173">
        <f>E92+G92</f>
        <v>0</v>
      </c>
      <c r="E92" s="243">
        <f>E94+E95</f>
        <v>0</v>
      </c>
      <c r="F92" s="243">
        <f>F94+F95</f>
        <v>0</v>
      </c>
      <c r="G92" s="243">
        <f>G94+G95</f>
        <v>0</v>
      </c>
      <c r="H92" s="174">
        <f>I92+K92</f>
        <v>167.9</v>
      </c>
      <c r="I92" s="174">
        <f>I94+I95</f>
        <v>165.6</v>
      </c>
      <c r="J92" s="174">
        <f>J94+J95</f>
        <v>1.8</v>
      </c>
      <c r="K92" s="174">
        <f>K94+K95</f>
        <v>2.2999999999999998</v>
      </c>
      <c r="L92" s="175">
        <f>M92+O92</f>
        <v>167.9</v>
      </c>
      <c r="M92" s="175">
        <f>M94+M95</f>
        <v>165.6</v>
      </c>
      <c r="N92" s="175">
        <f>N94+N95</f>
        <v>1.8</v>
      </c>
      <c r="O92" s="175">
        <f>O94+O95</f>
        <v>2.2999999999999998</v>
      </c>
      <c r="P92" s="175"/>
      <c r="Q92" s="175"/>
      <c r="R92" s="175"/>
      <c r="S92" s="175"/>
    </row>
    <row r="93" spans="1:19" x14ac:dyDescent="0.25">
      <c r="A93" s="20"/>
      <c r="B93" s="498" t="s">
        <v>196</v>
      </c>
      <c r="C93" s="485"/>
      <c r="D93" s="181"/>
      <c r="E93" s="467"/>
      <c r="F93" s="181"/>
      <c r="G93" s="181"/>
      <c r="H93" s="182"/>
      <c r="I93" s="182"/>
      <c r="J93" s="182"/>
      <c r="K93" s="182"/>
      <c r="L93" s="183"/>
      <c r="M93" s="183"/>
      <c r="N93" s="183"/>
      <c r="O93" s="183"/>
      <c r="Q93" s="71"/>
      <c r="R93" s="72"/>
    </row>
    <row r="94" spans="1:19" ht="26.25" x14ac:dyDescent="0.25">
      <c r="A94" s="20"/>
      <c r="B94" s="499" t="s">
        <v>591</v>
      </c>
      <c r="C94" s="486" t="s">
        <v>32</v>
      </c>
      <c r="D94" s="68">
        <f>E94+G94</f>
        <v>0</v>
      </c>
      <c r="E94" s="68"/>
      <c r="F94" s="68"/>
      <c r="G94" s="68"/>
      <c r="H94" s="69">
        <f>I94+K94</f>
        <v>142.70000000000002</v>
      </c>
      <c r="I94" s="69">
        <v>140.4</v>
      </c>
      <c r="J94" s="69">
        <v>1.8</v>
      </c>
      <c r="K94" s="69">
        <v>2.2999999999999998</v>
      </c>
      <c r="L94" s="70">
        <f>M94+O94</f>
        <v>142.70000000000002</v>
      </c>
      <c r="M94" s="70">
        <f t="shared" ref="M94:O95" si="31">E94+I94</f>
        <v>140.4</v>
      </c>
      <c r="N94" s="70">
        <f t="shared" si="31"/>
        <v>1.8</v>
      </c>
      <c r="O94" s="70">
        <f t="shared" si="31"/>
        <v>2.2999999999999998</v>
      </c>
      <c r="Q94" s="71"/>
      <c r="R94" s="72"/>
    </row>
    <row r="95" spans="1:19" ht="39" x14ac:dyDescent="0.25">
      <c r="A95" s="155"/>
      <c r="B95" s="500" t="s">
        <v>592</v>
      </c>
      <c r="C95" s="486" t="s">
        <v>32</v>
      </c>
      <c r="D95" s="68"/>
      <c r="E95" s="68"/>
      <c r="F95" s="68"/>
      <c r="G95" s="68"/>
      <c r="H95" s="69">
        <f>I95+K95</f>
        <v>25.2</v>
      </c>
      <c r="I95" s="177">
        <v>25.2</v>
      </c>
      <c r="J95" s="177"/>
      <c r="K95" s="177"/>
      <c r="L95" s="70">
        <f>M95+O95</f>
        <v>25.2</v>
      </c>
      <c r="M95" s="70">
        <f t="shared" si="31"/>
        <v>25.2</v>
      </c>
      <c r="N95" s="70">
        <f t="shared" si="31"/>
        <v>0</v>
      </c>
      <c r="O95" s="70">
        <f t="shared" si="31"/>
        <v>0</v>
      </c>
      <c r="Q95" s="71"/>
      <c r="R95" s="72"/>
    </row>
    <row r="96" spans="1:19" x14ac:dyDescent="0.25">
      <c r="A96" s="221" t="s">
        <v>91</v>
      </c>
      <c r="B96" s="88" t="s">
        <v>177</v>
      </c>
      <c r="C96" s="218"/>
      <c r="D96" s="87">
        <f>D87+D92</f>
        <v>405</v>
      </c>
      <c r="E96" s="87">
        <f t="shared" ref="E96:G96" si="32">E87+E92</f>
        <v>0</v>
      </c>
      <c r="F96" s="87">
        <f t="shared" si="32"/>
        <v>0</v>
      </c>
      <c r="G96" s="87">
        <f t="shared" si="32"/>
        <v>405</v>
      </c>
      <c r="H96" s="10">
        <f>H87+H92</f>
        <v>1341.0000000000002</v>
      </c>
      <c r="I96" s="10">
        <f t="shared" ref="I96:K96" si="33">I87+I92</f>
        <v>189.3</v>
      </c>
      <c r="J96" s="10">
        <f t="shared" si="33"/>
        <v>18.900000000000002</v>
      </c>
      <c r="K96" s="10">
        <f t="shared" si="33"/>
        <v>1151.7</v>
      </c>
      <c r="L96" s="88">
        <f>L87+L92</f>
        <v>1746.0000000000002</v>
      </c>
      <c r="M96" s="88">
        <f t="shared" ref="M96:O96" si="34">M87+M92</f>
        <v>189.3</v>
      </c>
      <c r="N96" s="88">
        <f t="shared" si="34"/>
        <v>18.900000000000002</v>
      </c>
      <c r="O96" s="88">
        <f t="shared" si="34"/>
        <v>1556.7</v>
      </c>
      <c r="Q96" s="71" t="s">
        <v>329</v>
      </c>
      <c r="R96" s="78">
        <f>M37+M41+M45+M49+M53+M57+M61+M65+M69+M73+M77</f>
        <v>14.100000000000001</v>
      </c>
    </row>
    <row r="97" spans="1:18" x14ac:dyDescent="0.25">
      <c r="A97" s="6" t="s">
        <v>92</v>
      </c>
      <c r="B97" s="599" t="s">
        <v>172</v>
      </c>
      <c r="C97" s="599"/>
      <c r="D97" s="599"/>
      <c r="E97" s="599"/>
      <c r="F97" s="599"/>
      <c r="G97" s="599"/>
      <c r="H97" s="599"/>
      <c r="I97" s="599"/>
      <c r="J97" s="599"/>
      <c r="K97" s="599"/>
      <c r="L97" s="599"/>
      <c r="M97" s="599"/>
      <c r="N97" s="599"/>
      <c r="O97" s="599"/>
      <c r="Q97" s="71" t="s">
        <v>330</v>
      </c>
      <c r="R97" s="78">
        <f>L89+L90+L91+L94+L95</f>
        <v>1746</v>
      </c>
    </row>
    <row r="98" spans="1:18" x14ac:dyDescent="0.25">
      <c r="A98" s="6" t="s">
        <v>93</v>
      </c>
      <c r="B98" s="262" t="s">
        <v>20</v>
      </c>
      <c r="C98" s="474"/>
      <c r="D98" s="173">
        <f t="shared" ref="D98:D105" si="35">E98+G98</f>
        <v>985.4</v>
      </c>
      <c r="E98" s="173">
        <f>E100+E101+E102</f>
        <v>3.4</v>
      </c>
      <c r="F98" s="173">
        <f>F100+F101+F102</f>
        <v>2.6</v>
      </c>
      <c r="G98" s="173">
        <f>G100+G101+G102</f>
        <v>982</v>
      </c>
      <c r="H98" s="174">
        <f t="shared" ref="H98:H132" si="36">I98+K98</f>
        <v>82.9</v>
      </c>
      <c r="I98" s="174">
        <f>I100+I101+I102</f>
        <v>82.9</v>
      </c>
      <c r="J98" s="174">
        <f>J100+J101+J102</f>
        <v>3.7</v>
      </c>
      <c r="K98" s="174">
        <f>K100+K101+K102</f>
        <v>0</v>
      </c>
      <c r="L98" s="175">
        <f t="shared" ref="L98:L106" si="37">M98+O98</f>
        <v>1068.3</v>
      </c>
      <c r="M98" s="175">
        <f t="shared" ref="M98:O106" si="38">E98+I98</f>
        <v>86.300000000000011</v>
      </c>
      <c r="N98" s="175">
        <f t="shared" si="38"/>
        <v>6.3000000000000007</v>
      </c>
      <c r="O98" s="175">
        <f t="shared" si="38"/>
        <v>982</v>
      </c>
      <c r="Q98" s="71" t="s">
        <v>332</v>
      </c>
      <c r="R98" s="72">
        <f>L200+L204+L208+L212+L216+L220+L224+L228+L232+L236+L240+L244+L248+L252+L256</f>
        <v>512.19999999999993</v>
      </c>
    </row>
    <row r="99" spans="1:18" x14ac:dyDescent="0.25">
      <c r="A99" s="20"/>
      <c r="B99" s="498" t="s">
        <v>196</v>
      </c>
      <c r="C99" s="475"/>
      <c r="D99" s="176"/>
      <c r="E99" s="176"/>
      <c r="F99" s="176"/>
      <c r="G99" s="176"/>
      <c r="H99" s="177"/>
      <c r="I99" s="177"/>
      <c r="J99" s="177"/>
      <c r="K99" s="177"/>
      <c r="L99" s="178"/>
      <c r="M99" s="178"/>
      <c r="N99" s="178"/>
      <c r="O99" s="178"/>
      <c r="Q99" s="71"/>
      <c r="R99" s="72"/>
    </row>
    <row r="100" spans="1:18" x14ac:dyDescent="0.25">
      <c r="A100" s="20"/>
      <c r="B100" s="501" t="s">
        <v>414</v>
      </c>
      <c r="C100" s="475" t="s">
        <v>51</v>
      </c>
      <c r="D100" s="422">
        <f>E100+G100</f>
        <v>3.4</v>
      </c>
      <c r="E100" s="176">
        <v>3.4</v>
      </c>
      <c r="F100" s="176">
        <v>2.6</v>
      </c>
      <c r="G100" s="176"/>
      <c r="H100" s="177">
        <f t="shared" si="36"/>
        <v>0</v>
      </c>
      <c r="I100" s="177"/>
      <c r="J100" s="177"/>
      <c r="K100" s="177"/>
      <c r="L100" s="178">
        <f t="shared" si="37"/>
        <v>3.4</v>
      </c>
      <c r="M100" s="178">
        <f t="shared" ref="M100:M101" si="39">E100+I100</f>
        <v>3.4</v>
      </c>
      <c r="N100" s="178">
        <f t="shared" ref="N100:N101" si="40">F100+J100</f>
        <v>2.6</v>
      </c>
      <c r="O100" s="178">
        <f t="shared" ref="O100:O101" si="41">G100+K100</f>
        <v>0</v>
      </c>
      <c r="Q100" s="71"/>
      <c r="R100" s="72"/>
    </row>
    <row r="101" spans="1:18" s="38" customFormat="1" ht="27" customHeight="1" x14ac:dyDescent="0.25">
      <c r="A101" s="20"/>
      <c r="B101" s="499" t="s">
        <v>337</v>
      </c>
      <c r="C101" s="170" t="s">
        <v>51</v>
      </c>
      <c r="D101" s="422">
        <f t="shared" si="35"/>
        <v>982</v>
      </c>
      <c r="E101" s="422"/>
      <c r="F101" s="422"/>
      <c r="G101" s="422">
        <v>982</v>
      </c>
      <c r="H101" s="423">
        <f t="shared" si="36"/>
        <v>0</v>
      </c>
      <c r="I101" s="423"/>
      <c r="J101" s="423"/>
      <c r="K101" s="423"/>
      <c r="L101" s="179">
        <f t="shared" si="37"/>
        <v>982</v>
      </c>
      <c r="M101" s="179">
        <f t="shared" si="39"/>
        <v>0</v>
      </c>
      <c r="N101" s="179">
        <f t="shared" si="40"/>
        <v>0</v>
      </c>
      <c r="O101" s="179">
        <f t="shared" si="41"/>
        <v>982</v>
      </c>
      <c r="Q101" s="71" t="s">
        <v>333</v>
      </c>
      <c r="R101" s="72">
        <f>L98+L103+L106+L108+L112+L115+L117+L121+L123+L127+L130+L133+L135+L138+L140+L142+L144+L148+L150+L154+L156+L158+L160+L162+L164+L166+L168+L170+L172+L174+L178+L182+L184+L188+L146+L152</f>
        <v>1531.1000000000001</v>
      </c>
    </row>
    <row r="102" spans="1:18" s="38" customFormat="1" ht="27" customHeight="1" x14ac:dyDescent="0.25">
      <c r="A102" s="155"/>
      <c r="B102" s="500" t="s">
        <v>591</v>
      </c>
      <c r="C102" s="483" t="s">
        <v>51</v>
      </c>
      <c r="D102" s="466"/>
      <c r="E102" s="422"/>
      <c r="F102" s="422"/>
      <c r="G102" s="481"/>
      <c r="H102" s="423">
        <f t="shared" si="36"/>
        <v>82.9</v>
      </c>
      <c r="I102" s="482">
        <v>82.9</v>
      </c>
      <c r="J102" s="423">
        <v>3.7</v>
      </c>
      <c r="K102" s="482"/>
      <c r="L102" s="179">
        <f t="shared" ref="L102" si="42">M102+O102</f>
        <v>82.9</v>
      </c>
      <c r="M102" s="179">
        <f t="shared" ref="M102" si="43">E102+I102</f>
        <v>82.9</v>
      </c>
      <c r="N102" s="179">
        <f t="shared" ref="N102" si="44">F102+J102</f>
        <v>3.7</v>
      </c>
      <c r="O102" s="179">
        <f t="shared" ref="O102" si="45">G102+K102</f>
        <v>0</v>
      </c>
      <c r="Q102" s="71"/>
      <c r="R102" s="72"/>
    </row>
    <row r="103" spans="1:18" x14ac:dyDescent="0.25">
      <c r="A103" s="20" t="s">
        <v>94</v>
      </c>
      <c r="B103" s="27" t="s">
        <v>55</v>
      </c>
      <c r="C103" s="415" t="s">
        <v>51</v>
      </c>
      <c r="D103" s="243">
        <f t="shared" si="35"/>
        <v>5.0999999999999996</v>
      </c>
      <c r="E103" s="173">
        <v>5.0999999999999996</v>
      </c>
      <c r="F103" s="173">
        <v>3.9</v>
      </c>
      <c r="G103" s="246">
        <f>G104+G105</f>
        <v>0</v>
      </c>
      <c r="H103" s="174">
        <f t="shared" si="36"/>
        <v>0</v>
      </c>
      <c r="I103" s="247"/>
      <c r="J103" s="174"/>
      <c r="K103" s="247">
        <f>K104+K105</f>
        <v>0</v>
      </c>
      <c r="L103" s="175">
        <f t="shared" si="37"/>
        <v>5.0999999999999996</v>
      </c>
      <c r="M103" s="248">
        <f t="shared" si="38"/>
        <v>5.0999999999999996</v>
      </c>
      <c r="N103" s="175">
        <f t="shared" si="38"/>
        <v>3.9</v>
      </c>
      <c r="O103" s="232">
        <f t="shared" si="38"/>
        <v>0</v>
      </c>
      <c r="Q103" s="71" t="s">
        <v>334</v>
      </c>
      <c r="R103" s="72">
        <f>L260+L264+L270+L266</f>
        <v>268.5</v>
      </c>
    </row>
    <row r="104" spans="1:18" x14ac:dyDescent="0.25">
      <c r="A104" s="20"/>
      <c r="B104" s="349" t="s">
        <v>414</v>
      </c>
      <c r="C104" s="414"/>
      <c r="D104" s="244">
        <f t="shared" si="35"/>
        <v>0</v>
      </c>
      <c r="E104" s="176"/>
      <c r="F104" s="176"/>
      <c r="G104" s="424"/>
      <c r="H104" s="177"/>
      <c r="I104" s="350"/>
      <c r="J104" s="177"/>
      <c r="K104" s="350"/>
      <c r="L104" s="178"/>
      <c r="M104" s="351"/>
      <c r="N104" s="178"/>
      <c r="O104" s="233"/>
      <c r="Q104" s="71"/>
      <c r="R104" s="72"/>
    </row>
    <row r="105" spans="1:18" s="38" customFormat="1" ht="27" hidden="1" customHeight="1" x14ac:dyDescent="0.25">
      <c r="A105" s="155"/>
      <c r="B105" s="192" t="s">
        <v>373</v>
      </c>
      <c r="C105" s="413" t="s">
        <v>51</v>
      </c>
      <c r="D105" s="181">
        <f t="shared" si="35"/>
        <v>0</v>
      </c>
      <c r="E105" s="181"/>
      <c r="F105" s="181"/>
      <c r="G105" s="303"/>
      <c r="H105" s="182">
        <f t="shared" si="36"/>
        <v>0</v>
      </c>
      <c r="I105" s="304"/>
      <c r="J105" s="182"/>
      <c r="K105" s="182"/>
      <c r="L105" s="183">
        <f t="shared" si="37"/>
        <v>0</v>
      </c>
      <c r="M105" s="183">
        <f t="shared" si="38"/>
        <v>0</v>
      </c>
      <c r="N105" s="183">
        <f t="shared" si="38"/>
        <v>0</v>
      </c>
      <c r="O105" s="183">
        <f t="shared" si="38"/>
        <v>0</v>
      </c>
      <c r="Q105" s="76" t="s">
        <v>173</v>
      </c>
      <c r="R105" s="77">
        <f>SUM(R83:R103)</f>
        <v>7187</v>
      </c>
    </row>
    <row r="106" spans="1:18" x14ac:dyDescent="0.25">
      <c r="A106" s="6" t="s">
        <v>95</v>
      </c>
      <c r="B106" s="30" t="s">
        <v>33</v>
      </c>
      <c r="C106" s="581" t="s">
        <v>51</v>
      </c>
      <c r="D106" s="422">
        <f>E106+G106</f>
        <v>3</v>
      </c>
      <c r="E106" s="173">
        <v>3</v>
      </c>
      <c r="F106" s="173">
        <v>2.2999999999999998</v>
      </c>
      <c r="G106" s="224"/>
      <c r="H106" s="174">
        <f t="shared" si="36"/>
        <v>0</v>
      </c>
      <c r="I106" s="225"/>
      <c r="J106" s="174"/>
      <c r="K106" s="174"/>
      <c r="L106" s="175">
        <f t="shared" si="37"/>
        <v>3</v>
      </c>
      <c r="M106" s="175">
        <f t="shared" si="38"/>
        <v>3</v>
      </c>
      <c r="N106" s="175">
        <f t="shared" si="38"/>
        <v>2.2999999999999998</v>
      </c>
      <c r="O106" s="175">
        <f t="shared" si="38"/>
        <v>0</v>
      </c>
      <c r="Q106" s="215"/>
      <c r="R106" s="99">
        <f>L276-R105</f>
        <v>0</v>
      </c>
    </row>
    <row r="107" spans="1:18" s="38" customFormat="1" x14ac:dyDescent="0.25">
      <c r="A107" s="155"/>
      <c r="B107" s="226" t="s">
        <v>414</v>
      </c>
      <c r="C107" s="580"/>
      <c r="D107" s="176" t="s">
        <v>174</v>
      </c>
      <c r="E107" s="176"/>
      <c r="F107" s="176"/>
      <c r="G107" s="227"/>
      <c r="H107" s="177">
        <f t="shared" si="36"/>
        <v>0</v>
      </c>
      <c r="I107" s="228"/>
      <c r="J107" s="177"/>
      <c r="K107" s="177"/>
      <c r="L107" s="178"/>
      <c r="M107" s="178"/>
      <c r="N107" s="178"/>
      <c r="O107" s="178"/>
      <c r="Q107" s="229"/>
      <c r="R107" s="230"/>
    </row>
    <row r="108" spans="1:18" x14ac:dyDescent="0.25">
      <c r="A108" s="6" t="s">
        <v>96</v>
      </c>
      <c r="B108" s="30" t="s">
        <v>161</v>
      </c>
      <c r="C108" s="411"/>
      <c r="D108" s="173">
        <f t="shared" ref="D108:D114" si="46">E108+G108</f>
        <v>7.4</v>
      </c>
      <c r="E108" s="173">
        <v>7.4</v>
      </c>
      <c r="F108" s="173">
        <v>5.7</v>
      </c>
      <c r="G108" s="173">
        <f>G110+G111</f>
        <v>0</v>
      </c>
      <c r="H108" s="174">
        <f t="shared" si="36"/>
        <v>0</v>
      </c>
      <c r="I108" s="174"/>
      <c r="J108" s="174"/>
      <c r="K108" s="174">
        <f>K110+K111</f>
        <v>0</v>
      </c>
      <c r="L108" s="175">
        <f t="shared" ref="L108:L115" si="47">M108+O108</f>
        <v>7.4</v>
      </c>
      <c r="M108" s="175">
        <f t="shared" ref="M108:O115" si="48">E108+I108</f>
        <v>7.4</v>
      </c>
      <c r="N108" s="175">
        <f t="shared" si="48"/>
        <v>5.7</v>
      </c>
      <c r="O108" s="175">
        <f t="shared" si="48"/>
        <v>0</v>
      </c>
      <c r="Q108" s="215"/>
      <c r="R108" s="99"/>
    </row>
    <row r="109" spans="1:18" x14ac:dyDescent="0.25">
      <c r="A109" s="20"/>
      <c r="B109" s="164" t="s">
        <v>196</v>
      </c>
      <c r="C109" s="348"/>
      <c r="D109" s="181"/>
      <c r="E109" s="181"/>
      <c r="F109" s="181"/>
      <c r="G109" s="181"/>
      <c r="H109" s="182"/>
      <c r="I109" s="182"/>
      <c r="J109" s="182"/>
      <c r="K109" s="182"/>
      <c r="L109" s="183"/>
      <c r="M109" s="183"/>
      <c r="N109" s="183"/>
      <c r="O109" s="183"/>
      <c r="Q109" s="215"/>
      <c r="R109" s="99"/>
    </row>
    <row r="110" spans="1:18" x14ac:dyDescent="0.25">
      <c r="A110" s="20"/>
      <c r="B110" s="223" t="s">
        <v>414</v>
      </c>
      <c r="C110" s="222" t="s">
        <v>51</v>
      </c>
      <c r="D110" s="422">
        <f>E110+G110</f>
        <v>4.3</v>
      </c>
      <c r="E110" s="173">
        <v>4.3</v>
      </c>
      <c r="F110" s="173">
        <v>3.3</v>
      </c>
      <c r="G110" s="224"/>
      <c r="H110" s="174">
        <f t="shared" si="36"/>
        <v>0</v>
      </c>
      <c r="I110" s="225"/>
      <c r="J110" s="174"/>
      <c r="K110" s="174"/>
      <c r="L110" s="175">
        <f t="shared" si="47"/>
        <v>4.3</v>
      </c>
      <c r="M110" s="175">
        <f t="shared" si="48"/>
        <v>4.3</v>
      </c>
      <c r="N110" s="175">
        <f t="shared" si="48"/>
        <v>3.3</v>
      </c>
      <c r="O110" s="175">
        <f t="shared" si="48"/>
        <v>0</v>
      </c>
      <c r="Q110" s="215"/>
      <c r="R110" s="99"/>
    </row>
    <row r="111" spans="1:18" s="38" customFormat="1" ht="27" customHeight="1" x14ac:dyDescent="0.25">
      <c r="A111" s="155"/>
      <c r="B111" s="192" t="s">
        <v>373</v>
      </c>
      <c r="C111" s="222" t="s">
        <v>51</v>
      </c>
      <c r="D111" s="173">
        <f t="shared" si="46"/>
        <v>3.1</v>
      </c>
      <c r="E111" s="173">
        <v>3.1</v>
      </c>
      <c r="F111" s="173">
        <v>2.4</v>
      </c>
      <c r="G111" s="224"/>
      <c r="H111" s="174">
        <f t="shared" si="36"/>
        <v>0</v>
      </c>
      <c r="I111" s="225"/>
      <c r="J111" s="174"/>
      <c r="K111" s="174"/>
      <c r="L111" s="175">
        <f t="shared" si="47"/>
        <v>3.1</v>
      </c>
      <c r="M111" s="175">
        <f t="shared" si="48"/>
        <v>3.1</v>
      </c>
      <c r="N111" s="175">
        <f t="shared" si="48"/>
        <v>2.4</v>
      </c>
      <c r="O111" s="175">
        <f t="shared" si="48"/>
        <v>0</v>
      </c>
      <c r="Q111" s="229"/>
      <c r="R111" s="230"/>
    </row>
    <row r="112" spans="1:18" x14ac:dyDescent="0.25">
      <c r="A112" s="6" t="s">
        <v>97</v>
      </c>
      <c r="B112" s="36" t="s">
        <v>513</v>
      </c>
      <c r="C112" s="417" t="s">
        <v>51</v>
      </c>
      <c r="D112" s="422">
        <f>E112+G112</f>
        <v>4.8</v>
      </c>
      <c r="E112" s="246">
        <v>4.8</v>
      </c>
      <c r="F112" s="173">
        <v>3.7</v>
      </c>
      <c r="G112" s="246">
        <f>G113+G114</f>
        <v>0</v>
      </c>
      <c r="H112" s="174">
        <f t="shared" si="36"/>
        <v>0</v>
      </c>
      <c r="I112" s="247"/>
      <c r="J112" s="174"/>
      <c r="K112" s="247">
        <f>K113+K114</f>
        <v>0</v>
      </c>
      <c r="L112" s="175">
        <f t="shared" si="47"/>
        <v>4.8</v>
      </c>
      <c r="M112" s="248">
        <f t="shared" si="48"/>
        <v>4.8</v>
      </c>
      <c r="N112" s="175">
        <f t="shared" si="48"/>
        <v>3.7</v>
      </c>
      <c r="O112" s="232">
        <f t="shared" si="48"/>
        <v>0</v>
      </c>
      <c r="Q112" s="215"/>
      <c r="R112" s="99"/>
    </row>
    <row r="113" spans="1:18" x14ac:dyDescent="0.25">
      <c r="A113" s="20"/>
      <c r="B113" s="349" t="s">
        <v>414</v>
      </c>
      <c r="C113" s="425"/>
      <c r="D113" s="176">
        <f t="shared" si="46"/>
        <v>0</v>
      </c>
      <c r="E113" s="424"/>
      <c r="F113" s="176"/>
      <c r="G113" s="424"/>
      <c r="H113" s="177">
        <f t="shared" si="36"/>
        <v>0</v>
      </c>
      <c r="I113" s="350"/>
      <c r="J113" s="177"/>
      <c r="K113" s="350"/>
      <c r="L113" s="178">
        <f t="shared" si="47"/>
        <v>0</v>
      </c>
      <c r="M113" s="351">
        <f t="shared" si="48"/>
        <v>0</v>
      </c>
      <c r="N113" s="178">
        <f t="shared" si="48"/>
        <v>0</v>
      </c>
      <c r="O113" s="233">
        <f t="shared" si="48"/>
        <v>0</v>
      </c>
      <c r="Q113" s="215"/>
      <c r="R113" s="99"/>
    </row>
    <row r="114" spans="1:18" s="38" customFormat="1" ht="27" hidden="1" customHeight="1" x14ac:dyDescent="0.25">
      <c r="A114" s="155"/>
      <c r="B114" s="192" t="s">
        <v>373</v>
      </c>
      <c r="C114" s="413" t="s">
        <v>51</v>
      </c>
      <c r="D114" s="181">
        <f t="shared" si="46"/>
        <v>0</v>
      </c>
      <c r="E114" s="181"/>
      <c r="F114" s="181"/>
      <c r="G114" s="303"/>
      <c r="H114" s="182">
        <f t="shared" si="36"/>
        <v>0</v>
      </c>
      <c r="I114" s="304"/>
      <c r="J114" s="182"/>
      <c r="K114" s="182"/>
      <c r="L114" s="183">
        <f t="shared" si="47"/>
        <v>0</v>
      </c>
      <c r="M114" s="183">
        <f t="shared" si="48"/>
        <v>0</v>
      </c>
      <c r="N114" s="183">
        <f t="shared" si="48"/>
        <v>0</v>
      </c>
      <c r="O114" s="183">
        <f t="shared" si="48"/>
        <v>0</v>
      </c>
      <c r="Q114" s="229"/>
      <c r="R114" s="230"/>
    </row>
    <row r="115" spans="1:18" x14ac:dyDescent="0.25">
      <c r="A115" s="6" t="s">
        <v>98</v>
      </c>
      <c r="B115" s="231" t="s">
        <v>153</v>
      </c>
      <c r="C115" s="581" t="s">
        <v>51</v>
      </c>
      <c r="D115" s="422">
        <f>E115+G115</f>
        <v>2.9</v>
      </c>
      <c r="E115" s="173">
        <v>2.9</v>
      </c>
      <c r="F115" s="173">
        <v>2.2000000000000002</v>
      </c>
      <c r="G115" s="224"/>
      <c r="H115" s="174">
        <f t="shared" ref="H115" si="49">I115+K115</f>
        <v>0</v>
      </c>
      <c r="I115" s="174"/>
      <c r="J115" s="174"/>
      <c r="K115" s="225"/>
      <c r="L115" s="232">
        <f t="shared" si="47"/>
        <v>2.9</v>
      </c>
      <c r="M115" s="175">
        <f t="shared" si="48"/>
        <v>2.9</v>
      </c>
      <c r="N115" s="175">
        <f t="shared" si="48"/>
        <v>2.2000000000000002</v>
      </c>
      <c r="O115" s="175">
        <f t="shared" si="48"/>
        <v>0</v>
      </c>
      <c r="Q115" s="215"/>
      <c r="R115" s="99"/>
    </row>
    <row r="116" spans="1:18" s="38" customFormat="1" x14ac:dyDescent="0.25">
      <c r="A116" s="155"/>
      <c r="B116" s="226" t="s">
        <v>414</v>
      </c>
      <c r="C116" s="579"/>
      <c r="D116" s="181" t="s">
        <v>174</v>
      </c>
      <c r="E116" s="181"/>
      <c r="F116" s="181"/>
      <c r="G116" s="303"/>
      <c r="H116" s="182">
        <f t="shared" si="36"/>
        <v>0</v>
      </c>
      <c r="I116" s="182"/>
      <c r="J116" s="182"/>
      <c r="K116" s="304"/>
      <c r="L116" s="309"/>
      <c r="M116" s="183"/>
      <c r="N116" s="183"/>
      <c r="O116" s="183"/>
      <c r="Q116" s="229"/>
      <c r="R116" s="230"/>
    </row>
    <row r="117" spans="1:18" x14ac:dyDescent="0.25">
      <c r="A117" s="159" t="s">
        <v>99</v>
      </c>
      <c r="B117" s="426" t="s">
        <v>363</v>
      </c>
      <c r="C117" s="445"/>
      <c r="D117" s="466">
        <f>E117+G117</f>
        <v>6.8</v>
      </c>
      <c r="E117" s="173">
        <f>E119+E120</f>
        <v>6.8</v>
      </c>
      <c r="F117" s="173">
        <f>F119+F120</f>
        <v>5.2</v>
      </c>
      <c r="G117" s="246">
        <f>G119+G120</f>
        <v>0</v>
      </c>
      <c r="H117" s="174">
        <f t="shared" si="36"/>
        <v>0</v>
      </c>
      <c r="I117" s="174">
        <f>I119+I120</f>
        <v>0</v>
      </c>
      <c r="J117" s="174">
        <f t="shared" ref="J117:K117" si="50">J119+J120</f>
        <v>0</v>
      </c>
      <c r="K117" s="247">
        <f t="shared" si="50"/>
        <v>0</v>
      </c>
      <c r="L117" s="175">
        <f>M117+O117</f>
        <v>6.8</v>
      </c>
      <c r="M117" s="248">
        <f t="shared" ref="M117:O121" si="51">E117+I117</f>
        <v>6.8</v>
      </c>
      <c r="N117" s="175">
        <f t="shared" si="51"/>
        <v>5.2</v>
      </c>
      <c r="O117" s="232">
        <f t="shared" si="51"/>
        <v>0</v>
      </c>
      <c r="Q117" s="215"/>
      <c r="R117" s="99"/>
    </row>
    <row r="118" spans="1:18" x14ac:dyDescent="0.25">
      <c r="A118" s="163"/>
      <c r="B118" s="164" t="s">
        <v>196</v>
      </c>
      <c r="C118" s="444"/>
      <c r="D118" s="468"/>
      <c r="E118" s="176"/>
      <c r="F118" s="176"/>
      <c r="G118" s="305"/>
      <c r="H118" s="182"/>
      <c r="I118" s="177"/>
      <c r="J118" s="177"/>
      <c r="K118" s="306"/>
      <c r="L118" s="183"/>
      <c r="M118" s="307"/>
      <c r="N118" s="183"/>
      <c r="O118" s="309"/>
      <c r="Q118" s="215"/>
      <c r="R118" s="99"/>
    </row>
    <row r="119" spans="1:18" x14ac:dyDescent="0.25">
      <c r="A119" s="163"/>
      <c r="B119" s="301" t="s">
        <v>414</v>
      </c>
      <c r="C119" s="216" t="s">
        <v>51</v>
      </c>
      <c r="D119" s="68">
        <f>E119+G119</f>
        <v>5.0999999999999996</v>
      </c>
      <c r="E119" s="68">
        <v>5.0999999999999996</v>
      </c>
      <c r="F119" s="68">
        <v>3.9</v>
      </c>
      <c r="G119" s="68"/>
      <c r="H119" s="69">
        <f t="shared" si="36"/>
        <v>0</v>
      </c>
      <c r="I119" s="69"/>
      <c r="J119" s="69"/>
      <c r="K119" s="69"/>
      <c r="L119" s="70">
        <f>M119+O119</f>
        <v>5.0999999999999996</v>
      </c>
      <c r="M119" s="70">
        <f t="shared" si="51"/>
        <v>5.0999999999999996</v>
      </c>
      <c r="N119" s="70">
        <f t="shared" si="51"/>
        <v>3.9</v>
      </c>
      <c r="O119" s="70">
        <f t="shared" si="51"/>
        <v>0</v>
      </c>
      <c r="Q119" s="215"/>
      <c r="R119" s="99"/>
    </row>
    <row r="120" spans="1:18" s="38" customFormat="1" ht="27" customHeight="1" x14ac:dyDescent="0.25">
      <c r="A120" s="171"/>
      <c r="B120" s="302" t="s">
        <v>373</v>
      </c>
      <c r="C120" s="216" t="s">
        <v>51</v>
      </c>
      <c r="D120" s="467">
        <f>E120+G120</f>
        <v>1.7</v>
      </c>
      <c r="E120" s="181">
        <v>1.7</v>
      </c>
      <c r="F120" s="181">
        <v>1.3</v>
      </c>
      <c r="G120" s="303"/>
      <c r="H120" s="182">
        <f t="shared" si="36"/>
        <v>0</v>
      </c>
      <c r="I120" s="304"/>
      <c r="J120" s="182"/>
      <c r="K120" s="182"/>
      <c r="L120" s="183">
        <f>M120+O120</f>
        <v>1.7</v>
      </c>
      <c r="M120" s="183">
        <f t="shared" si="51"/>
        <v>1.7</v>
      </c>
      <c r="N120" s="183">
        <f t="shared" si="51"/>
        <v>1.3</v>
      </c>
      <c r="O120" s="183">
        <f t="shared" si="51"/>
        <v>0</v>
      </c>
      <c r="Q120" s="229"/>
      <c r="R120" s="230"/>
    </row>
    <row r="121" spans="1:18" x14ac:dyDescent="0.25">
      <c r="A121" s="6" t="s">
        <v>100</v>
      </c>
      <c r="B121" s="30" t="s">
        <v>502</v>
      </c>
      <c r="C121" s="579" t="s">
        <v>51</v>
      </c>
      <c r="D121" s="422">
        <f>E121+G121</f>
        <v>5.9</v>
      </c>
      <c r="E121" s="173">
        <v>5.9</v>
      </c>
      <c r="F121" s="173">
        <v>4.5</v>
      </c>
      <c r="G121" s="224"/>
      <c r="H121" s="174">
        <f t="shared" si="36"/>
        <v>0</v>
      </c>
      <c r="I121" s="225"/>
      <c r="J121" s="174"/>
      <c r="K121" s="174"/>
      <c r="L121" s="175">
        <f>M121+O121</f>
        <v>5.9</v>
      </c>
      <c r="M121" s="175">
        <f t="shared" si="51"/>
        <v>5.9</v>
      </c>
      <c r="N121" s="175">
        <f t="shared" si="51"/>
        <v>4.5</v>
      </c>
      <c r="O121" s="175">
        <f t="shared" si="51"/>
        <v>0</v>
      </c>
      <c r="Q121" s="215"/>
      <c r="R121" s="99">
        <f>L295</f>
        <v>0</v>
      </c>
    </row>
    <row r="122" spans="1:18" s="38" customFormat="1" x14ac:dyDescent="0.25">
      <c r="A122" s="20"/>
      <c r="B122" s="226" t="s">
        <v>414</v>
      </c>
      <c r="C122" s="579"/>
      <c r="D122" s="181" t="s">
        <v>174</v>
      </c>
      <c r="E122" s="181"/>
      <c r="F122" s="181"/>
      <c r="G122" s="303"/>
      <c r="H122" s="182">
        <f t="shared" si="36"/>
        <v>0</v>
      </c>
      <c r="I122" s="304"/>
      <c r="J122" s="182"/>
      <c r="K122" s="182"/>
      <c r="L122" s="183"/>
      <c r="M122" s="183"/>
      <c r="N122" s="183"/>
      <c r="O122" s="183"/>
      <c r="Q122" s="229"/>
      <c r="R122" s="230"/>
    </row>
    <row r="123" spans="1:18" x14ac:dyDescent="0.25">
      <c r="A123" s="6" t="s">
        <v>101</v>
      </c>
      <c r="B123" s="18" t="s">
        <v>503</v>
      </c>
      <c r="C123" s="445"/>
      <c r="D123" s="466">
        <f>E123+G123</f>
        <v>10.7</v>
      </c>
      <c r="E123" s="173">
        <f>E125+E126</f>
        <v>10.7</v>
      </c>
      <c r="F123" s="173">
        <f>F125+F126</f>
        <v>8.1999999999999993</v>
      </c>
      <c r="G123" s="173">
        <f>G125+G126</f>
        <v>0</v>
      </c>
      <c r="H123" s="247">
        <f t="shared" si="36"/>
        <v>0</v>
      </c>
      <c r="I123" s="174">
        <f>I125+I126</f>
        <v>0</v>
      </c>
      <c r="J123" s="174">
        <f t="shared" ref="J123:K123" si="52">J125+J126</f>
        <v>0</v>
      </c>
      <c r="K123" s="174">
        <f t="shared" si="52"/>
        <v>0</v>
      </c>
      <c r="L123" s="248">
        <f t="shared" ref="L123:L132" si="53">M123+O123</f>
        <v>10.7</v>
      </c>
      <c r="M123" s="175">
        <f t="shared" ref="M123:M133" si="54">E123+I123</f>
        <v>10.7</v>
      </c>
      <c r="N123" s="248">
        <f t="shared" ref="N123:N133" si="55">F123+J123</f>
        <v>8.1999999999999993</v>
      </c>
      <c r="O123" s="175">
        <f t="shared" ref="O123:O133" si="56">G123+K123</f>
        <v>0</v>
      </c>
      <c r="Q123" s="215"/>
      <c r="R123" s="99"/>
    </row>
    <row r="124" spans="1:18" x14ac:dyDescent="0.25">
      <c r="A124" s="20"/>
      <c r="B124" s="508" t="s">
        <v>196</v>
      </c>
      <c r="C124" s="444"/>
      <c r="D124" s="465"/>
      <c r="E124" s="181"/>
      <c r="F124" s="305"/>
      <c r="G124" s="181"/>
      <c r="H124" s="306"/>
      <c r="I124" s="182"/>
      <c r="J124" s="306"/>
      <c r="K124" s="182"/>
      <c r="L124" s="307"/>
      <c r="M124" s="183"/>
      <c r="N124" s="307"/>
      <c r="O124" s="183"/>
      <c r="Q124" s="215"/>
      <c r="R124" s="99"/>
    </row>
    <row r="125" spans="1:18" x14ac:dyDescent="0.25">
      <c r="A125" s="20"/>
      <c r="B125" s="236" t="s">
        <v>414</v>
      </c>
      <c r="C125" s="216" t="s">
        <v>51</v>
      </c>
      <c r="D125" s="68">
        <f t="shared" ref="D125:D132" si="57">E125+G125</f>
        <v>6.8</v>
      </c>
      <c r="E125" s="68">
        <v>6.8</v>
      </c>
      <c r="F125" s="68">
        <v>5.2</v>
      </c>
      <c r="G125" s="68"/>
      <c r="H125" s="69">
        <f t="shared" si="36"/>
        <v>0</v>
      </c>
      <c r="I125" s="69"/>
      <c r="J125" s="69"/>
      <c r="K125" s="69"/>
      <c r="L125" s="70">
        <f t="shared" si="53"/>
        <v>6.8</v>
      </c>
      <c r="M125" s="70">
        <f t="shared" si="54"/>
        <v>6.8</v>
      </c>
      <c r="N125" s="70">
        <f t="shared" si="55"/>
        <v>5.2</v>
      </c>
      <c r="O125" s="70">
        <f t="shared" si="56"/>
        <v>0</v>
      </c>
      <c r="Q125" s="215"/>
      <c r="R125" s="99"/>
    </row>
    <row r="126" spans="1:18" s="38" customFormat="1" ht="27" customHeight="1" x14ac:dyDescent="0.25">
      <c r="A126" s="155"/>
      <c r="B126" s="509" t="s">
        <v>373</v>
      </c>
      <c r="C126" s="216" t="s">
        <v>51</v>
      </c>
      <c r="D126" s="467">
        <f t="shared" si="57"/>
        <v>3.9</v>
      </c>
      <c r="E126" s="181">
        <v>3.9</v>
      </c>
      <c r="F126" s="181">
        <v>3</v>
      </c>
      <c r="G126" s="303"/>
      <c r="H126" s="182">
        <f t="shared" si="36"/>
        <v>0</v>
      </c>
      <c r="I126" s="304"/>
      <c r="J126" s="182"/>
      <c r="K126" s="182"/>
      <c r="L126" s="183">
        <f t="shared" si="53"/>
        <v>3.9</v>
      </c>
      <c r="M126" s="183">
        <f t="shared" si="54"/>
        <v>3.9</v>
      </c>
      <c r="N126" s="183">
        <f t="shared" si="55"/>
        <v>3</v>
      </c>
      <c r="O126" s="183">
        <f t="shared" si="56"/>
        <v>0</v>
      </c>
      <c r="Q126" s="229"/>
      <c r="R126" s="230"/>
    </row>
    <row r="127" spans="1:18" x14ac:dyDescent="0.25">
      <c r="A127" s="20" t="s">
        <v>102</v>
      </c>
      <c r="B127" s="27" t="s">
        <v>504</v>
      </c>
      <c r="C127" s="418" t="s">
        <v>51</v>
      </c>
      <c r="D127" s="422">
        <f>E127+G127</f>
        <v>3.8</v>
      </c>
      <c r="E127" s="246">
        <v>3.8</v>
      </c>
      <c r="F127" s="173">
        <v>2.9</v>
      </c>
      <c r="G127" s="246">
        <f>G128+G129</f>
        <v>0</v>
      </c>
      <c r="H127" s="174">
        <f t="shared" si="36"/>
        <v>0</v>
      </c>
      <c r="I127" s="247"/>
      <c r="J127" s="174"/>
      <c r="K127" s="247">
        <f>K128+K129</f>
        <v>0</v>
      </c>
      <c r="L127" s="175">
        <f t="shared" si="53"/>
        <v>3.8</v>
      </c>
      <c r="M127" s="248">
        <f t="shared" si="54"/>
        <v>3.8</v>
      </c>
      <c r="N127" s="175">
        <f t="shared" si="55"/>
        <v>2.9</v>
      </c>
      <c r="O127" s="232">
        <f t="shared" si="56"/>
        <v>0</v>
      </c>
      <c r="Q127" s="215"/>
      <c r="R127" s="99"/>
    </row>
    <row r="128" spans="1:18" x14ac:dyDescent="0.25">
      <c r="A128" s="20"/>
      <c r="B128" s="301" t="s">
        <v>414</v>
      </c>
      <c r="C128" s="425"/>
      <c r="D128" s="176">
        <f t="shared" si="57"/>
        <v>0</v>
      </c>
      <c r="E128" s="424"/>
      <c r="F128" s="176"/>
      <c r="G128" s="424"/>
      <c r="H128" s="177">
        <f t="shared" si="36"/>
        <v>0</v>
      </c>
      <c r="I128" s="350"/>
      <c r="J128" s="177"/>
      <c r="K128" s="350"/>
      <c r="L128" s="178">
        <f t="shared" si="53"/>
        <v>0</v>
      </c>
      <c r="M128" s="351">
        <f t="shared" si="54"/>
        <v>0</v>
      </c>
      <c r="N128" s="178">
        <f t="shared" si="55"/>
        <v>0</v>
      </c>
      <c r="O128" s="233">
        <f t="shared" si="56"/>
        <v>0</v>
      </c>
      <c r="Q128" s="215"/>
      <c r="R128" s="99"/>
    </row>
    <row r="129" spans="1:18" s="38" customFormat="1" ht="27" hidden="1" customHeight="1" x14ac:dyDescent="0.25">
      <c r="A129" s="155"/>
      <c r="B129" s="192" t="s">
        <v>373</v>
      </c>
      <c r="C129" s="352" t="s">
        <v>51</v>
      </c>
      <c r="D129" s="181">
        <f t="shared" si="57"/>
        <v>0</v>
      </c>
      <c r="E129" s="181"/>
      <c r="F129" s="181"/>
      <c r="G129" s="303"/>
      <c r="H129" s="182">
        <f t="shared" si="36"/>
        <v>0</v>
      </c>
      <c r="I129" s="304"/>
      <c r="J129" s="182"/>
      <c r="K129" s="182"/>
      <c r="L129" s="183">
        <f t="shared" si="53"/>
        <v>0</v>
      </c>
      <c r="M129" s="183">
        <f t="shared" si="54"/>
        <v>0</v>
      </c>
      <c r="N129" s="183">
        <f t="shared" si="55"/>
        <v>0</v>
      </c>
      <c r="O129" s="183">
        <f t="shared" si="56"/>
        <v>0</v>
      </c>
      <c r="Q129" s="229"/>
      <c r="R129" s="230"/>
    </row>
    <row r="130" spans="1:18" x14ac:dyDescent="0.25">
      <c r="A130" s="6" t="s">
        <v>103</v>
      </c>
      <c r="B130" s="36" t="s">
        <v>418</v>
      </c>
      <c r="C130" s="417" t="s">
        <v>51</v>
      </c>
      <c r="D130" s="422">
        <f>E130+G130</f>
        <v>4.2</v>
      </c>
      <c r="E130" s="246">
        <v>4.2</v>
      </c>
      <c r="F130" s="173">
        <v>3.2</v>
      </c>
      <c r="G130" s="246">
        <f>G131+G132</f>
        <v>0</v>
      </c>
      <c r="H130" s="174">
        <f t="shared" si="36"/>
        <v>0</v>
      </c>
      <c r="I130" s="247"/>
      <c r="J130" s="174"/>
      <c r="K130" s="247">
        <f>K131+K132</f>
        <v>0</v>
      </c>
      <c r="L130" s="175">
        <f t="shared" si="53"/>
        <v>4.2</v>
      </c>
      <c r="M130" s="248">
        <f t="shared" si="54"/>
        <v>4.2</v>
      </c>
      <c r="N130" s="175">
        <f t="shared" si="55"/>
        <v>3.2</v>
      </c>
      <c r="O130" s="232">
        <f t="shared" si="56"/>
        <v>0</v>
      </c>
      <c r="Q130" s="215"/>
      <c r="R130" s="99"/>
    </row>
    <row r="131" spans="1:18" x14ac:dyDescent="0.25">
      <c r="A131" s="20"/>
      <c r="B131" s="301" t="s">
        <v>414</v>
      </c>
      <c r="C131" s="425"/>
      <c r="D131" s="176">
        <f t="shared" si="57"/>
        <v>0</v>
      </c>
      <c r="E131" s="424"/>
      <c r="F131" s="176"/>
      <c r="G131" s="424"/>
      <c r="H131" s="177">
        <f t="shared" si="36"/>
        <v>0</v>
      </c>
      <c r="I131" s="350"/>
      <c r="J131" s="177"/>
      <c r="K131" s="350"/>
      <c r="L131" s="178">
        <f t="shared" si="53"/>
        <v>0</v>
      </c>
      <c r="M131" s="351">
        <f t="shared" si="54"/>
        <v>0</v>
      </c>
      <c r="N131" s="178">
        <f t="shared" si="55"/>
        <v>0</v>
      </c>
      <c r="O131" s="233">
        <f t="shared" si="56"/>
        <v>0</v>
      </c>
      <c r="Q131" s="215"/>
      <c r="R131" s="99"/>
    </row>
    <row r="132" spans="1:18" s="38" customFormat="1" ht="27" hidden="1" customHeight="1" x14ac:dyDescent="0.25">
      <c r="A132" s="155"/>
      <c r="B132" s="192" t="s">
        <v>373</v>
      </c>
      <c r="C132" s="352" t="s">
        <v>51</v>
      </c>
      <c r="D132" s="181">
        <f t="shared" si="57"/>
        <v>0</v>
      </c>
      <c r="E132" s="181"/>
      <c r="F132" s="181"/>
      <c r="G132" s="303"/>
      <c r="H132" s="182">
        <f t="shared" si="36"/>
        <v>0</v>
      </c>
      <c r="I132" s="304"/>
      <c r="J132" s="182"/>
      <c r="K132" s="182"/>
      <c r="L132" s="183">
        <f t="shared" si="53"/>
        <v>0</v>
      </c>
      <c r="M132" s="183">
        <f t="shared" si="54"/>
        <v>0</v>
      </c>
      <c r="N132" s="183">
        <f t="shared" si="55"/>
        <v>0</v>
      </c>
      <c r="O132" s="183">
        <f t="shared" si="56"/>
        <v>0</v>
      </c>
      <c r="Q132" s="229"/>
      <c r="R132" s="230"/>
    </row>
    <row r="133" spans="1:18" x14ac:dyDescent="0.25">
      <c r="A133" s="6" t="s">
        <v>104</v>
      </c>
      <c r="B133" s="30" t="s">
        <v>46</v>
      </c>
      <c r="C133" s="581" t="s">
        <v>51</v>
      </c>
      <c r="D133" s="422">
        <f>E133+G133</f>
        <v>3.3</v>
      </c>
      <c r="E133" s="173">
        <v>3.3</v>
      </c>
      <c r="F133" s="173">
        <v>2.5</v>
      </c>
      <c r="G133" s="224"/>
      <c r="H133" s="174">
        <f t="shared" ref="H133:H166" si="58">I133+K133</f>
        <v>0</v>
      </c>
      <c r="I133" s="225"/>
      <c r="J133" s="174"/>
      <c r="K133" s="174"/>
      <c r="L133" s="175">
        <f>M133+O133</f>
        <v>3.3</v>
      </c>
      <c r="M133" s="175">
        <f t="shared" si="54"/>
        <v>3.3</v>
      </c>
      <c r="N133" s="175">
        <f t="shared" si="55"/>
        <v>2.5</v>
      </c>
      <c r="O133" s="175">
        <f t="shared" si="56"/>
        <v>0</v>
      </c>
      <c r="Q133" s="215"/>
      <c r="R133" s="99"/>
    </row>
    <row r="134" spans="1:18" s="38" customFormat="1" x14ac:dyDescent="0.25">
      <c r="A134" s="155"/>
      <c r="B134" s="235" t="s">
        <v>414</v>
      </c>
      <c r="C134" s="579"/>
      <c r="D134" s="181" t="s">
        <v>174</v>
      </c>
      <c r="E134" s="181"/>
      <c r="F134" s="181"/>
      <c r="G134" s="303"/>
      <c r="H134" s="182">
        <f t="shared" si="58"/>
        <v>0</v>
      </c>
      <c r="I134" s="304"/>
      <c r="J134" s="182"/>
      <c r="K134" s="182"/>
      <c r="L134" s="183"/>
      <c r="M134" s="183"/>
      <c r="N134" s="183"/>
      <c r="O134" s="183"/>
      <c r="Q134" s="229"/>
      <c r="R134" s="230"/>
    </row>
    <row r="135" spans="1:18" x14ac:dyDescent="0.25">
      <c r="A135" s="6" t="s">
        <v>105</v>
      </c>
      <c r="B135" s="27" t="s">
        <v>43</v>
      </c>
      <c r="C135" s="417" t="s">
        <v>51</v>
      </c>
      <c r="D135" s="422">
        <f>E135+G135</f>
        <v>4.0999999999999996</v>
      </c>
      <c r="E135" s="246">
        <v>4.0999999999999996</v>
      </c>
      <c r="F135" s="173">
        <v>3.1</v>
      </c>
      <c r="G135" s="246">
        <f>G136+G137</f>
        <v>0</v>
      </c>
      <c r="H135" s="174">
        <f t="shared" si="58"/>
        <v>0</v>
      </c>
      <c r="I135" s="247"/>
      <c r="J135" s="174"/>
      <c r="K135" s="247">
        <f>K136+K137</f>
        <v>0</v>
      </c>
      <c r="L135" s="175">
        <f>M135+O135</f>
        <v>4.0999999999999996</v>
      </c>
      <c r="M135" s="248">
        <f t="shared" ref="M135:O138" si="59">E135+I135</f>
        <v>4.0999999999999996</v>
      </c>
      <c r="N135" s="175">
        <f t="shared" si="59"/>
        <v>3.1</v>
      </c>
      <c r="O135" s="232">
        <f t="shared" si="59"/>
        <v>0</v>
      </c>
      <c r="Q135" s="215"/>
      <c r="R135" s="99"/>
    </row>
    <row r="136" spans="1:18" x14ac:dyDescent="0.25">
      <c r="A136" s="20"/>
      <c r="B136" s="301" t="s">
        <v>414</v>
      </c>
      <c r="C136" s="425"/>
      <c r="D136" s="176">
        <f>E136+G136</f>
        <v>0</v>
      </c>
      <c r="E136" s="424"/>
      <c r="F136" s="176"/>
      <c r="G136" s="424"/>
      <c r="H136" s="177">
        <f t="shared" si="58"/>
        <v>0</v>
      </c>
      <c r="I136" s="350"/>
      <c r="J136" s="177"/>
      <c r="K136" s="350"/>
      <c r="L136" s="178">
        <f>M136+O136</f>
        <v>0</v>
      </c>
      <c r="M136" s="351">
        <f t="shared" si="59"/>
        <v>0</v>
      </c>
      <c r="N136" s="178">
        <f t="shared" si="59"/>
        <v>0</v>
      </c>
      <c r="O136" s="233">
        <f t="shared" si="59"/>
        <v>0</v>
      </c>
      <c r="Q136" s="215"/>
      <c r="R136" s="99"/>
    </row>
    <row r="137" spans="1:18" s="38" customFormat="1" ht="27" hidden="1" customHeight="1" x14ac:dyDescent="0.25">
      <c r="A137" s="155"/>
      <c r="B137" s="192" t="s">
        <v>373</v>
      </c>
      <c r="C137" s="352" t="s">
        <v>51</v>
      </c>
      <c r="D137" s="181">
        <f>E137+G137</f>
        <v>0</v>
      </c>
      <c r="E137" s="181"/>
      <c r="F137" s="181"/>
      <c r="G137" s="303"/>
      <c r="H137" s="182">
        <f t="shared" si="58"/>
        <v>0</v>
      </c>
      <c r="I137" s="304"/>
      <c r="J137" s="182"/>
      <c r="K137" s="182"/>
      <c r="L137" s="183">
        <f>M137+O137</f>
        <v>0</v>
      </c>
      <c r="M137" s="183">
        <f t="shared" si="59"/>
        <v>0</v>
      </c>
      <c r="N137" s="183">
        <f t="shared" si="59"/>
        <v>0</v>
      </c>
      <c r="O137" s="183">
        <f t="shared" si="59"/>
        <v>0</v>
      </c>
      <c r="Q137" s="229"/>
      <c r="R137" s="230"/>
    </row>
    <row r="138" spans="1:18" x14ac:dyDescent="0.25">
      <c r="A138" s="6" t="s">
        <v>106</v>
      </c>
      <c r="B138" s="30" t="s">
        <v>45</v>
      </c>
      <c r="C138" s="581" t="s">
        <v>51</v>
      </c>
      <c r="D138" s="422">
        <f>E138+G138</f>
        <v>2.6</v>
      </c>
      <c r="E138" s="173">
        <v>2.6</v>
      </c>
      <c r="F138" s="173">
        <v>2</v>
      </c>
      <c r="G138" s="224"/>
      <c r="H138" s="174">
        <f t="shared" si="58"/>
        <v>0</v>
      </c>
      <c r="I138" s="225"/>
      <c r="J138" s="174"/>
      <c r="K138" s="174"/>
      <c r="L138" s="175">
        <f>M138+O138</f>
        <v>2.6</v>
      </c>
      <c r="M138" s="175">
        <f t="shared" si="59"/>
        <v>2.6</v>
      </c>
      <c r="N138" s="175">
        <f t="shared" si="59"/>
        <v>2</v>
      </c>
      <c r="O138" s="175">
        <f t="shared" si="59"/>
        <v>0</v>
      </c>
      <c r="Q138" s="215"/>
      <c r="R138" s="99">
        <f>L313-R137</f>
        <v>0</v>
      </c>
    </row>
    <row r="139" spans="1:18" s="38" customFormat="1" x14ac:dyDescent="0.25">
      <c r="A139" s="155"/>
      <c r="B139" s="235" t="s">
        <v>414</v>
      </c>
      <c r="C139" s="580"/>
      <c r="D139" s="176" t="s">
        <v>174</v>
      </c>
      <c r="E139" s="176"/>
      <c r="F139" s="176"/>
      <c r="G139" s="227"/>
      <c r="H139" s="177">
        <f t="shared" si="58"/>
        <v>0</v>
      </c>
      <c r="I139" s="228"/>
      <c r="J139" s="177"/>
      <c r="K139" s="177"/>
      <c r="L139" s="178"/>
      <c r="M139" s="178"/>
      <c r="N139" s="178"/>
      <c r="O139" s="178"/>
      <c r="Q139" s="229"/>
      <c r="R139" s="230"/>
    </row>
    <row r="140" spans="1:18" x14ac:dyDescent="0.25">
      <c r="A140" s="6" t="s">
        <v>107</v>
      </c>
      <c r="B140" s="30" t="s">
        <v>166</v>
      </c>
      <c r="C140" s="581" t="s">
        <v>51</v>
      </c>
      <c r="D140" s="422">
        <f>E140+G140</f>
        <v>3.8</v>
      </c>
      <c r="E140" s="173">
        <v>3.8</v>
      </c>
      <c r="F140" s="173">
        <v>2.9</v>
      </c>
      <c r="G140" s="224"/>
      <c r="H140" s="174">
        <f t="shared" si="58"/>
        <v>0</v>
      </c>
      <c r="I140" s="225"/>
      <c r="J140" s="174"/>
      <c r="K140" s="174"/>
      <c r="L140" s="175">
        <f>M140+O140</f>
        <v>3.8</v>
      </c>
      <c r="M140" s="175">
        <f>E140+I140</f>
        <v>3.8</v>
      </c>
      <c r="N140" s="175">
        <f>F140+J140</f>
        <v>2.9</v>
      </c>
      <c r="O140" s="175">
        <f>G140+K140</f>
        <v>0</v>
      </c>
      <c r="Q140" s="215"/>
      <c r="R140" s="99">
        <f>L315-R139</f>
        <v>0</v>
      </c>
    </row>
    <row r="141" spans="1:18" s="38" customFormat="1" x14ac:dyDescent="0.25">
      <c r="A141" s="155"/>
      <c r="B141" s="235" t="s">
        <v>414</v>
      </c>
      <c r="C141" s="580"/>
      <c r="D141" s="176" t="s">
        <v>174</v>
      </c>
      <c r="E141" s="176"/>
      <c r="F141" s="176"/>
      <c r="G141" s="227"/>
      <c r="H141" s="177">
        <f t="shared" si="58"/>
        <v>0</v>
      </c>
      <c r="I141" s="228"/>
      <c r="J141" s="177"/>
      <c r="K141" s="177"/>
      <c r="L141" s="178"/>
      <c r="M141" s="178"/>
      <c r="N141" s="178"/>
      <c r="O141" s="178"/>
      <c r="Q141" s="229"/>
      <c r="R141" s="230"/>
    </row>
    <row r="142" spans="1:18" x14ac:dyDescent="0.25">
      <c r="A142" s="6" t="s">
        <v>108</v>
      </c>
      <c r="B142" s="30" t="s">
        <v>44</v>
      </c>
      <c r="C142" s="581" t="s">
        <v>51</v>
      </c>
      <c r="D142" s="422">
        <f>E142+G142</f>
        <v>2.6</v>
      </c>
      <c r="E142" s="173">
        <v>2.6</v>
      </c>
      <c r="F142" s="173">
        <v>2</v>
      </c>
      <c r="G142" s="224"/>
      <c r="H142" s="174">
        <f t="shared" si="58"/>
        <v>0</v>
      </c>
      <c r="I142" s="225"/>
      <c r="J142" s="174"/>
      <c r="K142" s="174"/>
      <c r="L142" s="175">
        <f>M142+O142</f>
        <v>2.6</v>
      </c>
      <c r="M142" s="175">
        <f>E142+I142</f>
        <v>2.6</v>
      </c>
      <c r="N142" s="175">
        <f>F142+J142</f>
        <v>2</v>
      </c>
      <c r="O142" s="175">
        <f>G142+K142</f>
        <v>0</v>
      </c>
      <c r="Q142" s="215"/>
      <c r="R142" s="99">
        <f>L317-R141</f>
        <v>0</v>
      </c>
    </row>
    <row r="143" spans="1:18" s="38" customFormat="1" x14ac:dyDescent="0.25">
      <c r="A143" s="155"/>
      <c r="B143" s="235" t="s">
        <v>414</v>
      </c>
      <c r="C143" s="580"/>
      <c r="D143" s="176" t="s">
        <v>174</v>
      </c>
      <c r="E143" s="176"/>
      <c r="F143" s="176"/>
      <c r="G143" s="227"/>
      <c r="H143" s="177">
        <f t="shared" si="58"/>
        <v>0</v>
      </c>
      <c r="I143" s="228"/>
      <c r="J143" s="177"/>
      <c r="K143" s="177"/>
      <c r="L143" s="178"/>
      <c r="M143" s="178"/>
      <c r="N143" s="178"/>
      <c r="O143" s="178"/>
      <c r="Q143" s="229"/>
      <c r="R143" s="230"/>
    </row>
    <row r="144" spans="1:18" x14ac:dyDescent="0.25">
      <c r="A144" s="6" t="s">
        <v>109</v>
      </c>
      <c r="B144" s="30" t="s">
        <v>47</v>
      </c>
      <c r="C144" s="581" t="s">
        <v>51</v>
      </c>
      <c r="D144" s="422">
        <f>E144+G144</f>
        <v>2.8</v>
      </c>
      <c r="E144" s="173">
        <v>2.8</v>
      </c>
      <c r="F144" s="173">
        <v>2.1</v>
      </c>
      <c r="G144" s="224"/>
      <c r="H144" s="174">
        <f t="shared" si="58"/>
        <v>0</v>
      </c>
      <c r="I144" s="225"/>
      <c r="J144" s="174"/>
      <c r="K144" s="174"/>
      <c r="L144" s="175">
        <f>M144+O144</f>
        <v>2.8</v>
      </c>
      <c r="M144" s="175">
        <f>E144+I144</f>
        <v>2.8</v>
      </c>
      <c r="N144" s="175">
        <f>F144+J144</f>
        <v>2.1</v>
      </c>
      <c r="O144" s="175">
        <f>G144+K144</f>
        <v>0</v>
      </c>
      <c r="Q144" s="215"/>
      <c r="R144" s="99">
        <f>L319-R143</f>
        <v>0</v>
      </c>
    </row>
    <row r="145" spans="1:18" s="38" customFormat="1" x14ac:dyDescent="0.25">
      <c r="A145" s="155"/>
      <c r="B145" s="235" t="s">
        <v>414</v>
      </c>
      <c r="C145" s="580"/>
      <c r="D145" s="176" t="s">
        <v>174</v>
      </c>
      <c r="E145" s="176"/>
      <c r="F145" s="176"/>
      <c r="G145" s="227"/>
      <c r="H145" s="177">
        <f t="shared" si="58"/>
        <v>0</v>
      </c>
      <c r="I145" s="228"/>
      <c r="J145" s="177"/>
      <c r="K145" s="177"/>
      <c r="L145" s="178"/>
      <c r="M145" s="178"/>
      <c r="N145" s="178"/>
      <c r="O145" s="178"/>
      <c r="Q145" s="229"/>
      <c r="R145" s="230"/>
    </row>
    <row r="146" spans="1:18" x14ac:dyDescent="0.25">
      <c r="A146" s="6" t="s">
        <v>110</v>
      </c>
      <c r="B146" s="30" t="s">
        <v>419</v>
      </c>
      <c r="C146" s="576" t="s">
        <v>51</v>
      </c>
      <c r="D146" s="422">
        <f>E146+G146</f>
        <v>3.7</v>
      </c>
      <c r="E146" s="173">
        <v>3.7</v>
      </c>
      <c r="F146" s="173">
        <v>2.8</v>
      </c>
      <c r="G146" s="224"/>
      <c r="H146" s="174">
        <f t="shared" si="58"/>
        <v>0</v>
      </c>
      <c r="I146" s="225"/>
      <c r="J146" s="174"/>
      <c r="K146" s="174"/>
      <c r="L146" s="175">
        <f>M146+O146</f>
        <v>3.7</v>
      </c>
      <c r="M146" s="175">
        <f>E146+I146</f>
        <v>3.7</v>
      </c>
      <c r="N146" s="175">
        <f>F146+J146</f>
        <v>2.8</v>
      </c>
      <c r="O146" s="175">
        <f>G146+K146</f>
        <v>0</v>
      </c>
      <c r="Q146" s="215"/>
      <c r="R146" s="99">
        <f>L321-R145</f>
        <v>0</v>
      </c>
    </row>
    <row r="147" spans="1:18" s="38" customFormat="1" x14ac:dyDescent="0.25">
      <c r="A147" s="155"/>
      <c r="B147" s="235" t="s">
        <v>414</v>
      </c>
      <c r="C147" s="577"/>
      <c r="D147" s="176" t="s">
        <v>174</v>
      </c>
      <c r="E147" s="176"/>
      <c r="F147" s="176"/>
      <c r="G147" s="227"/>
      <c r="H147" s="177">
        <f t="shared" si="58"/>
        <v>0</v>
      </c>
      <c r="I147" s="228"/>
      <c r="J147" s="177"/>
      <c r="K147" s="177"/>
      <c r="L147" s="178"/>
      <c r="M147" s="178"/>
      <c r="N147" s="178"/>
      <c r="O147" s="178"/>
      <c r="Q147" s="229"/>
      <c r="R147" s="230"/>
    </row>
    <row r="148" spans="1:18" hidden="1" x14ac:dyDescent="0.25">
      <c r="A148" s="6" t="s">
        <v>105</v>
      </c>
      <c r="B148" s="30" t="s">
        <v>64</v>
      </c>
      <c r="C148" s="576" t="s">
        <v>51</v>
      </c>
      <c r="D148" s="173">
        <f>E148+G148</f>
        <v>0</v>
      </c>
      <c r="E148" s="173"/>
      <c r="F148" s="173"/>
      <c r="G148" s="224"/>
      <c r="H148" s="174">
        <f t="shared" si="58"/>
        <v>0</v>
      </c>
      <c r="I148" s="225"/>
      <c r="J148" s="174"/>
      <c r="K148" s="174"/>
      <c r="L148" s="175">
        <f>M148+O148</f>
        <v>0</v>
      </c>
      <c r="M148" s="175">
        <f>E148+I148</f>
        <v>0</v>
      </c>
      <c r="N148" s="175">
        <f>F148+J148</f>
        <v>0</v>
      </c>
      <c r="O148" s="175">
        <f>G148+K148</f>
        <v>0</v>
      </c>
      <c r="Q148" s="215"/>
      <c r="R148" s="99">
        <f>L321-R145</f>
        <v>0</v>
      </c>
    </row>
    <row r="149" spans="1:18" s="38" customFormat="1" hidden="1" x14ac:dyDescent="0.25">
      <c r="A149" s="155"/>
      <c r="B149" s="235" t="s">
        <v>414</v>
      </c>
      <c r="C149" s="577"/>
      <c r="D149" s="176" t="s">
        <v>174</v>
      </c>
      <c r="E149" s="176"/>
      <c r="F149" s="176"/>
      <c r="G149" s="227"/>
      <c r="H149" s="177">
        <f t="shared" si="58"/>
        <v>0</v>
      </c>
      <c r="I149" s="228"/>
      <c r="J149" s="177"/>
      <c r="K149" s="177"/>
      <c r="L149" s="178"/>
      <c r="M149" s="178"/>
      <c r="N149" s="178"/>
      <c r="O149" s="178"/>
      <c r="Q149" s="229"/>
      <c r="R149" s="230"/>
    </row>
    <row r="150" spans="1:18" x14ac:dyDescent="0.25">
      <c r="A150" s="6" t="s">
        <v>156</v>
      </c>
      <c r="B150" s="30" t="s">
        <v>42</v>
      </c>
      <c r="C150" s="576" t="s">
        <v>51</v>
      </c>
      <c r="D150" s="422">
        <f>E150+G150</f>
        <v>2.9</v>
      </c>
      <c r="E150" s="173">
        <v>2.9</v>
      </c>
      <c r="F150" s="173">
        <v>2.2000000000000002</v>
      </c>
      <c r="G150" s="224"/>
      <c r="H150" s="174">
        <f t="shared" si="58"/>
        <v>0</v>
      </c>
      <c r="I150" s="225"/>
      <c r="J150" s="174"/>
      <c r="K150" s="174"/>
      <c r="L150" s="175">
        <f>M150+O150</f>
        <v>2.9</v>
      </c>
      <c r="M150" s="175">
        <f>E150+I150</f>
        <v>2.9</v>
      </c>
      <c r="N150" s="175">
        <f>F150+J150</f>
        <v>2.2000000000000002</v>
      </c>
      <c r="O150" s="175">
        <f>G150+K150</f>
        <v>0</v>
      </c>
      <c r="Q150" s="215"/>
      <c r="R150" s="99">
        <f>L323-R149</f>
        <v>0</v>
      </c>
    </row>
    <row r="151" spans="1:18" s="38" customFormat="1" x14ac:dyDescent="0.25">
      <c r="A151" s="155"/>
      <c r="B151" s="235" t="s">
        <v>414</v>
      </c>
      <c r="C151" s="577"/>
      <c r="D151" s="176" t="s">
        <v>174</v>
      </c>
      <c r="E151" s="176"/>
      <c r="F151" s="176"/>
      <c r="G151" s="227"/>
      <c r="H151" s="177">
        <f t="shared" si="58"/>
        <v>0</v>
      </c>
      <c r="I151" s="228"/>
      <c r="J151" s="177"/>
      <c r="K151" s="177"/>
      <c r="L151" s="178"/>
      <c r="M151" s="178"/>
      <c r="N151" s="178"/>
      <c r="O151" s="178"/>
      <c r="Q151" s="229"/>
      <c r="R151" s="230"/>
    </row>
    <row r="152" spans="1:18" x14ac:dyDescent="0.25">
      <c r="A152" s="6" t="s">
        <v>157</v>
      </c>
      <c r="B152" s="30" t="s">
        <v>420</v>
      </c>
      <c r="C152" s="576" t="s">
        <v>51</v>
      </c>
      <c r="D152" s="422">
        <f>E152+G152</f>
        <v>2.5</v>
      </c>
      <c r="E152" s="173">
        <v>2.5</v>
      </c>
      <c r="F152" s="173">
        <v>1.9</v>
      </c>
      <c r="G152" s="224"/>
      <c r="H152" s="174">
        <f>I152+K152</f>
        <v>0</v>
      </c>
      <c r="I152" s="225"/>
      <c r="J152" s="174"/>
      <c r="K152" s="174"/>
      <c r="L152" s="175">
        <f>M152+O152</f>
        <v>2.5</v>
      </c>
      <c r="M152" s="175">
        <f>E152+I152</f>
        <v>2.5</v>
      </c>
      <c r="N152" s="175">
        <f>F152+J152</f>
        <v>1.9</v>
      </c>
      <c r="O152" s="175">
        <f>G152+K152</f>
        <v>0</v>
      </c>
      <c r="Q152" s="215"/>
      <c r="R152" s="99">
        <f>L327-R151</f>
        <v>0</v>
      </c>
    </row>
    <row r="153" spans="1:18" s="38" customFormat="1" x14ac:dyDescent="0.25">
      <c r="A153" s="155"/>
      <c r="B153" s="235" t="s">
        <v>414</v>
      </c>
      <c r="C153" s="577"/>
      <c r="D153" s="176" t="s">
        <v>174</v>
      </c>
      <c r="E153" s="176"/>
      <c r="F153" s="176"/>
      <c r="G153" s="227"/>
      <c r="H153" s="177">
        <f>I153+K153</f>
        <v>0</v>
      </c>
      <c r="I153" s="228"/>
      <c r="J153" s="177"/>
      <c r="K153" s="177"/>
      <c r="L153" s="178"/>
      <c r="M153" s="178"/>
      <c r="N153" s="178"/>
      <c r="O153" s="178"/>
      <c r="Q153" s="229"/>
      <c r="R153" s="230"/>
    </row>
    <row r="154" spans="1:18" x14ac:dyDescent="0.25">
      <c r="A154" s="6" t="s">
        <v>111</v>
      </c>
      <c r="B154" s="30" t="s">
        <v>41</v>
      </c>
      <c r="C154" s="576" t="s">
        <v>51</v>
      </c>
      <c r="D154" s="422">
        <f>E154+G154</f>
        <v>1.4</v>
      </c>
      <c r="E154" s="173">
        <v>1.4</v>
      </c>
      <c r="F154" s="173">
        <v>1.1000000000000001</v>
      </c>
      <c r="G154" s="224"/>
      <c r="H154" s="174">
        <f t="shared" si="58"/>
        <v>0</v>
      </c>
      <c r="I154" s="225"/>
      <c r="J154" s="174"/>
      <c r="K154" s="174"/>
      <c r="L154" s="175">
        <f>M154+O154</f>
        <v>1.4</v>
      </c>
      <c r="M154" s="175">
        <f>E154+I154</f>
        <v>1.4</v>
      </c>
      <c r="N154" s="175">
        <f>F154+J154</f>
        <v>1.1000000000000001</v>
      </c>
      <c r="O154" s="175">
        <f>G154+K154</f>
        <v>0</v>
      </c>
      <c r="Q154" s="215"/>
      <c r="R154" s="99">
        <f>L325-R151</f>
        <v>0</v>
      </c>
    </row>
    <row r="155" spans="1:18" s="38" customFormat="1" x14ac:dyDescent="0.25">
      <c r="A155" s="155"/>
      <c r="B155" s="235" t="s">
        <v>414</v>
      </c>
      <c r="C155" s="577"/>
      <c r="D155" s="176" t="s">
        <v>174</v>
      </c>
      <c r="E155" s="176"/>
      <c r="F155" s="176"/>
      <c r="G155" s="227"/>
      <c r="H155" s="177">
        <f t="shared" si="58"/>
        <v>0</v>
      </c>
      <c r="I155" s="228"/>
      <c r="J155" s="177"/>
      <c r="K155" s="177"/>
      <c r="L155" s="178"/>
      <c r="M155" s="178"/>
      <c r="N155" s="178"/>
      <c r="O155" s="178"/>
      <c r="Q155" s="229"/>
      <c r="R155" s="230"/>
    </row>
    <row r="156" spans="1:18" x14ac:dyDescent="0.25">
      <c r="A156" s="6" t="s">
        <v>158</v>
      </c>
      <c r="B156" s="30" t="s">
        <v>162</v>
      </c>
      <c r="C156" s="581" t="s">
        <v>51</v>
      </c>
      <c r="D156" s="422">
        <f>E156+G156</f>
        <v>3</v>
      </c>
      <c r="E156" s="173">
        <v>3</v>
      </c>
      <c r="F156" s="173">
        <v>2.2999999999999998</v>
      </c>
      <c r="G156" s="224"/>
      <c r="H156" s="174">
        <f t="shared" si="58"/>
        <v>0</v>
      </c>
      <c r="I156" s="225"/>
      <c r="J156" s="174"/>
      <c r="K156" s="174"/>
      <c r="L156" s="175">
        <f>M156+O156</f>
        <v>3</v>
      </c>
      <c r="M156" s="175">
        <f>E156+I156</f>
        <v>3</v>
      </c>
      <c r="N156" s="175">
        <f>F156+J156</f>
        <v>2.2999999999999998</v>
      </c>
      <c r="O156" s="175">
        <f>G156+K156</f>
        <v>0</v>
      </c>
      <c r="Q156" s="215"/>
      <c r="R156" s="99">
        <f>L327-R155</f>
        <v>0</v>
      </c>
    </row>
    <row r="157" spans="1:18" s="38" customFormat="1" x14ac:dyDescent="0.25">
      <c r="A157" s="155"/>
      <c r="B157" s="235" t="s">
        <v>414</v>
      </c>
      <c r="C157" s="580"/>
      <c r="D157" s="176" t="s">
        <v>174</v>
      </c>
      <c r="E157" s="176"/>
      <c r="F157" s="176"/>
      <c r="G157" s="227"/>
      <c r="H157" s="177">
        <f t="shared" si="58"/>
        <v>0</v>
      </c>
      <c r="I157" s="228"/>
      <c r="J157" s="177"/>
      <c r="K157" s="177"/>
      <c r="L157" s="178"/>
      <c r="M157" s="178"/>
      <c r="N157" s="178"/>
      <c r="O157" s="178"/>
      <c r="Q157" s="229"/>
      <c r="R157" s="230"/>
    </row>
    <row r="158" spans="1:18" x14ac:dyDescent="0.25">
      <c r="A158" s="6" t="s">
        <v>159</v>
      </c>
      <c r="B158" s="30" t="s">
        <v>154</v>
      </c>
      <c r="C158" s="581" t="s">
        <v>51</v>
      </c>
      <c r="D158" s="422">
        <f>E158+G158</f>
        <v>4.3</v>
      </c>
      <c r="E158" s="173">
        <v>4.3</v>
      </c>
      <c r="F158" s="173">
        <v>3.3</v>
      </c>
      <c r="G158" s="224"/>
      <c r="H158" s="174">
        <f t="shared" si="58"/>
        <v>0</v>
      </c>
      <c r="I158" s="225"/>
      <c r="J158" s="174"/>
      <c r="K158" s="174"/>
      <c r="L158" s="175">
        <f>M158+O158</f>
        <v>4.3</v>
      </c>
      <c r="M158" s="175">
        <f>E158+I158</f>
        <v>4.3</v>
      </c>
      <c r="N158" s="175">
        <f>F158+J158</f>
        <v>3.3</v>
      </c>
      <c r="O158" s="175">
        <f>G158+K158</f>
        <v>0</v>
      </c>
      <c r="Q158" s="215"/>
      <c r="R158" s="99">
        <f>L329-R157</f>
        <v>0</v>
      </c>
    </row>
    <row r="159" spans="1:18" s="38" customFormat="1" x14ac:dyDescent="0.25">
      <c r="A159" s="155"/>
      <c r="B159" s="235" t="s">
        <v>414</v>
      </c>
      <c r="C159" s="580"/>
      <c r="D159" s="176" t="s">
        <v>174</v>
      </c>
      <c r="E159" s="176"/>
      <c r="F159" s="176"/>
      <c r="G159" s="227"/>
      <c r="H159" s="177">
        <f t="shared" si="58"/>
        <v>0</v>
      </c>
      <c r="I159" s="228"/>
      <c r="J159" s="177"/>
      <c r="K159" s="177"/>
      <c r="L159" s="178"/>
      <c r="M159" s="178"/>
      <c r="N159" s="178"/>
      <c r="O159" s="178"/>
      <c r="Q159" s="229"/>
      <c r="R159" s="230"/>
    </row>
    <row r="160" spans="1:18" x14ac:dyDescent="0.25">
      <c r="A160" s="6" t="s">
        <v>112</v>
      </c>
      <c r="B160" s="30" t="s">
        <v>34</v>
      </c>
      <c r="C160" s="581" t="s">
        <v>51</v>
      </c>
      <c r="D160" s="422">
        <f>E160+G160</f>
        <v>3</v>
      </c>
      <c r="E160" s="173">
        <v>3</v>
      </c>
      <c r="F160" s="173">
        <v>2.2999999999999998</v>
      </c>
      <c r="G160" s="224"/>
      <c r="H160" s="174">
        <f t="shared" si="58"/>
        <v>0</v>
      </c>
      <c r="I160" s="225"/>
      <c r="J160" s="174"/>
      <c r="K160" s="174"/>
      <c r="L160" s="175">
        <f>M160+O160</f>
        <v>3</v>
      </c>
      <c r="M160" s="175">
        <f>E160+I160</f>
        <v>3</v>
      </c>
      <c r="N160" s="175">
        <f>F160+J160</f>
        <v>2.2999999999999998</v>
      </c>
      <c r="O160" s="175">
        <f>G160+K160</f>
        <v>0</v>
      </c>
      <c r="Q160" s="215"/>
      <c r="R160" s="99">
        <f>L331-R159</f>
        <v>0</v>
      </c>
    </row>
    <row r="161" spans="1:18" s="38" customFormat="1" x14ac:dyDescent="0.25">
      <c r="A161" s="155"/>
      <c r="B161" s="235" t="s">
        <v>414</v>
      </c>
      <c r="C161" s="580"/>
      <c r="D161" s="176" t="s">
        <v>174</v>
      </c>
      <c r="E161" s="176"/>
      <c r="F161" s="176"/>
      <c r="G161" s="227"/>
      <c r="H161" s="177">
        <f t="shared" si="58"/>
        <v>0</v>
      </c>
      <c r="I161" s="304"/>
      <c r="J161" s="182"/>
      <c r="K161" s="182"/>
      <c r="L161" s="178"/>
      <c r="M161" s="178"/>
      <c r="N161" s="178"/>
      <c r="O161" s="178"/>
      <c r="Q161" s="229"/>
      <c r="R161" s="230"/>
    </row>
    <row r="162" spans="1:18" x14ac:dyDescent="0.25">
      <c r="A162" s="6" t="s">
        <v>113</v>
      </c>
      <c r="B162" s="30" t="s">
        <v>36</v>
      </c>
      <c r="C162" s="581" t="s">
        <v>51</v>
      </c>
      <c r="D162" s="422">
        <f>E162+G162</f>
        <v>3</v>
      </c>
      <c r="E162" s="173">
        <v>3</v>
      </c>
      <c r="F162" s="173">
        <v>2.2999999999999998</v>
      </c>
      <c r="G162" s="224"/>
      <c r="H162" s="430">
        <f t="shared" si="58"/>
        <v>0</v>
      </c>
      <c r="I162" s="174"/>
      <c r="J162" s="247"/>
      <c r="K162" s="174"/>
      <c r="L162" s="232">
        <f>M162+O162</f>
        <v>3</v>
      </c>
      <c r="M162" s="175">
        <f>E162+I162</f>
        <v>3</v>
      </c>
      <c r="N162" s="175">
        <f>F162+J162</f>
        <v>2.2999999999999998</v>
      </c>
      <c r="O162" s="175">
        <f>G162+K162</f>
        <v>0</v>
      </c>
      <c r="Q162" s="215"/>
      <c r="R162" s="99">
        <f>L333-R161</f>
        <v>0</v>
      </c>
    </row>
    <row r="163" spans="1:18" s="38" customFormat="1" x14ac:dyDescent="0.25">
      <c r="A163" s="155"/>
      <c r="B163" s="235" t="s">
        <v>414</v>
      </c>
      <c r="C163" s="580"/>
      <c r="D163" s="176" t="s">
        <v>174</v>
      </c>
      <c r="E163" s="176"/>
      <c r="F163" s="176"/>
      <c r="G163" s="227"/>
      <c r="H163" s="431">
        <f t="shared" si="58"/>
        <v>0</v>
      </c>
      <c r="I163" s="177"/>
      <c r="J163" s="350"/>
      <c r="K163" s="177"/>
      <c r="L163" s="233"/>
      <c r="M163" s="178"/>
      <c r="N163" s="178"/>
      <c r="O163" s="178"/>
      <c r="Q163" s="229"/>
      <c r="R163" s="230"/>
    </row>
    <row r="164" spans="1:18" x14ac:dyDescent="0.25">
      <c r="A164" s="6" t="s">
        <v>114</v>
      </c>
      <c r="B164" s="30" t="s">
        <v>38</v>
      </c>
      <c r="C164" s="581" t="s">
        <v>51</v>
      </c>
      <c r="D164" s="422">
        <f>E164+G164</f>
        <v>4.5</v>
      </c>
      <c r="E164" s="173">
        <v>4.5</v>
      </c>
      <c r="F164" s="173">
        <v>3.4</v>
      </c>
      <c r="G164" s="224"/>
      <c r="H164" s="174">
        <f t="shared" si="58"/>
        <v>0</v>
      </c>
      <c r="I164" s="304"/>
      <c r="J164" s="182"/>
      <c r="K164" s="182"/>
      <c r="L164" s="175">
        <f>M164+O164</f>
        <v>4.5</v>
      </c>
      <c r="M164" s="175">
        <f>E164+I164</f>
        <v>4.5</v>
      </c>
      <c r="N164" s="175">
        <f>F164+J164</f>
        <v>3.4</v>
      </c>
      <c r="O164" s="175">
        <f>G164+K164</f>
        <v>0</v>
      </c>
      <c r="Q164" s="215"/>
      <c r="R164" s="99">
        <f>L335-R163</f>
        <v>0</v>
      </c>
    </row>
    <row r="165" spans="1:18" s="38" customFormat="1" x14ac:dyDescent="0.25">
      <c r="A165" s="155"/>
      <c r="B165" s="235" t="s">
        <v>414</v>
      </c>
      <c r="C165" s="580"/>
      <c r="D165" s="176" t="s">
        <v>174</v>
      </c>
      <c r="E165" s="176"/>
      <c r="F165" s="176"/>
      <c r="G165" s="227"/>
      <c r="H165" s="177">
        <f t="shared" si="58"/>
        <v>0</v>
      </c>
      <c r="I165" s="228"/>
      <c r="J165" s="177"/>
      <c r="K165" s="177"/>
      <c r="L165" s="178"/>
      <c r="M165" s="178"/>
      <c r="N165" s="178"/>
      <c r="O165" s="178"/>
      <c r="Q165" s="229"/>
      <c r="R165" s="230"/>
    </row>
    <row r="166" spans="1:18" x14ac:dyDescent="0.25">
      <c r="A166" s="6" t="s">
        <v>115</v>
      </c>
      <c r="B166" s="30" t="s">
        <v>37</v>
      </c>
      <c r="C166" s="581" t="s">
        <v>51</v>
      </c>
      <c r="D166" s="422">
        <f>E166+G166</f>
        <v>3.3</v>
      </c>
      <c r="E166" s="173">
        <v>3.3</v>
      </c>
      <c r="F166" s="173">
        <v>2.5</v>
      </c>
      <c r="G166" s="224"/>
      <c r="H166" s="174">
        <f t="shared" si="58"/>
        <v>0</v>
      </c>
      <c r="I166" s="225"/>
      <c r="J166" s="174"/>
      <c r="K166" s="174"/>
      <c r="L166" s="175">
        <f>M166+O166</f>
        <v>3.3</v>
      </c>
      <c r="M166" s="175">
        <f>E166+I166</f>
        <v>3.3</v>
      </c>
      <c r="N166" s="175">
        <f>F166+J166</f>
        <v>2.5</v>
      </c>
      <c r="O166" s="175">
        <f>G166+K166</f>
        <v>0</v>
      </c>
      <c r="Q166" s="215"/>
      <c r="R166" s="99">
        <f>L337-R165</f>
        <v>0</v>
      </c>
    </row>
    <row r="167" spans="1:18" s="38" customFormat="1" x14ac:dyDescent="0.25">
      <c r="A167" s="155"/>
      <c r="B167" s="235" t="s">
        <v>414</v>
      </c>
      <c r="C167" s="580"/>
      <c r="D167" s="176" t="s">
        <v>174</v>
      </c>
      <c r="E167" s="176"/>
      <c r="F167" s="176"/>
      <c r="G167" s="227"/>
      <c r="H167" s="177">
        <f t="shared" ref="H167:H190" si="60">I167+K167</f>
        <v>0</v>
      </c>
      <c r="I167" s="228"/>
      <c r="J167" s="177"/>
      <c r="K167" s="177"/>
      <c r="L167" s="178"/>
      <c r="M167" s="178"/>
      <c r="N167" s="178"/>
      <c r="O167" s="178"/>
      <c r="Q167" s="229"/>
      <c r="R167" s="230"/>
    </row>
    <row r="168" spans="1:18" x14ac:dyDescent="0.25">
      <c r="A168" s="6" t="s">
        <v>116</v>
      </c>
      <c r="B168" s="30" t="s">
        <v>35</v>
      </c>
      <c r="C168" s="581" t="s">
        <v>51</v>
      </c>
      <c r="D168" s="173">
        <f>E168+G168</f>
        <v>3.9</v>
      </c>
      <c r="E168" s="173">
        <v>3.9</v>
      </c>
      <c r="F168" s="173">
        <v>3</v>
      </c>
      <c r="G168" s="224"/>
      <c r="H168" s="174">
        <f t="shared" si="60"/>
        <v>0</v>
      </c>
      <c r="I168" s="225"/>
      <c r="J168" s="174"/>
      <c r="K168" s="174"/>
      <c r="L168" s="175">
        <f>M168+O168</f>
        <v>3.9</v>
      </c>
      <c r="M168" s="175">
        <f>E168+I168</f>
        <v>3.9</v>
      </c>
      <c r="N168" s="175">
        <f>F168+J168</f>
        <v>3</v>
      </c>
      <c r="O168" s="175">
        <f>G168+K168</f>
        <v>0</v>
      </c>
      <c r="Q168" s="215"/>
      <c r="R168" s="99">
        <f>L339-R167</f>
        <v>0</v>
      </c>
    </row>
    <row r="169" spans="1:18" s="38" customFormat="1" x14ac:dyDescent="0.25">
      <c r="A169" s="163"/>
      <c r="B169" s="235" t="s">
        <v>414</v>
      </c>
      <c r="C169" s="580"/>
      <c r="D169" s="176" t="s">
        <v>174</v>
      </c>
      <c r="E169" s="176"/>
      <c r="F169" s="176"/>
      <c r="G169" s="227"/>
      <c r="H169" s="177">
        <f t="shared" si="60"/>
        <v>0</v>
      </c>
      <c r="I169" s="228"/>
      <c r="J169" s="177"/>
      <c r="K169" s="177"/>
      <c r="L169" s="178"/>
      <c r="M169" s="178"/>
      <c r="N169" s="178"/>
      <c r="O169" s="178"/>
      <c r="Q169" s="229"/>
      <c r="R169" s="230"/>
    </row>
    <row r="170" spans="1:18" x14ac:dyDescent="0.25">
      <c r="A170" s="6" t="s">
        <v>167</v>
      </c>
      <c r="B170" s="30" t="s">
        <v>416</v>
      </c>
      <c r="C170" s="581" t="s">
        <v>51</v>
      </c>
      <c r="D170" s="422">
        <f>E170+G170</f>
        <v>1.4</v>
      </c>
      <c r="E170" s="173">
        <v>1.4</v>
      </c>
      <c r="F170" s="173">
        <v>1.1000000000000001</v>
      </c>
      <c r="G170" s="224"/>
      <c r="H170" s="174">
        <f t="shared" si="60"/>
        <v>0</v>
      </c>
      <c r="I170" s="225"/>
      <c r="J170" s="174"/>
      <c r="K170" s="174"/>
      <c r="L170" s="175">
        <f>M170+O170</f>
        <v>1.4</v>
      </c>
      <c r="M170" s="175">
        <f>E170+I170</f>
        <v>1.4</v>
      </c>
      <c r="N170" s="175">
        <f>F170+J170</f>
        <v>1.1000000000000001</v>
      </c>
      <c r="O170" s="175">
        <f>G170+K170</f>
        <v>0</v>
      </c>
      <c r="Q170" s="215"/>
      <c r="R170" s="99">
        <f>L341-R169</f>
        <v>0</v>
      </c>
    </row>
    <row r="171" spans="1:18" s="38" customFormat="1" x14ac:dyDescent="0.25">
      <c r="A171" s="155"/>
      <c r="B171" s="235" t="s">
        <v>414</v>
      </c>
      <c r="C171" s="580"/>
      <c r="D171" s="176" t="s">
        <v>174</v>
      </c>
      <c r="E171" s="176"/>
      <c r="F171" s="176"/>
      <c r="G171" s="227"/>
      <c r="H171" s="177">
        <f t="shared" si="60"/>
        <v>0</v>
      </c>
      <c r="I171" s="228"/>
      <c r="J171" s="177"/>
      <c r="K171" s="177"/>
      <c r="L171" s="178"/>
      <c r="M171" s="178"/>
      <c r="N171" s="178"/>
      <c r="O171" s="178"/>
      <c r="Q171" s="229"/>
      <c r="R171" s="230"/>
    </row>
    <row r="172" spans="1:18" x14ac:dyDescent="0.25">
      <c r="A172" s="6" t="s">
        <v>117</v>
      </c>
      <c r="B172" s="18" t="s">
        <v>417</v>
      </c>
      <c r="C172" s="581" t="s">
        <v>51</v>
      </c>
      <c r="D172" s="422">
        <f>E172+G172</f>
        <v>2.4</v>
      </c>
      <c r="E172" s="173">
        <v>2.4</v>
      </c>
      <c r="F172" s="173">
        <v>1.8</v>
      </c>
      <c r="G172" s="224"/>
      <c r="H172" s="174">
        <f t="shared" si="60"/>
        <v>0</v>
      </c>
      <c r="I172" s="225"/>
      <c r="J172" s="174"/>
      <c r="K172" s="174"/>
      <c r="L172" s="175">
        <f>M172+O172</f>
        <v>2.4</v>
      </c>
      <c r="M172" s="175">
        <f>E172+I172</f>
        <v>2.4</v>
      </c>
      <c r="N172" s="175">
        <f>F172+J172</f>
        <v>1.8</v>
      </c>
      <c r="O172" s="175">
        <f>G172+K172</f>
        <v>0</v>
      </c>
      <c r="Q172" s="215"/>
      <c r="R172" s="99">
        <f>L343-R171</f>
        <v>0</v>
      </c>
    </row>
    <row r="173" spans="1:18" s="38" customFormat="1" x14ac:dyDescent="0.25">
      <c r="A173" s="155"/>
      <c r="B173" s="236" t="s">
        <v>414</v>
      </c>
      <c r="C173" s="580"/>
      <c r="D173" s="176" t="s">
        <v>174</v>
      </c>
      <c r="E173" s="176"/>
      <c r="F173" s="176"/>
      <c r="G173" s="227"/>
      <c r="H173" s="177">
        <f t="shared" si="60"/>
        <v>0</v>
      </c>
      <c r="I173" s="228"/>
      <c r="J173" s="177"/>
      <c r="K173" s="177"/>
      <c r="L173" s="178"/>
      <c r="M173" s="178"/>
      <c r="N173" s="178"/>
      <c r="O173" s="178"/>
      <c r="Q173" s="229"/>
      <c r="R173" s="230"/>
    </row>
    <row r="174" spans="1:18" x14ac:dyDescent="0.25">
      <c r="A174" s="6" t="s">
        <v>118</v>
      </c>
      <c r="B174" s="30" t="s">
        <v>49</v>
      </c>
      <c r="C174" s="411"/>
      <c r="D174" s="173">
        <f t="shared" ref="D174:D181" si="61">E174+G174</f>
        <v>0.6</v>
      </c>
      <c r="E174" s="173">
        <f>E176+E177</f>
        <v>0.6</v>
      </c>
      <c r="F174" s="173">
        <f>F176+F177</f>
        <v>0.4</v>
      </c>
      <c r="G174" s="173">
        <f>G176+G177</f>
        <v>0</v>
      </c>
      <c r="H174" s="174">
        <f t="shared" si="60"/>
        <v>0</v>
      </c>
      <c r="I174" s="174">
        <f>I176+I177</f>
        <v>0</v>
      </c>
      <c r="J174" s="174">
        <f>J176+J177</f>
        <v>0</v>
      </c>
      <c r="K174" s="174">
        <f>K176+K177</f>
        <v>0</v>
      </c>
      <c r="L174" s="175">
        <f t="shared" ref="L174:L182" si="62">M174+O174</f>
        <v>0.6</v>
      </c>
      <c r="M174" s="175">
        <f t="shared" ref="M174:O182" si="63">E174+I174</f>
        <v>0.6</v>
      </c>
      <c r="N174" s="175">
        <f t="shared" si="63"/>
        <v>0.4</v>
      </c>
      <c r="O174" s="175">
        <f t="shared" si="63"/>
        <v>0</v>
      </c>
      <c r="Q174" s="215"/>
      <c r="R174" s="99">
        <f>L345-R173</f>
        <v>0</v>
      </c>
    </row>
    <row r="175" spans="1:18" x14ac:dyDescent="0.25">
      <c r="A175" s="20"/>
      <c r="B175" s="164" t="s">
        <v>196</v>
      </c>
      <c r="C175" s="348"/>
      <c r="D175" s="181"/>
      <c r="E175" s="181"/>
      <c r="F175" s="181"/>
      <c r="G175" s="181"/>
      <c r="H175" s="182"/>
      <c r="I175" s="182"/>
      <c r="J175" s="182"/>
      <c r="K175" s="182"/>
      <c r="L175" s="183"/>
      <c r="M175" s="183"/>
      <c r="N175" s="183"/>
      <c r="O175" s="183"/>
      <c r="Q175" s="215"/>
      <c r="R175" s="99"/>
    </row>
    <row r="176" spans="1:18" s="38" customFormat="1" x14ac:dyDescent="0.25">
      <c r="A176" s="20"/>
      <c r="B176" s="226" t="s">
        <v>414</v>
      </c>
      <c r="C176" s="352" t="s">
        <v>51</v>
      </c>
      <c r="D176" s="422">
        <f>E176+G176</f>
        <v>0.3</v>
      </c>
      <c r="E176" s="173">
        <v>0.3</v>
      </c>
      <c r="F176" s="173">
        <v>0.2</v>
      </c>
      <c r="G176" s="224"/>
      <c r="H176" s="174">
        <f t="shared" si="60"/>
        <v>0</v>
      </c>
      <c r="I176" s="225"/>
      <c r="J176" s="174"/>
      <c r="K176" s="174"/>
      <c r="L176" s="175">
        <f t="shared" si="62"/>
        <v>0.3</v>
      </c>
      <c r="M176" s="175">
        <f t="shared" si="63"/>
        <v>0.3</v>
      </c>
      <c r="N176" s="175">
        <f t="shared" si="63"/>
        <v>0.2</v>
      </c>
      <c r="O176" s="175">
        <f t="shared" si="63"/>
        <v>0</v>
      </c>
      <c r="Q176" s="229"/>
      <c r="R176" s="230"/>
    </row>
    <row r="177" spans="1:18" s="38" customFormat="1" ht="25.5" x14ac:dyDescent="0.25">
      <c r="A177" s="20"/>
      <c r="B177" s="237" t="s">
        <v>413</v>
      </c>
      <c r="C177" s="234" t="s">
        <v>51</v>
      </c>
      <c r="D177" s="173">
        <f t="shared" si="61"/>
        <v>0.3</v>
      </c>
      <c r="E177" s="173">
        <v>0.3</v>
      </c>
      <c r="F177" s="173">
        <v>0.2</v>
      </c>
      <c r="G177" s="224"/>
      <c r="H177" s="174">
        <f t="shared" si="60"/>
        <v>0</v>
      </c>
      <c r="I177" s="225"/>
      <c r="J177" s="174"/>
      <c r="K177" s="174"/>
      <c r="L177" s="175">
        <f t="shared" si="62"/>
        <v>0.3</v>
      </c>
      <c r="M177" s="175">
        <f t="shared" si="63"/>
        <v>0.3</v>
      </c>
      <c r="N177" s="175">
        <f t="shared" si="63"/>
        <v>0.2</v>
      </c>
      <c r="O177" s="175">
        <f t="shared" si="63"/>
        <v>0</v>
      </c>
      <c r="Q177" s="229"/>
      <c r="R177" s="230"/>
    </row>
    <row r="178" spans="1:18" x14ac:dyDescent="0.25">
      <c r="A178" s="6" t="s">
        <v>119</v>
      </c>
      <c r="B178" s="7" t="s">
        <v>48</v>
      </c>
      <c r="C178" s="411"/>
      <c r="D178" s="173">
        <f t="shared" si="61"/>
        <v>1.9</v>
      </c>
      <c r="E178" s="173">
        <f>E180+E181</f>
        <v>1.9</v>
      </c>
      <c r="F178" s="173">
        <f>F180+F181</f>
        <v>1.5</v>
      </c>
      <c r="G178" s="173">
        <f>G180+G181</f>
        <v>0</v>
      </c>
      <c r="H178" s="174">
        <f t="shared" si="60"/>
        <v>0</v>
      </c>
      <c r="I178" s="174">
        <f>I180+I181</f>
        <v>0</v>
      </c>
      <c r="J178" s="174">
        <f>J180+J181</f>
        <v>0</v>
      </c>
      <c r="K178" s="174">
        <f>K180+K181</f>
        <v>0</v>
      </c>
      <c r="L178" s="175">
        <f t="shared" si="62"/>
        <v>1.9</v>
      </c>
      <c r="M178" s="175">
        <f t="shared" si="63"/>
        <v>1.9</v>
      </c>
      <c r="N178" s="175">
        <f t="shared" si="63"/>
        <v>1.5</v>
      </c>
      <c r="O178" s="175">
        <f t="shared" si="63"/>
        <v>0</v>
      </c>
      <c r="Q178" s="215"/>
      <c r="R178" s="99">
        <f>L347-R176</f>
        <v>0</v>
      </c>
    </row>
    <row r="179" spans="1:18" x14ac:dyDescent="0.25">
      <c r="A179" s="20"/>
      <c r="B179" s="164" t="s">
        <v>196</v>
      </c>
      <c r="C179" s="348"/>
      <c r="D179" s="181"/>
      <c r="E179" s="181"/>
      <c r="F179" s="181"/>
      <c r="G179" s="181"/>
      <c r="H179" s="182"/>
      <c r="I179" s="182"/>
      <c r="J179" s="182"/>
      <c r="K179" s="182"/>
      <c r="L179" s="183"/>
      <c r="M179" s="183"/>
      <c r="N179" s="183"/>
      <c r="O179" s="183"/>
      <c r="Q179" s="215"/>
      <c r="R179" s="99"/>
    </row>
    <row r="180" spans="1:18" s="38" customFormat="1" x14ac:dyDescent="0.25">
      <c r="A180" s="20"/>
      <c r="B180" s="238" t="s">
        <v>414</v>
      </c>
      <c r="C180" s="234" t="s">
        <v>51</v>
      </c>
      <c r="D180" s="422">
        <f>E180+G180</f>
        <v>1.4</v>
      </c>
      <c r="E180" s="173">
        <v>1.4</v>
      </c>
      <c r="F180" s="173">
        <v>1.1000000000000001</v>
      </c>
      <c r="G180" s="224"/>
      <c r="H180" s="174">
        <f t="shared" si="60"/>
        <v>0</v>
      </c>
      <c r="I180" s="225"/>
      <c r="J180" s="174"/>
      <c r="K180" s="174"/>
      <c r="L180" s="175">
        <f t="shared" si="62"/>
        <v>1.4</v>
      </c>
      <c r="M180" s="175">
        <f t="shared" si="63"/>
        <v>1.4</v>
      </c>
      <c r="N180" s="175">
        <f t="shared" si="63"/>
        <v>1.1000000000000001</v>
      </c>
      <c r="O180" s="175">
        <f t="shared" si="63"/>
        <v>0</v>
      </c>
      <c r="Q180" s="229"/>
      <c r="R180" s="230"/>
    </row>
    <row r="181" spans="1:18" s="38" customFormat="1" ht="25.5" x14ac:dyDescent="0.25">
      <c r="A181" s="155"/>
      <c r="B181" s="237" t="s">
        <v>413</v>
      </c>
      <c r="C181" s="234" t="s">
        <v>51</v>
      </c>
      <c r="D181" s="173">
        <f t="shared" si="61"/>
        <v>0.5</v>
      </c>
      <c r="E181" s="173">
        <v>0.5</v>
      </c>
      <c r="F181" s="173">
        <v>0.4</v>
      </c>
      <c r="G181" s="224"/>
      <c r="H181" s="174">
        <f t="shared" si="60"/>
        <v>0</v>
      </c>
      <c r="I181" s="225"/>
      <c r="J181" s="174"/>
      <c r="K181" s="174"/>
      <c r="L181" s="175">
        <f t="shared" si="62"/>
        <v>0.5</v>
      </c>
      <c r="M181" s="175">
        <f t="shared" si="63"/>
        <v>0.5</v>
      </c>
      <c r="N181" s="175">
        <f t="shared" si="63"/>
        <v>0.4</v>
      </c>
      <c r="O181" s="175">
        <f t="shared" si="63"/>
        <v>0</v>
      </c>
      <c r="Q181" s="229"/>
      <c r="R181" s="230"/>
    </row>
    <row r="182" spans="1:18" x14ac:dyDescent="0.25">
      <c r="A182" s="20" t="s">
        <v>120</v>
      </c>
      <c r="B182" s="36" t="s">
        <v>66</v>
      </c>
      <c r="C182" s="581" t="s">
        <v>51</v>
      </c>
      <c r="D182" s="422">
        <f>E182+G182</f>
        <v>0.4</v>
      </c>
      <c r="E182" s="173">
        <v>0.4</v>
      </c>
      <c r="F182" s="173">
        <v>0.3</v>
      </c>
      <c r="G182" s="224"/>
      <c r="H182" s="174">
        <f t="shared" si="60"/>
        <v>0</v>
      </c>
      <c r="I182" s="225"/>
      <c r="J182" s="174"/>
      <c r="K182" s="174"/>
      <c r="L182" s="175">
        <f t="shared" si="62"/>
        <v>0.4</v>
      </c>
      <c r="M182" s="175">
        <f t="shared" si="63"/>
        <v>0.4</v>
      </c>
      <c r="N182" s="175">
        <f t="shared" si="63"/>
        <v>0.3</v>
      </c>
      <c r="O182" s="175">
        <f t="shared" si="63"/>
        <v>0</v>
      </c>
      <c r="Q182" s="215"/>
      <c r="R182" s="99">
        <f>L349-R180</f>
        <v>0</v>
      </c>
    </row>
    <row r="183" spans="1:18" s="38" customFormat="1" x14ac:dyDescent="0.25">
      <c r="A183" s="155"/>
      <c r="B183" s="226" t="s">
        <v>414</v>
      </c>
      <c r="C183" s="579"/>
      <c r="D183" s="181" t="s">
        <v>174</v>
      </c>
      <c r="E183" s="181"/>
      <c r="F183" s="181"/>
      <c r="G183" s="303"/>
      <c r="H183" s="182">
        <f t="shared" si="60"/>
        <v>0</v>
      </c>
      <c r="I183" s="304"/>
      <c r="J183" s="182"/>
      <c r="K183" s="182"/>
      <c r="L183" s="183"/>
      <c r="M183" s="183"/>
      <c r="N183" s="183"/>
      <c r="O183" s="183"/>
      <c r="Q183" s="229"/>
      <c r="R183" s="230"/>
    </row>
    <row r="184" spans="1:18" x14ac:dyDescent="0.25">
      <c r="A184" s="159" t="s">
        <v>121</v>
      </c>
      <c r="B184" s="36" t="s">
        <v>168</v>
      </c>
      <c r="C184" s="347"/>
      <c r="D184" s="173">
        <f t="shared" ref="D184" si="64">E184+G184</f>
        <v>145</v>
      </c>
      <c r="E184" s="173">
        <f>E186+E187</f>
        <v>145</v>
      </c>
      <c r="F184" s="173">
        <f>F186+F187</f>
        <v>95.899999999999991</v>
      </c>
      <c r="G184" s="173">
        <f>G186+G187</f>
        <v>0</v>
      </c>
      <c r="H184" s="174">
        <f t="shared" si="60"/>
        <v>0</v>
      </c>
      <c r="I184" s="174">
        <f>I186+I187</f>
        <v>0</v>
      </c>
      <c r="J184" s="174">
        <f>J186+J187</f>
        <v>0</v>
      </c>
      <c r="K184" s="174">
        <f>K186+K187</f>
        <v>0</v>
      </c>
      <c r="L184" s="175">
        <f t="shared" ref="L184" si="65">M184+O184</f>
        <v>145</v>
      </c>
      <c r="M184" s="175">
        <f t="shared" ref="M184" si="66">E184+I184</f>
        <v>145</v>
      </c>
      <c r="N184" s="175">
        <f t="shared" ref="N184" si="67">F184+J184</f>
        <v>95.899999999999991</v>
      </c>
      <c r="O184" s="175">
        <f t="shared" ref="O184" si="68">G184+K184</f>
        <v>0</v>
      </c>
      <c r="Q184" s="215"/>
      <c r="R184" s="99"/>
    </row>
    <row r="185" spans="1:18" x14ac:dyDescent="0.25">
      <c r="A185" s="163"/>
      <c r="B185" s="164" t="s">
        <v>196</v>
      </c>
      <c r="C185" s="409"/>
      <c r="D185" s="181"/>
      <c r="E185" s="181"/>
      <c r="F185" s="181"/>
      <c r="G185" s="181"/>
      <c r="H185" s="182"/>
      <c r="I185" s="182"/>
      <c r="J185" s="182"/>
      <c r="K185" s="182"/>
      <c r="L185" s="183"/>
      <c r="M185" s="183"/>
      <c r="N185" s="183"/>
      <c r="O185" s="183"/>
      <c r="Q185" s="215"/>
      <c r="R185" s="99"/>
    </row>
    <row r="186" spans="1:18" x14ac:dyDescent="0.25">
      <c r="A186" s="163"/>
      <c r="B186" s="301" t="s">
        <v>414</v>
      </c>
      <c r="C186" s="216" t="s">
        <v>51</v>
      </c>
      <c r="D186" s="422">
        <f>E186+G186</f>
        <v>6</v>
      </c>
      <c r="E186" s="68">
        <v>6</v>
      </c>
      <c r="F186" s="68">
        <v>4.5999999999999996</v>
      </c>
      <c r="G186" s="68"/>
      <c r="H186" s="69">
        <f t="shared" si="60"/>
        <v>0</v>
      </c>
      <c r="I186" s="69"/>
      <c r="J186" s="69"/>
      <c r="K186" s="69"/>
      <c r="L186" s="70">
        <f>M186+O186</f>
        <v>6</v>
      </c>
      <c r="M186" s="70">
        <f t="shared" ref="M186:O186" si="69">E186+I186</f>
        <v>6</v>
      </c>
      <c r="N186" s="70">
        <f t="shared" si="69"/>
        <v>4.5999999999999996</v>
      </c>
      <c r="O186" s="70">
        <f t="shared" si="69"/>
        <v>0</v>
      </c>
      <c r="Q186" s="215"/>
      <c r="R186" s="99"/>
    </row>
    <row r="187" spans="1:18" s="38" customFormat="1" ht="51.75" x14ac:dyDescent="0.25">
      <c r="A187" s="171"/>
      <c r="B187" s="406" t="s">
        <v>374</v>
      </c>
      <c r="C187" s="411" t="s">
        <v>51</v>
      </c>
      <c r="D187" s="173">
        <f>E187+G187</f>
        <v>139</v>
      </c>
      <c r="E187" s="173">
        <v>139</v>
      </c>
      <c r="F187" s="173">
        <v>91.3</v>
      </c>
      <c r="G187" s="173">
        <f>G190+G191</f>
        <v>0</v>
      </c>
      <c r="H187" s="174">
        <f t="shared" ref="H187" si="70">I187+K187</f>
        <v>0</v>
      </c>
      <c r="I187" s="174"/>
      <c r="J187" s="174"/>
      <c r="K187" s="174">
        <f>K190+K191</f>
        <v>0</v>
      </c>
      <c r="L187" s="175">
        <f>M187+O187</f>
        <v>139</v>
      </c>
      <c r="M187" s="175">
        <f t="shared" ref="M187" si="71">E187+I187</f>
        <v>139</v>
      </c>
      <c r="N187" s="175">
        <f t="shared" ref="N187" si="72">F187+J187</f>
        <v>91.3</v>
      </c>
      <c r="O187" s="175">
        <f t="shared" ref="O187" si="73">G187+K187</f>
        <v>0</v>
      </c>
      <c r="Q187" s="229"/>
      <c r="R187" s="230"/>
    </row>
    <row r="188" spans="1:18" s="38" customFormat="1" x14ac:dyDescent="0.25">
      <c r="A188" s="159" t="s">
        <v>163</v>
      </c>
      <c r="B188" s="30" t="s">
        <v>169</v>
      </c>
      <c r="C188" s="411"/>
      <c r="D188" s="173">
        <f>E188+G188</f>
        <v>201.79999999999998</v>
      </c>
      <c r="E188" s="173">
        <f>E190+E191</f>
        <v>201.79999999999998</v>
      </c>
      <c r="F188" s="173">
        <f t="shared" ref="F188:G188" si="74">F190+F191</f>
        <v>124.39999999999999</v>
      </c>
      <c r="G188" s="173">
        <f t="shared" si="74"/>
        <v>0</v>
      </c>
      <c r="H188" s="174">
        <f t="shared" si="60"/>
        <v>0</v>
      </c>
      <c r="I188" s="174">
        <f>I190+I191</f>
        <v>0</v>
      </c>
      <c r="J188" s="174">
        <f t="shared" ref="J188:K188" si="75">J190+J191</f>
        <v>0</v>
      </c>
      <c r="K188" s="174">
        <f t="shared" si="75"/>
        <v>0</v>
      </c>
      <c r="L188" s="175">
        <f>M188+O188</f>
        <v>201.79999999999998</v>
      </c>
      <c r="M188" s="175">
        <f>M190+M191</f>
        <v>201.79999999999998</v>
      </c>
      <c r="N188" s="175">
        <f t="shared" ref="N188:O188" si="76">N190+N191</f>
        <v>124.39999999999999</v>
      </c>
      <c r="O188" s="175">
        <f t="shared" si="76"/>
        <v>0</v>
      </c>
      <c r="Q188" s="2"/>
      <c r="R188" s="2"/>
    </row>
    <row r="189" spans="1:18" s="38" customFormat="1" x14ac:dyDescent="0.25">
      <c r="A189" s="163"/>
      <c r="B189" s="164" t="s">
        <v>196</v>
      </c>
      <c r="C189" s="409"/>
      <c r="D189" s="181"/>
      <c r="E189" s="181"/>
      <c r="F189" s="181"/>
      <c r="G189" s="181"/>
      <c r="H189" s="182"/>
      <c r="I189" s="182"/>
      <c r="J189" s="182"/>
      <c r="K189" s="182"/>
      <c r="L189" s="183"/>
      <c r="M189" s="183"/>
      <c r="N189" s="183"/>
      <c r="O189" s="183"/>
      <c r="Q189" s="2"/>
      <c r="R189" s="2"/>
    </row>
    <row r="190" spans="1:18" s="38" customFormat="1" ht="26.25" x14ac:dyDescent="0.25">
      <c r="A190" s="163"/>
      <c r="B190" s="404" t="s">
        <v>373</v>
      </c>
      <c r="C190" s="403" t="s">
        <v>51</v>
      </c>
      <c r="D190" s="68">
        <f>E190+G190</f>
        <v>6.1</v>
      </c>
      <c r="E190" s="68">
        <v>6.1</v>
      </c>
      <c r="F190" s="68">
        <v>4.5999999999999996</v>
      </c>
      <c r="G190" s="68"/>
      <c r="H190" s="174">
        <f t="shared" si="60"/>
        <v>0</v>
      </c>
      <c r="I190" s="69"/>
      <c r="J190" s="69"/>
      <c r="K190" s="69"/>
      <c r="L190" s="70">
        <f t="shared" ref="L190" si="77">M190+O190</f>
        <v>6.1</v>
      </c>
      <c r="M190" s="70">
        <f t="shared" ref="M190" si="78">E190+I190</f>
        <v>6.1</v>
      </c>
      <c r="N190" s="70">
        <f t="shared" ref="N190" si="79">F190+J190</f>
        <v>4.5999999999999996</v>
      </c>
      <c r="O190" s="70"/>
      <c r="Q190" s="2"/>
      <c r="R190" s="2"/>
    </row>
    <row r="191" spans="1:18" ht="51.75" x14ac:dyDescent="0.25">
      <c r="A191" s="171"/>
      <c r="B191" s="192" t="s">
        <v>374</v>
      </c>
      <c r="C191" s="403" t="s">
        <v>51</v>
      </c>
      <c r="D191" s="181">
        <f>E191+G191</f>
        <v>195.7</v>
      </c>
      <c r="E191" s="181">
        <v>195.7</v>
      </c>
      <c r="F191" s="181">
        <v>119.8</v>
      </c>
      <c r="G191" s="181">
        <f>G193</f>
        <v>0</v>
      </c>
      <c r="H191" s="69">
        <f t="shared" ref="H191" si="80">I191+K191</f>
        <v>0</v>
      </c>
      <c r="I191" s="182"/>
      <c r="J191" s="182"/>
      <c r="K191" s="182"/>
      <c r="L191" s="183">
        <f>M191+O191</f>
        <v>195.7</v>
      </c>
      <c r="M191" s="183">
        <f t="shared" ref="M191" si="81">E191+I191</f>
        <v>195.7</v>
      </c>
      <c r="N191" s="183">
        <f t="shared" ref="N191" si="82">F191+J191</f>
        <v>119.8</v>
      </c>
      <c r="O191" s="183">
        <f t="shared" ref="O191" si="83">G191+K191</f>
        <v>0</v>
      </c>
      <c r="R191" s="239"/>
    </row>
    <row r="192" spans="1:18" x14ac:dyDescent="0.25">
      <c r="A192" s="221" t="s">
        <v>122</v>
      </c>
      <c r="B192" s="88" t="s">
        <v>178</v>
      </c>
      <c r="C192" s="245"/>
      <c r="D192" s="24">
        <f>D98+D103+D106+D108+D112+D115+D117+D121+D123+D127+D130+D133+D135+D138+D140+D142+D144+D148+D150+D154+D156+D158+D160+D162+D164+D166+D168+D170+D172+D174+D178+D182+D184+D188+D146+D152</f>
        <v>1448.1999999999998</v>
      </c>
      <c r="E192" s="24">
        <f t="shared" ref="E192:O192" si="84">E98+E103+E106+E108+E112+E115+E117+E121+E123+E127+E130+E133+E135+E138+E140+E142+E144+E148+E150+E154+E156+E158+E160+E162+E164+E166+E168+E170+E172+E174+E178+E182+E184+E188+E146+E152</f>
        <v>466.2</v>
      </c>
      <c r="F192" s="24">
        <f t="shared" si="84"/>
        <v>311.49999999999994</v>
      </c>
      <c r="G192" s="24">
        <f t="shared" si="84"/>
        <v>982</v>
      </c>
      <c r="H192" s="25">
        <f t="shared" si="84"/>
        <v>82.9</v>
      </c>
      <c r="I192" s="25">
        <f t="shared" si="84"/>
        <v>82.9</v>
      </c>
      <c r="J192" s="25">
        <f t="shared" si="84"/>
        <v>3.7</v>
      </c>
      <c r="K192" s="25">
        <f t="shared" si="84"/>
        <v>0</v>
      </c>
      <c r="L192" s="22">
        <f t="shared" si="84"/>
        <v>1531.1000000000001</v>
      </c>
      <c r="M192" s="22">
        <f t="shared" si="84"/>
        <v>549.10000000000014</v>
      </c>
      <c r="N192" s="22">
        <f t="shared" si="84"/>
        <v>315.19999999999993</v>
      </c>
      <c r="O192" s="22">
        <f t="shared" si="84"/>
        <v>982</v>
      </c>
    </row>
    <row r="193" spans="1:18" x14ac:dyDescent="0.25">
      <c r="A193" s="6" t="s">
        <v>123</v>
      </c>
      <c r="B193" s="599" t="s">
        <v>182</v>
      </c>
      <c r="C193" s="599"/>
      <c r="D193" s="599"/>
      <c r="E193" s="599"/>
      <c r="F193" s="599"/>
      <c r="G193" s="599"/>
      <c r="H193" s="599"/>
      <c r="I193" s="599"/>
      <c r="J193" s="599"/>
      <c r="K193" s="599"/>
      <c r="L193" s="599"/>
      <c r="M193" s="599"/>
      <c r="N193" s="599"/>
      <c r="O193" s="599"/>
      <c r="Q193" s="215"/>
      <c r="R193" s="99"/>
    </row>
    <row r="194" spans="1:18" x14ac:dyDescent="0.25">
      <c r="A194" s="159" t="s">
        <v>124</v>
      </c>
      <c r="B194" s="30" t="s">
        <v>20</v>
      </c>
      <c r="C194" s="479"/>
      <c r="D194" s="173">
        <f>E194+G194</f>
        <v>0</v>
      </c>
      <c r="E194" s="173">
        <f>E196+E197</f>
        <v>0</v>
      </c>
      <c r="F194" s="173">
        <f t="shared" ref="F194:G194" si="85">F196+F197</f>
        <v>0</v>
      </c>
      <c r="G194" s="173">
        <f t="shared" si="85"/>
        <v>0</v>
      </c>
      <c r="H194" s="174">
        <f>I194+K194</f>
        <v>265.89999999999998</v>
      </c>
      <c r="I194" s="174">
        <f>I196+I197</f>
        <v>52</v>
      </c>
      <c r="J194" s="174">
        <f t="shared" ref="J194:K194" si="86">J196+J197</f>
        <v>6</v>
      </c>
      <c r="K194" s="174">
        <f t="shared" si="86"/>
        <v>213.9</v>
      </c>
      <c r="L194" s="175">
        <f>M194+O194</f>
        <v>265.89999999999998</v>
      </c>
      <c r="M194" s="175">
        <f>E194+I194</f>
        <v>52</v>
      </c>
      <c r="N194" s="175">
        <f>F194+J194</f>
        <v>6</v>
      </c>
      <c r="O194" s="175">
        <f>G194+K194</f>
        <v>213.9</v>
      </c>
      <c r="Q194" s="215"/>
      <c r="R194" s="99"/>
    </row>
    <row r="195" spans="1:18" x14ac:dyDescent="0.25">
      <c r="A195" s="163"/>
      <c r="B195" s="478" t="s">
        <v>196</v>
      </c>
      <c r="C195" s="480"/>
      <c r="D195" s="181"/>
      <c r="E195" s="181"/>
      <c r="F195" s="181"/>
      <c r="G195" s="181"/>
      <c r="H195" s="182"/>
      <c r="I195" s="182"/>
      <c r="J195" s="182"/>
      <c r="K195" s="182"/>
      <c r="L195" s="183"/>
      <c r="M195" s="183"/>
      <c r="N195" s="183"/>
      <c r="O195" s="183"/>
      <c r="Q195" s="215"/>
      <c r="R195" s="99"/>
    </row>
    <row r="196" spans="1:18" ht="26.25" x14ac:dyDescent="0.25">
      <c r="A196" s="163"/>
      <c r="B196" s="476" t="s">
        <v>591</v>
      </c>
      <c r="C196" s="502" t="s">
        <v>25</v>
      </c>
      <c r="D196" s="68"/>
      <c r="E196" s="68"/>
      <c r="F196" s="68"/>
      <c r="G196" s="68"/>
      <c r="H196" s="174">
        <f>I196+K196</f>
        <v>244.2</v>
      </c>
      <c r="I196" s="69">
        <v>47.8</v>
      </c>
      <c r="J196" s="69">
        <v>5.5</v>
      </c>
      <c r="K196" s="69">
        <v>196.4</v>
      </c>
      <c r="L196" s="175">
        <f>M196+O196</f>
        <v>244.2</v>
      </c>
      <c r="M196" s="175">
        <f t="shared" ref="M196:O197" si="87">E196+I196</f>
        <v>47.8</v>
      </c>
      <c r="N196" s="175">
        <f t="shared" si="87"/>
        <v>5.5</v>
      </c>
      <c r="O196" s="175">
        <f t="shared" si="87"/>
        <v>196.4</v>
      </c>
      <c r="Q196" s="215"/>
      <c r="R196" s="99"/>
    </row>
    <row r="197" spans="1:18" ht="39" x14ac:dyDescent="0.25">
      <c r="A197" s="171"/>
      <c r="B197" s="489" t="s">
        <v>592</v>
      </c>
      <c r="C197" s="502" t="s">
        <v>25</v>
      </c>
      <c r="D197" s="68"/>
      <c r="E197" s="68"/>
      <c r="F197" s="68"/>
      <c r="G197" s="68"/>
      <c r="H197" s="69">
        <f>I197+K197</f>
        <v>21.7</v>
      </c>
      <c r="I197" s="69">
        <v>4.2</v>
      </c>
      <c r="J197" s="69">
        <v>0.5</v>
      </c>
      <c r="K197" s="69">
        <v>17.5</v>
      </c>
      <c r="L197" s="70">
        <f>M197+O197</f>
        <v>21.7</v>
      </c>
      <c r="M197" s="70">
        <f t="shared" si="87"/>
        <v>4.2</v>
      </c>
      <c r="N197" s="70">
        <f t="shared" si="87"/>
        <v>0.5</v>
      </c>
      <c r="O197" s="70">
        <f t="shared" si="87"/>
        <v>17.5</v>
      </c>
      <c r="Q197" s="215"/>
      <c r="R197" s="99"/>
    </row>
    <row r="198" spans="1:18" x14ac:dyDescent="0.25">
      <c r="A198" s="221" t="s">
        <v>125</v>
      </c>
      <c r="B198" s="88" t="s">
        <v>177</v>
      </c>
      <c r="C198" s="218"/>
      <c r="D198" s="87">
        <f>D194</f>
        <v>0</v>
      </c>
      <c r="E198" s="87">
        <f t="shared" ref="E198:O198" si="88">E194</f>
        <v>0</v>
      </c>
      <c r="F198" s="87">
        <f t="shared" si="88"/>
        <v>0</v>
      </c>
      <c r="G198" s="87">
        <f t="shared" si="88"/>
        <v>0</v>
      </c>
      <c r="H198" s="240">
        <f t="shared" si="88"/>
        <v>265.89999999999998</v>
      </c>
      <c r="I198" s="240">
        <f t="shared" si="88"/>
        <v>52</v>
      </c>
      <c r="J198" s="240">
        <f t="shared" si="88"/>
        <v>6</v>
      </c>
      <c r="K198" s="240">
        <f t="shared" si="88"/>
        <v>213.9</v>
      </c>
      <c r="L198" s="88">
        <f t="shared" si="88"/>
        <v>265.89999999999998</v>
      </c>
      <c r="M198" s="88">
        <f t="shared" si="88"/>
        <v>52</v>
      </c>
      <c r="N198" s="88">
        <f t="shared" si="88"/>
        <v>6</v>
      </c>
      <c r="O198" s="88">
        <f t="shared" si="88"/>
        <v>213.9</v>
      </c>
      <c r="Q198" s="215"/>
      <c r="R198" s="239"/>
    </row>
    <row r="199" spans="1:18" x14ac:dyDescent="0.25">
      <c r="A199" s="6" t="s">
        <v>126</v>
      </c>
      <c r="B199" s="599" t="s">
        <v>67</v>
      </c>
      <c r="C199" s="599"/>
      <c r="D199" s="599"/>
      <c r="E199" s="599"/>
      <c r="F199" s="599"/>
      <c r="G199" s="599"/>
      <c r="H199" s="599"/>
      <c r="I199" s="599"/>
      <c r="J199" s="599"/>
      <c r="K199" s="599"/>
      <c r="L199" s="599"/>
      <c r="M199" s="599"/>
      <c r="N199" s="599"/>
      <c r="O199" s="599"/>
    </row>
    <row r="200" spans="1:18" x14ac:dyDescent="0.25">
      <c r="A200" s="6" t="s">
        <v>127</v>
      </c>
      <c r="B200" s="36" t="s">
        <v>20</v>
      </c>
      <c r="C200" s="353" t="s">
        <v>30</v>
      </c>
      <c r="D200" s="173">
        <f t="shared" ref="D200" si="89">E200+G200</f>
        <v>445</v>
      </c>
      <c r="E200" s="246">
        <f>E202+E203</f>
        <v>0</v>
      </c>
      <c r="F200" s="173">
        <f>F202+F203</f>
        <v>0</v>
      </c>
      <c r="G200" s="246">
        <v>445</v>
      </c>
      <c r="H200" s="174">
        <f t="shared" ref="H200" si="90">I200+K200</f>
        <v>0</v>
      </c>
      <c r="I200" s="247">
        <f>I202+I203</f>
        <v>0</v>
      </c>
      <c r="J200" s="174">
        <f>J202+J203</f>
        <v>0</v>
      </c>
      <c r="K200" s="247">
        <f>K202+K203</f>
        <v>0</v>
      </c>
      <c r="L200" s="175">
        <f t="shared" ref="L200" si="91">M200+O200</f>
        <v>445</v>
      </c>
      <c r="M200" s="248">
        <f t="shared" ref="M200" si="92">E200+I200</f>
        <v>0</v>
      </c>
      <c r="N200" s="175">
        <f t="shared" ref="N200" si="93">F200+J200</f>
        <v>0</v>
      </c>
      <c r="O200" s="232">
        <f t="shared" ref="O200" si="94">G200+K200</f>
        <v>445</v>
      </c>
    </row>
    <row r="201" spans="1:18" hidden="1" x14ac:dyDescent="0.25">
      <c r="A201" s="20"/>
      <c r="B201" s="164" t="s">
        <v>196</v>
      </c>
      <c r="C201" s="354"/>
      <c r="D201" s="181"/>
      <c r="E201" s="305"/>
      <c r="F201" s="181"/>
      <c r="G201" s="305"/>
      <c r="H201" s="182"/>
      <c r="I201" s="306"/>
      <c r="J201" s="182"/>
      <c r="K201" s="306"/>
      <c r="L201" s="183"/>
      <c r="M201" s="307"/>
      <c r="N201" s="183"/>
      <c r="O201" s="309"/>
    </row>
    <row r="202" spans="1:18" hidden="1" x14ac:dyDescent="0.25">
      <c r="A202" s="20"/>
      <c r="B202" s="301" t="s">
        <v>414</v>
      </c>
      <c r="C202" s="354" t="s">
        <v>30</v>
      </c>
      <c r="D202" s="181">
        <f t="shared" ref="D202:D256" si="95">E202+G202</f>
        <v>0</v>
      </c>
      <c r="E202" s="305"/>
      <c r="F202" s="181"/>
      <c r="G202" s="305"/>
      <c r="H202" s="182">
        <f t="shared" ref="H202:H257" si="96">I202+K202</f>
        <v>0</v>
      </c>
      <c r="I202" s="306"/>
      <c r="J202" s="182"/>
      <c r="K202" s="306"/>
      <c r="L202" s="183">
        <f t="shared" ref="L202:L256" si="97">M202+O202</f>
        <v>0</v>
      </c>
      <c r="M202" s="307">
        <f t="shared" ref="M202:M256" si="98">E202+I202</f>
        <v>0</v>
      </c>
      <c r="N202" s="183">
        <f t="shared" ref="N202:N256" si="99">F202+J202</f>
        <v>0</v>
      </c>
      <c r="O202" s="309">
        <f t="shared" ref="O202:O256" si="100">G202+K202</f>
        <v>0</v>
      </c>
    </row>
    <row r="203" spans="1:18" ht="26.25" x14ac:dyDescent="0.25">
      <c r="A203" s="155"/>
      <c r="B203" s="302" t="s">
        <v>337</v>
      </c>
      <c r="C203" s="354"/>
      <c r="D203" s="181">
        <f t="shared" ref="D203" si="101">E203+G203</f>
        <v>0</v>
      </c>
      <c r="E203" s="305">
        <f>E205+E206</f>
        <v>0</v>
      </c>
      <c r="F203" s="181">
        <f>F205+F206</f>
        <v>0</v>
      </c>
      <c r="G203" s="305"/>
      <c r="H203" s="182">
        <f t="shared" ref="H203" si="102">I203+K203</f>
        <v>0</v>
      </c>
      <c r="I203" s="306">
        <f t="shared" ref="I203:K204" si="103">I205+I206</f>
        <v>0</v>
      </c>
      <c r="J203" s="182">
        <f t="shared" si="103"/>
        <v>0</v>
      </c>
      <c r="K203" s="306">
        <f t="shared" si="103"/>
        <v>0</v>
      </c>
      <c r="L203" s="183">
        <f t="shared" ref="L203" si="104">M203+O203</f>
        <v>0</v>
      </c>
      <c r="M203" s="307">
        <f t="shared" ref="M203" si="105">E203+I203</f>
        <v>0</v>
      </c>
      <c r="N203" s="183">
        <f t="shared" ref="N203" si="106">F203+J203</f>
        <v>0</v>
      </c>
      <c r="O203" s="309">
        <f t="shared" ref="O203" si="107">G203+K203</f>
        <v>0</v>
      </c>
    </row>
    <row r="204" spans="1:18" x14ac:dyDescent="0.25">
      <c r="A204" s="6" t="s">
        <v>128</v>
      </c>
      <c r="B204" s="36" t="s">
        <v>7</v>
      </c>
      <c r="C204" s="353" t="s">
        <v>30</v>
      </c>
      <c r="D204" s="173">
        <f t="shared" si="95"/>
        <v>1.4</v>
      </c>
      <c r="E204" s="246">
        <v>1.4</v>
      </c>
      <c r="F204" s="173">
        <v>1.1000000000000001</v>
      </c>
      <c r="G204" s="246">
        <f>G206+G207</f>
        <v>0</v>
      </c>
      <c r="H204" s="174">
        <f t="shared" si="96"/>
        <v>0</v>
      </c>
      <c r="I204" s="247">
        <f t="shared" si="103"/>
        <v>0</v>
      </c>
      <c r="J204" s="174">
        <f t="shared" si="103"/>
        <v>0</v>
      </c>
      <c r="K204" s="247">
        <f t="shared" si="103"/>
        <v>0</v>
      </c>
      <c r="L204" s="175">
        <f t="shared" si="97"/>
        <v>1.4</v>
      </c>
      <c r="M204" s="248">
        <f t="shared" si="98"/>
        <v>1.4</v>
      </c>
      <c r="N204" s="175">
        <f t="shared" si="99"/>
        <v>1.1000000000000001</v>
      </c>
      <c r="O204" s="232">
        <f t="shared" si="100"/>
        <v>0</v>
      </c>
      <c r="Q204" s="215"/>
      <c r="R204" s="99">
        <f>L365-R203</f>
        <v>0</v>
      </c>
    </row>
    <row r="205" spans="1:18" hidden="1" x14ac:dyDescent="0.25">
      <c r="A205" s="20"/>
      <c r="B205" s="164" t="s">
        <v>196</v>
      </c>
      <c r="C205" s="418"/>
      <c r="D205" s="181"/>
      <c r="E205" s="305"/>
      <c r="F205" s="181"/>
      <c r="G205" s="305"/>
      <c r="H205" s="182"/>
      <c r="I205" s="306"/>
      <c r="J205" s="182"/>
      <c r="K205" s="306"/>
      <c r="L205" s="183"/>
      <c r="M205" s="307"/>
      <c r="N205" s="183"/>
      <c r="O205" s="309"/>
      <c r="Q205" s="215"/>
      <c r="R205" s="99"/>
    </row>
    <row r="206" spans="1:18" hidden="1" x14ac:dyDescent="0.25">
      <c r="A206" s="20"/>
      <c r="B206" s="236" t="s">
        <v>414</v>
      </c>
      <c r="C206" s="354" t="s">
        <v>30</v>
      </c>
      <c r="D206" s="181">
        <f t="shared" si="95"/>
        <v>0</v>
      </c>
      <c r="E206" s="305"/>
      <c r="F206" s="181"/>
      <c r="G206" s="305"/>
      <c r="H206" s="182">
        <f t="shared" si="96"/>
        <v>0</v>
      </c>
      <c r="I206" s="306"/>
      <c r="J206" s="182"/>
      <c r="K206" s="306"/>
      <c r="L206" s="183">
        <f t="shared" si="97"/>
        <v>0</v>
      </c>
      <c r="M206" s="307">
        <f t="shared" si="98"/>
        <v>0</v>
      </c>
      <c r="N206" s="183">
        <f t="shared" si="99"/>
        <v>0</v>
      </c>
      <c r="O206" s="309">
        <f t="shared" si="100"/>
        <v>0</v>
      </c>
      <c r="Q206" s="215"/>
      <c r="R206" s="99"/>
    </row>
    <row r="207" spans="1:18" s="38" customFormat="1" ht="25.5" x14ac:dyDescent="0.25">
      <c r="A207" s="155"/>
      <c r="B207" s="428" t="s">
        <v>413</v>
      </c>
      <c r="C207" s="427"/>
      <c r="D207" s="176">
        <f t="shared" si="95"/>
        <v>0</v>
      </c>
      <c r="E207" s="424"/>
      <c r="F207" s="176"/>
      <c r="G207" s="424"/>
      <c r="H207" s="177">
        <f t="shared" si="96"/>
        <v>0</v>
      </c>
      <c r="I207" s="350"/>
      <c r="J207" s="177"/>
      <c r="K207" s="350"/>
      <c r="L207" s="178">
        <f t="shared" si="97"/>
        <v>0</v>
      </c>
      <c r="M207" s="351">
        <f t="shared" si="98"/>
        <v>0</v>
      </c>
      <c r="N207" s="178">
        <f t="shared" si="99"/>
        <v>0</v>
      </c>
      <c r="O207" s="233">
        <f t="shared" si="100"/>
        <v>0</v>
      </c>
      <c r="Q207" s="229"/>
      <c r="R207" s="230"/>
    </row>
    <row r="208" spans="1:18" ht="17.25" customHeight="1" x14ac:dyDescent="0.25">
      <c r="A208" s="6" t="s">
        <v>129</v>
      </c>
      <c r="B208" s="30" t="s">
        <v>10</v>
      </c>
      <c r="C208" s="413"/>
      <c r="D208" s="181">
        <f t="shared" si="95"/>
        <v>1.1000000000000001</v>
      </c>
      <c r="E208" s="181">
        <f>E210+E211</f>
        <v>1.1000000000000001</v>
      </c>
      <c r="F208" s="181">
        <f>F210+F211</f>
        <v>0.9</v>
      </c>
      <c r="G208" s="181">
        <f>G210+G211</f>
        <v>0</v>
      </c>
      <c r="H208" s="182">
        <f t="shared" si="96"/>
        <v>0</v>
      </c>
      <c r="I208" s="182">
        <f>I210+I211</f>
        <v>0</v>
      </c>
      <c r="J208" s="182">
        <f>J210+J211</f>
        <v>0</v>
      </c>
      <c r="K208" s="182">
        <f>K210+K211</f>
        <v>0</v>
      </c>
      <c r="L208" s="183">
        <f t="shared" si="97"/>
        <v>1.1000000000000001</v>
      </c>
      <c r="M208" s="183">
        <f t="shared" si="98"/>
        <v>1.1000000000000001</v>
      </c>
      <c r="N208" s="183">
        <f t="shared" si="99"/>
        <v>0.9</v>
      </c>
      <c r="O208" s="183">
        <f t="shared" si="100"/>
        <v>0</v>
      </c>
      <c r="Q208" s="215"/>
      <c r="R208" s="99">
        <f>L368-R207</f>
        <v>0</v>
      </c>
    </row>
    <row r="209" spans="1:18" ht="17.25" customHeight="1" x14ac:dyDescent="0.25">
      <c r="A209" s="20"/>
      <c r="B209" s="164" t="s">
        <v>196</v>
      </c>
      <c r="C209" s="410"/>
      <c r="D209" s="181"/>
      <c r="E209" s="181"/>
      <c r="F209" s="181"/>
      <c r="G209" s="181"/>
      <c r="H209" s="182"/>
      <c r="I209" s="182"/>
      <c r="J209" s="182"/>
      <c r="K209" s="182"/>
      <c r="L209" s="183"/>
      <c r="M209" s="183"/>
      <c r="N209" s="183"/>
      <c r="O209" s="183"/>
      <c r="Q209" s="215"/>
      <c r="R209" s="99"/>
    </row>
    <row r="210" spans="1:18" x14ac:dyDescent="0.25">
      <c r="A210" s="20"/>
      <c r="B210" s="238" t="s">
        <v>414</v>
      </c>
      <c r="C210" s="241" t="s">
        <v>30</v>
      </c>
      <c r="D210" s="422">
        <f>E210+G210</f>
        <v>0.1</v>
      </c>
      <c r="E210" s="243">
        <v>0.1</v>
      </c>
      <c r="F210" s="173">
        <v>0.1</v>
      </c>
      <c r="G210" s="224"/>
      <c r="H210" s="174">
        <f t="shared" si="96"/>
        <v>0</v>
      </c>
      <c r="I210" s="225"/>
      <c r="J210" s="174"/>
      <c r="K210" s="174"/>
      <c r="L210" s="175">
        <f t="shared" si="97"/>
        <v>0.1</v>
      </c>
      <c r="M210" s="175">
        <f t="shared" si="98"/>
        <v>0.1</v>
      </c>
      <c r="N210" s="175">
        <f t="shared" si="99"/>
        <v>0.1</v>
      </c>
      <c r="O210" s="175">
        <f t="shared" si="100"/>
        <v>0</v>
      </c>
      <c r="Q210" s="215"/>
      <c r="R210" s="99"/>
    </row>
    <row r="211" spans="1:18" s="38" customFormat="1" ht="25.5" x14ac:dyDescent="0.25">
      <c r="A211" s="155"/>
      <c r="B211" s="237" t="s">
        <v>413</v>
      </c>
      <c r="C211" s="242" t="s">
        <v>30</v>
      </c>
      <c r="D211" s="173">
        <f t="shared" si="95"/>
        <v>1</v>
      </c>
      <c r="E211" s="243">
        <v>1</v>
      </c>
      <c r="F211" s="173">
        <v>0.8</v>
      </c>
      <c r="G211" s="224"/>
      <c r="H211" s="174">
        <f t="shared" si="96"/>
        <v>0</v>
      </c>
      <c r="I211" s="225"/>
      <c r="J211" s="174"/>
      <c r="K211" s="174"/>
      <c r="L211" s="175">
        <f t="shared" si="97"/>
        <v>1</v>
      </c>
      <c r="M211" s="175">
        <f t="shared" si="98"/>
        <v>1</v>
      </c>
      <c r="N211" s="175">
        <f t="shared" si="99"/>
        <v>0.8</v>
      </c>
      <c r="O211" s="175">
        <f t="shared" si="100"/>
        <v>0</v>
      </c>
      <c r="Q211" s="229"/>
      <c r="R211" s="230"/>
    </row>
    <row r="212" spans="1:18" x14ac:dyDescent="0.25">
      <c r="A212" s="6" t="s">
        <v>130</v>
      </c>
      <c r="B212" s="30" t="s">
        <v>11</v>
      </c>
      <c r="C212" s="411"/>
      <c r="D212" s="173">
        <f t="shared" si="95"/>
        <v>3.8</v>
      </c>
      <c r="E212" s="173">
        <f>E214+E215</f>
        <v>3.8</v>
      </c>
      <c r="F212" s="173">
        <f>F214+F215</f>
        <v>2.9000000000000004</v>
      </c>
      <c r="G212" s="173">
        <f>G214+G215</f>
        <v>0</v>
      </c>
      <c r="H212" s="174">
        <f t="shared" si="96"/>
        <v>0</v>
      </c>
      <c r="I212" s="174">
        <f>I214+I215</f>
        <v>0</v>
      </c>
      <c r="J212" s="174">
        <f>J214+J215</f>
        <v>0</v>
      </c>
      <c r="K212" s="174">
        <f>K214+K215</f>
        <v>0</v>
      </c>
      <c r="L212" s="175">
        <f t="shared" si="97"/>
        <v>3.8</v>
      </c>
      <c r="M212" s="175">
        <f t="shared" si="98"/>
        <v>3.8</v>
      </c>
      <c r="N212" s="175">
        <f t="shared" si="99"/>
        <v>2.9000000000000004</v>
      </c>
      <c r="O212" s="175">
        <f t="shared" si="100"/>
        <v>0</v>
      </c>
      <c r="Q212" s="215"/>
      <c r="R212" s="99">
        <f>L371-R211</f>
        <v>0</v>
      </c>
    </row>
    <row r="213" spans="1:18" x14ac:dyDescent="0.25">
      <c r="A213" s="20"/>
      <c r="B213" s="164" t="s">
        <v>196</v>
      </c>
      <c r="C213" s="410"/>
      <c r="D213" s="181"/>
      <c r="E213" s="181"/>
      <c r="F213" s="181"/>
      <c r="G213" s="181"/>
      <c r="H213" s="182"/>
      <c r="I213" s="182"/>
      <c r="J213" s="182"/>
      <c r="K213" s="182"/>
      <c r="L213" s="183"/>
      <c r="M213" s="183"/>
      <c r="N213" s="183"/>
      <c r="O213" s="183"/>
      <c r="Q213" s="215"/>
      <c r="R213" s="99"/>
    </row>
    <row r="214" spans="1:18" x14ac:dyDescent="0.25">
      <c r="A214" s="20"/>
      <c r="B214" s="238" t="s">
        <v>414</v>
      </c>
      <c r="C214" s="241" t="s">
        <v>30</v>
      </c>
      <c r="D214" s="422">
        <f>E214+G214</f>
        <v>2.1</v>
      </c>
      <c r="E214" s="243">
        <v>2.1</v>
      </c>
      <c r="F214" s="173">
        <v>1.6</v>
      </c>
      <c r="G214" s="224"/>
      <c r="H214" s="174">
        <f t="shared" si="96"/>
        <v>0</v>
      </c>
      <c r="I214" s="225"/>
      <c r="J214" s="174"/>
      <c r="K214" s="174"/>
      <c r="L214" s="175">
        <f t="shared" si="97"/>
        <v>2.1</v>
      </c>
      <c r="M214" s="175">
        <f t="shared" si="98"/>
        <v>2.1</v>
      </c>
      <c r="N214" s="175">
        <f t="shared" si="99"/>
        <v>1.6</v>
      </c>
      <c r="O214" s="175">
        <f t="shared" si="100"/>
        <v>0</v>
      </c>
      <c r="Q214" s="215"/>
      <c r="R214" s="99"/>
    </row>
    <row r="215" spans="1:18" s="38" customFormat="1" ht="25.5" x14ac:dyDescent="0.25">
      <c r="A215" s="155"/>
      <c r="B215" s="237" t="s">
        <v>413</v>
      </c>
      <c r="C215" s="429" t="s">
        <v>30</v>
      </c>
      <c r="D215" s="173">
        <f t="shared" si="95"/>
        <v>1.7</v>
      </c>
      <c r="E215" s="243">
        <v>1.7</v>
      </c>
      <c r="F215" s="173">
        <v>1.3</v>
      </c>
      <c r="G215" s="224"/>
      <c r="H215" s="174">
        <f t="shared" si="96"/>
        <v>0</v>
      </c>
      <c r="I215" s="225"/>
      <c r="J215" s="174"/>
      <c r="K215" s="174"/>
      <c r="L215" s="175">
        <f t="shared" si="97"/>
        <v>1.7</v>
      </c>
      <c r="M215" s="175">
        <f t="shared" si="98"/>
        <v>1.7</v>
      </c>
      <c r="N215" s="175">
        <f t="shared" si="99"/>
        <v>1.3</v>
      </c>
      <c r="O215" s="175">
        <f t="shared" si="100"/>
        <v>0</v>
      </c>
      <c r="Q215" s="229"/>
      <c r="R215" s="230"/>
    </row>
    <row r="216" spans="1:18" x14ac:dyDescent="0.25">
      <c r="A216" s="6" t="s">
        <v>131</v>
      </c>
      <c r="B216" s="36" t="s">
        <v>15</v>
      </c>
      <c r="C216" s="353" t="s">
        <v>30</v>
      </c>
      <c r="D216" s="173">
        <f t="shared" si="95"/>
        <v>1.4</v>
      </c>
      <c r="E216" s="246">
        <v>1.4</v>
      </c>
      <c r="F216" s="173">
        <v>1.1000000000000001</v>
      </c>
      <c r="G216" s="246">
        <f>G218+G219</f>
        <v>0</v>
      </c>
      <c r="H216" s="174">
        <f t="shared" si="96"/>
        <v>0</v>
      </c>
      <c r="I216" s="247">
        <f>I218+I219</f>
        <v>0</v>
      </c>
      <c r="J216" s="174">
        <f>J218+J219</f>
        <v>0</v>
      </c>
      <c r="K216" s="247">
        <f>K218+K219</f>
        <v>0</v>
      </c>
      <c r="L216" s="248">
        <f t="shared" si="97"/>
        <v>1.4</v>
      </c>
      <c r="M216" s="175">
        <f t="shared" si="98"/>
        <v>1.4</v>
      </c>
      <c r="N216" s="248">
        <f t="shared" si="99"/>
        <v>1.1000000000000001</v>
      </c>
      <c r="O216" s="175">
        <f t="shared" si="100"/>
        <v>0</v>
      </c>
      <c r="Q216" s="215"/>
      <c r="R216" s="99">
        <f>L374-R215</f>
        <v>0</v>
      </c>
    </row>
    <row r="217" spans="1:18" hidden="1" x14ac:dyDescent="0.25">
      <c r="A217" s="20"/>
      <c r="B217" s="164" t="s">
        <v>196</v>
      </c>
      <c r="C217" s="418"/>
      <c r="D217" s="181"/>
      <c r="E217" s="305"/>
      <c r="F217" s="181"/>
      <c r="G217" s="305"/>
      <c r="H217" s="182"/>
      <c r="I217" s="306"/>
      <c r="J217" s="182"/>
      <c r="K217" s="306"/>
      <c r="L217" s="307"/>
      <c r="M217" s="183"/>
      <c r="N217" s="307"/>
      <c r="O217" s="183"/>
      <c r="Q217" s="215"/>
      <c r="R217" s="99"/>
    </row>
    <row r="218" spans="1:18" hidden="1" x14ac:dyDescent="0.25">
      <c r="A218" s="20"/>
      <c r="B218" s="236" t="s">
        <v>414</v>
      </c>
      <c r="C218" s="354" t="s">
        <v>30</v>
      </c>
      <c r="D218" s="181">
        <f t="shared" si="95"/>
        <v>0</v>
      </c>
      <c r="E218" s="305"/>
      <c r="F218" s="181"/>
      <c r="G218" s="305"/>
      <c r="H218" s="182">
        <f t="shared" si="96"/>
        <v>0</v>
      </c>
      <c r="I218" s="306"/>
      <c r="J218" s="182"/>
      <c r="K218" s="306"/>
      <c r="L218" s="307">
        <f t="shared" si="97"/>
        <v>0</v>
      </c>
      <c r="M218" s="183">
        <f t="shared" si="98"/>
        <v>0</v>
      </c>
      <c r="N218" s="307">
        <f t="shared" si="99"/>
        <v>0</v>
      </c>
      <c r="O218" s="183">
        <f t="shared" si="100"/>
        <v>0</v>
      </c>
      <c r="Q218" s="215"/>
      <c r="R218" s="99"/>
    </row>
    <row r="219" spans="1:18" s="38" customFormat="1" ht="25.5" x14ac:dyDescent="0.25">
      <c r="A219" s="155"/>
      <c r="B219" s="428" t="s">
        <v>413</v>
      </c>
      <c r="C219" s="427"/>
      <c r="D219" s="176">
        <f t="shared" si="95"/>
        <v>0</v>
      </c>
      <c r="E219" s="424"/>
      <c r="F219" s="176"/>
      <c r="G219" s="424"/>
      <c r="H219" s="177">
        <f t="shared" si="96"/>
        <v>0</v>
      </c>
      <c r="I219" s="350"/>
      <c r="J219" s="177"/>
      <c r="K219" s="350"/>
      <c r="L219" s="351">
        <f t="shared" si="97"/>
        <v>0</v>
      </c>
      <c r="M219" s="178">
        <f t="shared" si="98"/>
        <v>0</v>
      </c>
      <c r="N219" s="351">
        <f t="shared" si="99"/>
        <v>0</v>
      </c>
      <c r="O219" s="178">
        <f t="shared" si="100"/>
        <v>0</v>
      </c>
      <c r="Q219" s="229"/>
      <c r="R219" s="230"/>
    </row>
    <row r="220" spans="1:18" x14ac:dyDescent="0.25">
      <c r="A220" s="6" t="s">
        <v>132</v>
      </c>
      <c r="B220" s="30" t="s">
        <v>27</v>
      </c>
      <c r="C220" s="413"/>
      <c r="D220" s="181">
        <f t="shared" si="95"/>
        <v>10.9</v>
      </c>
      <c r="E220" s="181">
        <f>E222+E223</f>
        <v>10.9</v>
      </c>
      <c r="F220" s="181">
        <f>F222+F223</f>
        <v>8.3000000000000007</v>
      </c>
      <c r="G220" s="181">
        <f>G222+G223</f>
        <v>0</v>
      </c>
      <c r="H220" s="182">
        <f t="shared" si="96"/>
        <v>0</v>
      </c>
      <c r="I220" s="182">
        <f>I222+I223</f>
        <v>0</v>
      </c>
      <c r="J220" s="182">
        <f>J222+J223</f>
        <v>0</v>
      </c>
      <c r="K220" s="182">
        <f>K222+K223</f>
        <v>0</v>
      </c>
      <c r="L220" s="183">
        <f t="shared" si="97"/>
        <v>10.9</v>
      </c>
      <c r="M220" s="183">
        <f t="shared" si="98"/>
        <v>10.9</v>
      </c>
      <c r="N220" s="183">
        <f t="shared" si="99"/>
        <v>8.3000000000000007</v>
      </c>
      <c r="O220" s="183">
        <f t="shared" si="100"/>
        <v>0</v>
      </c>
      <c r="Q220" s="215"/>
      <c r="R220" s="99">
        <f>L377-R219</f>
        <v>0</v>
      </c>
    </row>
    <row r="221" spans="1:18" x14ac:dyDescent="0.25">
      <c r="A221" s="20"/>
      <c r="B221" s="164" t="s">
        <v>196</v>
      </c>
      <c r="C221" s="410"/>
      <c r="D221" s="181"/>
      <c r="E221" s="181"/>
      <c r="F221" s="181"/>
      <c r="G221" s="181"/>
      <c r="H221" s="182"/>
      <c r="I221" s="182"/>
      <c r="J221" s="182"/>
      <c r="K221" s="182"/>
      <c r="L221" s="183"/>
      <c r="M221" s="183"/>
      <c r="N221" s="183"/>
      <c r="O221" s="183"/>
      <c r="Q221" s="215"/>
      <c r="R221" s="99"/>
    </row>
    <row r="222" spans="1:18" x14ac:dyDescent="0.25">
      <c r="A222" s="20"/>
      <c r="B222" s="238" t="s">
        <v>414</v>
      </c>
      <c r="C222" s="241" t="s">
        <v>30</v>
      </c>
      <c r="D222" s="422">
        <f>E222+G222</f>
        <v>0.4</v>
      </c>
      <c r="E222" s="243">
        <v>0.4</v>
      </c>
      <c r="F222" s="173">
        <v>0.3</v>
      </c>
      <c r="G222" s="224"/>
      <c r="H222" s="174">
        <f t="shared" si="96"/>
        <v>0</v>
      </c>
      <c r="I222" s="225"/>
      <c r="J222" s="174"/>
      <c r="K222" s="174"/>
      <c r="L222" s="175">
        <f t="shared" si="97"/>
        <v>0.4</v>
      </c>
      <c r="M222" s="175">
        <f t="shared" si="98"/>
        <v>0.4</v>
      </c>
      <c r="N222" s="175">
        <f t="shared" si="99"/>
        <v>0.3</v>
      </c>
      <c r="O222" s="175">
        <f t="shared" si="100"/>
        <v>0</v>
      </c>
      <c r="Q222" s="215"/>
      <c r="R222" s="99"/>
    </row>
    <row r="223" spans="1:18" s="38" customFormat="1" ht="25.5" x14ac:dyDescent="0.25">
      <c r="A223" s="155"/>
      <c r="B223" s="237" t="s">
        <v>413</v>
      </c>
      <c r="C223" s="242" t="s">
        <v>30</v>
      </c>
      <c r="D223" s="173">
        <f t="shared" si="95"/>
        <v>10.5</v>
      </c>
      <c r="E223" s="243">
        <v>10.5</v>
      </c>
      <c r="F223" s="173">
        <v>8</v>
      </c>
      <c r="G223" s="224"/>
      <c r="H223" s="174">
        <f t="shared" si="96"/>
        <v>0</v>
      </c>
      <c r="I223" s="225"/>
      <c r="J223" s="174"/>
      <c r="K223" s="174"/>
      <c r="L223" s="175">
        <f t="shared" si="97"/>
        <v>10.5</v>
      </c>
      <c r="M223" s="175">
        <f t="shared" si="98"/>
        <v>10.5</v>
      </c>
      <c r="N223" s="175">
        <f t="shared" si="99"/>
        <v>8</v>
      </c>
      <c r="O223" s="175">
        <f t="shared" si="100"/>
        <v>0</v>
      </c>
      <c r="Q223" s="229"/>
      <c r="R223" s="230"/>
    </row>
    <row r="224" spans="1:18" x14ac:dyDescent="0.25">
      <c r="A224" s="6" t="s">
        <v>133</v>
      </c>
      <c r="B224" s="30" t="s">
        <v>57</v>
      </c>
      <c r="C224" s="411"/>
      <c r="D224" s="173">
        <f t="shared" si="95"/>
        <v>3.5</v>
      </c>
      <c r="E224" s="173">
        <f>E226+E227</f>
        <v>3.5</v>
      </c>
      <c r="F224" s="173">
        <f>F226+F227</f>
        <v>2.7</v>
      </c>
      <c r="G224" s="173">
        <f>G226+G227</f>
        <v>0</v>
      </c>
      <c r="H224" s="174">
        <f t="shared" si="96"/>
        <v>0</v>
      </c>
      <c r="I224" s="174">
        <f>I226+I227</f>
        <v>0</v>
      </c>
      <c r="J224" s="174">
        <f>J226+J227</f>
        <v>0</v>
      </c>
      <c r="K224" s="174">
        <f>K226+K227</f>
        <v>0</v>
      </c>
      <c r="L224" s="175">
        <f t="shared" si="97"/>
        <v>3.5</v>
      </c>
      <c r="M224" s="175">
        <f t="shared" si="98"/>
        <v>3.5</v>
      </c>
      <c r="N224" s="175">
        <f t="shared" si="99"/>
        <v>2.7</v>
      </c>
      <c r="O224" s="175">
        <f t="shared" si="100"/>
        <v>0</v>
      </c>
      <c r="Q224" s="215"/>
      <c r="R224" s="99">
        <f>L380-R223</f>
        <v>0</v>
      </c>
    </row>
    <row r="225" spans="1:18" x14ac:dyDescent="0.25">
      <c r="A225" s="20"/>
      <c r="B225" s="164" t="s">
        <v>196</v>
      </c>
      <c r="C225" s="410"/>
      <c r="D225" s="181"/>
      <c r="E225" s="181"/>
      <c r="F225" s="181"/>
      <c r="G225" s="181"/>
      <c r="H225" s="182"/>
      <c r="I225" s="182"/>
      <c r="J225" s="182"/>
      <c r="K225" s="182"/>
      <c r="L225" s="183"/>
      <c r="M225" s="183"/>
      <c r="N225" s="183"/>
      <c r="O225" s="183"/>
      <c r="Q225" s="215"/>
      <c r="R225" s="99"/>
    </row>
    <row r="226" spans="1:18" x14ac:dyDescent="0.25">
      <c r="A226" s="20"/>
      <c r="B226" s="238" t="s">
        <v>414</v>
      </c>
      <c r="C226" s="241" t="s">
        <v>30</v>
      </c>
      <c r="D226" s="422">
        <f>E226+G226</f>
        <v>1</v>
      </c>
      <c r="E226" s="243">
        <v>1</v>
      </c>
      <c r="F226" s="173">
        <v>0.8</v>
      </c>
      <c r="G226" s="224"/>
      <c r="H226" s="174">
        <f t="shared" si="96"/>
        <v>0</v>
      </c>
      <c r="I226" s="225"/>
      <c r="J226" s="174"/>
      <c r="K226" s="174"/>
      <c r="L226" s="175">
        <f t="shared" si="97"/>
        <v>1</v>
      </c>
      <c r="M226" s="175">
        <f t="shared" si="98"/>
        <v>1</v>
      </c>
      <c r="N226" s="175">
        <f t="shared" si="99"/>
        <v>0.8</v>
      </c>
      <c r="O226" s="175">
        <f t="shared" si="100"/>
        <v>0</v>
      </c>
      <c r="Q226" s="215"/>
      <c r="R226" s="99"/>
    </row>
    <row r="227" spans="1:18" s="38" customFormat="1" ht="25.5" x14ac:dyDescent="0.25">
      <c r="A227" s="155"/>
      <c r="B227" s="237" t="s">
        <v>413</v>
      </c>
      <c r="C227" s="242" t="s">
        <v>30</v>
      </c>
      <c r="D227" s="173">
        <f t="shared" si="95"/>
        <v>2.5</v>
      </c>
      <c r="E227" s="243">
        <v>2.5</v>
      </c>
      <c r="F227" s="173">
        <v>1.9</v>
      </c>
      <c r="G227" s="224"/>
      <c r="H227" s="174">
        <f t="shared" si="96"/>
        <v>0</v>
      </c>
      <c r="I227" s="225"/>
      <c r="J227" s="174"/>
      <c r="K227" s="174"/>
      <c r="L227" s="175">
        <f t="shared" si="97"/>
        <v>2.5</v>
      </c>
      <c r="M227" s="175">
        <f t="shared" si="98"/>
        <v>2.5</v>
      </c>
      <c r="N227" s="175">
        <f t="shared" si="99"/>
        <v>1.9</v>
      </c>
      <c r="O227" s="175">
        <f t="shared" si="100"/>
        <v>0</v>
      </c>
      <c r="Q227" s="229"/>
      <c r="R227" s="230"/>
    </row>
    <row r="228" spans="1:18" x14ac:dyDescent="0.25">
      <c r="A228" s="6" t="s">
        <v>164</v>
      </c>
      <c r="B228" s="30" t="s">
        <v>58</v>
      </c>
      <c r="C228" s="411"/>
      <c r="D228" s="173">
        <f t="shared" si="95"/>
        <v>2.9</v>
      </c>
      <c r="E228" s="173">
        <f>E230+E231</f>
        <v>2.9</v>
      </c>
      <c r="F228" s="173">
        <f>F230+F231</f>
        <v>2.1999999999999997</v>
      </c>
      <c r="G228" s="173">
        <f>G230+G231</f>
        <v>0</v>
      </c>
      <c r="H228" s="174">
        <f t="shared" si="96"/>
        <v>0</v>
      </c>
      <c r="I228" s="174">
        <f>I230+I231</f>
        <v>0</v>
      </c>
      <c r="J228" s="174">
        <f>J230+J231</f>
        <v>0</v>
      </c>
      <c r="K228" s="174">
        <f>K230+K231</f>
        <v>0</v>
      </c>
      <c r="L228" s="175">
        <f t="shared" si="97"/>
        <v>2.9</v>
      </c>
      <c r="M228" s="175">
        <f t="shared" si="98"/>
        <v>2.9</v>
      </c>
      <c r="N228" s="175">
        <f t="shared" si="99"/>
        <v>2.1999999999999997</v>
      </c>
      <c r="O228" s="175">
        <f t="shared" si="100"/>
        <v>0</v>
      </c>
      <c r="Q228" s="215"/>
      <c r="R228" s="99">
        <f>L383-R227</f>
        <v>0</v>
      </c>
    </row>
    <row r="229" spans="1:18" x14ac:dyDescent="0.25">
      <c r="A229" s="20"/>
      <c r="B229" s="164" t="s">
        <v>196</v>
      </c>
      <c r="C229" s="410"/>
      <c r="D229" s="181"/>
      <c r="E229" s="181"/>
      <c r="F229" s="181"/>
      <c r="G229" s="181"/>
      <c r="H229" s="182"/>
      <c r="I229" s="182"/>
      <c r="J229" s="182"/>
      <c r="K229" s="182"/>
      <c r="L229" s="183"/>
      <c r="M229" s="183"/>
      <c r="N229" s="183"/>
      <c r="O229" s="183"/>
      <c r="Q229" s="215"/>
      <c r="R229" s="99"/>
    </row>
    <row r="230" spans="1:18" x14ac:dyDescent="0.25">
      <c r="A230" s="20"/>
      <c r="B230" s="238" t="s">
        <v>414</v>
      </c>
      <c r="C230" s="241" t="s">
        <v>30</v>
      </c>
      <c r="D230" s="422">
        <f>E230+G230</f>
        <v>0.4</v>
      </c>
      <c r="E230" s="243">
        <v>0.4</v>
      </c>
      <c r="F230" s="173">
        <v>0.3</v>
      </c>
      <c r="G230" s="224"/>
      <c r="H230" s="174">
        <f t="shared" si="96"/>
        <v>0</v>
      </c>
      <c r="I230" s="225"/>
      <c r="J230" s="174"/>
      <c r="K230" s="174"/>
      <c r="L230" s="175">
        <f t="shared" si="97"/>
        <v>0.4</v>
      </c>
      <c r="M230" s="175">
        <f t="shared" si="98"/>
        <v>0.4</v>
      </c>
      <c r="N230" s="175">
        <f t="shared" si="99"/>
        <v>0.3</v>
      </c>
      <c r="O230" s="175">
        <f t="shared" si="100"/>
        <v>0</v>
      </c>
      <c r="Q230" s="215"/>
      <c r="R230" s="99"/>
    </row>
    <row r="231" spans="1:18" s="38" customFormat="1" ht="25.5" x14ac:dyDescent="0.25">
      <c r="A231" s="155"/>
      <c r="B231" s="237" t="s">
        <v>413</v>
      </c>
      <c r="C231" s="242" t="s">
        <v>30</v>
      </c>
      <c r="D231" s="173">
        <f t="shared" si="95"/>
        <v>2.5</v>
      </c>
      <c r="E231" s="243">
        <v>2.5</v>
      </c>
      <c r="F231" s="173">
        <v>1.9</v>
      </c>
      <c r="G231" s="224"/>
      <c r="H231" s="174">
        <f t="shared" si="96"/>
        <v>0</v>
      </c>
      <c r="I231" s="225"/>
      <c r="J231" s="174"/>
      <c r="K231" s="174"/>
      <c r="L231" s="175">
        <f t="shared" si="97"/>
        <v>2.5</v>
      </c>
      <c r="M231" s="175">
        <f t="shared" si="98"/>
        <v>2.5</v>
      </c>
      <c r="N231" s="175">
        <f t="shared" si="99"/>
        <v>1.9</v>
      </c>
      <c r="O231" s="175">
        <f t="shared" si="100"/>
        <v>0</v>
      </c>
      <c r="Q231" s="229"/>
      <c r="R231" s="230"/>
    </row>
    <row r="232" spans="1:18" x14ac:dyDescent="0.25">
      <c r="A232" s="6" t="s">
        <v>134</v>
      </c>
      <c r="B232" s="30" t="s">
        <v>421</v>
      </c>
      <c r="C232" s="411"/>
      <c r="D232" s="173">
        <f t="shared" si="95"/>
        <v>2.2000000000000002</v>
      </c>
      <c r="E232" s="173">
        <f>E234+E235</f>
        <v>2.2000000000000002</v>
      </c>
      <c r="F232" s="173">
        <f>F234+F235</f>
        <v>1.7000000000000002</v>
      </c>
      <c r="G232" s="173">
        <f>G234+G235</f>
        <v>0</v>
      </c>
      <c r="H232" s="174">
        <f t="shared" si="96"/>
        <v>0</v>
      </c>
      <c r="I232" s="174">
        <f>I234+I235</f>
        <v>0</v>
      </c>
      <c r="J232" s="174">
        <f>J234+J235</f>
        <v>0</v>
      </c>
      <c r="K232" s="174">
        <f>K234+K235</f>
        <v>0</v>
      </c>
      <c r="L232" s="175">
        <f t="shared" si="97"/>
        <v>2.2000000000000002</v>
      </c>
      <c r="M232" s="175">
        <f t="shared" si="98"/>
        <v>2.2000000000000002</v>
      </c>
      <c r="N232" s="175">
        <f t="shared" si="99"/>
        <v>1.7000000000000002</v>
      </c>
      <c r="O232" s="175">
        <f t="shared" si="100"/>
        <v>0</v>
      </c>
      <c r="Q232" s="215"/>
      <c r="R232" s="99">
        <f>L386-R231</f>
        <v>0</v>
      </c>
    </row>
    <row r="233" spans="1:18" x14ac:dyDescent="0.25">
      <c r="A233" s="20"/>
      <c r="B233" s="164" t="s">
        <v>196</v>
      </c>
      <c r="C233" s="410"/>
      <c r="D233" s="181"/>
      <c r="E233" s="181"/>
      <c r="F233" s="181"/>
      <c r="G233" s="181"/>
      <c r="H233" s="182"/>
      <c r="I233" s="182"/>
      <c r="J233" s="182"/>
      <c r="K233" s="182"/>
      <c r="L233" s="183"/>
      <c r="M233" s="183"/>
      <c r="N233" s="183"/>
      <c r="O233" s="183"/>
      <c r="Q233" s="215"/>
      <c r="R233" s="99"/>
    </row>
    <row r="234" spans="1:18" x14ac:dyDescent="0.25">
      <c r="A234" s="20"/>
      <c r="B234" s="238" t="s">
        <v>414</v>
      </c>
      <c r="C234" s="241" t="s">
        <v>30</v>
      </c>
      <c r="D234" s="422">
        <f>E234+G234</f>
        <v>0.1</v>
      </c>
      <c r="E234" s="243">
        <v>0.1</v>
      </c>
      <c r="F234" s="173">
        <v>0.1</v>
      </c>
      <c r="G234" s="224"/>
      <c r="H234" s="174">
        <f t="shared" si="96"/>
        <v>0</v>
      </c>
      <c r="I234" s="225"/>
      <c r="J234" s="174"/>
      <c r="K234" s="174"/>
      <c r="L234" s="175">
        <f t="shared" si="97"/>
        <v>0.1</v>
      </c>
      <c r="M234" s="175">
        <f t="shared" si="98"/>
        <v>0.1</v>
      </c>
      <c r="N234" s="175">
        <f t="shared" si="99"/>
        <v>0.1</v>
      </c>
      <c r="O234" s="175">
        <f t="shared" si="100"/>
        <v>0</v>
      </c>
      <c r="Q234" s="215"/>
      <c r="R234" s="99"/>
    </row>
    <row r="235" spans="1:18" s="38" customFormat="1" ht="25.5" x14ac:dyDescent="0.25">
      <c r="A235" s="155"/>
      <c r="B235" s="237" t="s">
        <v>413</v>
      </c>
      <c r="C235" s="242" t="s">
        <v>30</v>
      </c>
      <c r="D235" s="173">
        <f t="shared" si="95"/>
        <v>2.1</v>
      </c>
      <c r="E235" s="243">
        <v>2.1</v>
      </c>
      <c r="F235" s="173">
        <v>1.6</v>
      </c>
      <c r="G235" s="224"/>
      <c r="H235" s="174">
        <f t="shared" si="96"/>
        <v>0</v>
      </c>
      <c r="I235" s="225"/>
      <c r="J235" s="174"/>
      <c r="K235" s="174"/>
      <c r="L235" s="175">
        <f t="shared" si="97"/>
        <v>2.1</v>
      </c>
      <c r="M235" s="175">
        <f t="shared" si="98"/>
        <v>2.1</v>
      </c>
      <c r="N235" s="175">
        <f t="shared" si="99"/>
        <v>1.6</v>
      </c>
      <c r="O235" s="175">
        <f t="shared" si="100"/>
        <v>0</v>
      </c>
      <c r="Q235" s="229"/>
      <c r="R235" s="230"/>
    </row>
    <row r="236" spans="1:18" x14ac:dyDescent="0.25">
      <c r="A236" s="6" t="s">
        <v>135</v>
      </c>
      <c r="B236" s="30" t="s">
        <v>423</v>
      </c>
      <c r="C236" s="411"/>
      <c r="D236" s="173">
        <f t="shared" si="95"/>
        <v>4.5</v>
      </c>
      <c r="E236" s="173">
        <f>E238+E239</f>
        <v>4.5</v>
      </c>
      <c r="F236" s="173">
        <f>F238+F239</f>
        <v>3.4</v>
      </c>
      <c r="G236" s="173">
        <f>G238+G239</f>
        <v>0</v>
      </c>
      <c r="H236" s="174">
        <f t="shared" si="96"/>
        <v>0</v>
      </c>
      <c r="I236" s="174">
        <f>I238+I239</f>
        <v>0</v>
      </c>
      <c r="J236" s="174">
        <f>J238+J239</f>
        <v>0</v>
      </c>
      <c r="K236" s="174">
        <f>K238+K239</f>
        <v>0</v>
      </c>
      <c r="L236" s="175">
        <f t="shared" si="97"/>
        <v>4.5</v>
      </c>
      <c r="M236" s="175">
        <f t="shared" si="98"/>
        <v>4.5</v>
      </c>
      <c r="N236" s="175">
        <f t="shared" si="99"/>
        <v>3.4</v>
      </c>
      <c r="O236" s="175">
        <f t="shared" si="100"/>
        <v>0</v>
      </c>
      <c r="Q236" s="215"/>
      <c r="R236" s="99">
        <f>L389-R235</f>
        <v>0</v>
      </c>
    </row>
    <row r="237" spans="1:18" x14ac:dyDescent="0.25">
      <c r="A237" s="20"/>
      <c r="B237" s="164" t="s">
        <v>196</v>
      </c>
      <c r="C237" s="410"/>
      <c r="D237" s="181"/>
      <c r="E237" s="181"/>
      <c r="F237" s="181"/>
      <c r="G237" s="181"/>
      <c r="H237" s="182"/>
      <c r="I237" s="182"/>
      <c r="J237" s="182"/>
      <c r="K237" s="182"/>
      <c r="L237" s="183"/>
      <c r="M237" s="183"/>
      <c r="N237" s="183"/>
      <c r="O237" s="183"/>
      <c r="Q237" s="215"/>
      <c r="R237" s="99"/>
    </row>
    <row r="238" spans="1:18" x14ac:dyDescent="0.25">
      <c r="A238" s="20"/>
      <c r="B238" s="238" t="s">
        <v>414</v>
      </c>
      <c r="C238" s="241" t="s">
        <v>30</v>
      </c>
      <c r="D238" s="422">
        <f>E238+G238</f>
        <v>1.2</v>
      </c>
      <c r="E238" s="243">
        <v>1.2</v>
      </c>
      <c r="F238" s="173">
        <v>0.9</v>
      </c>
      <c r="G238" s="224"/>
      <c r="H238" s="174">
        <f t="shared" si="96"/>
        <v>0</v>
      </c>
      <c r="I238" s="225"/>
      <c r="J238" s="174"/>
      <c r="K238" s="174"/>
      <c r="L238" s="175">
        <f t="shared" si="97"/>
        <v>1.2</v>
      </c>
      <c r="M238" s="175">
        <f t="shared" si="98"/>
        <v>1.2</v>
      </c>
      <c r="N238" s="175">
        <f t="shared" si="99"/>
        <v>0.9</v>
      </c>
      <c r="O238" s="175">
        <f t="shared" si="100"/>
        <v>0</v>
      </c>
      <c r="Q238" s="215"/>
      <c r="R238" s="99"/>
    </row>
    <row r="239" spans="1:18" s="38" customFormat="1" ht="25.5" x14ac:dyDescent="0.25">
      <c r="A239" s="155"/>
      <c r="B239" s="237" t="s">
        <v>413</v>
      </c>
      <c r="C239" s="242" t="s">
        <v>30</v>
      </c>
      <c r="D239" s="173">
        <f t="shared" si="95"/>
        <v>3.3</v>
      </c>
      <c r="E239" s="243">
        <v>3.3</v>
      </c>
      <c r="F239" s="173">
        <v>2.5</v>
      </c>
      <c r="G239" s="224"/>
      <c r="H239" s="174">
        <f t="shared" si="96"/>
        <v>0</v>
      </c>
      <c r="I239" s="225"/>
      <c r="J239" s="174"/>
      <c r="K239" s="174"/>
      <c r="L239" s="175">
        <f t="shared" si="97"/>
        <v>3.3</v>
      </c>
      <c r="M239" s="175">
        <f t="shared" si="98"/>
        <v>3.3</v>
      </c>
      <c r="N239" s="175">
        <f t="shared" si="99"/>
        <v>2.5</v>
      </c>
      <c r="O239" s="175">
        <f t="shared" si="100"/>
        <v>0</v>
      </c>
      <c r="Q239" s="229"/>
      <c r="R239" s="230"/>
    </row>
    <row r="240" spans="1:18" x14ac:dyDescent="0.25">
      <c r="A240" s="6" t="s">
        <v>136</v>
      </c>
      <c r="B240" s="30" t="s">
        <v>68</v>
      </c>
      <c r="C240" s="411"/>
      <c r="D240" s="173">
        <f t="shared" si="95"/>
        <v>2.4</v>
      </c>
      <c r="E240" s="173">
        <f>E242+E243</f>
        <v>2.4</v>
      </c>
      <c r="F240" s="173">
        <f>F242+F243</f>
        <v>1.8</v>
      </c>
      <c r="G240" s="173">
        <f>G242+G243</f>
        <v>0</v>
      </c>
      <c r="H240" s="174">
        <f t="shared" si="96"/>
        <v>0</v>
      </c>
      <c r="I240" s="174">
        <f>I242+I243</f>
        <v>0</v>
      </c>
      <c r="J240" s="174">
        <f>J242+J243</f>
        <v>0</v>
      </c>
      <c r="K240" s="174">
        <f>K242+K243</f>
        <v>0</v>
      </c>
      <c r="L240" s="175">
        <f t="shared" si="97"/>
        <v>2.4</v>
      </c>
      <c r="M240" s="175">
        <f t="shared" si="98"/>
        <v>2.4</v>
      </c>
      <c r="N240" s="175">
        <f t="shared" si="99"/>
        <v>1.8</v>
      </c>
      <c r="O240" s="175">
        <f t="shared" si="100"/>
        <v>0</v>
      </c>
      <c r="Q240" s="215"/>
      <c r="R240" s="99">
        <f>L392-R239</f>
        <v>0</v>
      </c>
    </row>
    <row r="241" spans="1:18" x14ac:dyDescent="0.25">
      <c r="A241" s="20"/>
      <c r="B241" s="164" t="s">
        <v>196</v>
      </c>
      <c r="C241" s="410"/>
      <c r="D241" s="181"/>
      <c r="E241" s="181"/>
      <c r="F241" s="181"/>
      <c r="G241" s="181"/>
      <c r="H241" s="182"/>
      <c r="I241" s="182"/>
      <c r="J241" s="182"/>
      <c r="K241" s="182"/>
      <c r="L241" s="183"/>
      <c r="M241" s="183"/>
      <c r="N241" s="183"/>
      <c r="O241" s="183"/>
      <c r="Q241" s="215"/>
      <c r="R241" s="99"/>
    </row>
    <row r="242" spans="1:18" x14ac:dyDescent="0.25">
      <c r="A242" s="20"/>
      <c r="B242" s="238" t="s">
        <v>414</v>
      </c>
      <c r="C242" s="241" t="s">
        <v>30</v>
      </c>
      <c r="D242" s="422">
        <f>E242+G242</f>
        <v>0.3</v>
      </c>
      <c r="E242" s="243">
        <v>0.3</v>
      </c>
      <c r="F242" s="173">
        <v>0.2</v>
      </c>
      <c r="G242" s="224"/>
      <c r="H242" s="174">
        <f t="shared" si="96"/>
        <v>0</v>
      </c>
      <c r="I242" s="225"/>
      <c r="J242" s="174"/>
      <c r="K242" s="174"/>
      <c r="L242" s="175">
        <f t="shared" si="97"/>
        <v>0.3</v>
      </c>
      <c r="M242" s="175">
        <f t="shared" si="98"/>
        <v>0.3</v>
      </c>
      <c r="N242" s="175">
        <f t="shared" si="99"/>
        <v>0.2</v>
      </c>
      <c r="O242" s="175">
        <f t="shared" si="100"/>
        <v>0</v>
      </c>
      <c r="Q242" s="215"/>
      <c r="R242" s="99"/>
    </row>
    <row r="243" spans="1:18" s="38" customFormat="1" ht="25.5" x14ac:dyDescent="0.25">
      <c r="A243" s="155"/>
      <c r="B243" s="237" t="s">
        <v>413</v>
      </c>
      <c r="C243" s="242" t="s">
        <v>30</v>
      </c>
      <c r="D243" s="173">
        <f t="shared" si="95"/>
        <v>2.1</v>
      </c>
      <c r="E243" s="243">
        <v>2.1</v>
      </c>
      <c r="F243" s="173">
        <v>1.6</v>
      </c>
      <c r="G243" s="224"/>
      <c r="H243" s="174">
        <f t="shared" si="96"/>
        <v>0</v>
      </c>
      <c r="I243" s="225"/>
      <c r="J243" s="174"/>
      <c r="K243" s="174"/>
      <c r="L243" s="175">
        <f t="shared" si="97"/>
        <v>2.1</v>
      </c>
      <c r="M243" s="175">
        <f t="shared" si="98"/>
        <v>2.1</v>
      </c>
      <c r="N243" s="175">
        <f t="shared" si="99"/>
        <v>1.6</v>
      </c>
      <c r="O243" s="175">
        <f t="shared" si="100"/>
        <v>0</v>
      </c>
      <c r="Q243" s="229"/>
      <c r="R243" s="230"/>
    </row>
    <row r="244" spans="1:18" x14ac:dyDescent="0.25">
      <c r="A244" s="6" t="s">
        <v>137</v>
      </c>
      <c r="B244" s="30" t="s">
        <v>155</v>
      </c>
      <c r="C244" s="411"/>
      <c r="D244" s="173">
        <f t="shared" si="95"/>
        <v>1.7</v>
      </c>
      <c r="E244" s="173">
        <f>E246+E247</f>
        <v>1.7</v>
      </c>
      <c r="F244" s="173">
        <f>F246+F247</f>
        <v>1.3</v>
      </c>
      <c r="G244" s="173">
        <f>G246+G247</f>
        <v>0</v>
      </c>
      <c r="H244" s="174">
        <f t="shared" si="96"/>
        <v>0</v>
      </c>
      <c r="I244" s="174">
        <f>I246+I247</f>
        <v>0</v>
      </c>
      <c r="J244" s="174">
        <f>J246+J247</f>
        <v>0</v>
      </c>
      <c r="K244" s="174">
        <f>K246+K247</f>
        <v>0</v>
      </c>
      <c r="L244" s="175">
        <f t="shared" si="97"/>
        <v>1.7</v>
      </c>
      <c r="M244" s="175">
        <f t="shared" si="98"/>
        <v>1.7</v>
      </c>
      <c r="N244" s="175">
        <f t="shared" si="99"/>
        <v>1.3</v>
      </c>
      <c r="O244" s="175">
        <f t="shared" si="100"/>
        <v>0</v>
      </c>
      <c r="Q244" s="215"/>
      <c r="R244" s="99">
        <f>L395-R243</f>
        <v>0</v>
      </c>
    </row>
    <row r="245" spans="1:18" x14ac:dyDescent="0.25">
      <c r="A245" s="20"/>
      <c r="B245" s="164" t="s">
        <v>196</v>
      </c>
      <c r="C245" s="410"/>
      <c r="D245" s="181"/>
      <c r="E245" s="181"/>
      <c r="F245" s="181"/>
      <c r="G245" s="181"/>
      <c r="H245" s="182"/>
      <c r="I245" s="182"/>
      <c r="J245" s="182"/>
      <c r="K245" s="182"/>
      <c r="L245" s="183"/>
      <c r="M245" s="183"/>
      <c r="N245" s="183"/>
      <c r="O245" s="183"/>
      <c r="Q245" s="215"/>
      <c r="R245" s="99"/>
    </row>
    <row r="246" spans="1:18" x14ac:dyDescent="0.25">
      <c r="A246" s="20"/>
      <c r="B246" s="238" t="s">
        <v>414</v>
      </c>
      <c r="C246" s="241" t="s">
        <v>30</v>
      </c>
      <c r="D246" s="422">
        <f>E246+G246</f>
        <v>0.3</v>
      </c>
      <c r="E246" s="243">
        <v>0.3</v>
      </c>
      <c r="F246" s="173">
        <v>0.2</v>
      </c>
      <c r="G246" s="224"/>
      <c r="H246" s="174">
        <f t="shared" si="96"/>
        <v>0</v>
      </c>
      <c r="I246" s="225"/>
      <c r="J246" s="174"/>
      <c r="K246" s="174"/>
      <c r="L246" s="175">
        <f t="shared" si="97"/>
        <v>0.3</v>
      </c>
      <c r="M246" s="175">
        <f t="shared" si="98"/>
        <v>0.3</v>
      </c>
      <c r="N246" s="175">
        <f t="shared" si="99"/>
        <v>0.2</v>
      </c>
      <c r="O246" s="175">
        <f t="shared" si="100"/>
        <v>0</v>
      </c>
      <c r="Q246" s="215"/>
      <c r="R246" s="99"/>
    </row>
    <row r="247" spans="1:18" s="38" customFormat="1" ht="25.5" x14ac:dyDescent="0.25">
      <c r="A247" s="155"/>
      <c r="B247" s="237" t="s">
        <v>413</v>
      </c>
      <c r="C247" s="242" t="s">
        <v>30</v>
      </c>
      <c r="D247" s="173">
        <f t="shared" si="95"/>
        <v>1.4</v>
      </c>
      <c r="E247" s="243">
        <v>1.4</v>
      </c>
      <c r="F247" s="173">
        <v>1.1000000000000001</v>
      </c>
      <c r="G247" s="224"/>
      <c r="H247" s="174">
        <f t="shared" si="96"/>
        <v>0</v>
      </c>
      <c r="I247" s="225"/>
      <c r="J247" s="174"/>
      <c r="K247" s="174"/>
      <c r="L247" s="175">
        <f t="shared" si="97"/>
        <v>1.4</v>
      </c>
      <c r="M247" s="175">
        <f t="shared" si="98"/>
        <v>1.4</v>
      </c>
      <c r="N247" s="175">
        <f t="shared" si="99"/>
        <v>1.1000000000000001</v>
      </c>
      <c r="O247" s="175">
        <f t="shared" si="100"/>
        <v>0</v>
      </c>
      <c r="Q247" s="229"/>
      <c r="R247" s="230"/>
    </row>
    <row r="248" spans="1:18" x14ac:dyDescent="0.25">
      <c r="A248" s="6" t="s">
        <v>138</v>
      </c>
      <c r="B248" s="30" t="s">
        <v>28</v>
      </c>
      <c r="C248" s="411"/>
      <c r="D248" s="173">
        <f t="shared" si="95"/>
        <v>23.7</v>
      </c>
      <c r="E248" s="173">
        <f>E250+E251</f>
        <v>23.7</v>
      </c>
      <c r="F248" s="173">
        <f>F250+F251</f>
        <v>18.100000000000001</v>
      </c>
      <c r="G248" s="173">
        <f>G250+G251</f>
        <v>0</v>
      </c>
      <c r="H248" s="174">
        <f t="shared" si="96"/>
        <v>0</v>
      </c>
      <c r="I248" s="174">
        <f>I250+I251</f>
        <v>0</v>
      </c>
      <c r="J248" s="174">
        <f>J250+J251</f>
        <v>0</v>
      </c>
      <c r="K248" s="174">
        <f>K250+K251</f>
        <v>0</v>
      </c>
      <c r="L248" s="175">
        <f t="shared" si="97"/>
        <v>23.7</v>
      </c>
      <c r="M248" s="175">
        <f t="shared" si="98"/>
        <v>23.7</v>
      </c>
      <c r="N248" s="175">
        <f t="shared" si="99"/>
        <v>18.100000000000001</v>
      </c>
      <c r="O248" s="175">
        <f t="shared" si="100"/>
        <v>0</v>
      </c>
      <c r="Q248" s="215"/>
      <c r="R248" s="99">
        <f>L398-R247</f>
        <v>0</v>
      </c>
    </row>
    <row r="249" spans="1:18" x14ac:dyDescent="0.25">
      <c r="A249" s="20"/>
      <c r="B249" s="164" t="s">
        <v>196</v>
      </c>
      <c r="C249" s="410"/>
      <c r="D249" s="181"/>
      <c r="E249" s="181"/>
      <c r="F249" s="181"/>
      <c r="G249" s="181"/>
      <c r="H249" s="182"/>
      <c r="I249" s="182"/>
      <c r="J249" s="182"/>
      <c r="K249" s="182"/>
      <c r="L249" s="183"/>
      <c r="M249" s="183"/>
      <c r="N249" s="183"/>
      <c r="O249" s="183"/>
      <c r="Q249" s="215"/>
      <c r="R249" s="99"/>
    </row>
    <row r="250" spans="1:18" x14ac:dyDescent="0.25">
      <c r="A250" s="20"/>
      <c r="B250" s="238" t="s">
        <v>414</v>
      </c>
      <c r="C250" s="241" t="s">
        <v>30</v>
      </c>
      <c r="D250" s="422">
        <f>E250+G250</f>
        <v>1.3</v>
      </c>
      <c r="E250" s="243">
        <v>1.3</v>
      </c>
      <c r="F250" s="173">
        <v>1</v>
      </c>
      <c r="G250" s="224"/>
      <c r="H250" s="174">
        <f t="shared" si="96"/>
        <v>0</v>
      </c>
      <c r="I250" s="225"/>
      <c r="J250" s="174"/>
      <c r="K250" s="174"/>
      <c r="L250" s="175">
        <f t="shared" si="97"/>
        <v>1.3</v>
      </c>
      <c r="M250" s="175">
        <f t="shared" si="98"/>
        <v>1.3</v>
      </c>
      <c r="N250" s="175">
        <f t="shared" si="99"/>
        <v>1</v>
      </c>
      <c r="O250" s="175">
        <f t="shared" si="100"/>
        <v>0</v>
      </c>
      <c r="Q250" s="215"/>
      <c r="R250" s="99"/>
    </row>
    <row r="251" spans="1:18" s="38" customFormat="1" ht="25.5" x14ac:dyDescent="0.25">
      <c r="A251" s="155"/>
      <c r="B251" s="237" t="s">
        <v>413</v>
      </c>
      <c r="C251" s="242" t="s">
        <v>30</v>
      </c>
      <c r="D251" s="173">
        <f t="shared" si="95"/>
        <v>22.4</v>
      </c>
      <c r="E251" s="243">
        <v>22.4</v>
      </c>
      <c r="F251" s="173">
        <v>17.100000000000001</v>
      </c>
      <c r="G251" s="224"/>
      <c r="H251" s="174">
        <f t="shared" si="96"/>
        <v>0</v>
      </c>
      <c r="I251" s="225"/>
      <c r="J251" s="174"/>
      <c r="K251" s="174"/>
      <c r="L251" s="175">
        <f t="shared" si="97"/>
        <v>22.4</v>
      </c>
      <c r="M251" s="175">
        <f t="shared" si="98"/>
        <v>22.4</v>
      </c>
      <c r="N251" s="175">
        <f t="shared" si="99"/>
        <v>17.100000000000001</v>
      </c>
      <c r="O251" s="175">
        <f t="shared" si="100"/>
        <v>0</v>
      </c>
      <c r="Q251" s="229"/>
      <c r="R251" s="230"/>
    </row>
    <row r="252" spans="1:18" x14ac:dyDescent="0.25">
      <c r="A252" s="6" t="s">
        <v>139</v>
      </c>
      <c r="B252" s="30" t="s">
        <v>29</v>
      </c>
      <c r="C252" s="411"/>
      <c r="D252" s="173">
        <f t="shared" si="95"/>
        <v>5.3</v>
      </c>
      <c r="E252" s="173">
        <f>E254+E255</f>
        <v>5.3</v>
      </c>
      <c r="F252" s="173">
        <f>F254+F255</f>
        <v>4</v>
      </c>
      <c r="G252" s="173">
        <f>G254+G255</f>
        <v>0</v>
      </c>
      <c r="H252" s="174">
        <f t="shared" si="96"/>
        <v>0</v>
      </c>
      <c r="I252" s="174">
        <f>I254+I255</f>
        <v>0</v>
      </c>
      <c r="J252" s="174">
        <f>J254+J255</f>
        <v>0</v>
      </c>
      <c r="K252" s="174">
        <f>K254+K255</f>
        <v>0</v>
      </c>
      <c r="L252" s="175">
        <f t="shared" si="97"/>
        <v>5.3</v>
      </c>
      <c r="M252" s="175">
        <f t="shared" si="98"/>
        <v>5.3</v>
      </c>
      <c r="N252" s="175">
        <f t="shared" si="99"/>
        <v>4</v>
      </c>
      <c r="O252" s="175">
        <f t="shared" si="100"/>
        <v>0</v>
      </c>
      <c r="Q252" s="215"/>
      <c r="R252" s="99">
        <f>L401-R251</f>
        <v>0</v>
      </c>
    </row>
    <row r="253" spans="1:18" x14ac:dyDescent="0.25">
      <c r="A253" s="20"/>
      <c r="B253" s="164" t="s">
        <v>196</v>
      </c>
      <c r="C253" s="410"/>
      <c r="D253" s="181"/>
      <c r="E253" s="181"/>
      <c r="F253" s="181"/>
      <c r="G253" s="181"/>
      <c r="H253" s="182"/>
      <c r="I253" s="182"/>
      <c r="J253" s="182"/>
      <c r="K253" s="182"/>
      <c r="L253" s="183"/>
      <c r="M253" s="183"/>
      <c r="N253" s="183"/>
      <c r="O253" s="183"/>
      <c r="Q253" s="215"/>
      <c r="R253" s="99"/>
    </row>
    <row r="254" spans="1:18" x14ac:dyDescent="0.25">
      <c r="A254" s="20"/>
      <c r="B254" s="238" t="s">
        <v>414</v>
      </c>
      <c r="C254" s="241" t="s">
        <v>30</v>
      </c>
      <c r="D254" s="422">
        <f>E254+G254</f>
        <v>0.8</v>
      </c>
      <c r="E254" s="243">
        <v>0.8</v>
      </c>
      <c r="F254" s="173">
        <v>0.6</v>
      </c>
      <c r="G254" s="224"/>
      <c r="H254" s="174">
        <f t="shared" si="96"/>
        <v>0</v>
      </c>
      <c r="I254" s="225"/>
      <c r="J254" s="174"/>
      <c r="K254" s="174"/>
      <c r="L254" s="175">
        <f t="shared" si="97"/>
        <v>0.8</v>
      </c>
      <c r="M254" s="175">
        <f t="shared" si="98"/>
        <v>0.8</v>
      </c>
      <c r="N254" s="175">
        <f t="shared" si="99"/>
        <v>0.6</v>
      </c>
      <c r="O254" s="175">
        <f t="shared" si="100"/>
        <v>0</v>
      </c>
      <c r="Q254" s="215"/>
      <c r="R254" s="99"/>
    </row>
    <row r="255" spans="1:18" s="38" customFormat="1" ht="25.5" x14ac:dyDescent="0.25">
      <c r="A255" s="155"/>
      <c r="B255" s="237" t="s">
        <v>413</v>
      </c>
      <c r="C255" s="242" t="s">
        <v>30</v>
      </c>
      <c r="D255" s="173">
        <f t="shared" si="95"/>
        <v>4.5</v>
      </c>
      <c r="E255" s="243">
        <v>4.5</v>
      </c>
      <c r="F255" s="173">
        <v>3.4</v>
      </c>
      <c r="G255" s="224"/>
      <c r="H255" s="69">
        <f t="shared" si="96"/>
        <v>0</v>
      </c>
      <c r="I255" s="69"/>
      <c r="J255" s="69"/>
      <c r="K255" s="69"/>
      <c r="L255" s="70">
        <f t="shared" si="97"/>
        <v>4.5</v>
      </c>
      <c r="M255" s="70">
        <f t="shared" si="98"/>
        <v>4.5</v>
      </c>
      <c r="N255" s="70">
        <f t="shared" si="99"/>
        <v>3.4</v>
      </c>
      <c r="O255" s="70">
        <f t="shared" si="100"/>
        <v>0</v>
      </c>
      <c r="Q255" s="229"/>
      <c r="R255" s="230"/>
    </row>
    <row r="256" spans="1:18" x14ac:dyDescent="0.25">
      <c r="A256" s="6" t="s">
        <v>140</v>
      </c>
      <c r="B256" s="30" t="s">
        <v>65</v>
      </c>
      <c r="C256" s="576" t="s">
        <v>30</v>
      </c>
      <c r="D256" s="173">
        <f t="shared" si="95"/>
        <v>2.4</v>
      </c>
      <c r="E256" s="243">
        <v>2.4</v>
      </c>
      <c r="F256" s="173">
        <v>1.8</v>
      </c>
      <c r="G256" s="224"/>
      <c r="H256" s="174">
        <f t="shared" si="96"/>
        <v>0</v>
      </c>
      <c r="I256" s="225"/>
      <c r="J256" s="174"/>
      <c r="K256" s="174"/>
      <c r="L256" s="175">
        <f t="shared" si="97"/>
        <v>2.4</v>
      </c>
      <c r="M256" s="175">
        <f t="shared" si="98"/>
        <v>2.4</v>
      </c>
      <c r="N256" s="175">
        <f t="shared" si="99"/>
        <v>1.8</v>
      </c>
      <c r="O256" s="175">
        <f t="shared" si="100"/>
        <v>0</v>
      </c>
      <c r="Q256" s="215"/>
      <c r="R256" s="99">
        <f>L404-R255</f>
        <v>0</v>
      </c>
    </row>
    <row r="257" spans="1:18" x14ac:dyDescent="0.25">
      <c r="A257" s="20"/>
      <c r="B257" s="238" t="s">
        <v>414</v>
      </c>
      <c r="C257" s="577"/>
      <c r="D257" s="176" t="s">
        <v>174</v>
      </c>
      <c r="E257" s="244"/>
      <c r="F257" s="176"/>
      <c r="G257" s="227"/>
      <c r="H257" s="177">
        <f t="shared" si="96"/>
        <v>0</v>
      </c>
      <c r="I257" s="228"/>
      <c r="J257" s="177"/>
      <c r="K257" s="177"/>
      <c r="L257" s="178"/>
      <c r="M257" s="178"/>
      <c r="N257" s="178"/>
      <c r="O257" s="178"/>
      <c r="Q257" s="215"/>
      <c r="R257" s="99"/>
    </row>
    <row r="258" spans="1:18" x14ac:dyDescent="0.25">
      <c r="A258" s="21" t="s">
        <v>165</v>
      </c>
      <c r="B258" s="22" t="s">
        <v>180</v>
      </c>
      <c r="C258" s="245"/>
      <c r="D258" s="24">
        <f>D200+D204+D208+D212+D216+D220+D224+D228+D232+D236+D240+D244+D248+D252+D256</f>
        <v>512.19999999999993</v>
      </c>
      <c r="E258" s="24">
        <f t="shared" ref="E258:O258" si="108">E200+E204+E208+E212+E216+E220+E224+E228+E232+E236+E240+E244+E248+E252+E256</f>
        <v>67.2</v>
      </c>
      <c r="F258" s="24">
        <f t="shared" si="108"/>
        <v>51.3</v>
      </c>
      <c r="G258" s="24">
        <f t="shared" si="108"/>
        <v>445</v>
      </c>
      <c r="H258" s="240">
        <f t="shared" si="108"/>
        <v>0</v>
      </c>
      <c r="I258" s="240">
        <f t="shared" si="108"/>
        <v>0</v>
      </c>
      <c r="J258" s="240">
        <f t="shared" si="108"/>
        <v>0</v>
      </c>
      <c r="K258" s="240">
        <f t="shared" si="108"/>
        <v>0</v>
      </c>
      <c r="L258" s="88">
        <f t="shared" si="108"/>
        <v>512.19999999999993</v>
      </c>
      <c r="M258" s="88">
        <f t="shared" si="108"/>
        <v>67.2</v>
      </c>
      <c r="N258" s="88">
        <f t="shared" si="108"/>
        <v>51.3</v>
      </c>
      <c r="O258" s="88">
        <f t="shared" si="108"/>
        <v>445</v>
      </c>
    </row>
    <row r="259" spans="1:18" ht="15.95" customHeight="1" x14ac:dyDescent="0.25">
      <c r="A259" s="20" t="s">
        <v>141</v>
      </c>
      <c r="B259" s="600" t="s">
        <v>69</v>
      </c>
      <c r="C259" s="600"/>
      <c r="D259" s="600"/>
      <c r="E259" s="600"/>
      <c r="F259" s="600"/>
      <c r="G259" s="600"/>
      <c r="H259" s="600"/>
      <c r="I259" s="600"/>
      <c r="J259" s="600"/>
      <c r="K259" s="600"/>
      <c r="L259" s="600"/>
      <c r="M259" s="600"/>
      <c r="N259" s="600"/>
      <c r="O259" s="600"/>
    </row>
    <row r="260" spans="1:18" ht="19.5" customHeight="1" x14ac:dyDescent="0.25">
      <c r="A260" s="159" t="s">
        <v>184</v>
      </c>
      <c r="B260" s="30" t="s">
        <v>20</v>
      </c>
      <c r="C260" s="490"/>
      <c r="D260" s="173">
        <f>E260+G260</f>
        <v>5.5</v>
      </c>
      <c r="E260" s="173">
        <f>E262+E263</f>
        <v>5.5</v>
      </c>
      <c r="F260" s="173">
        <f t="shared" ref="F260:G260" si="109">F262+F263</f>
        <v>0</v>
      </c>
      <c r="G260" s="173">
        <f t="shared" si="109"/>
        <v>0</v>
      </c>
      <c r="H260" s="174">
        <f>I260+K260</f>
        <v>35.6</v>
      </c>
      <c r="I260" s="174">
        <f>I262+I263</f>
        <v>8.6</v>
      </c>
      <c r="J260" s="174">
        <f>J262+J263</f>
        <v>2.2000000000000002</v>
      </c>
      <c r="K260" s="247">
        <f>K262+K263</f>
        <v>27</v>
      </c>
      <c r="L260" s="175">
        <f>M260+O260</f>
        <v>41.1</v>
      </c>
      <c r="M260" s="248">
        <f t="shared" ref="M260:O264" si="110">E260+I260</f>
        <v>14.1</v>
      </c>
      <c r="N260" s="175">
        <f t="shared" si="110"/>
        <v>2.2000000000000002</v>
      </c>
      <c r="O260" s="232">
        <f t="shared" si="110"/>
        <v>27</v>
      </c>
    </row>
    <row r="261" spans="1:18" ht="19.5" customHeight="1" x14ac:dyDescent="0.25">
      <c r="A261" s="163"/>
      <c r="B261" s="478" t="s">
        <v>196</v>
      </c>
      <c r="C261" s="491"/>
      <c r="D261" s="181"/>
      <c r="E261" s="176"/>
      <c r="F261" s="176"/>
      <c r="G261" s="176"/>
      <c r="H261" s="182"/>
      <c r="I261" s="306"/>
      <c r="J261" s="182"/>
      <c r="K261" s="306"/>
      <c r="L261" s="183"/>
      <c r="M261" s="307"/>
      <c r="N261" s="183"/>
      <c r="O261" s="309"/>
    </row>
    <row r="262" spans="1:18" ht="39" x14ac:dyDescent="0.25">
      <c r="A262" s="163"/>
      <c r="B262" s="476" t="s">
        <v>424</v>
      </c>
      <c r="C262" s="473" t="s">
        <v>24</v>
      </c>
      <c r="D262" s="68">
        <f>E262+G262</f>
        <v>5.5</v>
      </c>
      <c r="E262" s="68">
        <v>5.5</v>
      </c>
      <c r="F262" s="68"/>
      <c r="G262" s="68"/>
      <c r="H262" s="69">
        <f>I262+K262</f>
        <v>0</v>
      </c>
      <c r="I262" s="69"/>
      <c r="J262" s="69"/>
      <c r="K262" s="69"/>
      <c r="L262" s="70">
        <f>M262+O262</f>
        <v>5.5</v>
      </c>
      <c r="M262" s="70">
        <f t="shared" si="110"/>
        <v>5.5</v>
      </c>
      <c r="N262" s="70">
        <f t="shared" si="110"/>
        <v>0</v>
      </c>
      <c r="O262" s="70">
        <f t="shared" si="110"/>
        <v>0</v>
      </c>
    </row>
    <row r="263" spans="1:18" ht="26.25" x14ac:dyDescent="0.25">
      <c r="A263" s="171"/>
      <c r="B263" s="489" t="s">
        <v>591</v>
      </c>
      <c r="C263" s="492">
        <v>10</v>
      </c>
      <c r="D263" s="68">
        <f>E263+G263</f>
        <v>0</v>
      </c>
      <c r="E263" s="68"/>
      <c r="F263" s="68"/>
      <c r="G263" s="68"/>
      <c r="H263" s="69">
        <f>I263+K263</f>
        <v>35.6</v>
      </c>
      <c r="I263" s="69">
        <v>8.6</v>
      </c>
      <c r="J263" s="69">
        <v>2.2000000000000002</v>
      </c>
      <c r="K263" s="69">
        <v>27</v>
      </c>
      <c r="L263" s="70">
        <f>M263+O263</f>
        <v>35.6</v>
      </c>
      <c r="M263" s="70">
        <f t="shared" si="110"/>
        <v>8.6</v>
      </c>
      <c r="N263" s="70">
        <f t="shared" si="110"/>
        <v>2.2000000000000002</v>
      </c>
      <c r="O263" s="70">
        <f t="shared" si="110"/>
        <v>27</v>
      </c>
    </row>
    <row r="264" spans="1:18" s="38" customFormat="1" x14ac:dyDescent="0.25">
      <c r="A264" s="6" t="s">
        <v>185</v>
      </c>
      <c r="B264" s="27" t="s">
        <v>52</v>
      </c>
      <c r="C264" s="579" t="s">
        <v>24</v>
      </c>
      <c r="D264" s="422">
        <f>E264+G264</f>
        <v>2.6</v>
      </c>
      <c r="E264" s="305">
        <v>2.6</v>
      </c>
      <c r="F264" s="181">
        <v>2</v>
      </c>
      <c r="G264" s="305">
        <f>G265</f>
        <v>0</v>
      </c>
      <c r="H264" s="182">
        <f>I264+K264</f>
        <v>0</v>
      </c>
      <c r="I264" s="306"/>
      <c r="J264" s="182"/>
      <c r="K264" s="306"/>
      <c r="L264" s="183">
        <f>M264+O264</f>
        <v>2.6</v>
      </c>
      <c r="M264" s="307">
        <f t="shared" si="110"/>
        <v>2.6</v>
      </c>
      <c r="N264" s="183">
        <f t="shared" si="110"/>
        <v>2</v>
      </c>
      <c r="O264" s="309">
        <f t="shared" si="110"/>
        <v>0</v>
      </c>
      <c r="Q264" s="2"/>
      <c r="R264" s="2"/>
    </row>
    <row r="265" spans="1:18" s="38" customFormat="1" x14ac:dyDescent="0.25">
      <c r="A265" s="155"/>
      <c r="B265" s="238" t="s">
        <v>414</v>
      </c>
      <c r="C265" s="579"/>
      <c r="D265" s="181"/>
      <c r="E265" s="181"/>
      <c r="F265" s="181"/>
      <c r="G265" s="305"/>
      <c r="H265" s="182"/>
      <c r="I265" s="306"/>
      <c r="J265" s="182"/>
      <c r="K265" s="306"/>
      <c r="L265" s="183"/>
      <c r="M265" s="307"/>
      <c r="N265" s="183"/>
      <c r="O265" s="309"/>
      <c r="Q265" s="2"/>
      <c r="R265" s="2"/>
    </row>
    <row r="266" spans="1:18" s="38" customFormat="1" x14ac:dyDescent="0.25">
      <c r="A266" s="6" t="s">
        <v>186</v>
      </c>
      <c r="B266" s="30" t="s">
        <v>53</v>
      </c>
      <c r="C266" s="581" t="s">
        <v>24</v>
      </c>
      <c r="D266" s="422">
        <f>E266+G266</f>
        <v>0.1</v>
      </c>
      <c r="E266" s="173">
        <f>E268+E269</f>
        <v>0.1</v>
      </c>
      <c r="F266" s="173">
        <f t="shared" ref="F266:G266" si="111">F268+F269</f>
        <v>0.1</v>
      </c>
      <c r="G266" s="246">
        <f t="shared" si="111"/>
        <v>0</v>
      </c>
      <c r="H266" s="174">
        <f>I266+K266</f>
        <v>75.8</v>
      </c>
      <c r="I266" s="174">
        <f>I268+I269</f>
        <v>75.8</v>
      </c>
      <c r="J266" s="174">
        <f t="shared" ref="J266:K266" si="112">J268+J269</f>
        <v>54.9</v>
      </c>
      <c r="K266" s="247">
        <f t="shared" si="112"/>
        <v>0</v>
      </c>
      <c r="L266" s="175">
        <f>M266+O266</f>
        <v>75.899999999999991</v>
      </c>
      <c r="M266" s="248">
        <f t="shared" ref="M266" si="113">E266+I266</f>
        <v>75.899999999999991</v>
      </c>
      <c r="N266" s="175">
        <f t="shared" ref="N266" si="114">F266+J266</f>
        <v>55</v>
      </c>
      <c r="O266" s="232">
        <f t="shared" ref="O266" si="115">G266+K266</f>
        <v>0</v>
      </c>
      <c r="Q266" s="2"/>
      <c r="R266" s="2"/>
    </row>
    <row r="267" spans="1:18" s="38" customFormat="1" x14ac:dyDescent="0.25">
      <c r="A267" s="20"/>
      <c r="B267" s="164" t="s">
        <v>196</v>
      </c>
      <c r="C267" s="579"/>
      <c r="D267" s="487"/>
      <c r="E267" s="176"/>
      <c r="F267" s="176"/>
      <c r="G267" s="305"/>
      <c r="H267" s="182"/>
      <c r="I267" s="177"/>
      <c r="J267" s="177"/>
      <c r="K267" s="306"/>
      <c r="L267" s="183"/>
      <c r="M267" s="307"/>
      <c r="N267" s="183"/>
      <c r="O267" s="309"/>
      <c r="Q267" s="2"/>
      <c r="R267" s="2"/>
    </row>
    <row r="268" spans="1:18" s="38" customFormat="1" x14ac:dyDescent="0.25">
      <c r="A268" s="20"/>
      <c r="B268" s="238" t="s">
        <v>414</v>
      </c>
      <c r="C268" s="579"/>
      <c r="D268" s="422">
        <f>E268+G268</f>
        <v>0.1</v>
      </c>
      <c r="E268" s="68">
        <v>0.1</v>
      </c>
      <c r="F268" s="68">
        <v>0.1</v>
      </c>
      <c r="G268" s="68"/>
      <c r="H268" s="174">
        <f>I268+K268</f>
        <v>0</v>
      </c>
      <c r="I268" s="69"/>
      <c r="J268" s="69"/>
      <c r="K268" s="69"/>
      <c r="L268" s="70">
        <f>M268+O268</f>
        <v>0.1</v>
      </c>
      <c r="M268" s="70">
        <f t="shared" ref="M268:M269" si="116">E268+I268</f>
        <v>0.1</v>
      </c>
      <c r="N268" s="70">
        <f t="shared" ref="N268:N269" si="117">F268+J268</f>
        <v>0.1</v>
      </c>
      <c r="O268" s="70">
        <f t="shared" ref="O268:O269" si="118">G268+K268</f>
        <v>0</v>
      </c>
      <c r="Q268" s="2"/>
      <c r="R268" s="2"/>
    </row>
    <row r="269" spans="1:18" s="38" customFormat="1" ht="26.25" x14ac:dyDescent="0.25">
      <c r="A269" s="155"/>
      <c r="B269" s="488" t="s">
        <v>591</v>
      </c>
      <c r="C269" s="580"/>
      <c r="D269" s="422">
        <f>E269+G269</f>
        <v>0</v>
      </c>
      <c r="E269" s="68"/>
      <c r="F269" s="68"/>
      <c r="G269" s="68"/>
      <c r="H269" s="174">
        <f>I269+K269</f>
        <v>75.8</v>
      </c>
      <c r="I269" s="69">
        <v>75.8</v>
      </c>
      <c r="J269" s="69">
        <v>54.9</v>
      </c>
      <c r="K269" s="69"/>
      <c r="L269" s="70">
        <f>M269+O269</f>
        <v>75.8</v>
      </c>
      <c r="M269" s="70">
        <f t="shared" si="116"/>
        <v>75.8</v>
      </c>
      <c r="N269" s="70">
        <f t="shared" si="117"/>
        <v>54.9</v>
      </c>
      <c r="O269" s="70">
        <f t="shared" si="118"/>
        <v>0</v>
      </c>
      <c r="Q269" s="2"/>
      <c r="R269" s="2"/>
    </row>
    <row r="270" spans="1:18" s="38" customFormat="1" x14ac:dyDescent="0.25">
      <c r="A270" s="159" t="s">
        <v>187</v>
      </c>
      <c r="B270" s="36" t="s">
        <v>70</v>
      </c>
      <c r="C270" s="411"/>
      <c r="D270" s="173">
        <f>E270+G270</f>
        <v>148.9</v>
      </c>
      <c r="E270" s="173">
        <f>E272+E274+E273</f>
        <v>148.9</v>
      </c>
      <c r="F270" s="173">
        <f>F272+F274+F273</f>
        <v>111.7</v>
      </c>
      <c r="G270" s="173">
        <f>G272+G274+G273</f>
        <v>0</v>
      </c>
      <c r="H270" s="174">
        <f>I270+K270</f>
        <v>0</v>
      </c>
      <c r="I270" s="174">
        <f>I272+I274+I273</f>
        <v>0</v>
      </c>
      <c r="J270" s="174">
        <f>J272+J274+J273</f>
        <v>0</v>
      </c>
      <c r="K270" s="174">
        <f>K272+K274+K273</f>
        <v>0</v>
      </c>
      <c r="L270" s="175">
        <f>M270+O270</f>
        <v>148.9</v>
      </c>
      <c r="M270" s="175">
        <f t="shared" ref="M270:O274" si="119">E270+I270</f>
        <v>148.9</v>
      </c>
      <c r="N270" s="175">
        <f t="shared" si="119"/>
        <v>111.7</v>
      </c>
      <c r="O270" s="175">
        <f t="shared" si="119"/>
        <v>0</v>
      </c>
      <c r="Q270" s="2"/>
      <c r="R270" s="2"/>
    </row>
    <row r="271" spans="1:18" s="38" customFormat="1" x14ac:dyDescent="0.25">
      <c r="A271" s="163"/>
      <c r="B271" s="164" t="s">
        <v>196</v>
      </c>
      <c r="C271" s="413"/>
      <c r="D271" s="181"/>
      <c r="E271" s="181"/>
      <c r="F271" s="181"/>
      <c r="G271" s="181"/>
      <c r="H271" s="182"/>
      <c r="I271" s="182"/>
      <c r="J271" s="182"/>
      <c r="K271" s="182"/>
      <c r="L271" s="183"/>
      <c r="M271" s="183"/>
      <c r="N271" s="183"/>
      <c r="O271" s="183"/>
      <c r="Q271" s="2"/>
      <c r="R271" s="2"/>
    </row>
    <row r="272" spans="1:18" s="38" customFormat="1" x14ac:dyDescent="0.25">
      <c r="A272" s="163"/>
      <c r="B272" s="301" t="s">
        <v>414</v>
      </c>
      <c r="C272" s="216" t="s">
        <v>24</v>
      </c>
      <c r="D272" s="422">
        <f>E272+G272</f>
        <v>2.6</v>
      </c>
      <c r="E272" s="68">
        <v>2.6</v>
      </c>
      <c r="F272" s="68">
        <v>2</v>
      </c>
      <c r="G272" s="68"/>
      <c r="H272" s="69">
        <f>I272+K272</f>
        <v>0</v>
      </c>
      <c r="I272" s="69"/>
      <c r="J272" s="69"/>
      <c r="K272" s="69"/>
      <c r="L272" s="70">
        <f>M272+O272</f>
        <v>2.6</v>
      </c>
      <c r="M272" s="70">
        <f t="shared" si="119"/>
        <v>2.6</v>
      </c>
      <c r="N272" s="70">
        <f t="shared" si="119"/>
        <v>2</v>
      </c>
      <c r="O272" s="70">
        <f t="shared" si="119"/>
        <v>0</v>
      </c>
      <c r="Q272" s="2"/>
      <c r="R272" s="2"/>
    </row>
    <row r="273" spans="1:19" s="38" customFormat="1" ht="25.5" x14ac:dyDescent="0.25">
      <c r="A273" s="163"/>
      <c r="B273" s="308" t="s">
        <v>413</v>
      </c>
      <c r="C273" s="216" t="s">
        <v>24</v>
      </c>
      <c r="D273" s="68">
        <f>E273+G273</f>
        <v>0.3</v>
      </c>
      <c r="E273" s="68">
        <v>0.3</v>
      </c>
      <c r="F273" s="68">
        <v>0.2</v>
      </c>
      <c r="G273" s="68"/>
      <c r="H273" s="69">
        <f>I273+K273</f>
        <v>0</v>
      </c>
      <c r="I273" s="69"/>
      <c r="J273" s="69"/>
      <c r="K273" s="69"/>
      <c r="L273" s="70">
        <f>M273+O273</f>
        <v>0.3</v>
      </c>
      <c r="M273" s="70">
        <f t="shared" si="119"/>
        <v>0.3</v>
      </c>
      <c r="N273" s="70">
        <f t="shared" si="119"/>
        <v>0.2</v>
      </c>
      <c r="O273" s="70">
        <f t="shared" si="119"/>
        <v>0</v>
      </c>
      <c r="Q273" s="2"/>
      <c r="R273" s="2"/>
    </row>
    <row r="274" spans="1:19" s="38" customFormat="1" ht="26.25" x14ac:dyDescent="0.25">
      <c r="A274" s="171"/>
      <c r="B274" s="302" t="s">
        <v>375</v>
      </c>
      <c r="C274" s="216" t="s">
        <v>24</v>
      </c>
      <c r="D274" s="68">
        <f>E274+G274</f>
        <v>146</v>
      </c>
      <c r="E274" s="68">
        <v>146</v>
      </c>
      <c r="F274" s="68">
        <v>109.5</v>
      </c>
      <c r="G274" s="68"/>
      <c r="H274" s="69">
        <f>I274+K274</f>
        <v>0</v>
      </c>
      <c r="I274" s="69"/>
      <c r="J274" s="69"/>
      <c r="K274" s="69"/>
      <c r="L274" s="70">
        <f>M274+O274</f>
        <v>146</v>
      </c>
      <c r="M274" s="70">
        <f t="shared" si="119"/>
        <v>146</v>
      </c>
      <c r="N274" s="70">
        <f t="shared" si="119"/>
        <v>109.5</v>
      </c>
      <c r="O274" s="70">
        <f t="shared" si="119"/>
        <v>0</v>
      </c>
      <c r="Q274" s="2"/>
      <c r="R274" s="2"/>
    </row>
    <row r="275" spans="1:19" ht="18" customHeight="1" x14ac:dyDescent="0.25">
      <c r="A275" s="55" t="s">
        <v>188</v>
      </c>
      <c r="B275" s="85" t="s">
        <v>181</v>
      </c>
      <c r="C275" s="245"/>
      <c r="D275" s="87">
        <f>D270+D260+D264+D266</f>
        <v>157.1</v>
      </c>
      <c r="E275" s="87">
        <f t="shared" ref="E275:O275" si="120">E270+E260+E264+E266</f>
        <v>157.1</v>
      </c>
      <c r="F275" s="87">
        <f t="shared" si="120"/>
        <v>113.8</v>
      </c>
      <c r="G275" s="87">
        <f t="shared" si="120"/>
        <v>0</v>
      </c>
      <c r="H275" s="240">
        <f t="shared" si="120"/>
        <v>111.4</v>
      </c>
      <c r="I275" s="240">
        <f t="shared" si="120"/>
        <v>84.399999999999991</v>
      </c>
      <c r="J275" s="240">
        <f t="shared" si="120"/>
        <v>57.1</v>
      </c>
      <c r="K275" s="240">
        <f t="shared" si="120"/>
        <v>27</v>
      </c>
      <c r="L275" s="435">
        <f t="shared" si="120"/>
        <v>268.5</v>
      </c>
      <c r="M275" s="435">
        <f t="shared" si="120"/>
        <v>241.5</v>
      </c>
      <c r="N275" s="435">
        <f t="shared" si="120"/>
        <v>170.9</v>
      </c>
      <c r="O275" s="435">
        <f t="shared" si="120"/>
        <v>27</v>
      </c>
    </row>
    <row r="276" spans="1:19" x14ac:dyDescent="0.25">
      <c r="A276" s="284" t="s">
        <v>189</v>
      </c>
      <c r="B276" s="193" t="s">
        <v>173</v>
      </c>
      <c r="C276" s="590"/>
      <c r="D276" s="381">
        <f>D278+D279+D280+D281+D283+D282+D284+D285+D286+D287+D288</f>
        <v>5241.8</v>
      </c>
      <c r="E276" s="381">
        <f t="shared" ref="E276:O276" si="121">E278+E279+E280+E281+E283+E282+E284+E285+E286+E287+E288</f>
        <v>1640.3</v>
      </c>
      <c r="F276" s="381">
        <f t="shared" si="121"/>
        <v>493.99999999999994</v>
      </c>
      <c r="G276" s="381">
        <f t="shared" si="121"/>
        <v>3601.5</v>
      </c>
      <c r="H276" s="49">
        <f t="shared" si="121"/>
        <v>1945.1999999999998</v>
      </c>
      <c r="I276" s="49">
        <f t="shared" si="121"/>
        <v>408.6</v>
      </c>
      <c r="J276" s="49">
        <f t="shared" si="121"/>
        <v>85.699999999999989</v>
      </c>
      <c r="K276" s="49">
        <f t="shared" si="121"/>
        <v>1536.6000000000001</v>
      </c>
      <c r="L276" s="436">
        <f t="shared" si="121"/>
        <v>7187</v>
      </c>
      <c r="M276" s="436">
        <f t="shared" si="121"/>
        <v>2048.9</v>
      </c>
      <c r="N276" s="436">
        <f t="shared" si="121"/>
        <v>579.69999999999993</v>
      </c>
      <c r="O276" s="436">
        <f t="shared" si="121"/>
        <v>5138.0999999999995</v>
      </c>
    </row>
    <row r="277" spans="1:19" x14ac:dyDescent="0.25">
      <c r="A277" s="506"/>
      <c r="B277" s="503" t="s">
        <v>206</v>
      </c>
      <c r="C277" s="591"/>
      <c r="D277" s="407"/>
      <c r="E277" s="250"/>
      <c r="F277" s="250"/>
      <c r="G277" s="250"/>
      <c r="H277" s="251"/>
      <c r="I277" s="251"/>
      <c r="J277" s="251"/>
      <c r="K277" s="251"/>
      <c r="L277" s="437"/>
      <c r="M277" s="437"/>
      <c r="N277" s="437"/>
      <c r="O277" s="437"/>
      <c r="P277" s="7"/>
      <c r="Q277" s="441"/>
      <c r="R277" s="441"/>
    </row>
    <row r="278" spans="1:19" ht="25.5" x14ac:dyDescent="0.25">
      <c r="A278" s="506"/>
      <c r="B278" s="504" t="s">
        <v>337</v>
      </c>
      <c r="C278" s="591"/>
      <c r="D278" s="432">
        <f>D32+D89+D101+D200</f>
        <v>1943</v>
      </c>
      <c r="E278" s="432">
        <f t="shared" ref="E278:G278" si="122">E32+E89+E101+E200</f>
        <v>0</v>
      </c>
      <c r="F278" s="432">
        <f t="shared" si="122"/>
        <v>0</v>
      </c>
      <c r="G278" s="432">
        <f t="shared" si="122"/>
        <v>1943</v>
      </c>
      <c r="H278" s="433">
        <f>H32+H89+H101+H200</f>
        <v>50</v>
      </c>
      <c r="I278" s="433">
        <f t="shared" ref="I278:K278" si="123">I32+I89+I101+I200</f>
        <v>0</v>
      </c>
      <c r="J278" s="433">
        <f t="shared" si="123"/>
        <v>0</v>
      </c>
      <c r="K278" s="433">
        <f t="shared" si="123"/>
        <v>50</v>
      </c>
      <c r="L278" s="438">
        <f>L32+L89+L101+L200</f>
        <v>1993</v>
      </c>
      <c r="M278" s="438">
        <f t="shared" ref="M278:O278" si="124">M32+M89+M101+M200</f>
        <v>0</v>
      </c>
      <c r="N278" s="438">
        <f t="shared" si="124"/>
        <v>0</v>
      </c>
      <c r="O278" s="438">
        <f t="shared" si="124"/>
        <v>1993</v>
      </c>
      <c r="P278" s="442">
        <f>P32+P87+P101+P200</f>
        <v>0</v>
      </c>
      <c r="Q278" s="442" t="e">
        <f>Q32+Q87+Q101+Q200</f>
        <v>#VALUE!</v>
      </c>
      <c r="R278" s="442">
        <f>R32+R87+R101+R200</f>
        <v>4207.5</v>
      </c>
    </row>
    <row r="279" spans="1:19" ht="38.25" customHeight="1" x14ac:dyDescent="0.25">
      <c r="A279" s="506"/>
      <c r="B279" s="504" t="s">
        <v>336</v>
      </c>
      <c r="C279" s="591"/>
      <c r="D279" s="408">
        <f t="shared" ref="D279:O279" si="125">D82+D83</f>
        <v>2467.1</v>
      </c>
      <c r="E279" s="252">
        <f t="shared" si="125"/>
        <v>808.6</v>
      </c>
      <c r="F279" s="252">
        <f t="shared" si="125"/>
        <v>0</v>
      </c>
      <c r="G279" s="252">
        <f t="shared" si="125"/>
        <v>1658.5</v>
      </c>
      <c r="H279" s="253">
        <f t="shared" si="125"/>
        <v>144</v>
      </c>
      <c r="I279" s="253">
        <f t="shared" si="125"/>
        <v>0</v>
      </c>
      <c r="J279" s="253">
        <f t="shared" si="125"/>
        <v>0</v>
      </c>
      <c r="K279" s="253">
        <f t="shared" si="125"/>
        <v>144</v>
      </c>
      <c r="L279" s="439">
        <f t="shared" si="125"/>
        <v>2611.1</v>
      </c>
      <c r="M279" s="439">
        <f t="shared" si="125"/>
        <v>808.6</v>
      </c>
      <c r="N279" s="439">
        <f t="shared" si="125"/>
        <v>0</v>
      </c>
      <c r="O279" s="439">
        <f t="shared" si="125"/>
        <v>1802.5</v>
      </c>
      <c r="P279" s="260"/>
      <c r="Q279" s="260"/>
      <c r="R279" s="260"/>
    </row>
    <row r="280" spans="1:19" ht="16.5" customHeight="1" x14ac:dyDescent="0.25">
      <c r="A280" s="506"/>
      <c r="B280" s="505" t="s">
        <v>428</v>
      </c>
      <c r="C280" s="591"/>
      <c r="D280" s="408">
        <f t="shared" ref="D280:O280" si="126">D84</f>
        <v>118.3</v>
      </c>
      <c r="E280" s="252">
        <f t="shared" si="126"/>
        <v>118.3</v>
      </c>
      <c r="F280" s="252">
        <f t="shared" si="126"/>
        <v>0</v>
      </c>
      <c r="G280" s="252">
        <f t="shared" si="126"/>
        <v>0</v>
      </c>
      <c r="H280" s="253">
        <f t="shared" si="126"/>
        <v>0</v>
      </c>
      <c r="I280" s="253">
        <f t="shared" si="126"/>
        <v>0</v>
      </c>
      <c r="J280" s="253">
        <f t="shared" si="126"/>
        <v>0</v>
      </c>
      <c r="K280" s="253">
        <f t="shared" si="126"/>
        <v>0</v>
      </c>
      <c r="L280" s="439">
        <f t="shared" si="126"/>
        <v>118.3</v>
      </c>
      <c r="M280" s="439">
        <f t="shared" si="126"/>
        <v>118.3</v>
      </c>
      <c r="N280" s="439">
        <f t="shared" si="126"/>
        <v>0</v>
      </c>
      <c r="O280" s="439">
        <f t="shared" si="126"/>
        <v>0</v>
      </c>
      <c r="P280" s="260"/>
      <c r="Q280" s="260"/>
      <c r="R280" s="260"/>
    </row>
    <row r="281" spans="1:19" ht="51.75" x14ac:dyDescent="0.25">
      <c r="A281" s="506"/>
      <c r="B281" s="505" t="s">
        <v>374</v>
      </c>
      <c r="C281" s="591"/>
      <c r="D281" s="408">
        <f>D187+D191</f>
        <v>334.7</v>
      </c>
      <c r="E281" s="408">
        <f t="shared" ref="E281:R281" si="127">E187+E191</f>
        <v>334.7</v>
      </c>
      <c r="F281" s="408">
        <f t="shared" si="127"/>
        <v>211.1</v>
      </c>
      <c r="G281" s="408">
        <f t="shared" si="127"/>
        <v>0</v>
      </c>
      <c r="H281" s="434">
        <f t="shared" si="127"/>
        <v>0</v>
      </c>
      <c r="I281" s="434">
        <f t="shared" si="127"/>
        <v>0</v>
      </c>
      <c r="J281" s="434">
        <f t="shared" si="127"/>
        <v>0</v>
      </c>
      <c r="K281" s="434">
        <f t="shared" si="127"/>
        <v>0</v>
      </c>
      <c r="L281" s="440">
        <f t="shared" si="127"/>
        <v>334.7</v>
      </c>
      <c r="M281" s="440">
        <f t="shared" si="127"/>
        <v>334.7</v>
      </c>
      <c r="N281" s="440">
        <f t="shared" si="127"/>
        <v>211.1</v>
      </c>
      <c r="O281" s="439">
        <f t="shared" si="127"/>
        <v>0</v>
      </c>
      <c r="P281" s="443">
        <f t="shared" si="127"/>
        <v>0</v>
      </c>
      <c r="Q281" s="443">
        <f t="shared" si="127"/>
        <v>0</v>
      </c>
      <c r="R281" s="443">
        <f t="shared" si="127"/>
        <v>0</v>
      </c>
    </row>
    <row r="282" spans="1:19" ht="26.25" customHeight="1" x14ac:dyDescent="0.25">
      <c r="A282" s="506"/>
      <c r="B282" s="505" t="s">
        <v>373</v>
      </c>
      <c r="C282" s="591"/>
      <c r="D282" s="408">
        <f>D105+D111+D114+D120+D126+D129+D132+D137+D190</f>
        <v>14.799999999999999</v>
      </c>
      <c r="E282" s="252">
        <f t="shared" ref="E282:O282" si="128">E105+E111+E114+E120+E126+E129+E132+E137+E190</f>
        <v>14.799999999999999</v>
      </c>
      <c r="F282" s="252">
        <f t="shared" si="128"/>
        <v>11.3</v>
      </c>
      <c r="G282" s="252">
        <f t="shared" si="128"/>
        <v>0</v>
      </c>
      <c r="H282" s="253">
        <f t="shared" si="128"/>
        <v>0</v>
      </c>
      <c r="I282" s="253">
        <f t="shared" si="128"/>
        <v>0</v>
      </c>
      <c r="J282" s="253">
        <f t="shared" si="128"/>
        <v>0</v>
      </c>
      <c r="K282" s="253">
        <f t="shared" si="128"/>
        <v>0</v>
      </c>
      <c r="L282" s="439">
        <f t="shared" si="128"/>
        <v>14.799999999999999</v>
      </c>
      <c r="M282" s="439">
        <f t="shared" si="128"/>
        <v>14.799999999999999</v>
      </c>
      <c r="N282" s="439">
        <f t="shared" si="128"/>
        <v>11.3</v>
      </c>
      <c r="O282" s="439">
        <f t="shared" si="128"/>
        <v>0</v>
      </c>
      <c r="P282" s="260"/>
      <c r="Q282" s="260"/>
      <c r="R282" s="260"/>
    </row>
    <row r="283" spans="1:19" ht="26.25" x14ac:dyDescent="0.25">
      <c r="A283" s="506"/>
      <c r="B283" s="505" t="s">
        <v>375</v>
      </c>
      <c r="C283" s="591"/>
      <c r="D283" s="408">
        <f>D274</f>
        <v>146</v>
      </c>
      <c r="E283" s="408">
        <f t="shared" ref="E283:R283" si="129">E274</f>
        <v>146</v>
      </c>
      <c r="F283" s="408">
        <f t="shared" si="129"/>
        <v>109.5</v>
      </c>
      <c r="G283" s="408">
        <f t="shared" si="129"/>
        <v>0</v>
      </c>
      <c r="H283" s="434">
        <f t="shared" si="129"/>
        <v>0</v>
      </c>
      <c r="I283" s="434">
        <f t="shared" si="129"/>
        <v>0</v>
      </c>
      <c r="J283" s="434">
        <f t="shared" si="129"/>
        <v>0</v>
      </c>
      <c r="K283" s="434">
        <f t="shared" si="129"/>
        <v>0</v>
      </c>
      <c r="L283" s="440">
        <f t="shared" si="129"/>
        <v>146</v>
      </c>
      <c r="M283" s="440">
        <f t="shared" si="129"/>
        <v>146</v>
      </c>
      <c r="N283" s="440">
        <f t="shared" si="129"/>
        <v>109.5</v>
      </c>
      <c r="O283" s="439">
        <f t="shared" si="129"/>
        <v>0</v>
      </c>
      <c r="P283" s="443">
        <f t="shared" si="129"/>
        <v>0</v>
      </c>
      <c r="Q283" s="443">
        <f t="shared" si="129"/>
        <v>0</v>
      </c>
      <c r="R283" s="443">
        <f t="shared" si="129"/>
        <v>0</v>
      </c>
    </row>
    <row r="284" spans="1:19" x14ac:dyDescent="0.25">
      <c r="A284" s="506"/>
      <c r="B284" s="505" t="s">
        <v>414</v>
      </c>
      <c r="C284" s="591"/>
      <c r="D284" s="408">
        <f>D33+D34+D38+D42+D46+D50+D54+D58+D62+D66+D70+D74+D100+D103+D106+D110+D112+D115+D119+D121+D125+D127+D130+D133+D135+D138+D140+D142+D144+D146+D150+D152+D154+D156+D158+D160+D162+D164+D166+D168+D170+D172+D176+D180+D182+D186+D210+D214+D222+D226+D230+D234+D238+D242+D246+D250+D254+D256+D264+D268+D272</f>
        <v>154.50000000000003</v>
      </c>
      <c r="E284" s="408">
        <f t="shared" ref="E284:G284" si="130">E33+E34+E38+E42+E46+E50+E54+E58+E62+E66+E70+E74+E100+E103+E106+E110+E112+E115+E119+E121+E125+E127+E130+E133+E135+E138+E140+E142+E144+E146+E150+E152+E154+E156+E158+E160+E162+E164+E166+E168+E170+E172+E176+E180+E182+E186+E210+E214+E222+E226+E230+E234+E238+E242+E246+E250+E254+E256+E264+E268+E272</f>
        <v>154.50000000000003</v>
      </c>
      <c r="F284" s="408">
        <f t="shared" si="130"/>
        <v>117.89999999999995</v>
      </c>
      <c r="G284" s="408">
        <f t="shared" si="130"/>
        <v>0</v>
      </c>
      <c r="H284" s="434">
        <f>H33+H34+H38+H42+H46+H50+H54+H58+H62+H66+H70+H74+H100+H103+H106+H110+H112+H115+H119+H121+H125+H127+H130+H133+H135+H138+H140+H142+H144+H146+H150+H152+H154+H156+H158+H160+H162+H164+H166+H168+H170+H172+H176+H180+H182+H186+H210+H214+H222+H226+H230+H234+H238+H242+H246+H250+H254+H256+H264+H268+H272</f>
        <v>0</v>
      </c>
      <c r="I284" s="434">
        <f t="shared" ref="I284:K284" si="131">I33+I34+I38+I42+I46+I50+I54+I58+I62+I66+I70+I74+I100+I103+I106+I110+I112+I115+I119+I121+I125+I127+I130+I133+I135+I138+I140+I142+I144+I146+I150+I152+I154+I156+I158+I160+I162+I164+I166+I168+I170+I172+I176+I180+I182+I186+I210+I214+I222+I226+I230+I234+I238+I242+I246+I250+I254+I256+I264+I268+I272</f>
        <v>0</v>
      </c>
      <c r="J284" s="434">
        <f t="shared" si="131"/>
        <v>0</v>
      </c>
      <c r="K284" s="434">
        <f t="shared" si="131"/>
        <v>0</v>
      </c>
      <c r="L284" s="440">
        <f>L33+L34+L38+L42+L46+L50+L54+L58+L62+L66+L70+L74+L100+L103+L106+L110+L112+L115+L119+L121+L125+L127+L130+L133+L135+L138+L140+L142+L144+L146+L150+L152+L154+L156+L158+L160+L162+L164+L166+L168+L170+L172+L176+L180+L182+L186+L210+L214+L222+L226+L230+L234+L238+L242+L246+L250+L254+L256+L264+L268+L272</f>
        <v>154.50000000000003</v>
      </c>
      <c r="M284" s="440">
        <f t="shared" ref="M284:O284" si="132">M33+M34+M38+M42+M46+M50+M54+M58+M62+M66+M70+M74+M100+M103+M106+M110+M112+M115+M119+M121+M125+M127+M130+M133+M135+M138+M140+M142+M144+M146+M150+M152+M154+M156+M158+M160+M162+M164+M166+M168+M170+M172+M176+M180+M182+M186+M210+M214+M222+M226+M230+M234+M238+M242+M246+M250+M254+M256+M264+M268+M272</f>
        <v>154.50000000000003</v>
      </c>
      <c r="N284" s="440">
        <f t="shared" si="132"/>
        <v>117.89999999999995</v>
      </c>
      <c r="O284" s="440">
        <f t="shared" si="132"/>
        <v>0</v>
      </c>
      <c r="P284" s="443">
        <f>P33+P34+P38+P42+P46+P50+P54+P58+P62+P66+P70+P74+P100+P103+P106+P110+P112+P115+P117+P121+P123+P127+P130+P133+P135+P138+P140+P142+P144+P146+P150+P152+P154+P156+P158+P160+P162+P164+P166+P168+P170+P172+P176+P180+P182+P186+P210+P214+P222+P226+P230+P234+P238+P242+P246+P250+P254+P256+P264+P272</f>
        <v>0</v>
      </c>
      <c r="Q284" s="443" t="e">
        <f>Q33+Q34+Q38+Q42+Q46+Q50+Q54+Q58+Q62+Q66+Q70+Q74+Q100+Q103+Q106+Q110+Q112+Q115+Q117+Q121+Q123+Q127+Q130+Q133+Q135+Q138+Q140+Q142+Q144+Q146+Q150+Q152+Q154+Q156+Q158+Q160+Q162+Q164+Q166+Q168+Q170+Q172+Q176+Q180+Q182+Q186+Q210+Q214+Q222+Q226+Q230+Q234+Q238+Q242+Q246+Q250+Q254+Q256+Q264+Q272</f>
        <v>#VALUE!</v>
      </c>
      <c r="R284" s="443">
        <f>R33+R34+R38+R42+R46+R50+R54+R58+R62+R66+R70+R74+R100+R103+R106+R110+R112+R115+R117+R121+R123+R127+R130+R133+R135+R138+R140+R142+R144+R146+R150+R152+R154+R156+R158+R160+R162+R164+R166+R168+R170+R172+R176+R180+R182+R186+R210+R214+R222+R226+R230+R234+R238+R242+R246+R250+R254+R256+R264+R272</f>
        <v>268.5</v>
      </c>
    </row>
    <row r="285" spans="1:19" ht="26.25" x14ac:dyDescent="0.25">
      <c r="A285" s="506"/>
      <c r="B285" s="505" t="s">
        <v>413</v>
      </c>
      <c r="C285" s="591"/>
      <c r="D285" s="408">
        <f>D177+D181+D204+D211+D215+D216+D223+D227+D231+D235+D239+D243+D247+D251+D255+D273</f>
        <v>57.9</v>
      </c>
      <c r="E285" s="408">
        <f t="shared" ref="E285:O285" si="133">E177+E181+E204+E211+E215+E216+E223+E227+E231+E235+E239+E243+E247+E251+E255+E273</f>
        <v>57.9</v>
      </c>
      <c r="F285" s="408">
        <f t="shared" si="133"/>
        <v>44.20000000000001</v>
      </c>
      <c r="G285" s="408">
        <f t="shared" si="133"/>
        <v>0</v>
      </c>
      <c r="H285" s="434">
        <f t="shared" si="133"/>
        <v>0</v>
      </c>
      <c r="I285" s="434">
        <f t="shared" si="133"/>
        <v>0</v>
      </c>
      <c r="J285" s="434">
        <f t="shared" si="133"/>
        <v>0</v>
      </c>
      <c r="K285" s="434">
        <f t="shared" si="133"/>
        <v>0</v>
      </c>
      <c r="L285" s="440">
        <f t="shared" si="133"/>
        <v>57.9</v>
      </c>
      <c r="M285" s="440">
        <f t="shared" si="133"/>
        <v>57.9</v>
      </c>
      <c r="N285" s="440">
        <f t="shared" si="133"/>
        <v>44.20000000000001</v>
      </c>
      <c r="O285" s="439">
        <f t="shared" si="133"/>
        <v>0</v>
      </c>
      <c r="P285" s="443">
        <f t="shared" ref="P285:R285" si="134">P207+P211+P215+P219+P223+P227+P231+P235+P239+P243+P247+P251+P255</f>
        <v>0</v>
      </c>
      <c r="Q285" s="443">
        <f t="shared" si="134"/>
        <v>0</v>
      </c>
      <c r="R285" s="443">
        <f t="shared" si="134"/>
        <v>0</v>
      </c>
    </row>
    <row r="286" spans="1:19" ht="39" customHeight="1" x14ac:dyDescent="0.25">
      <c r="A286" s="506"/>
      <c r="B286" s="505" t="s">
        <v>424</v>
      </c>
      <c r="C286" s="591"/>
      <c r="D286" s="408">
        <f>D262</f>
        <v>5.5</v>
      </c>
      <c r="E286" s="408">
        <f t="shared" ref="E286:S286" si="135">E262</f>
        <v>5.5</v>
      </c>
      <c r="F286" s="408">
        <f t="shared" si="135"/>
        <v>0</v>
      </c>
      <c r="G286" s="408">
        <f t="shared" si="135"/>
        <v>0</v>
      </c>
      <c r="H286" s="434">
        <f t="shared" si="135"/>
        <v>0</v>
      </c>
      <c r="I286" s="434">
        <f t="shared" si="135"/>
        <v>0</v>
      </c>
      <c r="J286" s="434">
        <f t="shared" si="135"/>
        <v>0</v>
      </c>
      <c r="K286" s="434">
        <f t="shared" si="135"/>
        <v>0</v>
      </c>
      <c r="L286" s="440">
        <f t="shared" si="135"/>
        <v>5.5</v>
      </c>
      <c r="M286" s="440">
        <f t="shared" si="135"/>
        <v>5.5</v>
      </c>
      <c r="N286" s="440">
        <f t="shared" si="135"/>
        <v>0</v>
      </c>
      <c r="O286" s="439">
        <f t="shared" si="135"/>
        <v>0</v>
      </c>
      <c r="P286" s="408">
        <f t="shared" si="135"/>
        <v>0</v>
      </c>
      <c r="Q286" s="408">
        <f t="shared" si="135"/>
        <v>0</v>
      </c>
      <c r="R286" s="408">
        <f t="shared" si="135"/>
        <v>0</v>
      </c>
      <c r="S286" s="408">
        <f t="shared" si="135"/>
        <v>0</v>
      </c>
    </row>
    <row r="287" spans="1:19" ht="26.25" x14ac:dyDescent="0.25">
      <c r="A287" s="506"/>
      <c r="B287" s="505" t="s">
        <v>591</v>
      </c>
      <c r="C287" s="591"/>
      <c r="D287" s="252">
        <f>D90+D94+D102+D196+D263+D269</f>
        <v>0</v>
      </c>
      <c r="E287" s="252">
        <f t="shared" ref="E287:O287" si="136">E90+E94+E102+E196+E263+E269</f>
        <v>0</v>
      </c>
      <c r="F287" s="252">
        <f t="shared" si="136"/>
        <v>0</v>
      </c>
      <c r="G287" s="252">
        <f t="shared" si="136"/>
        <v>0</v>
      </c>
      <c r="H287" s="253">
        <f t="shared" si="136"/>
        <v>1535.8</v>
      </c>
      <c r="I287" s="253">
        <f t="shared" si="136"/>
        <v>375.6</v>
      </c>
      <c r="J287" s="253">
        <f t="shared" si="136"/>
        <v>82.6</v>
      </c>
      <c r="K287" s="253">
        <f t="shared" si="136"/>
        <v>1160.2</v>
      </c>
      <c r="L287" s="439">
        <f t="shared" si="136"/>
        <v>1535.8</v>
      </c>
      <c r="M287" s="439">
        <f t="shared" si="136"/>
        <v>375.6</v>
      </c>
      <c r="N287" s="439">
        <f t="shared" si="136"/>
        <v>82.6</v>
      </c>
      <c r="O287" s="439">
        <f t="shared" si="136"/>
        <v>1160.2</v>
      </c>
      <c r="P287" s="260"/>
      <c r="Q287" s="260"/>
      <c r="R287" s="260"/>
    </row>
    <row r="288" spans="1:19" ht="39" customHeight="1" x14ac:dyDescent="0.25">
      <c r="A288" s="507"/>
      <c r="B288" s="210" t="s">
        <v>592</v>
      </c>
      <c r="C288" s="592"/>
      <c r="D288" s="252">
        <f>D91+D95+D197</f>
        <v>0</v>
      </c>
      <c r="E288" s="252">
        <f t="shared" ref="E288:S288" si="137">E91+E95+E197</f>
        <v>0</v>
      </c>
      <c r="F288" s="252">
        <f t="shared" si="137"/>
        <v>0</v>
      </c>
      <c r="G288" s="252">
        <f t="shared" si="137"/>
        <v>0</v>
      </c>
      <c r="H288" s="253">
        <f t="shared" si="137"/>
        <v>215.39999999999998</v>
      </c>
      <c r="I288" s="253">
        <f t="shared" si="137"/>
        <v>33</v>
      </c>
      <c r="J288" s="253">
        <f t="shared" si="137"/>
        <v>3.1</v>
      </c>
      <c r="K288" s="253">
        <f t="shared" si="137"/>
        <v>182.4</v>
      </c>
      <c r="L288" s="439">
        <f t="shared" si="137"/>
        <v>215.39999999999998</v>
      </c>
      <c r="M288" s="439">
        <f t="shared" si="137"/>
        <v>33</v>
      </c>
      <c r="N288" s="439">
        <f t="shared" si="137"/>
        <v>3.1</v>
      </c>
      <c r="O288" s="439">
        <f t="shared" si="137"/>
        <v>182.4</v>
      </c>
      <c r="P288" s="252">
        <f t="shared" si="137"/>
        <v>0</v>
      </c>
      <c r="Q288" s="252">
        <f t="shared" si="137"/>
        <v>0</v>
      </c>
      <c r="R288" s="252">
        <f t="shared" si="137"/>
        <v>0</v>
      </c>
      <c r="S288" s="252">
        <f t="shared" si="137"/>
        <v>0</v>
      </c>
    </row>
    <row r="289" spans="1:15" x14ac:dyDescent="0.25">
      <c r="A289" s="110"/>
      <c r="B289" s="127"/>
      <c r="C289" s="254"/>
      <c r="D289" s="127"/>
      <c r="E289" s="127"/>
      <c r="F289" s="255"/>
      <c r="G289" s="255"/>
      <c r="H289" s="255"/>
      <c r="I289" s="255"/>
      <c r="J289" s="255"/>
      <c r="K289" s="127"/>
      <c r="L289" s="255"/>
      <c r="M289" s="255"/>
      <c r="N289" s="255"/>
      <c r="O289" s="18"/>
    </row>
    <row r="290" spans="1:15" x14ac:dyDescent="0.25">
      <c r="A290" s="110"/>
      <c r="B290" s="7"/>
      <c r="C290" s="256"/>
      <c r="D290" s="7"/>
      <c r="E290" s="7"/>
      <c r="F290" s="114"/>
      <c r="G290" s="7"/>
      <c r="H290" s="7"/>
      <c r="I290" s="7"/>
      <c r="J290" s="7"/>
      <c r="L290" s="7"/>
      <c r="M290" s="7"/>
      <c r="N290" s="7"/>
      <c r="O290" s="7"/>
    </row>
    <row r="291" spans="1:15" x14ac:dyDescent="0.25">
      <c r="A291" s="7"/>
      <c r="B291" s="7"/>
      <c r="C291" s="257"/>
      <c r="D291" s="7"/>
      <c r="E291" s="7"/>
      <c r="F291" s="7"/>
      <c r="G291" s="7"/>
      <c r="H291" s="7"/>
      <c r="I291" s="7"/>
      <c r="J291" s="7"/>
      <c r="L291" s="7"/>
      <c r="M291" s="7"/>
      <c r="N291" s="7"/>
      <c r="O291" s="7"/>
    </row>
    <row r="292" spans="1:15" x14ac:dyDescent="0.25">
      <c r="A292" s="7"/>
      <c r="B292" s="7"/>
      <c r="C292" s="257"/>
      <c r="D292" s="7"/>
      <c r="E292" s="7"/>
      <c r="F292" s="7"/>
      <c r="G292" s="7"/>
      <c r="H292" s="7"/>
      <c r="I292" s="7"/>
      <c r="J292" s="7"/>
      <c r="L292" s="7"/>
      <c r="M292" s="7"/>
      <c r="N292" s="7"/>
    </row>
    <row r="293" spans="1:15" x14ac:dyDescent="0.25">
      <c r="A293" s="7"/>
      <c r="B293" s="7"/>
      <c r="C293" s="257"/>
      <c r="D293" s="7"/>
      <c r="E293" s="7"/>
      <c r="F293" s="7"/>
      <c r="G293" s="7"/>
      <c r="H293" s="7"/>
      <c r="I293" s="7"/>
      <c r="J293" s="7"/>
      <c r="L293" s="7"/>
      <c r="M293" s="7"/>
      <c r="N293" s="7"/>
    </row>
    <row r="294" spans="1:15" x14ac:dyDescent="0.25">
      <c r="A294" s="7"/>
      <c r="B294" s="7"/>
      <c r="C294" s="257"/>
      <c r="D294" s="7"/>
      <c r="E294" s="7"/>
      <c r="F294" s="7"/>
      <c r="G294" s="7"/>
      <c r="H294" s="7"/>
      <c r="I294" s="7"/>
      <c r="J294" s="7"/>
      <c r="L294" s="7"/>
      <c r="M294" s="7"/>
      <c r="N294" s="7"/>
    </row>
    <row r="295" spans="1:15" x14ac:dyDescent="0.25">
      <c r="A295" s="7"/>
      <c r="B295" s="7"/>
      <c r="C295" s="257"/>
      <c r="D295" s="7"/>
      <c r="E295" s="7"/>
      <c r="F295" s="7"/>
      <c r="G295" s="7"/>
      <c r="H295" s="7"/>
      <c r="I295" s="7"/>
      <c r="J295" s="7"/>
      <c r="L295" s="7"/>
      <c r="M295" s="7"/>
      <c r="N295" s="7"/>
    </row>
    <row r="296" spans="1:15" x14ac:dyDescent="0.25">
      <c r="A296" s="7"/>
      <c r="B296" s="7"/>
      <c r="C296" s="257"/>
      <c r="D296" s="7"/>
      <c r="E296" s="7"/>
      <c r="F296" s="7"/>
      <c r="G296" s="7" t="s">
        <v>174</v>
      </c>
      <c r="H296" s="7"/>
      <c r="I296" s="7"/>
      <c r="J296" s="7"/>
      <c r="L296" s="7"/>
      <c r="M296" s="7"/>
      <c r="N296" s="7"/>
    </row>
    <row r="297" spans="1:15" x14ac:dyDescent="0.25">
      <c r="A297" s="7"/>
      <c r="B297" s="7"/>
      <c r="C297" s="257"/>
      <c r="D297" s="7"/>
      <c r="E297" s="7"/>
      <c r="F297" s="7"/>
      <c r="G297" s="7"/>
      <c r="H297" s="7"/>
      <c r="I297" s="7"/>
      <c r="J297" s="7"/>
      <c r="L297" s="7"/>
      <c r="M297" s="7"/>
      <c r="N297" s="7"/>
    </row>
    <row r="298" spans="1:15" x14ac:dyDescent="0.25">
      <c r="A298" s="7"/>
      <c r="B298" s="7"/>
      <c r="C298" s="257"/>
      <c r="D298" s="7"/>
      <c r="E298" s="7"/>
      <c r="F298" s="7"/>
      <c r="G298" s="7"/>
      <c r="H298" s="7"/>
      <c r="I298" s="7"/>
      <c r="J298" s="7"/>
      <c r="L298" s="7"/>
      <c r="M298" s="7"/>
      <c r="N298" s="7"/>
    </row>
    <row r="299" spans="1:15" x14ac:dyDescent="0.25">
      <c r="A299" s="7"/>
      <c r="B299" s="7"/>
      <c r="C299" s="257"/>
      <c r="D299" s="7"/>
      <c r="E299" s="7"/>
      <c r="F299" s="7"/>
      <c r="G299" s="7"/>
      <c r="H299" s="7"/>
      <c r="I299" s="7"/>
      <c r="J299" s="7"/>
      <c r="L299" s="7"/>
      <c r="M299" s="7"/>
      <c r="N299" s="7"/>
    </row>
    <row r="300" spans="1:15" x14ac:dyDescent="0.25">
      <c r="A300" s="7"/>
      <c r="B300" s="7"/>
      <c r="C300" s="257"/>
      <c r="D300" s="7"/>
      <c r="E300" s="7"/>
      <c r="F300" s="7"/>
      <c r="G300" s="7"/>
      <c r="H300" s="7"/>
      <c r="I300" s="7"/>
      <c r="J300" s="7"/>
      <c r="L300" s="7"/>
      <c r="M300" s="7"/>
      <c r="N300" s="7"/>
    </row>
    <row r="301" spans="1:15" x14ac:dyDescent="0.25">
      <c r="A301" s="7"/>
      <c r="B301" s="7"/>
      <c r="C301" s="257"/>
      <c r="D301" s="7"/>
      <c r="E301" s="7"/>
      <c r="F301" s="7"/>
      <c r="G301" s="7"/>
      <c r="H301" s="7"/>
      <c r="I301" s="7"/>
      <c r="J301" s="7"/>
      <c r="L301" s="7"/>
      <c r="M301" s="7"/>
      <c r="N301" s="7"/>
    </row>
    <row r="302" spans="1:15" x14ac:dyDescent="0.25">
      <c r="A302" s="7"/>
      <c r="B302" s="7"/>
      <c r="C302" s="257"/>
      <c r="D302" s="7"/>
      <c r="E302" s="7"/>
      <c r="F302" s="7"/>
      <c r="G302" s="7"/>
      <c r="H302" s="7"/>
      <c r="I302" s="7"/>
      <c r="J302" s="7"/>
      <c r="L302" s="7"/>
      <c r="M302" s="7"/>
      <c r="N302" s="7"/>
    </row>
    <row r="303" spans="1:15" x14ac:dyDescent="0.25">
      <c r="A303" s="7"/>
      <c r="B303" s="7"/>
      <c r="C303" s="257"/>
      <c r="D303" s="7"/>
      <c r="E303" s="7"/>
      <c r="F303" s="7"/>
      <c r="G303" s="7"/>
      <c r="H303" s="7"/>
      <c r="I303" s="7"/>
      <c r="J303" s="7"/>
      <c r="L303" s="7"/>
      <c r="M303" s="7"/>
      <c r="N303" s="7"/>
    </row>
    <row r="304" spans="1:15" x14ac:dyDescent="0.25">
      <c r="A304" s="7"/>
      <c r="B304" s="7"/>
      <c r="C304" s="257"/>
      <c r="D304" s="7"/>
      <c r="E304" s="7"/>
      <c r="F304" s="7"/>
      <c r="G304" s="7"/>
      <c r="H304" s="7"/>
      <c r="I304" s="7"/>
      <c r="J304" s="7"/>
      <c r="L304" s="7"/>
      <c r="M304" s="7"/>
      <c r="N304" s="7"/>
    </row>
    <row r="305" spans="1:14" x14ac:dyDescent="0.25">
      <c r="A305" s="7"/>
      <c r="B305" s="7"/>
      <c r="C305" s="257"/>
      <c r="D305" s="7"/>
      <c r="E305" s="7"/>
      <c r="F305" s="7"/>
      <c r="G305" s="7"/>
      <c r="H305" s="7"/>
      <c r="I305" s="7"/>
      <c r="J305" s="7"/>
      <c r="L305" s="7"/>
      <c r="M305" s="7"/>
      <c r="N305" s="7"/>
    </row>
    <row r="306" spans="1:14" x14ac:dyDescent="0.25">
      <c r="A306" s="7"/>
      <c r="B306" s="7"/>
      <c r="C306" s="257"/>
      <c r="D306" s="7"/>
      <c r="E306" s="7"/>
      <c r="F306" s="7"/>
      <c r="G306" s="7"/>
      <c r="H306" s="7"/>
      <c r="I306" s="7"/>
      <c r="J306" s="7"/>
      <c r="L306" s="7"/>
      <c r="M306" s="7"/>
      <c r="N306" s="7"/>
    </row>
    <row r="307" spans="1:14" x14ac:dyDescent="0.25">
      <c r="A307" s="7"/>
      <c r="B307" s="7"/>
      <c r="C307" s="257"/>
      <c r="D307" s="7"/>
      <c r="E307" s="7"/>
      <c r="F307" s="7"/>
      <c r="G307" s="7"/>
      <c r="H307" s="7"/>
      <c r="I307" s="7"/>
      <c r="J307" s="7"/>
      <c r="L307" s="7"/>
      <c r="M307" s="7"/>
      <c r="N307" s="7"/>
    </row>
    <row r="308" spans="1:14" x14ac:dyDescent="0.25">
      <c r="A308" s="7"/>
      <c r="B308" s="7"/>
      <c r="C308" s="257"/>
      <c r="D308" s="7"/>
      <c r="E308" s="7"/>
      <c r="F308" s="7"/>
      <c r="G308" s="7"/>
      <c r="H308" s="7"/>
      <c r="I308" s="7"/>
      <c r="J308" s="7"/>
      <c r="L308" s="7"/>
      <c r="M308" s="7"/>
      <c r="N308" s="7"/>
    </row>
    <row r="309" spans="1:14" x14ac:dyDescent="0.25">
      <c r="A309" s="7"/>
      <c r="B309" s="7"/>
      <c r="C309" s="257"/>
      <c r="D309" s="7"/>
      <c r="E309" s="7"/>
      <c r="F309" s="7"/>
      <c r="G309" s="7"/>
      <c r="H309" s="7"/>
      <c r="I309" s="7"/>
      <c r="J309" s="7"/>
      <c r="L309" s="7"/>
      <c r="M309" s="7"/>
      <c r="N309" s="7"/>
    </row>
    <row r="310" spans="1:14" x14ac:dyDescent="0.25">
      <c r="A310" s="7"/>
      <c r="B310" s="7"/>
      <c r="C310" s="257"/>
      <c r="D310" s="7"/>
      <c r="E310" s="7"/>
      <c r="F310" s="7"/>
      <c r="G310" s="7"/>
      <c r="H310" s="7"/>
      <c r="I310" s="7"/>
      <c r="J310" s="7"/>
      <c r="L310" s="7"/>
      <c r="M310" s="7"/>
      <c r="N310" s="7"/>
    </row>
    <row r="311" spans="1:14" x14ac:dyDescent="0.25">
      <c r="A311" s="7"/>
      <c r="B311" s="7"/>
      <c r="C311" s="257"/>
      <c r="D311" s="7"/>
      <c r="E311" s="7"/>
      <c r="F311" s="7"/>
      <c r="G311" s="7"/>
      <c r="H311" s="7"/>
      <c r="I311" s="7"/>
      <c r="J311" s="7"/>
      <c r="L311" s="7"/>
      <c r="M311" s="7"/>
      <c r="N311" s="7"/>
    </row>
    <row r="312" spans="1:14" x14ac:dyDescent="0.25">
      <c r="A312" s="7"/>
      <c r="B312" s="7"/>
      <c r="C312" s="257"/>
      <c r="D312" s="7"/>
      <c r="E312" s="7"/>
      <c r="F312" s="7"/>
      <c r="G312" s="7"/>
      <c r="H312" s="7"/>
      <c r="I312" s="7"/>
      <c r="J312" s="7"/>
      <c r="L312" s="7"/>
      <c r="M312" s="7"/>
      <c r="N312" s="7"/>
    </row>
    <row r="313" spans="1:14" x14ac:dyDescent="0.25">
      <c r="A313" s="7"/>
      <c r="B313" s="7"/>
      <c r="C313" s="257"/>
      <c r="D313" s="7"/>
      <c r="E313" s="7"/>
      <c r="F313" s="7"/>
      <c r="G313" s="7"/>
      <c r="H313" s="7"/>
      <c r="I313" s="7"/>
      <c r="J313" s="7"/>
      <c r="L313" s="7"/>
      <c r="M313" s="7"/>
      <c r="N313" s="7"/>
    </row>
    <row r="314" spans="1:14" x14ac:dyDescent="0.25">
      <c r="A314" s="7"/>
      <c r="B314" s="7"/>
      <c r="C314" s="257"/>
      <c r="D314" s="7"/>
      <c r="E314" s="7"/>
      <c r="F314" s="7"/>
      <c r="G314" s="7"/>
      <c r="H314" s="7"/>
      <c r="I314" s="7"/>
      <c r="J314" s="7"/>
      <c r="L314" s="7"/>
      <c r="M314" s="7"/>
      <c r="N314" s="7"/>
    </row>
    <row r="315" spans="1:14" x14ac:dyDescent="0.25">
      <c r="A315" s="7"/>
      <c r="B315" s="7"/>
      <c r="C315" s="257"/>
      <c r="D315" s="7"/>
      <c r="E315" s="7"/>
      <c r="F315" s="7"/>
      <c r="G315" s="7"/>
      <c r="H315" s="7"/>
      <c r="I315" s="7"/>
      <c r="J315" s="7"/>
      <c r="L315" s="7"/>
      <c r="M315" s="7"/>
      <c r="N315" s="7"/>
    </row>
    <row r="316" spans="1:14" x14ac:dyDescent="0.25">
      <c r="A316" s="7"/>
      <c r="B316" s="7"/>
      <c r="C316" s="257"/>
      <c r="D316" s="7"/>
      <c r="E316" s="7"/>
      <c r="F316" s="7"/>
      <c r="G316" s="7"/>
      <c r="H316" s="7"/>
      <c r="I316" s="7"/>
      <c r="J316" s="7"/>
      <c r="L316" s="7"/>
      <c r="M316" s="7"/>
      <c r="N316" s="7"/>
    </row>
    <row r="317" spans="1:14" x14ac:dyDescent="0.25">
      <c r="A317" s="7"/>
      <c r="B317" s="7"/>
      <c r="C317" s="257"/>
      <c r="D317" s="7"/>
      <c r="E317" s="7"/>
      <c r="F317" s="7"/>
      <c r="G317" s="7"/>
      <c r="H317" s="7"/>
      <c r="I317" s="7"/>
      <c r="J317" s="7"/>
      <c r="L317" s="7"/>
      <c r="M317" s="7"/>
      <c r="N317" s="7"/>
    </row>
    <row r="318" spans="1:14" x14ac:dyDescent="0.25">
      <c r="A318" s="7"/>
      <c r="B318" s="7"/>
      <c r="C318" s="257"/>
      <c r="D318" s="7"/>
      <c r="E318" s="7"/>
      <c r="F318" s="7"/>
      <c r="G318" s="7"/>
      <c r="H318" s="7"/>
      <c r="I318" s="7"/>
      <c r="J318" s="7"/>
      <c r="L318" s="7"/>
      <c r="M318" s="7"/>
      <c r="N318" s="7"/>
    </row>
    <row r="319" spans="1:14" x14ac:dyDescent="0.25">
      <c r="A319" s="7"/>
      <c r="B319" s="7"/>
      <c r="C319" s="257"/>
      <c r="D319" s="7"/>
      <c r="E319" s="7"/>
      <c r="F319" s="7"/>
      <c r="G319" s="7"/>
      <c r="H319" s="7"/>
      <c r="I319" s="7"/>
      <c r="J319" s="7"/>
      <c r="L319" s="7"/>
      <c r="M319" s="7"/>
      <c r="N319" s="7"/>
    </row>
    <row r="320" spans="1:14" x14ac:dyDescent="0.25">
      <c r="A320" s="7"/>
      <c r="B320" s="7"/>
      <c r="C320" s="257"/>
      <c r="D320" s="7"/>
      <c r="E320" s="7"/>
      <c r="F320" s="7"/>
      <c r="G320" s="7"/>
      <c r="H320" s="7"/>
      <c r="I320" s="7"/>
      <c r="J320" s="7"/>
      <c r="L320" s="7"/>
      <c r="M320" s="7"/>
      <c r="N320" s="7"/>
    </row>
    <row r="321" spans="1:14" x14ac:dyDescent="0.25">
      <c r="A321" s="7"/>
      <c r="B321" s="7"/>
      <c r="C321" s="257"/>
      <c r="D321" s="7"/>
      <c r="E321" s="7"/>
      <c r="F321" s="7"/>
      <c r="G321" s="7"/>
      <c r="H321" s="7"/>
      <c r="I321" s="7"/>
      <c r="J321" s="7"/>
      <c r="L321" s="7"/>
      <c r="M321" s="7"/>
      <c r="N321" s="7"/>
    </row>
    <row r="322" spans="1:14" x14ac:dyDescent="0.25">
      <c r="A322" s="7"/>
      <c r="B322" s="7"/>
      <c r="C322" s="257"/>
      <c r="D322" s="7"/>
      <c r="E322" s="7"/>
      <c r="F322" s="7"/>
      <c r="G322" s="7"/>
      <c r="H322" s="7"/>
      <c r="I322" s="7"/>
      <c r="J322" s="7"/>
      <c r="L322" s="7"/>
      <c r="M322" s="7"/>
      <c r="N322" s="7"/>
    </row>
    <row r="323" spans="1:14" x14ac:dyDescent="0.25">
      <c r="A323" s="7"/>
      <c r="B323" s="7"/>
      <c r="C323" s="257"/>
      <c r="D323" s="7"/>
      <c r="E323" s="7"/>
      <c r="F323" s="7"/>
      <c r="G323" s="7"/>
      <c r="H323" s="7"/>
      <c r="I323" s="7"/>
      <c r="J323" s="7"/>
      <c r="L323" s="7"/>
      <c r="M323" s="7"/>
      <c r="N323" s="7"/>
    </row>
    <row r="324" spans="1:14" x14ac:dyDescent="0.25">
      <c r="A324" s="7"/>
      <c r="B324" s="7"/>
      <c r="C324" s="257"/>
      <c r="D324" s="7"/>
      <c r="E324" s="7"/>
      <c r="F324" s="7"/>
      <c r="G324" s="7"/>
      <c r="H324" s="7"/>
      <c r="I324" s="7"/>
      <c r="J324" s="7"/>
      <c r="L324" s="7"/>
      <c r="M324" s="7"/>
      <c r="N324" s="7"/>
    </row>
    <row r="325" spans="1:14" x14ac:dyDescent="0.25">
      <c r="A325" s="7"/>
      <c r="B325" s="7"/>
      <c r="C325" s="257"/>
      <c r="D325" s="7"/>
      <c r="E325" s="7"/>
      <c r="F325" s="7"/>
      <c r="G325" s="7"/>
      <c r="H325" s="7"/>
      <c r="I325" s="7"/>
      <c r="J325" s="7"/>
      <c r="L325" s="7"/>
      <c r="M325" s="7"/>
      <c r="N325" s="7"/>
    </row>
    <row r="326" spans="1:14" x14ac:dyDescent="0.25">
      <c r="A326" s="7"/>
      <c r="B326" s="7"/>
      <c r="C326" s="257"/>
      <c r="D326" s="7"/>
      <c r="E326" s="7"/>
      <c r="F326" s="7"/>
      <c r="G326" s="7"/>
      <c r="H326" s="7"/>
      <c r="I326" s="7"/>
      <c r="J326" s="7"/>
      <c r="L326" s="7"/>
      <c r="M326" s="7"/>
      <c r="N326" s="7"/>
    </row>
    <row r="327" spans="1:14" x14ac:dyDescent="0.25">
      <c r="A327" s="7"/>
      <c r="B327" s="7"/>
      <c r="C327" s="257"/>
      <c r="D327" s="7"/>
      <c r="E327" s="7"/>
      <c r="F327" s="7"/>
      <c r="G327" s="7"/>
      <c r="H327" s="7"/>
      <c r="I327" s="7"/>
      <c r="J327" s="7"/>
      <c r="L327" s="7"/>
      <c r="M327" s="7"/>
      <c r="N327" s="7"/>
    </row>
    <row r="328" spans="1:14" x14ac:dyDescent="0.25">
      <c r="A328" s="7"/>
      <c r="B328" s="7"/>
      <c r="C328" s="257"/>
      <c r="D328" s="7"/>
      <c r="E328" s="7"/>
      <c r="F328" s="7"/>
      <c r="G328" s="7"/>
      <c r="H328" s="7"/>
      <c r="I328" s="7"/>
      <c r="J328" s="7"/>
      <c r="L328" s="7"/>
      <c r="M328" s="7"/>
      <c r="N328" s="7"/>
    </row>
    <row r="329" spans="1:14" x14ac:dyDescent="0.25">
      <c r="A329" s="7"/>
      <c r="B329" s="7"/>
      <c r="C329" s="257"/>
      <c r="D329" s="7"/>
      <c r="E329" s="7"/>
      <c r="F329" s="7"/>
      <c r="G329" s="7"/>
      <c r="H329" s="7"/>
      <c r="I329" s="7"/>
      <c r="J329" s="7"/>
      <c r="L329" s="7"/>
      <c r="M329" s="7"/>
      <c r="N329" s="7"/>
    </row>
    <row r="330" spans="1:14" x14ac:dyDescent="0.25">
      <c r="A330" s="7"/>
      <c r="B330" s="7"/>
      <c r="C330" s="257"/>
      <c r="D330" s="7"/>
      <c r="E330" s="7"/>
      <c r="F330" s="7"/>
      <c r="G330" s="7"/>
      <c r="H330" s="7"/>
      <c r="I330" s="7"/>
      <c r="J330" s="7"/>
      <c r="L330" s="7"/>
      <c r="M330" s="7"/>
      <c r="N330" s="7"/>
    </row>
    <row r="331" spans="1:14" x14ac:dyDescent="0.25">
      <c r="A331" s="7"/>
      <c r="B331" s="7"/>
      <c r="C331" s="257"/>
      <c r="D331" s="7"/>
      <c r="E331" s="7"/>
      <c r="F331" s="7"/>
      <c r="G331" s="7"/>
      <c r="H331" s="7"/>
      <c r="I331" s="7"/>
      <c r="J331" s="7"/>
      <c r="L331" s="7"/>
      <c r="M331" s="7"/>
      <c r="N331" s="7"/>
    </row>
    <row r="332" spans="1:14" x14ac:dyDescent="0.25">
      <c r="A332" s="7"/>
      <c r="B332" s="7"/>
      <c r="C332" s="257"/>
      <c r="D332" s="7"/>
      <c r="E332" s="7"/>
      <c r="F332" s="7"/>
      <c r="G332" s="7"/>
      <c r="H332" s="7"/>
      <c r="I332" s="7"/>
      <c r="J332" s="7"/>
      <c r="L332" s="7"/>
      <c r="M332" s="7"/>
      <c r="N332" s="7"/>
    </row>
    <row r="333" spans="1:14" x14ac:dyDescent="0.25">
      <c r="A333" s="7"/>
      <c r="B333" s="7"/>
      <c r="C333" s="257"/>
      <c r="D333" s="7"/>
      <c r="E333" s="7"/>
      <c r="F333" s="7"/>
      <c r="G333" s="7"/>
      <c r="H333" s="7"/>
      <c r="I333" s="7"/>
      <c r="J333" s="7"/>
      <c r="L333" s="7"/>
      <c r="M333" s="7"/>
      <c r="N333" s="7"/>
    </row>
    <row r="334" spans="1:14" x14ac:dyDescent="0.25">
      <c r="A334" s="7"/>
      <c r="B334" s="7"/>
      <c r="C334" s="257"/>
      <c r="D334" s="7"/>
      <c r="E334" s="7"/>
      <c r="F334" s="7"/>
      <c r="G334" s="7"/>
      <c r="H334" s="7"/>
      <c r="I334" s="7"/>
      <c r="J334" s="7"/>
      <c r="L334" s="7"/>
      <c r="M334" s="7"/>
      <c r="N334" s="7"/>
    </row>
    <row r="335" spans="1:14" x14ac:dyDescent="0.25">
      <c r="A335" s="7"/>
      <c r="B335" s="7"/>
      <c r="C335" s="257"/>
      <c r="D335" s="7"/>
      <c r="E335" s="7"/>
      <c r="F335" s="7"/>
      <c r="G335" s="7"/>
      <c r="H335" s="7"/>
      <c r="I335" s="7"/>
      <c r="J335" s="7"/>
      <c r="L335" s="7"/>
      <c r="M335" s="7"/>
      <c r="N335" s="7"/>
    </row>
    <row r="336" spans="1:14" x14ac:dyDescent="0.25">
      <c r="A336" s="7"/>
      <c r="B336" s="7"/>
      <c r="C336" s="257"/>
      <c r="D336" s="7"/>
      <c r="E336" s="7"/>
      <c r="F336" s="7"/>
      <c r="G336" s="7"/>
      <c r="H336" s="7"/>
      <c r="I336" s="7"/>
      <c r="J336" s="7"/>
      <c r="L336" s="7"/>
      <c r="M336" s="7"/>
      <c r="N336" s="7"/>
    </row>
    <row r="337" spans="1:14" x14ac:dyDescent="0.25">
      <c r="A337" s="7"/>
      <c r="B337" s="7"/>
      <c r="C337" s="257"/>
      <c r="D337" s="7"/>
      <c r="E337" s="7"/>
      <c r="F337" s="7"/>
      <c r="G337" s="7"/>
      <c r="H337" s="7"/>
      <c r="I337" s="7"/>
      <c r="J337" s="7"/>
      <c r="L337" s="7"/>
      <c r="M337" s="7"/>
      <c r="N337" s="7"/>
    </row>
    <row r="338" spans="1:14" x14ac:dyDescent="0.25">
      <c r="A338" s="7"/>
      <c r="B338" s="7"/>
      <c r="C338" s="257"/>
      <c r="D338" s="7"/>
      <c r="E338" s="7"/>
      <c r="F338" s="7"/>
      <c r="G338" s="7"/>
      <c r="H338" s="7"/>
      <c r="I338" s="7"/>
      <c r="J338" s="7"/>
      <c r="L338" s="7"/>
      <c r="M338" s="7"/>
      <c r="N338" s="7"/>
    </row>
    <row r="339" spans="1:14" x14ac:dyDescent="0.25">
      <c r="A339" s="7"/>
      <c r="B339" s="7"/>
      <c r="C339" s="257"/>
      <c r="D339" s="7"/>
      <c r="E339" s="7"/>
      <c r="F339" s="7"/>
      <c r="G339" s="7"/>
      <c r="H339" s="7"/>
      <c r="I339" s="7"/>
      <c r="J339" s="7"/>
      <c r="L339" s="7"/>
      <c r="M339" s="7"/>
      <c r="N339" s="7"/>
    </row>
    <row r="340" spans="1:14" x14ac:dyDescent="0.25">
      <c r="A340" s="7"/>
      <c r="B340" s="7"/>
      <c r="C340" s="257"/>
      <c r="D340" s="7"/>
      <c r="E340" s="7"/>
      <c r="F340" s="7"/>
      <c r="G340" s="7"/>
      <c r="H340" s="7"/>
      <c r="I340" s="7"/>
      <c r="J340" s="7"/>
      <c r="L340" s="7"/>
      <c r="M340" s="7"/>
      <c r="N340" s="7"/>
    </row>
    <row r="341" spans="1:14" x14ac:dyDescent="0.25">
      <c r="A341" s="7"/>
      <c r="B341" s="7"/>
      <c r="C341" s="257"/>
      <c r="D341" s="7"/>
      <c r="E341" s="7"/>
      <c r="F341" s="7"/>
      <c r="G341" s="7"/>
      <c r="H341" s="7"/>
      <c r="I341" s="7"/>
      <c r="J341" s="7"/>
      <c r="L341" s="7"/>
      <c r="M341" s="7"/>
      <c r="N341" s="7"/>
    </row>
    <row r="342" spans="1:14" x14ac:dyDescent="0.25">
      <c r="A342" s="7"/>
      <c r="B342" s="7"/>
      <c r="C342" s="257"/>
      <c r="D342" s="7"/>
      <c r="E342" s="7"/>
      <c r="F342" s="7"/>
      <c r="G342" s="7"/>
      <c r="H342" s="7"/>
      <c r="I342" s="7"/>
      <c r="J342" s="7"/>
      <c r="L342" s="7"/>
      <c r="M342" s="7"/>
      <c r="N342" s="7"/>
    </row>
    <row r="343" spans="1:14" x14ac:dyDescent="0.25">
      <c r="A343" s="7"/>
      <c r="B343" s="7"/>
      <c r="C343" s="257"/>
      <c r="D343" s="7"/>
      <c r="E343" s="7"/>
      <c r="F343" s="7"/>
      <c r="G343" s="7"/>
      <c r="H343" s="7"/>
      <c r="I343" s="7"/>
      <c r="J343" s="7"/>
      <c r="L343" s="7"/>
      <c r="M343" s="7"/>
      <c r="N343" s="7"/>
    </row>
    <row r="344" spans="1:14" x14ac:dyDescent="0.25">
      <c r="A344" s="7"/>
      <c r="B344" s="7"/>
      <c r="C344" s="257"/>
      <c r="D344" s="7"/>
      <c r="E344" s="7"/>
      <c r="F344" s="7"/>
      <c r="G344" s="7"/>
      <c r="H344" s="7"/>
      <c r="I344" s="7"/>
      <c r="J344" s="7"/>
      <c r="L344" s="7"/>
      <c r="M344" s="7"/>
      <c r="N344" s="7"/>
    </row>
    <row r="345" spans="1:14" x14ac:dyDescent="0.25">
      <c r="A345" s="7"/>
      <c r="B345" s="7"/>
      <c r="C345" s="257"/>
      <c r="D345" s="7"/>
      <c r="E345" s="7"/>
      <c r="F345" s="7"/>
      <c r="G345" s="7"/>
      <c r="H345" s="7"/>
      <c r="I345" s="7"/>
      <c r="J345" s="7"/>
      <c r="L345" s="7"/>
      <c r="M345" s="7"/>
      <c r="N345" s="7"/>
    </row>
    <row r="346" spans="1:14" x14ac:dyDescent="0.25">
      <c r="A346" s="7"/>
      <c r="B346" s="7"/>
      <c r="C346" s="257"/>
      <c r="D346" s="7"/>
      <c r="E346" s="7"/>
      <c r="F346" s="7"/>
      <c r="G346" s="7"/>
      <c r="H346" s="7"/>
      <c r="I346" s="7"/>
      <c r="J346" s="7"/>
      <c r="L346" s="7"/>
      <c r="M346" s="7"/>
      <c r="N346" s="7"/>
    </row>
    <row r="347" spans="1:14" x14ac:dyDescent="0.25">
      <c r="A347" s="7"/>
      <c r="B347" s="7"/>
      <c r="C347" s="257"/>
      <c r="D347" s="7"/>
      <c r="E347" s="7"/>
      <c r="F347" s="7"/>
      <c r="G347" s="7"/>
      <c r="H347" s="7"/>
      <c r="I347" s="7"/>
      <c r="J347" s="7"/>
      <c r="L347" s="7"/>
      <c r="M347" s="7"/>
      <c r="N347" s="7"/>
    </row>
    <row r="348" spans="1:14" x14ac:dyDescent="0.25">
      <c r="A348" s="7"/>
      <c r="B348" s="7"/>
      <c r="C348" s="257"/>
      <c r="D348" s="7"/>
      <c r="E348" s="7"/>
      <c r="F348" s="7"/>
      <c r="G348" s="7"/>
      <c r="H348" s="7"/>
      <c r="I348" s="7"/>
      <c r="J348" s="7"/>
      <c r="L348" s="7"/>
      <c r="M348" s="7"/>
      <c r="N348" s="7"/>
    </row>
    <row r="349" spans="1:14" x14ac:dyDescent="0.25">
      <c r="A349" s="7"/>
      <c r="B349" s="7"/>
      <c r="C349" s="257"/>
      <c r="D349" s="7"/>
      <c r="E349" s="7"/>
      <c r="F349" s="7"/>
      <c r="G349" s="7"/>
      <c r="H349" s="7"/>
      <c r="I349" s="7"/>
      <c r="J349" s="7"/>
      <c r="L349" s="7"/>
      <c r="M349" s="7"/>
      <c r="N349" s="7"/>
    </row>
    <row r="350" spans="1:14" x14ac:dyDescent="0.25">
      <c r="A350" s="7"/>
      <c r="B350" s="7"/>
      <c r="C350" s="257"/>
      <c r="D350" s="7"/>
      <c r="E350" s="7"/>
      <c r="F350" s="7"/>
      <c r="G350" s="7"/>
      <c r="H350" s="7"/>
      <c r="I350" s="7"/>
      <c r="J350" s="7"/>
      <c r="L350" s="7"/>
      <c r="M350" s="7"/>
      <c r="N350" s="7"/>
    </row>
    <row r="351" spans="1:14" x14ac:dyDescent="0.25">
      <c r="A351" s="7"/>
      <c r="B351" s="7"/>
      <c r="C351" s="257"/>
      <c r="D351" s="7"/>
      <c r="E351" s="7"/>
      <c r="F351" s="7"/>
      <c r="G351" s="7"/>
      <c r="H351" s="7"/>
      <c r="I351" s="7"/>
      <c r="J351" s="7"/>
      <c r="L351" s="7"/>
      <c r="M351" s="7"/>
      <c r="N351" s="7"/>
    </row>
    <row r="352" spans="1:14" x14ac:dyDescent="0.25">
      <c r="A352" s="7"/>
      <c r="B352" s="7"/>
      <c r="C352" s="257"/>
      <c r="D352" s="7"/>
      <c r="E352" s="7"/>
      <c r="F352" s="7"/>
      <c r="G352" s="7"/>
      <c r="H352" s="7"/>
      <c r="I352" s="7"/>
      <c r="J352" s="7"/>
      <c r="L352" s="7"/>
      <c r="M352" s="7"/>
      <c r="N352" s="7"/>
    </row>
    <row r="353" spans="1:14" x14ac:dyDescent="0.25">
      <c r="A353" s="7"/>
      <c r="B353" s="7"/>
      <c r="C353" s="257"/>
      <c r="D353" s="7"/>
      <c r="E353" s="7"/>
      <c r="F353" s="7"/>
      <c r="G353" s="7"/>
      <c r="H353" s="7"/>
      <c r="I353" s="7"/>
      <c r="J353" s="7"/>
      <c r="L353" s="7"/>
      <c r="M353" s="7"/>
      <c r="N353" s="7"/>
    </row>
    <row r="354" spans="1:14" x14ac:dyDescent="0.25">
      <c r="A354" s="7"/>
      <c r="B354" s="7"/>
      <c r="C354" s="257"/>
      <c r="D354" s="7"/>
      <c r="E354" s="7"/>
      <c r="F354" s="7"/>
      <c r="G354" s="7"/>
      <c r="H354" s="7"/>
      <c r="I354" s="7"/>
      <c r="J354" s="7"/>
      <c r="L354" s="7"/>
      <c r="M354" s="7"/>
      <c r="N354" s="7"/>
    </row>
    <row r="355" spans="1:14" x14ac:dyDescent="0.25">
      <c r="A355" s="7"/>
      <c r="B355" s="7"/>
      <c r="C355" s="257"/>
      <c r="D355" s="7"/>
      <c r="E355" s="7"/>
      <c r="F355" s="7"/>
      <c r="G355" s="7"/>
      <c r="H355" s="7"/>
      <c r="I355" s="7"/>
      <c r="J355" s="7"/>
      <c r="L355" s="7"/>
      <c r="M355" s="7"/>
      <c r="N355" s="7"/>
    </row>
    <row r="356" spans="1:14" x14ac:dyDescent="0.25">
      <c r="A356" s="7"/>
      <c r="B356" s="7"/>
      <c r="C356" s="257"/>
      <c r="D356" s="7"/>
      <c r="E356" s="7"/>
      <c r="F356" s="7"/>
      <c r="G356" s="7"/>
      <c r="H356" s="7"/>
      <c r="I356" s="7"/>
      <c r="J356" s="7"/>
      <c r="L356" s="7"/>
      <c r="M356" s="7"/>
      <c r="N356" s="7"/>
    </row>
    <row r="357" spans="1:14" x14ac:dyDescent="0.25">
      <c r="A357" s="7"/>
      <c r="B357" s="7"/>
      <c r="C357" s="257"/>
      <c r="D357" s="7"/>
      <c r="E357" s="7"/>
      <c r="F357" s="7"/>
      <c r="G357" s="7"/>
      <c r="H357" s="7"/>
      <c r="I357" s="7"/>
      <c r="J357" s="7"/>
      <c r="L357" s="7"/>
      <c r="M357" s="7"/>
      <c r="N357" s="7"/>
    </row>
    <row r="358" spans="1:14" x14ac:dyDescent="0.25">
      <c r="A358" s="7"/>
      <c r="B358" s="7"/>
      <c r="C358" s="257"/>
      <c r="D358" s="7"/>
      <c r="E358" s="7"/>
      <c r="F358" s="7"/>
      <c r="G358" s="7"/>
      <c r="H358" s="7"/>
      <c r="I358" s="7"/>
      <c r="J358" s="7"/>
      <c r="L358" s="7"/>
      <c r="M358" s="7"/>
      <c r="N358" s="7"/>
    </row>
    <row r="359" spans="1:14" x14ac:dyDescent="0.25">
      <c r="A359" s="7"/>
      <c r="B359" s="7"/>
      <c r="C359" s="257"/>
      <c r="D359" s="7"/>
      <c r="E359" s="7"/>
      <c r="F359" s="7"/>
      <c r="G359" s="7"/>
      <c r="H359" s="7"/>
      <c r="I359" s="7"/>
      <c r="J359" s="7"/>
      <c r="L359" s="7"/>
      <c r="M359" s="7"/>
      <c r="N359" s="7"/>
    </row>
    <row r="360" spans="1:14" x14ac:dyDescent="0.25">
      <c r="A360" s="7"/>
      <c r="B360" s="7"/>
      <c r="C360" s="257"/>
      <c r="D360" s="7"/>
      <c r="E360" s="7"/>
      <c r="F360" s="7"/>
      <c r="G360" s="7"/>
      <c r="H360" s="7"/>
      <c r="I360" s="7"/>
      <c r="J360" s="7"/>
      <c r="L360" s="7"/>
      <c r="M360" s="7"/>
      <c r="N360" s="7"/>
    </row>
    <row r="361" spans="1:14" x14ac:dyDescent="0.25">
      <c r="A361" s="7"/>
      <c r="B361" s="7"/>
      <c r="C361" s="257"/>
      <c r="D361" s="7"/>
      <c r="E361" s="7"/>
      <c r="F361" s="7"/>
      <c r="G361" s="7"/>
      <c r="H361" s="7"/>
      <c r="I361" s="7"/>
      <c r="J361" s="7"/>
      <c r="L361" s="7"/>
      <c r="M361" s="7"/>
      <c r="N361" s="7"/>
    </row>
    <row r="362" spans="1:14" x14ac:dyDescent="0.25">
      <c r="A362" s="7"/>
      <c r="B362" s="7"/>
      <c r="C362" s="257"/>
      <c r="D362" s="7"/>
      <c r="E362" s="7"/>
      <c r="F362" s="7"/>
      <c r="G362" s="7"/>
      <c r="H362" s="7"/>
      <c r="I362" s="7"/>
      <c r="J362" s="7"/>
      <c r="L362" s="7"/>
      <c r="M362" s="7"/>
      <c r="N362" s="7"/>
    </row>
    <row r="363" spans="1:14" x14ac:dyDescent="0.25">
      <c r="A363" s="7"/>
      <c r="B363" s="7"/>
      <c r="C363" s="257"/>
      <c r="D363" s="7"/>
      <c r="E363" s="7"/>
      <c r="F363" s="7"/>
      <c r="G363" s="7"/>
      <c r="H363" s="7"/>
      <c r="I363" s="7"/>
      <c r="J363" s="7"/>
      <c r="L363" s="7"/>
      <c r="M363" s="7"/>
      <c r="N363" s="7"/>
    </row>
    <row r="364" spans="1:14" x14ac:dyDescent="0.25">
      <c r="A364" s="7"/>
      <c r="B364" s="7"/>
      <c r="C364" s="257"/>
      <c r="D364" s="7"/>
      <c r="E364" s="7"/>
      <c r="F364" s="7"/>
      <c r="G364" s="7"/>
      <c r="H364" s="7"/>
      <c r="I364" s="7"/>
      <c r="J364" s="7"/>
      <c r="L364" s="7"/>
      <c r="M364" s="7"/>
      <c r="N364" s="7"/>
    </row>
    <row r="365" spans="1:14" x14ac:dyDescent="0.25">
      <c r="A365" s="7"/>
      <c r="B365" s="7"/>
      <c r="C365" s="257"/>
      <c r="D365" s="7"/>
      <c r="E365" s="7"/>
      <c r="F365" s="7"/>
      <c r="G365" s="7"/>
      <c r="H365" s="7"/>
      <c r="I365" s="7"/>
      <c r="J365" s="7"/>
      <c r="L365" s="7"/>
      <c r="M365" s="7"/>
      <c r="N365" s="7"/>
    </row>
    <row r="366" spans="1:14" x14ac:dyDescent="0.25">
      <c r="A366" s="7"/>
      <c r="B366" s="7"/>
      <c r="C366" s="257"/>
      <c r="D366" s="7"/>
      <c r="E366" s="7"/>
      <c r="F366" s="7"/>
      <c r="G366" s="7"/>
      <c r="H366" s="7"/>
      <c r="I366" s="7"/>
      <c r="J366" s="7"/>
      <c r="L366" s="7"/>
      <c r="M366" s="7"/>
      <c r="N366" s="7"/>
    </row>
    <row r="367" spans="1:14" x14ac:dyDescent="0.25">
      <c r="A367" s="7"/>
      <c r="B367" s="7"/>
      <c r="C367" s="257"/>
      <c r="D367" s="7"/>
      <c r="E367" s="7"/>
      <c r="F367" s="7"/>
      <c r="G367" s="7"/>
      <c r="H367" s="7"/>
      <c r="I367" s="7"/>
      <c r="J367" s="7"/>
      <c r="L367" s="7"/>
      <c r="M367" s="7"/>
      <c r="N367" s="7"/>
    </row>
    <row r="368" spans="1:14" x14ac:dyDescent="0.25">
      <c r="A368" s="7"/>
      <c r="B368" s="7"/>
      <c r="C368" s="257"/>
      <c r="D368" s="7"/>
      <c r="E368" s="7"/>
      <c r="F368" s="7"/>
      <c r="G368" s="7"/>
      <c r="H368" s="7"/>
      <c r="I368" s="7"/>
      <c r="J368" s="7"/>
      <c r="L368" s="7"/>
      <c r="M368" s="7"/>
      <c r="N368" s="7"/>
    </row>
    <row r="369" spans="1:14" x14ac:dyDescent="0.25">
      <c r="A369" s="7"/>
      <c r="B369" s="7"/>
      <c r="C369" s="257"/>
      <c r="D369" s="7"/>
      <c r="E369" s="7"/>
      <c r="F369" s="7"/>
      <c r="G369" s="7"/>
      <c r="H369" s="7"/>
      <c r="I369" s="7"/>
      <c r="J369" s="7"/>
      <c r="L369" s="7"/>
      <c r="M369" s="7"/>
      <c r="N369" s="7"/>
    </row>
    <row r="370" spans="1:14" x14ac:dyDescent="0.25">
      <c r="A370" s="7"/>
      <c r="B370" s="7"/>
      <c r="C370" s="257"/>
      <c r="D370" s="7"/>
      <c r="E370" s="7"/>
      <c r="F370" s="7"/>
      <c r="G370" s="7"/>
      <c r="H370" s="7"/>
      <c r="I370" s="7"/>
      <c r="J370" s="7"/>
      <c r="L370" s="7"/>
      <c r="M370" s="7"/>
      <c r="N370" s="7"/>
    </row>
    <row r="371" spans="1:14" x14ac:dyDescent="0.25">
      <c r="A371" s="7"/>
      <c r="B371" s="7"/>
      <c r="C371" s="257"/>
      <c r="D371" s="7"/>
      <c r="E371" s="7"/>
      <c r="F371" s="7"/>
      <c r="G371" s="7"/>
      <c r="H371" s="7"/>
      <c r="I371" s="7"/>
      <c r="J371" s="7"/>
      <c r="L371" s="7"/>
      <c r="M371" s="7"/>
      <c r="N371" s="7"/>
    </row>
    <row r="372" spans="1:14" x14ac:dyDescent="0.25">
      <c r="A372" s="7"/>
      <c r="B372" s="7"/>
      <c r="C372" s="257"/>
      <c r="D372" s="7"/>
      <c r="E372" s="7"/>
      <c r="F372" s="7"/>
      <c r="G372" s="7"/>
      <c r="H372" s="7"/>
      <c r="I372" s="7"/>
      <c r="J372" s="7"/>
      <c r="L372" s="7"/>
      <c r="M372" s="7"/>
      <c r="N372" s="7"/>
    </row>
    <row r="373" spans="1:14" x14ac:dyDescent="0.25">
      <c r="A373" s="7"/>
      <c r="B373" s="7"/>
      <c r="C373" s="257"/>
      <c r="D373" s="7"/>
      <c r="E373" s="7"/>
      <c r="F373" s="7"/>
      <c r="G373" s="7"/>
      <c r="H373" s="7"/>
      <c r="I373" s="7"/>
      <c r="J373" s="7"/>
      <c r="L373" s="7"/>
      <c r="M373" s="7"/>
      <c r="N373" s="7"/>
    </row>
    <row r="374" spans="1:14" x14ac:dyDescent="0.25">
      <c r="A374" s="7"/>
      <c r="B374" s="7"/>
      <c r="C374" s="257"/>
      <c r="D374" s="7"/>
      <c r="E374" s="7"/>
      <c r="F374" s="7"/>
      <c r="G374" s="7"/>
      <c r="H374" s="7"/>
      <c r="I374" s="7"/>
      <c r="J374" s="7"/>
      <c r="L374" s="7"/>
      <c r="M374" s="7"/>
      <c r="N374" s="7"/>
    </row>
    <row r="375" spans="1:14" x14ac:dyDescent="0.25">
      <c r="A375" s="7"/>
      <c r="B375" s="7"/>
      <c r="C375" s="257"/>
      <c r="D375" s="7"/>
      <c r="E375" s="7"/>
      <c r="F375" s="7"/>
      <c r="G375" s="7"/>
      <c r="H375" s="7"/>
      <c r="I375" s="7"/>
      <c r="J375" s="7"/>
      <c r="L375" s="7"/>
      <c r="M375" s="7"/>
      <c r="N375" s="7"/>
    </row>
    <row r="376" spans="1:14" x14ac:dyDescent="0.25">
      <c r="A376" s="7"/>
      <c r="B376" s="7"/>
      <c r="C376" s="257"/>
      <c r="D376" s="7"/>
      <c r="E376" s="7"/>
      <c r="F376" s="7"/>
      <c r="G376" s="7"/>
      <c r="H376" s="7"/>
      <c r="I376" s="7"/>
      <c r="J376" s="7"/>
      <c r="L376" s="7"/>
      <c r="M376" s="7"/>
      <c r="N376" s="7"/>
    </row>
    <row r="377" spans="1:14" x14ac:dyDescent="0.25">
      <c r="A377" s="7"/>
      <c r="B377" s="7"/>
      <c r="C377" s="257"/>
      <c r="D377" s="7"/>
      <c r="E377" s="7"/>
      <c r="F377" s="7"/>
      <c r="G377" s="7"/>
      <c r="H377" s="7"/>
      <c r="I377" s="7"/>
      <c r="J377" s="7"/>
      <c r="L377" s="7"/>
      <c r="M377" s="7"/>
      <c r="N377" s="7"/>
    </row>
    <row r="378" spans="1:14" x14ac:dyDescent="0.25">
      <c r="A378" s="7"/>
      <c r="B378" s="7"/>
      <c r="C378" s="257"/>
      <c r="D378" s="7"/>
      <c r="E378" s="7"/>
      <c r="F378" s="7"/>
      <c r="G378" s="7"/>
      <c r="H378" s="7"/>
      <c r="I378" s="7"/>
      <c r="J378" s="7"/>
      <c r="L378" s="7"/>
      <c r="M378" s="7"/>
      <c r="N378" s="7"/>
    </row>
    <row r="379" spans="1:14" x14ac:dyDescent="0.25">
      <c r="A379" s="7"/>
      <c r="B379" s="7"/>
      <c r="C379" s="257"/>
      <c r="D379" s="7"/>
      <c r="E379" s="7"/>
      <c r="F379" s="7"/>
      <c r="G379" s="7"/>
      <c r="H379" s="7"/>
      <c r="I379" s="7"/>
      <c r="J379" s="7"/>
      <c r="L379" s="7"/>
      <c r="M379" s="7"/>
      <c r="N379" s="7"/>
    </row>
    <row r="380" spans="1:14" x14ac:dyDescent="0.25">
      <c r="A380" s="7"/>
      <c r="B380" s="7"/>
      <c r="C380" s="257"/>
      <c r="D380" s="7"/>
      <c r="E380" s="7"/>
      <c r="F380" s="7"/>
      <c r="G380" s="7"/>
      <c r="H380" s="7"/>
      <c r="I380" s="7"/>
      <c r="J380" s="7"/>
      <c r="L380" s="7"/>
      <c r="M380" s="7"/>
      <c r="N380" s="7"/>
    </row>
    <row r="381" spans="1:14" x14ac:dyDescent="0.25">
      <c r="A381" s="7"/>
      <c r="B381" s="7"/>
      <c r="C381" s="257"/>
      <c r="D381" s="7"/>
      <c r="E381" s="7"/>
      <c r="F381" s="7"/>
      <c r="G381" s="7"/>
      <c r="H381" s="7"/>
      <c r="I381" s="7"/>
      <c r="J381" s="7"/>
      <c r="L381" s="7"/>
      <c r="M381" s="7"/>
      <c r="N381" s="7"/>
    </row>
    <row r="382" spans="1:14" x14ac:dyDescent="0.25">
      <c r="A382" s="7"/>
      <c r="B382" s="7"/>
      <c r="C382" s="257"/>
      <c r="D382" s="7"/>
      <c r="E382" s="7"/>
      <c r="F382" s="7"/>
      <c r="G382" s="7"/>
      <c r="H382" s="7"/>
      <c r="I382" s="7"/>
      <c r="J382" s="7"/>
      <c r="L382" s="7"/>
      <c r="M382" s="7"/>
      <c r="N382" s="7"/>
    </row>
    <row r="383" spans="1:14" x14ac:dyDescent="0.25">
      <c r="A383" s="7"/>
      <c r="B383" s="7"/>
      <c r="C383" s="257"/>
      <c r="D383" s="7"/>
      <c r="E383" s="7"/>
      <c r="F383" s="7"/>
      <c r="G383" s="7"/>
      <c r="H383" s="7"/>
      <c r="I383" s="7"/>
      <c r="J383" s="7"/>
      <c r="L383" s="7"/>
      <c r="M383" s="7"/>
      <c r="N383" s="7"/>
    </row>
    <row r="384" spans="1:14" x14ac:dyDescent="0.25">
      <c r="A384" s="7"/>
      <c r="B384" s="7"/>
      <c r="C384" s="257"/>
      <c r="D384" s="7"/>
      <c r="E384" s="7"/>
      <c r="F384" s="7"/>
      <c r="G384" s="7"/>
      <c r="H384" s="7"/>
      <c r="I384" s="7"/>
      <c r="J384" s="7"/>
      <c r="L384" s="7"/>
      <c r="M384" s="7"/>
      <c r="N384" s="7"/>
    </row>
    <row r="385" spans="1:14" x14ac:dyDescent="0.25">
      <c r="A385" s="7"/>
      <c r="B385" s="7"/>
      <c r="C385" s="257"/>
      <c r="D385" s="7"/>
      <c r="E385" s="7"/>
      <c r="F385" s="7"/>
      <c r="G385" s="7"/>
      <c r="H385" s="7"/>
      <c r="I385" s="7"/>
      <c r="J385" s="7"/>
      <c r="L385" s="7"/>
      <c r="M385" s="7"/>
      <c r="N385" s="7"/>
    </row>
    <row r="386" spans="1:14" x14ac:dyDescent="0.25">
      <c r="A386" s="7"/>
      <c r="B386" s="7"/>
      <c r="C386" s="257"/>
      <c r="D386" s="7"/>
      <c r="E386" s="7"/>
      <c r="F386" s="7"/>
      <c r="G386" s="7"/>
      <c r="H386" s="7"/>
      <c r="I386" s="7"/>
      <c r="J386" s="7"/>
      <c r="L386" s="7"/>
      <c r="M386" s="7"/>
      <c r="N386" s="7"/>
    </row>
    <row r="387" spans="1:14" x14ac:dyDescent="0.25">
      <c r="A387" s="7"/>
      <c r="B387" s="7"/>
      <c r="C387" s="257"/>
      <c r="D387" s="7"/>
      <c r="E387" s="7"/>
      <c r="F387" s="7"/>
      <c r="G387" s="7"/>
      <c r="H387" s="7"/>
      <c r="I387" s="7"/>
      <c r="J387" s="7"/>
      <c r="L387" s="7"/>
      <c r="M387" s="7"/>
      <c r="N387" s="7"/>
    </row>
    <row r="388" spans="1:14" x14ac:dyDescent="0.25">
      <c r="A388" s="7"/>
      <c r="B388" s="7"/>
      <c r="C388" s="257"/>
      <c r="D388" s="7"/>
      <c r="E388" s="7"/>
      <c r="F388" s="7"/>
      <c r="G388" s="7"/>
      <c r="H388" s="7"/>
      <c r="I388" s="7"/>
      <c r="J388" s="7"/>
      <c r="L388" s="7"/>
      <c r="M388" s="7"/>
      <c r="N388" s="7"/>
    </row>
    <row r="389" spans="1:14" x14ac:dyDescent="0.25">
      <c r="A389" s="7"/>
      <c r="B389" s="7"/>
      <c r="C389" s="257"/>
      <c r="D389" s="7"/>
      <c r="E389" s="7"/>
      <c r="F389" s="7"/>
      <c r="G389" s="7"/>
      <c r="H389" s="7"/>
      <c r="I389" s="7"/>
      <c r="J389" s="7"/>
      <c r="L389" s="7"/>
      <c r="M389" s="7"/>
      <c r="N389" s="7"/>
    </row>
    <row r="390" spans="1:14" x14ac:dyDescent="0.25">
      <c r="A390" s="7"/>
      <c r="B390" s="7"/>
      <c r="C390" s="257"/>
      <c r="D390" s="7"/>
      <c r="E390" s="7"/>
      <c r="F390" s="7"/>
      <c r="G390" s="7"/>
      <c r="H390" s="7"/>
      <c r="I390" s="7"/>
      <c r="J390" s="7"/>
      <c r="L390" s="7"/>
      <c r="M390" s="7"/>
      <c r="N390" s="7"/>
    </row>
    <row r="391" spans="1:14" x14ac:dyDescent="0.25">
      <c r="A391" s="7"/>
      <c r="B391" s="7"/>
      <c r="C391" s="257"/>
      <c r="D391" s="7"/>
      <c r="E391" s="7"/>
      <c r="F391" s="7"/>
      <c r="G391" s="7"/>
      <c r="H391" s="7"/>
      <c r="I391" s="7"/>
      <c r="J391" s="7"/>
      <c r="L391" s="7"/>
      <c r="M391" s="7"/>
      <c r="N391" s="7"/>
    </row>
    <row r="392" spans="1:14" x14ac:dyDescent="0.25">
      <c r="A392" s="7"/>
      <c r="B392" s="7"/>
      <c r="C392" s="257"/>
      <c r="D392" s="7"/>
      <c r="E392" s="7"/>
      <c r="F392" s="7"/>
      <c r="G392" s="7"/>
      <c r="H392" s="7"/>
      <c r="I392" s="7"/>
      <c r="J392" s="7"/>
      <c r="L392" s="7"/>
      <c r="M392" s="7"/>
      <c r="N392" s="7"/>
    </row>
    <row r="393" spans="1:14" x14ac:dyDescent="0.25">
      <c r="A393" s="7"/>
      <c r="B393" s="7"/>
      <c r="C393" s="257"/>
      <c r="D393" s="7"/>
      <c r="E393" s="7"/>
      <c r="F393" s="7"/>
      <c r="G393" s="7"/>
      <c r="H393" s="7"/>
      <c r="I393" s="7"/>
      <c r="J393" s="7"/>
      <c r="L393" s="7"/>
      <c r="M393" s="7"/>
      <c r="N393" s="7"/>
    </row>
    <row r="394" spans="1:14" x14ac:dyDescent="0.25">
      <c r="A394" s="7"/>
      <c r="B394" s="7"/>
      <c r="C394" s="257"/>
      <c r="D394" s="7"/>
      <c r="E394" s="7"/>
      <c r="F394" s="7"/>
      <c r="G394" s="7"/>
      <c r="H394" s="7"/>
      <c r="I394" s="7"/>
      <c r="J394" s="7"/>
      <c r="L394" s="7"/>
      <c r="M394" s="7"/>
      <c r="N394" s="7"/>
    </row>
    <row r="395" spans="1:14" x14ac:dyDescent="0.25">
      <c r="A395" s="7"/>
      <c r="B395" s="7"/>
      <c r="C395" s="257"/>
      <c r="D395" s="7"/>
      <c r="E395" s="7"/>
      <c r="F395" s="7"/>
      <c r="G395" s="7"/>
      <c r="H395" s="7"/>
      <c r="I395" s="7"/>
      <c r="J395" s="7"/>
      <c r="L395" s="7"/>
      <c r="M395" s="7"/>
      <c r="N395" s="7"/>
    </row>
    <row r="396" spans="1:14" x14ac:dyDescent="0.25">
      <c r="A396" s="7"/>
      <c r="B396" s="7"/>
      <c r="C396" s="257"/>
      <c r="D396" s="7"/>
      <c r="E396" s="7"/>
      <c r="F396" s="7"/>
      <c r="G396" s="7"/>
      <c r="H396" s="7"/>
      <c r="I396" s="7"/>
      <c r="J396" s="7"/>
      <c r="L396" s="7"/>
      <c r="M396" s="7"/>
      <c r="N396" s="7"/>
    </row>
    <row r="397" spans="1:14" x14ac:dyDescent="0.25">
      <c r="A397" s="7"/>
      <c r="B397" s="7"/>
      <c r="C397" s="257"/>
      <c r="D397" s="7"/>
      <c r="E397" s="7"/>
      <c r="F397" s="7"/>
      <c r="G397" s="7"/>
      <c r="H397" s="7"/>
      <c r="I397" s="7"/>
      <c r="J397" s="7"/>
      <c r="L397" s="7"/>
      <c r="M397" s="7"/>
      <c r="N397" s="7"/>
    </row>
    <row r="398" spans="1:14" x14ac:dyDescent="0.25">
      <c r="A398" s="7"/>
      <c r="B398" s="7"/>
      <c r="C398" s="257"/>
      <c r="D398" s="7"/>
      <c r="E398" s="7"/>
      <c r="F398" s="7"/>
      <c r="G398" s="7"/>
      <c r="H398" s="7"/>
      <c r="I398" s="7"/>
      <c r="J398" s="7"/>
      <c r="L398" s="7"/>
      <c r="M398" s="7"/>
      <c r="N398" s="7"/>
    </row>
    <row r="399" spans="1:14" x14ac:dyDescent="0.25">
      <c r="A399" s="7"/>
      <c r="B399" s="7"/>
      <c r="C399" s="257"/>
      <c r="D399" s="7"/>
      <c r="E399" s="7"/>
      <c r="F399" s="7"/>
      <c r="G399" s="7"/>
      <c r="H399" s="7"/>
      <c r="I399" s="7"/>
      <c r="J399" s="7"/>
      <c r="L399" s="7"/>
      <c r="M399" s="7"/>
      <c r="N399" s="7"/>
    </row>
    <row r="400" spans="1:14" x14ac:dyDescent="0.25">
      <c r="A400" s="7"/>
      <c r="B400" s="7"/>
      <c r="C400" s="257"/>
      <c r="D400" s="7"/>
      <c r="E400" s="7"/>
      <c r="F400" s="7"/>
      <c r="G400" s="7"/>
      <c r="H400" s="7"/>
      <c r="I400" s="7"/>
      <c r="J400" s="7"/>
      <c r="L400" s="7"/>
      <c r="M400" s="7"/>
      <c r="N400" s="7"/>
    </row>
    <row r="401" spans="1:14" x14ac:dyDescent="0.25">
      <c r="A401" s="7"/>
      <c r="B401" s="7"/>
      <c r="C401" s="257"/>
      <c r="D401" s="7"/>
      <c r="E401" s="7"/>
      <c r="F401" s="7"/>
      <c r="G401" s="7"/>
      <c r="H401" s="7"/>
      <c r="I401" s="7"/>
      <c r="J401" s="7"/>
      <c r="L401" s="7"/>
      <c r="M401" s="7"/>
      <c r="N401" s="7"/>
    </row>
    <row r="402" spans="1:14" x14ac:dyDescent="0.25">
      <c r="C402" s="258"/>
    </row>
    <row r="403" spans="1:14" x14ac:dyDescent="0.25">
      <c r="C403" s="258"/>
    </row>
    <row r="404" spans="1:14" x14ac:dyDescent="0.25">
      <c r="C404" s="258"/>
    </row>
    <row r="405" spans="1:14" x14ac:dyDescent="0.25">
      <c r="C405" s="258"/>
    </row>
    <row r="406" spans="1:14" x14ac:dyDescent="0.25">
      <c r="C406" s="258"/>
    </row>
    <row r="407" spans="1:14" x14ac:dyDescent="0.25">
      <c r="C407" s="258"/>
    </row>
    <row r="408" spans="1:14" x14ac:dyDescent="0.25">
      <c r="C408" s="258"/>
    </row>
    <row r="409" spans="1:14" x14ac:dyDescent="0.25">
      <c r="C409" s="258"/>
    </row>
    <row r="410" spans="1:14" x14ac:dyDescent="0.25">
      <c r="C410" s="258"/>
    </row>
    <row r="411" spans="1:14" x14ac:dyDescent="0.25">
      <c r="C411" s="258"/>
    </row>
    <row r="412" spans="1:14" x14ac:dyDescent="0.25">
      <c r="C412" s="258"/>
    </row>
    <row r="413" spans="1:14" x14ac:dyDescent="0.25">
      <c r="C413" s="258"/>
    </row>
    <row r="414" spans="1:14" x14ac:dyDescent="0.25">
      <c r="C414" s="258"/>
    </row>
    <row r="415" spans="1:14" x14ac:dyDescent="0.25">
      <c r="C415" s="258"/>
    </row>
    <row r="416" spans="1:14" x14ac:dyDescent="0.25">
      <c r="C416" s="258"/>
    </row>
    <row r="417" spans="3:3" x14ac:dyDescent="0.25">
      <c r="C417" s="258"/>
    </row>
    <row r="418" spans="3:3" x14ac:dyDescent="0.25">
      <c r="C418" s="258"/>
    </row>
    <row r="419" spans="3:3" x14ac:dyDescent="0.25">
      <c r="C419" s="258"/>
    </row>
    <row r="420" spans="3:3" x14ac:dyDescent="0.25">
      <c r="C420" s="258"/>
    </row>
    <row r="421" spans="3:3" x14ac:dyDescent="0.25">
      <c r="C421" s="258"/>
    </row>
    <row r="422" spans="3:3" x14ac:dyDescent="0.25">
      <c r="C422" s="258"/>
    </row>
    <row r="423" spans="3:3" x14ac:dyDescent="0.25">
      <c r="C423" s="258"/>
    </row>
    <row r="424" spans="3:3" x14ac:dyDescent="0.25">
      <c r="C424" s="258"/>
    </row>
    <row r="425" spans="3:3" x14ac:dyDescent="0.25">
      <c r="C425" s="258"/>
    </row>
    <row r="426" spans="3:3" x14ac:dyDescent="0.25">
      <c r="C426" s="258"/>
    </row>
    <row r="427" spans="3:3" x14ac:dyDescent="0.25">
      <c r="C427" s="258"/>
    </row>
    <row r="428" spans="3:3" x14ac:dyDescent="0.25">
      <c r="C428" s="258"/>
    </row>
    <row r="429" spans="3:3" x14ac:dyDescent="0.25">
      <c r="C429" s="258"/>
    </row>
    <row r="430" spans="3:3" x14ac:dyDescent="0.25">
      <c r="C430" s="258"/>
    </row>
    <row r="431" spans="3:3" x14ac:dyDescent="0.25">
      <c r="C431" s="258"/>
    </row>
    <row r="432" spans="3:3" x14ac:dyDescent="0.25">
      <c r="C432" s="258"/>
    </row>
    <row r="433" spans="3:3" x14ac:dyDescent="0.25">
      <c r="C433" s="258"/>
    </row>
    <row r="434" spans="3:3" x14ac:dyDescent="0.25">
      <c r="C434" s="258"/>
    </row>
    <row r="435" spans="3:3" x14ac:dyDescent="0.25">
      <c r="C435" s="258"/>
    </row>
    <row r="436" spans="3:3" x14ac:dyDescent="0.25">
      <c r="C436" s="258"/>
    </row>
    <row r="437" spans="3:3" x14ac:dyDescent="0.25">
      <c r="C437" s="258"/>
    </row>
    <row r="438" spans="3:3" x14ac:dyDescent="0.25">
      <c r="C438" s="258"/>
    </row>
    <row r="439" spans="3:3" x14ac:dyDescent="0.25">
      <c r="C439" s="258"/>
    </row>
    <row r="440" spans="3:3" x14ac:dyDescent="0.25">
      <c r="C440" s="258"/>
    </row>
    <row r="441" spans="3:3" x14ac:dyDescent="0.25">
      <c r="C441" s="258"/>
    </row>
    <row r="442" spans="3:3" x14ac:dyDescent="0.25">
      <c r="C442" s="258"/>
    </row>
    <row r="443" spans="3:3" x14ac:dyDescent="0.25">
      <c r="C443" s="258"/>
    </row>
    <row r="444" spans="3:3" x14ac:dyDescent="0.25">
      <c r="C444" s="258"/>
    </row>
    <row r="445" spans="3:3" x14ac:dyDescent="0.25">
      <c r="C445" s="258"/>
    </row>
    <row r="446" spans="3:3" x14ac:dyDescent="0.25">
      <c r="C446" s="258"/>
    </row>
    <row r="447" spans="3:3" x14ac:dyDescent="0.25">
      <c r="C447" s="258"/>
    </row>
    <row r="448" spans="3:3" x14ac:dyDescent="0.25">
      <c r="C448" s="258"/>
    </row>
    <row r="449" spans="3:3" x14ac:dyDescent="0.25">
      <c r="C449" s="258"/>
    </row>
    <row r="450" spans="3:3" x14ac:dyDescent="0.25">
      <c r="C450" s="258"/>
    </row>
    <row r="451" spans="3:3" x14ac:dyDescent="0.25">
      <c r="C451" s="258"/>
    </row>
    <row r="452" spans="3:3" x14ac:dyDescent="0.25">
      <c r="C452" s="258"/>
    </row>
    <row r="453" spans="3:3" x14ac:dyDescent="0.25">
      <c r="C453" s="258"/>
    </row>
    <row r="454" spans="3:3" x14ac:dyDescent="0.25">
      <c r="C454" s="258"/>
    </row>
    <row r="455" spans="3:3" x14ac:dyDescent="0.25">
      <c r="C455" s="258"/>
    </row>
    <row r="456" spans="3:3" x14ac:dyDescent="0.25">
      <c r="C456" s="258"/>
    </row>
    <row r="457" spans="3:3" x14ac:dyDescent="0.25">
      <c r="C457" s="258"/>
    </row>
    <row r="458" spans="3:3" x14ac:dyDescent="0.25">
      <c r="C458" s="258"/>
    </row>
    <row r="459" spans="3:3" x14ac:dyDescent="0.25">
      <c r="C459" s="258"/>
    </row>
    <row r="460" spans="3:3" x14ac:dyDescent="0.25">
      <c r="C460" s="258"/>
    </row>
    <row r="461" spans="3:3" x14ac:dyDescent="0.25">
      <c r="C461" s="258"/>
    </row>
    <row r="462" spans="3:3" x14ac:dyDescent="0.25">
      <c r="C462" s="258"/>
    </row>
    <row r="463" spans="3:3" x14ac:dyDescent="0.25">
      <c r="C463" s="258"/>
    </row>
    <row r="464" spans="3:3" x14ac:dyDescent="0.25">
      <c r="C464" s="258"/>
    </row>
    <row r="465" spans="3:3" x14ac:dyDescent="0.25">
      <c r="C465" s="258"/>
    </row>
    <row r="466" spans="3:3" x14ac:dyDescent="0.25">
      <c r="C466" s="258"/>
    </row>
    <row r="467" spans="3:3" x14ac:dyDescent="0.25">
      <c r="C467" s="258"/>
    </row>
    <row r="468" spans="3:3" x14ac:dyDescent="0.25">
      <c r="C468" s="258"/>
    </row>
    <row r="469" spans="3:3" x14ac:dyDescent="0.25">
      <c r="C469" s="258"/>
    </row>
    <row r="470" spans="3:3" x14ac:dyDescent="0.25">
      <c r="C470" s="258"/>
    </row>
    <row r="471" spans="3:3" x14ac:dyDescent="0.25">
      <c r="C471" s="258"/>
    </row>
    <row r="472" spans="3:3" x14ac:dyDescent="0.25">
      <c r="C472" s="258"/>
    </row>
    <row r="473" spans="3:3" x14ac:dyDescent="0.25">
      <c r="C473" s="258"/>
    </row>
    <row r="474" spans="3:3" x14ac:dyDescent="0.25">
      <c r="C474" s="258"/>
    </row>
    <row r="475" spans="3:3" x14ac:dyDescent="0.25">
      <c r="C475" s="258"/>
    </row>
    <row r="476" spans="3:3" x14ac:dyDescent="0.25">
      <c r="C476" s="258"/>
    </row>
    <row r="477" spans="3:3" x14ac:dyDescent="0.25">
      <c r="C477" s="258"/>
    </row>
    <row r="478" spans="3:3" x14ac:dyDescent="0.25">
      <c r="C478" s="258"/>
    </row>
    <row r="479" spans="3:3" x14ac:dyDescent="0.25">
      <c r="C479" s="258"/>
    </row>
    <row r="480" spans="3:3" x14ac:dyDescent="0.25">
      <c r="C480" s="258"/>
    </row>
    <row r="481" spans="3:3" x14ac:dyDescent="0.25">
      <c r="C481" s="258"/>
    </row>
    <row r="482" spans="3:3" x14ac:dyDescent="0.25">
      <c r="C482" s="258"/>
    </row>
    <row r="483" spans="3:3" x14ac:dyDescent="0.25">
      <c r="C483" s="258"/>
    </row>
    <row r="484" spans="3:3" x14ac:dyDescent="0.25">
      <c r="C484" s="258"/>
    </row>
    <row r="485" spans="3:3" x14ac:dyDescent="0.25">
      <c r="C485" s="258"/>
    </row>
    <row r="486" spans="3:3" x14ac:dyDescent="0.25">
      <c r="C486" s="258"/>
    </row>
    <row r="487" spans="3:3" x14ac:dyDescent="0.25">
      <c r="C487" s="258"/>
    </row>
    <row r="488" spans="3:3" x14ac:dyDescent="0.25">
      <c r="C488" s="258"/>
    </row>
    <row r="489" spans="3:3" x14ac:dyDescent="0.25">
      <c r="C489" s="258"/>
    </row>
    <row r="490" spans="3:3" x14ac:dyDescent="0.25">
      <c r="C490" s="258"/>
    </row>
    <row r="491" spans="3:3" x14ac:dyDescent="0.25">
      <c r="C491" s="258"/>
    </row>
    <row r="492" spans="3:3" x14ac:dyDescent="0.25">
      <c r="C492" s="258"/>
    </row>
    <row r="493" spans="3:3" x14ac:dyDescent="0.25">
      <c r="C493" s="258"/>
    </row>
    <row r="494" spans="3:3" x14ac:dyDescent="0.25">
      <c r="C494" s="258"/>
    </row>
    <row r="495" spans="3:3" x14ac:dyDescent="0.25">
      <c r="C495" s="258"/>
    </row>
    <row r="496" spans="3:3" x14ac:dyDescent="0.25">
      <c r="C496" s="258"/>
    </row>
    <row r="497" spans="3:3" x14ac:dyDescent="0.25">
      <c r="C497" s="258"/>
    </row>
    <row r="498" spans="3:3" x14ac:dyDescent="0.25">
      <c r="C498" s="258"/>
    </row>
    <row r="499" spans="3:3" x14ac:dyDescent="0.25">
      <c r="C499" s="258"/>
    </row>
    <row r="500" spans="3:3" x14ac:dyDescent="0.25">
      <c r="C500" s="258"/>
    </row>
    <row r="501" spans="3:3" x14ac:dyDescent="0.25">
      <c r="C501" s="258"/>
    </row>
    <row r="502" spans="3:3" x14ac:dyDescent="0.25">
      <c r="C502" s="258"/>
    </row>
    <row r="503" spans="3:3" x14ac:dyDescent="0.25">
      <c r="C503" s="258"/>
    </row>
    <row r="504" spans="3:3" x14ac:dyDescent="0.25">
      <c r="C504" s="258"/>
    </row>
    <row r="505" spans="3:3" x14ac:dyDescent="0.25">
      <c r="C505" s="258"/>
    </row>
    <row r="506" spans="3:3" x14ac:dyDescent="0.25">
      <c r="C506" s="258"/>
    </row>
    <row r="507" spans="3:3" x14ac:dyDescent="0.25">
      <c r="C507" s="258"/>
    </row>
    <row r="508" spans="3:3" x14ac:dyDescent="0.25">
      <c r="C508" s="258"/>
    </row>
    <row r="509" spans="3:3" x14ac:dyDescent="0.25">
      <c r="C509" s="258"/>
    </row>
    <row r="510" spans="3:3" x14ac:dyDescent="0.25">
      <c r="C510" s="258"/>
    </row>
    <row r="511" spans="3:3" x14ac:dyDescent="0.25">
      <c r="C511" s="258"/>
    </row>
    <row r="512" spans="3:3" x14ac:dyDescent="0.25">
      <c r="C512" s="258"/>
    </row>
    <row r="513" spans="3:3" x14ac:dyDescent="0.25">
      <c r="C513" s="258"/>
    </row>
    <row r="514" spans="3:3" x14ac:dyDescent="0.25">
      <c r="C514" s="258"/>
    </row>
    <row r="515" spans="3:3" x14ac:dyDescent="0.25">
      <c r="C515" s="258"/>
    </row>
    <row r="516" spans="3:3" x14ac:dyDescent="0.25">
      <c r="C516" s="258"/>
    </row>
    <row r="517" spans="3:3" x14ac:dyDescent="0.25">
      <c r="C517" s="258"/>
    </row>
    <row r="518" spans="3:3" x14ac:dyDescent="0.25">
      <c r="C518" s="258"/>
    </row>
    <row r="519" spans="3:3" x14ac:dyDescent="0.25">
      <c r="C519" s="258"/>
    </row>
    <row r="520" spans="3:3" x14ac:dyDescent="0.25">
      <c r="C520" s="258"/>
    </row>
    <row r="521" spans="3:3" x14ac:dyDescent="0.25">
      <c r="C521" s="258"/>
    </row>
    <row r="522" spans="3:3" x14ac:dyDescent="0.25">
      <c r="C522" s="258"/>
    </row>
    <row r="523" spans="3:3" x14ac:dyDescent="0.25">
      <c r="C523" s="258"/>
    </row>
    <row r="524" spans="3:3" x14ac:dyDescent="0.25">
      <c r="C524" s="258"/>
    </row>
    <row r="525" spans="3:3" x14ac:dyDescent="0.25">
      <c r="C525" s="258"/>
    </row>
    <row r="526" spans="3:3" x14ac:dyDescent="0.25">
      <c r="C526" s="258"/>
    </row>
    <row r="527" spans="3:3" x14ac:dyDescent="0.25">
      <c r="C527" s="258"/>
    </row>
    <row r="528" spans="3:3" x14ac:dyDescent="0.25">
      <c r="C528" s="258"/>
    </row>
    <row r="529" spans="3:3" x14ac:dyDescent="0.25">
      <c r="C529" s="258"/>
    </row>
    <row r="530" spans="3:3" x14ac:dyDescent="0.25">
      <c r="C530" s="258"/>
    </row>
    <row r="531" spans="3:3" x14ac:dyDescent="0.25">
      <c r="C531" s="258"/>
    </row>
    <row r="532" spans="3:3" x14ac:dyDescent="0.25">
      <c r="C532" s="258"/>
    </row>
    <row r="533" spans="3:3" x14ac:dyDescent="0.25">
      <c r="C533" s="258"/>
    </row>
    <row r="534" spans="3:3" x14ac:dyDescent="0.25">
      <c r="C534" s="258"/>
    </row>
    <row r="535" spans="3:3" x14ac:dyDescent="0.25">
      <c r="C535" s="258"/>
    </row>
    <row r="536" spans="3:3" x14ac:dyDescent="0.25">
      <c r="C536" s="258"/>
    </row>
    <row r="537" spans="3:3" x14ac:dyDescent="0.25">
      <c r="C537" s="258"/>
    </row>
    <row r="538" spans="3:3" x14ac:dyDescent="0.25">
      <c r="C538" s="258"/>
    </row>
    <row r="539" spans="3:3" x14ac:dyDescent="0.25">
      <c r="C539" s="258"/>
    </row>
    <row r="540" spans="3:3" x14ac:dyDescent="0.25">
      <c r="C540" s="258"/>
    </row>
    <row r="541" spans="3:3" x14ac:dyDescent="0.25">
      <c r="C541" s="258"/>
    </row>
    <row r="542" spans="3:3" x14ac:dyDescent="0.25">
      <c r="C542" s="258"/>
    </row>
    <row r="543" spans="3:3" x14ac:dyDescent="0.25">
      <c r="C543" s="258"/>
    </row>
    <row r="544" spans="3:3" x14ac:dyDescent="0.25">
      <c r="C544" s="258"/>
    </row>
    <row r="545" spans="3:3" x14ac:dyDescent="0.25">
      <c r="C545" s="258"/>
    </row>
    <row r="546" spans="3:3" x14ac:dyDescent="0.25">
      <c r="C546" s="258"/>
    </row>
    <row r="547" spans="3:3" x14ac:dyDescent="0.25">
      <c r="C547" s="258"/>
    </row>
    <row r="548" spans="3:3" x14ac:dyDescent="0.25">
      <c r="C548" s="258"/>
    </row>
    <row r="549" spans="3:3" x14ac:dyDescent="0.25">
      <c r="C549" s="258"/>
    </row>
    <row r="550" spans="3:3" x14ac:dyDescent="0.25">
      <c r="C550" s="258"/>
    </row>
    <row r="551" spans="3:3" x14ac:dyDescent="0.25">
      <c r="C551" s="258"/>
    </row>
    <row r="552" spans="3:3" x14ac:dyDescent="0.25">
      <c r="C552" s="258"/>
    </row>
    <row r="553" spans="3:3" x14ac:dyDescent="0.25">
      <c r="C553" s="258"/>
    </row>
    <row r="554" spans="3:3" x14ac:dyDescent="0.25">
      <c r="C554" s="258"/>
    </row>
    <row r="555" spans="3:3" x14ac:dyDescent="0.25">
      <c r="C555" s="258"/>
    </row>
    <row r="556" spans="3:3" x14ac:dyDescent="0.25">
      <c r="C556" s="258"/>
    </row>
    <row r="557" spans="3:3" x14ac:dyDescent="0.25">
      <c r="C557" s="258"/>
    </row>
    <row r="558" spans="3:3" x14ac:dyDescent="0.25">
      <c r="C558" s="258"/>
    </row>
    <row r="559" spans="3:3" x14ac:dyDescent="0.25">
      <c r="C559" s="258"/>
    </row>
    <row r="560" spans="3:3" x14ac:dyDescent="0.25">
      <c r="C560" s="258"/>
    </row>
    <row r="561" spans="3:3" x14ac:dyDescent="0.25">
      <c r="C561" s="258"/>
    </row>
    <row r="562" spans="3:3" x14ac:dyDescent="0.25">
      <c r="C562" s="258"/>
    </row>
    <row r="563" spans="3:3" x14ac:dyDescent="0.25">
      <c r="C563" s="258"/>
    </row>
    <row r="564" spans="3:3" x14ac:dyDescent="0.25">
      <c r="C564" s="258"/>
    </row>
    <row r="565" spans="3:3" x14ac:dyDescent="0.25">
      <c r="C565" s="258"/>
    </row>
    <row r="566" spans="3:3" x14ac:dyDescent="0.25">
      <c r="C566" s="258"/>
    </row>
    <row r="567" spans="3:3" x14ac:dyDescent="0.25">
      <c r="C567" s="258"/>
    </row>
    <row r="568" spans="3:3" x14ac:dyDescent="0.25">
      <c r="C568" s="258"/>
    </row>
    <row r="569" spans="3:3" x14ac:dyDescent="0.25">
      <c r="C569" s="258"/>
    </row>
    <row r="570" spans="3:3" x14ac:dyDescent="0.25">
      <c r="C570" s="258"/>
    </row>
    <row r="571" spans="3:3" x14ac:dyDescent="0.25">
      <c r="C571" s="258"/>
    </row>
    <row r="572" spans="3:3" x14ac:dyDescent="0.25">
      <c r="C572" s="258"/>
    </row>
    <row r="573" spans="3:3" x14ac:dyDescent="0.25">
      <c r="C573" s="258"/>
    </row>
    <row r="574" spans="3:3" x14ac:dyDescent="0.25">
      <c r="C574" s="258"/>
    </row>
    <row r="575" spans="3:3" x14ac:dyDescent="0.25">
      <c r="C575" s="258"/>
    </row>
    <row r="576" spans="3:3" x14ac:dyDescent="0.25">
      <c r="C576" s="258"/>
    </row>
    <row r="577" spans="3:3" x14ac:dyDescent="0.25">
      <c r="C577" s="258"/>
    </row>
    <row r="578" spans="3:3" x14ac:dyDescent="0.25">
      <c r="C578" s="258"/>
    </row>
    <row r="579" spans="3:3" x14ac:dyDescent="0.25">
      <c r="C579" s="258"/>
    </row>
    <row r="580" spans="3:3" x14ac:dyDescent="0.25">
      <c r="C580" s="258"/>
    </row>
    <row r="581" spans="3:3" x14ac:dyDescent="0.25">
      <c r="C581" s="258"/>
    </row>
    <row r="582" spans="3:3" x14ac:dyDescent="0.25">
      <c r="C582" s="258"/>
    </row>
    <row r="583" spans="3:3" x14ac:dyDescent="0.25">
      <c r="C583" s="258"/>
    </row>
    <row r="584" spans="3:3" x14ac:dyDescent="0.25">
      <c r="C584" s="258"/>
    </row>
    <row r="585" spans="3:3" x14ac:dyDescent="0.25">
      <c r="C585" s="258"/>
    </row>
    <row r="586" spans="3:3" x14ac:dyDescent="0.25">
      <c r="C586" s="258"/>
    </row>
    <row r="587" spans="3:3" x14ac:dyDescent="0.25">
      <c r="C587" s="258"/>
    </row>
    <row r="588" spans="3:3" x14ac:dyDescent="0.25">
      <c r="C588" s="258"/>
    </row>
    <row r="589" spans="3:3" x14ac:dyDescent="0.25">
      <c r="C589" s="258"/>
    </row>
    <row r="590" spans="3:3" x14ac:dyDescent="0.25">
      <c r="C590" s="258"/>
    </row>
    <row r="591" spans="3:3" x14ac:dyDescent="0.25">
      <c r="C591" s="258"/>
    </row>
    <row r="592" spans="3:3" x14ac:dyDescent="0.25">
      <c r="C592" s="258"/>
    </row>
    <row r="593" spans="3:3" x14ac:dyDescent="0.25">
      <c r="C593" s="258"/>
    </row>
    <row r="594" spans="3:3" x14ac:dyDescent="0.25">
      <c r="C594" s="258"/>
    </row>
    <row r="595" spans="3:3" x14ac:dyDescent="0.25">
      <c r="C595" s="258"/>
    </row>
    <row r="596" spans="3:3" x14ac:dyDescent="0.25">
      <c r="C596" s="258"/>
    </row>
    <row r="597" spans="3:3" x14ac:dyDescent="0.25">
      <c r="C597" s="258"/>
    </row>
    <row r="598" spans="3:3" x14ac:dyDescent="0.25">
      <c r="C598" s="258"/>
    </row>
    <row r="599" spans="3:3" x14ac:dyDescent="0.25">
      <c r="C599" s="258"/>
    </row>
    <row r="600" spans="3:3" x14ac:dyDescent="0.25">
      <c r="C600" s="258"/>
    </row>
    <row r="601" spans="3:3" x14ac:dyDescent="0.25">
      <c r="C601" s="258"/>
    </row>
    <row r="602" spans="3:3" x14ac:dyDescent="0.25">
      <c r="C602" s="258"/>
    </row>
    <row r="603" spans="3:3" x14ac:dyDescent="0.25">
      <c r="C603" s="258"/>
    </row>
    <row r="604" spans="3:3" x14ac:dyDescent="0.25">
      <c r="C604" s="258"/>
    </row>
    <row r="605" spans="3:3" x14ac:dyDescent="0.25">
      <c r="C605" s="258"/>
    </row>
    <row r="606" spans="3:3" x14ac:dyDescent="0.25">
      <c r="C606" s="258"/>
    </row>
    <row r="607" spans="3:3" x14ac:dyDescent="0.25">
      <c r="C607" s="258"/>
    </row>
    <row r="608" spans="3:3" x14ac:dyDescent="0.25">
      <c r="C608" s="258"/>
    </row>
    <row r="609" spans="3:3" x14ac:dyDescent="0.25">
      <c r="C609" s="258"/>
    </row>
    <row r="610" spans="3:3" x14ac:dyDescent="0.25">
      <c r="C610" s="258"/>
    </row>
    <row r="611" spans="3:3" x14ac:dyDescent="0.25">
      <c r="C611" s="258"/>
    </row>
    <row r="612" spans="3:3" x14ac:dyDescent="0.25">
      <c r="C612" s="258"/>
    </row>
    <row r="613" spans="3:3" x14ac:dyDescent="0.25">
      <c r="C613" s="258"/>
    </row>
    <row r="614" spans="3:3" x14ac:dyDescent="0.25">
      <c r="C614" s="258"/>
    </row>
    <row r="615" spans="3:3" x14ac:dyDescent="0.25">
      <c r="C615" s="258"/>
    </row>
    <row r="616" spans="3:3" x14ac:dyDescent="0.25">
      <c r="C616" s="258"/>
    </row>
    <row r="617" spans="3:3" x14ac:dyDescent="0.25">
      <c r="C617" s="258"/>
    </row>
    <row r="618" spans="3:3" x14ac:dyDescent="0.25">
      <c r="C618" s="258"/>
    </row>
    <row r="619" spans="3:3" x14ac:dyDescent="0.25">
      <c r="C619" s="258"/>
    </row>
    <row r="620" spans="3:3" x14ac:dyDescent="0.25">
      <c r="C620" s="258"/>
    </row>
    <row r="621" spans="3:3" x14ac:dyDescent="0.25">
      <c r="C621" s="258"/>
    </row>
    <row r="622" spans="3:3" x14ac:dyDescent="0.25">
      <c r="C622" s="258"/>
    </row>
    <row r="623" spans="3:3" x14ac:dyDescent="0.25">
      <c r="C623" s="258"/>
    </row>
    <row r="624" spans="3:3" x14ac:dyDescent="0.25">
      <c r="C624" s="258"/>
    </row>
    <row r="625" spans="3:3" x14ac:dyDescent="0.25">
      <c r="C625" s="258"/>
    </row>
    <row r="626" spans="3:3" x14ac:dyDescent="0.25">
      <c r="C626" s="258"/>
    </row>
    <row r="627" spans="3:3" x14ac:dyDescent="0.25">
      <c r="C627" s="258"/>
    </row>
    <row r="628" spans="3:3" x14ac:dyDescent="0.25">
      <c r="C628" s="258"/>
    </row>
    <row r="629" spans="3:3" x14ac:dyDescent="0.25">
      <c r="C629" s="258"/>
    </row>
    <row r="630" spans="3:3" x14ac:dyDescent="0.25">
      <c r="C630" s="258"/>
    </row>
    <row r="631" spans="3:3" x14ac:dyDescent="0.25">
      <c r="C631" s="258"/>
    </row>
    <row r="632" spans="3:3" x14ac:dyDescent="0.25">
      <c r="C632" s="258"/>
    </row>
    <row r="633" spans="3:3" x14ac:dyDescent="0.25">
      <c r="C633" s="258"/>
    </row>
    <row r="634" spans="3:3" x14ac:dyDescent="0.25">
      <c r="C634" s="258"/>
    </row>
    <row r="635" spans="3:3" x14ac:dyDescent="0.25">
      <c r="C635" s="258"/>
    </row>
    <row r="636" spans="3:3" x14ac:dyDescent="0.25">
      <c r="C636" s="258"/>
    </row>
    <row r="637" spans="3:3" x14ac:dyDescent="0.25">
      <c r="C637" s="258"/>
    </row>
    <row r="638" spans="3:3" x14ac:dyDescent="0.25">
      <c r="C638" s="258"/>
    </row>
    <row r="639" spans="3:3" x14ac:dyDescent="0.25">
      <c r="C639" s="258"/>
    </row>
    <row r="640" spans="3:3" x14ac:dyDescent="0.25">
      <c r="C640" s="258"/>
    </row>
    <row r="641" spans="3:3" x14ac:dyDescent="0.25">
      <c r="C641" s="258"/>
    </row>
    <row r="642" spans="3:3" x14ac:dyDescent="0.25">
      <c r="C642" s="258"/>
    </row>
    <row r="643" spans="3:3" x14ac:dyDescent="0.25">
      <c r="C643" s="258"/>
    </row>
    <row r="644" spans="3:3" x14ac:dyDescent="0.25">
      <c r="C644" s="258"/>
    </row>
    <row r="645" spans="3:3" x14ac:dyDescent="0.25">
      <c r="C645" s="258"/>
    </row>
    <row r="646" spans="3:3" x14ac:dyDescent="0.25">
      <c r="C646" s="258"/>
    </row>
    <row r="647" spans="3:3" x14ac:dyDescent="0.25">
      <c r="C647" s="258"/>
    </row>
    <row r="648" spans="3:3" x14ac:dyDescent="0.25">
      <c r="C648" s="258"/>
    </row>
    <row r="649" spans="3:3" x14ac:dyDescent="0.25">
      <c r="C649" s="258"/>
    </row>
    <row r="650" spans="3:3" x14ac:dyDescent="0.25">
      <c r="C650" s="258"/>
    </row>
    <row r="651" spans="3:3" x14ac:dyDescent="0.25">
      <c r="C651" s="258"/>
    </row>
    <row r="652" spans="3:3" x14ac:dyDescent="0.25">
      <c r="C652" s="258"/>
    </row>
    <row r="653" spans="3:3" x14ac:dyDescent="0.25">
      <c r="C653" s="258"/>
    </row>
    <row r="654" spans="3:3" x14ac:dyDescent="0.25">
      <c r="C654" s="258"/>
    </row>
    <row r="655" spans="3:3" x14ac:dyDescent="0.25">
      <c r="C655" s="258"/>
    </row>
    <row r="656" spans="3:3" x14ac:dyDescent="0.25">
      <c r="C656" s="258"/>
    </row>
    <row r="657" spans="3:3" x14ac:dyDescent="0.25">
      <c r="C657" s="258"/>
    </row>
    <row r="658" spans="3:3" x14ac:dyDescent="0.25">
      <c r="C658" s="258"/>
    </row>
    <row r="659" spans="3:3" x14ac:dyDescent="0.25">
      <c r="C659" s="258"/>
    </row>
    <row r="660" spans="3:3" x14ac:dyDescent="0.25">
      <c r="C660" s="258"/>
    </row>
    <row r="661" spans="3:3" x14ac:dyDescent="0.25">
      <c r="C661" s="258"/>
    </row>
    <row r="662" spans="3:3" x14ac:dyDescent="0.25">
      <c r="C662" s="258"/>
    </row>
    <row r="663" spans="3:3" x14ac:dyDescent="0.25">
      <c r="C663" s="258"/>
    </row>
    <row r="664" spans="3:3" x14ac:dyDescent="0.25">
      <c r="C664" s="258"/>
    </row>
    <row r="665" spans="3:3" x14ac:dyDescent="0.25">
      <c r="C665" s="258"/>
    </row>
    <row r="666" spans="3:3" x14ac:dyDescent="0.25">
      <c r="C666" s="258"/>
    </row>
    <row r="667" spans="3:3" x14ac:dyDescent="0.25">
      <c r="C667" s="258"/>
    </row>
    <row r="668" spans="3:3" x14ac:dyDescent="0.25">
      <c r="C668" s="258"/>
    </row>
    <row r="669" spans="3:3" x14ac:dyDescent="0.25">
      <c r="C669" s="258"/>
    </row>
    <row r="670" spans="3:3" x14ac:dyDescent="0.25">
      <c r="C670" s="258"/>
    </row>
    <row r="671" spans="3:3" x14ac:dyDescent="0.25">
      <c r="C671" s="258"/>
    </row>
    <row r="672" spans="3:3" x14ac:dyDescent="0.25">
      <c r="C672" s="258"/>
    </row>
    <row r="673" spans="3:3" x14ac:dyDescent="0.25">
      <c r="C673" s="258"/>
    </row>
    <row r="674" spans="3:3" x14ac:dyDescent="0.25">
      <c r="C674" s="258"/>
    </row>
    <row r="675" spans="3:3" x14ac:dyDescent="0.25">
      <c r="C675" s="258"/>
    </row>
    <row r="676" spans="3:3" x14ac:dyDescent="0.25">
      <c r="C676" s="258"/>
    </row>
    <row r="677" spans="3:3" x14ac:dyDescent="0.25">
      <c r="C677" s="258"/>
    </row>
    <row r="678" spans="3:3" x14ac:dyDescent="0.25">
      <c r="C678" s="258"/>
    </row>
    <row r="679" spans="3:3" x14ac:dyDescent="0.25">
      <c r="C679" s="258"/>
    </row>
    <row r="680" spans="3:3" x14ac:dyDescent="0.25">
      <c r="C680" s="258"/>
    </row>
    <row r="681" spans="3:3" x14ac:dyDescent="0.25">
      <c r="C681" s="258"/>
    </row>
    <row r="682" spans="3:3" x14ac:dyDescent="0.25">
      <c r="C682" s="258"/>
    </row>
    <row r="683" spans="3:3" x14ac:dyDescent="0.25">
      <c r="C683" s="258"/>
    </row>
    <row r="684" spans="3:3" x14ac:dyDescent="0.25">
      <c r="C684" s="258"/>
    </row>
    <row r="685" spans="3:3" x14ac:dyDescent="0.25">
      <c r="C685" s="258"/>
    </row>
    <row r="686" spans="3:3" x14ac:dyDescent="0.25">
      <c r="C686" s="258"/>
    </row>
    <row r="687" spans="3:3" x14ac:dyDescent="0.25">
      <c r="C687" s="258"/>
    </row>
    <row r="688" spans="3:3" x14ac:dyDescent="0.25">
      <c r="C688" s="258"/>
    </row>
    <row r="689" spans="3:3" x14ac:dyDescent="0.25">
      <c r="C689" s="258"/>
    </row>
    <row r="690" spans="3:3" x14ac:dyDescent="0.25">
      <c r="C690" s="258"/>
    </row>
    <row r="691" spans="3:3" x14ac:dyDescent="0.25">
      <c r="C691" s="258"/>
    </row>
    <row r="692" spans="3:3" x14ac:dyDescent="0.25">
      <c r="C692" s="258"/>
    </row>
    <row r="693" spans="3:3" x14ac:dyDescent="0.25">
      <c r="C693" s="258"/>
    </row>
    <row r="694" spans="3:3" x14ac:dyDescent="0.25">
      <c r="C694" s="258"/>
    </row>
    <row r="695" spans="3:3" x14ac:dyDescent="0.25">
      <c r="C695" s="258"/>
    </row>
    <row r="696" spans="3:3" x14ac:dyDescent="0.25">
      <c r="C696" s="258"/>
    </row>
    <row r="697" spans="3:3" x14ac:dyDescent="0.25">
      <c r="C697" s="258"/>
    </row>
    <row r="698" spans="3:3" x14ac:dyDescent="0.25">
      <c r="C698" s="258"/>
    </row>
    <row r="699" spans="3:3" x14ac:dyDescent="0.25">
      <c r="C699" s="258"/>
    </row>
    <row r="700" spans="3:3" x14ac:dyDescent="0.25">
      <c r="C700" s="258"/>
    </row>
    <row r="701" spans="3:3" x14ac:dyDescent="0.25">
      <c r="C701" s="258"/>
    </row>
    <row r="702" spans="3:3" x14ac:dyDescent="0.25">
      <c r="C702" s="258"/>
    </row>
    <row r="703" spans="3:3" x14ac:dyDescent="0.25">
      <c r="C703" s="258"/>
    </row>
    <row r="704" spans="3:3" x14ac:dyDescent="0.25">
      <c r="C704" s="258"/>
    </row>
    <row r="705" spans="3:3" x14ac:dyDescent="0.25">
      <c r="C705" s="258"/>
    </row>
    <row r="706" spans="3:3" x14ac:dyDescent="0.25">
      <c r="C706" s="258"/>
    </row>
    <row r="707" spans="3:3" x14ac:dyDescent="0.25">
      <c r="C707" s="258"/>
    </row>
    <row r="708" spans="3:3" x14ac:dyDescent="0.25">
      <c r="C708" s="258"/>
    </row>
    <row r="709" spans="3:3" x14ac:dyDescent="0.25">
      <c r="C709" s="258"/>
    </row>
    <row r="710" spans="3:3" x14ac:dyDescent="0.25">
      <c r="C710" s="258"/>
    </row>
    <row r="711" spans="3:3" x14ac:dyDescent="0.25">
      <c r="C711" s="258"/>
    </row>
    <row r="712" spans="3:3" x14ac:dyDescent="0.25">
      <c r="C712" s="258"/>
    </row>
    <row r="713" spans="3:3" x14ac:dyDescent="0.25">
      <c r="C713" s="258"/>
    </row>
    <row r="714" spans="3:3" x14ac:dyDescent="0.25">
      <c r="C714" s="258"/>
    </row>
    <row r="715" spans="3:3" x14ac:dyDescent="0.25">
      <c r="C715" s="258"/>
    </row>
    <row r="716" spans="3:3" x14ac:dyDescent="0.25">
      <c r="C716" s="258"/>
    </row>
    <row r="717" spans="3:3" x14ac:dyDescent="0.25">
      <c r="C717" s="258"/>
    </row>
    <row r="718" spans="3:3" x14ac:dyDescent="0.25">
      <c r="C718" s="258"/>
    </row>
    <row r="719" spans="3:3" x14ac:dyDescent="0.25">
      <c r="C719" s="258"/>
    </row>
    <row r="720" spans="3:3" x14ac:dyDescent="0.25">
      <c r="C720" s="258"/>
    </row>
    <row r="721" spans="3:3" x14ac:dyDescent="0.25">
      <c r="C721" s="258"/>
    </row>
    <row r="722" spans="3:3" x14ac:dyDescent="0.25">
      <c r="C722" s="258"/>
    </row>
    <row r="723" spans="3:3" x14ac:dyDescent="0.25">
      <c r="C723" s="258"/>
    </row>
    <row r="724" spans="3:3" x14ac:dyDescent="0.25">
      <c r="C724" s="258"/>
    </row>
    <row r="725" spans="3:3" x14ac:dyDescent="0.25">
      <c r="C725" s="258"/>
    </row>
    <row r="726" spans="3:3" x14ac:dyDescent="0.25">
      <c r="C726" s="258"/>
    </row>
    <row r="727" spans="3:3" x14ac:dyDescent="0.25">
      <c r="C727" s="258"/>
    </row>
    <row r="728" spans="3:3" x14ac:dyDescent="0.25">
      <c r="C728" s="258"/>
    </row>
    <row r="729" spans="3:3" x14ac:dyDescent="0.25">
      <c r="C729" s="258"/>
    </row>
    <row r="730" spans="3:3" x14ac:dyDescent="0.25">
      <c r="C730" s="258"/>
    </row>
  </sheetData>
  <mergeCells count="84">
    <mergeCell ref="B11:O11"/>
    <mergeCell ref="B12:O12"/>
    <mergeCell ref="B15:O15"/>
    <mergeCell ref="B19:O19"/>
    <mergeCell ref="B10:O10"/>
    <mergeCell ref="B1:O1"/>
    <mergeCell ref="B2:O2"/>
    <mergeCell ref="B3:O3"/>
    <mergeCell ref="B4:O4"/>
    <mergeCell ref="B9:O9"/>
    <mergeCell ref="B8:O8"/>
    <mergeCell ref="B7:O7"/>
    <mergeCell ref="B5:O5"/>
    <mergeCell ref="B6:O6"/>
    <mergeCell ref="B20:O20"/>
    <mergeCell ref="B16:O16"/>
    <mergeCell ref="B13:O13"/>
    <mergeCell ref="B14:O14"/>
    <mergeCell ref="M27:N27"/>
    <mergeCell ref="B17:O17"/>
    <mergeCell ref="B18:O18"/>
    <mergeCell ref="H26:H28"/>
    <mergeCell ref="D26:D28"/>
    <mergeCell ref="B26:B28"/>
    <mergeCell ref="L26:L28"/>
    <mergeCell ref="K27:K28"/>
    <mergeCell ref="B21:O21"/>
    <mergeCell ref="B22:O22"/>
    <mergeCell ref="A24:O24"/>
    <mergeCell ref="E27:F27"/>
    <mergeCell ref="C152:C153"/>
    <mergeCell ref="B35:B37"/>
    <mergeCell ref="B55:B57"/>
    <mergeCell ref="B67:B69"/>
    <mergeCell ref="C158:C159"/>
    <mergeCell ref="B71:B73"/>
    <mergeCell ref="B75:B77"/>
    <mergeCell ref="B79:O79"/>
    <mergeCell ref="C106:C107"/>
    <mergeCell ref="B97:O97"/>
    <mergeCell ref="B86:O86"/>
    <mergeCell ref="B82:B83"/>
    <mergeCell ref="B43:B45"/>
    <mergeCell ref="B39:B41"/>
    <mergeCell ref="B59:B61"/>
    <mergeCell ref="C144:C145"/>
    <mergeCell ref="C264:C265"/>
    <mergeCell ref="B199:O199"/>
    <mergeCell ref="B259:O259"/>
    <mergeCell ref="C182:C183"/>
    <mergeCell ref="B193:O193"/>
    <mergeCell ref="C256:C257"/>
    <mergeCell ref="C168:C169"/>
    <mergeCell ref="C172:C173"/>
    <mergeCell ref="C160:C161"/>
    <mergeCell ref="C154:C155"/>
    <mergeCell ref="C162:C163"/>
    <mergeCell ref="C170:C171"/>
    <mergeCell ref="C164:C165"/>
    <mergeCell ref="C156:C157"/>
    <mergeCell ref="C166:C167"/>
    <mergeCell ref="C140:C141"/>
    <mergeCell ref="I26:K26"/>
    <mergeCell ref="M26:O26"/>
    <mergeCell ref="I27:J27"/>
    <mergeCell ref="G27:G28"/>
    <mergeCell ref="C26:C28"/>
    <mergeCell ref="O27:O28"/>
    <mergeCell ref="C148:C149"/>
    <mergeCell ref="A26:A28"/>
    <mergeCell ref="E26:G26"/>
    <mergeCell ref="C276:C288"/>
    <mergeCell ref="B63:B65"/>
    <mergeCell ref="B47:B49"/>
    <mergeCell ref="B29:O29"/>
    <mergeCell ref="B51:B53"/>
    <mergeCell ref="C266:C269"/>
    <mergeCell ref="C142:C143"/>
    <mergeCell ref="C115:C116"/>
    <mergeCell ref="C146:C147"/>
    <mergeCell ref="C150:C151"/>
    <mergeCell ref="C138:C139"/>
    <mergeCell ref="C121:C122"/>
    <mergeCell ref="C133:C134"/>
  </mergeCells>
  <pageMargins left="1.1811023622047245" right="0.39370078740157483" top="0.78740157480314965" bottom="0.78740157480314965" header="0.31496062992125984" footer="0.31496062992125984"/>
  <pageSetup paperSize="9" scale="9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9"/>
  <sheetViews>
    <sheetView showZeros="0" workbookViewId="0">
      <selection activeCell="B14" sqref="B14:O14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4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5" x14ac:dyDescent="0.25">
      <c r="B1" s="122"/>
      <c r="C1" s="604" t="s">
        <v>349</v>
      </c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</row>
    <row r="2" spans="1:15" x14ac:dyDescent="0.25">
      <c r="B2" s="122"/>
      <c r="C2" s="604" t="s">
        <v>435</v>
      </c>
      <c r="D2" s="604"/>
      <c r="E2" s="604"/>
      <c r="F2" s="604"/>
      <c r="G2" s="604"/>
      <c r="H2" s="604"/>
      <c r="I2" s="604"/>
      <c r="J2" s="604"/>
      <c r="K2" s="604"/>
      <c r="L2" s="604"/>
      <c r="M2" s="604"/>
      <c r="N2" s="604"/>
      <c r="O2" s="604"/>
    </row>
    <row r="3" spans="1:15" x14ac:dyDescent="0.25">
      <c r="B3" s="122"/>
      <c r="C3" s="604" t="s">
        <v>454</v>
      </c>
      <c r="D3" s="604"/>
      <c r="E3" s="604"/>
      <c r="F3" s="604"/>
      <c r="G3" s="604"/>
      <c r="H3" s="604"/>
      <c r="I3" s="604"/>
      <c r="J3" s="604"/>
      <c r="K3" s="604"/>
      <c r="L3" s="604"/>
      <c r="M3" s="604"/>
      <c r="N3" s="604"/>
      <c r="O3" s="604"/>
    </row>
    <row r="4" spans="1:15" x14ac:dyDescent="0.25">
      <c r="B4" s="122"/>
      <c r="C4" s="604" t="s">
        <v>365</v>
      </c>
      <c r="D4" s="604"/>
      <c r="E4" s="604"/>
      <c r="F4" s="604"/>
      <c r="G4" s="604"/>
      <c r="H4" s="604"/>
      <c r="I4" s="604"/>
      <c r="J4" s="604"/>
      <c r="K4" s="604"/>
      <c r="L4" s="604"/>
      <c r="M4" s="604"/>
      <c r="N4" s="604"/>
      <c r="O4" s="604"/>
    </row>
    <row r="5" spans="1:15" s="392" customFormat="1" x14ac:dyDescent="0.25">
      <c r="B5" s="541" t="s">
        <v>480</v>
      </c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</row>
    <row r="6" spans="1:15" s="392" customFormat="1" x14ac:dyDescent="0.25">
      <c r="B6" s="541" t="s">
        <v>482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</row>
    <row r="7" spans="1:15" s="392" customFormat="1" x14ac:dyDescent="0.25">
      <c r="B7" s="541" t="s">
        <v>494</v>
      </c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</row>
    <row r="8" spans="1:15" s="392" customFormat="1" x14ac:dyDescent="0.25">
      <c r="B8" s="541" t="s">
        <v>497</v>
      </c>
      <c r="C8" s="541"/>
      <c r="D8" s="541"/>
      <c r="E8" s="541"/>
      <c r="F8" s="541"/>
      <c r="G8" s="541"/>
      <c r="H8" s="541"/>
      <c r="I8" s="541"/>
      <c r="J8" s="541"/>
      <c r="K8" s="541"/>
      <c r="L8" s="541"/>
      <c r="M8" s="541"/>
      <c r="N8" s="541"/>
      <c r="O8" s="541"/>
    </row>
    <row r="9" spans="1:15" s="392" customFormat="1" x14ac:dyDescent="0.25">
      <c r="B9" s="541" t="s">
        <v>538</v>
      </c>
      <c r="C9" s="541"/>
      <c r="D9" s="541"/>
      <c r="E9" s="541"/>
      <c r="F9" s="541"/>
      <c r="G9" s="541"/>
      <c r="H9" s="541"/>
      <c r="I9" s="541"/>
      <c r="J9" s="541"/>
      <c r="K9" s="541"/>
      <c r="L9" s="541"/>
      <c r="M9" s="541"/>
      <c r="N9" s="541"/>
      <c r="O9" s="541"/>
    </row>
    <row r="10" spans="1:15" s="392" customFormat="1" x14ac:dyDescent="0.25">
      <c r="B10" s="541" t="s">
        <v>544</v>
      </c>
      <c r="C10" s="541"/>
      <c r="D10" s="541"/>
      <c r="E10" s="541"/>
      <c r="F10" s="541"/>
      <c r="G10" s="541"/>
      <c r="H10" s="541"/>
      <c r="I10" s="541"/>
      <c r="J10" s="541"/>
      <c r="K10" s="541"/>
      <c r="L10" s="541"/>
      <c r="M10" s="541"/>
      <c r="N10" s="541"/>
      <c r="O10" s="541"/>
    </row>
    <row r="11" spans="1:15" s="392" customFormat="1" x14ac:dyDescent="0.25">
      <c r="B11" s="541" t="s">
        <v>557</v>
      </c>
      <c r="C11" s="541"/>
      <c r="D11" s="541"/>
      <c r="E11" s="541"/>
      <c r="F11" s="541"/>
      <c r="G11" s="541"/>
      <c r="H11" s="541"/>
      <c r="I11" s="541"/>
      <c r="J11" s="541"/>
      <c r="K11" s="541"/>
      <c r="L11" s="541"/>
      <c r="M11" s="541"/>
      <c r="N11" s="541"/>
      <c r="O11" s="541"/>
    </row>
    <row r="12" spans="1:15" s="392" customFormat="1" x14ac:dyDescent="0.25">
      <c r="B12" s="541" t="s">
        <v>566</v>
      </c>
      <c r="C12" s="541"/>
      <c r="D12" s="541"/>
      <c r="E12" s="541"/>
      <c r="F12" s="541"/>
      <c r="G12" s="541"/>
      <c r="H12" s="541"/>
      <c r="I12" s="541"/>
      <c r="J12" s="541"/>
      <c r="K12" s="541"/>
      <c r="L12" s="541"/>
      <c r="M12" s="541"/>
      <c r="N12" s="541"/>
      <c r="O12" s="541"/>
    </row>
    <row r="13" spans="1:15" s="392" customFormat="1" x14ac:dyDescent="0.25">
      <c r="B13" s="541" t="s">
        <v>593</v>
      </c>
      <c r="C13" s="541"/>
      <c r="D13" s="541"/>
      <c r="E13" s="541"/>
      <c r="F13" s="541"/>
      <c r="G13" s="541"/>
      <c r="H13" s="541"/>
      <c r="I13" s="541"/>
      <c r="J13" s="541"/>
      <c r="K13" s="541"/>
      <c r="L13" s="541"/>
      <c r="M13" s="541"/>
      <c r="N13" s="541"/>
      <c r="O13" s="541"/>
    </row>
    <row r="14" spans="1:15" s="392" customFormat="1" x14ac:dyDescent="0.25">
      <c r="B14" s="541" t="s">
        <v>596</v>
      </c>
      <c r="C14" s="541"/>
      <c r="D14" s="541"/>
      <c r="E14" s="541"/>
      <c r="F14" s="541"/>
      <c r="G14" s="541"/>
      <c r="H14" s="541"/>
      <c r="I14" s="541"/>
      <c r="J14" s="541"/>
      <c r="K14" s="541"/>
      <c r="L14" s="541"/>
      <c r="M14" s="541"/>
      <c r="N14" s="541"/>
      <c r="O14" s="541"/>
    </row>
    <row r="15" spans="1:15" x14ac:dyDescent="0.25">
      <c r="C15" s="123"/>
      <c r="D15" s="124"/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4"/>
    </row>
    <row r="16" spans="1:15" ht="29.25" customHeight="1" x14ac:dyDescent="0.25">
      <c r="A16" s="521" t="s">
        <v>440</v>
      </c>
      <c r="B16" s="521"/>
      <c r="C16" s="521"/>
      <c r="D16" s="521"/>
      <c r="E16" s="521"/>
      <c r="F16" s="521"/>
      <c r="G16" s="521"/>
      <c r="H16" s="521"/>
      <c r="I16" s="521"/>
      <c r="J16" s="521"/>
      <c r="K16" s="521"/>
      <c r="L16" s="521"/>
      <c r="M16" s="521"/>
      <c r="N16" s="521"/>
      <c r="O16" s="521"/>
    </row>
    <row r="17" spans="1:17" ht="17.25" customHeight="1" x14ac:dyDescent="0.25">
      <c r="A17" s="59"/>
      <c r="B17" s="59"/>
      <c r="C17" s="59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5" t="s">
        <v>445</v>
      </c>
    </row>
    <row r="18" spans="1:17" x14ac:dyDescent="0.25">
      <c r="A18" s="603" t="s">
        <v>5</v>
      </c>
      <c r="B18" s="524" t="s">
        <v>346</v>
      </c>
      <c r="C18" s="524" t="s">
        <v>54</v>
      </c>
      <c r="D18" s="550" t="s">
        <v>357</v>
      </c>
      <c r="E18" s="556" t="s">
        <v>196</v>
      </c>
      <c r="F18" s="556"/>
      <c r="G18" s="556"/>
      <c r="H18" s="525" t="s">
        <v>359</v>
      </c>
      <c r="I18" s="562" t="s">
        <v>196</v>
      </c>
      <c r="J18" s="562"/>
      <c r="K18" s="562"/>
      <c r="L18" s="543" t="s">
        <v>0</v>
      </c>
      <c r="M18" s="543" t="s">
        <v>196</v>
      </c>
      <c r="N18" s="543"/>
      <c r="O18" s="543"/>
    </row>
    <row r="19" spans="1:17" x14ac:dyDescent="0.25">
      <c r="A19" s="603"/>
      <c r="B19" s="524"/>
      <c r="C19" s="524"/>
      <c r="D19" s="550"/>
      <c r="E19" s="556" t="s">
        <v>1</v>
      </c>
      <c r="F19" s="556"/>
      <c r="G19" s="550" t="s">
        <v>2</v>
      </c>
      <c r="H19" s="525"/>
      <c r="I19" s="562" t="s">
        <v>1</v>
      </c>
      <c r="J19" s="562"/>
      <c r="K19" s="525" t="s">
        <v>2</v>
      </c>
      <c r="L19" s="543"/>
      <c r="M19" s="543" t="s">
        <v>1</v>
      </c>
      <c r="N19" s="543"/>
      <c r="O19" s="524" t="s">
        <v>2</v>
      </c>
      <c r="Q19" s="125"/>
    </row>
    <row r="20" spans="1:17" ht="29.25" customHeight="1" x14ac:dyDescent="0.25">
      <c r="A20" s="603"/>
      <c r="B20" s="524"/>
      <c r="C20" s="524"/>
      <c r="D20" s="550"/>
      <c r="E20" s="143" t="s">
        <v>3</v>
      </c>
      <c r="F20" s="142" t="s">
        <v>4</v>
      </c>
      <c r="G20" s="550"/>
      <c r="H20" s="525"/>
      <c r="I20" s="144" t="s">
        <v>3</v>
      </c>
      <c r="J20" s="139" t="s">
        <v>4</v>
      </c>
      <c r="K20" s="525"/>
      <c r="L20" s="543"/>
      <c r="M20" s="140" t="s">
        <v>3</v>
      </c>
      <c r="N20" s="138" t="s">
        <v>4</v>
      </c>
      <c r="O20" s="524"/>
      <c r="P20" s="71" t="s">
        <v>325</v>
      </c>
      <c r="Q20" s="72"/>
    </row>
    <row r="21" spans="1:17" ht="15.95" customHeight="1" x14ac:dyDescent="0.25">
      <c r="A21" s="14" t="s">
        <v>72</v>
      </c>
      <c r="B21" s="520" t="s">
        <v>59</v>
      </c>
      <c r="C21" s="520"/>
      <c r="D21" s="520"/>
      <c r="E21" s="520"/>
      <c r="F21" s="520"/>
      <c r="G21" s="520"/>
      <c r="H21" s="520"/>
      <c r="I21" s="520"/>
      <c r="J21" s="520"/>
      <c r="K21" s="520"/>
      <c r="L21" s="520"/>
      <c r="M21" s="520"/>
      <c r="N21" s="520"/>
      <c r="O21" s="520"/>
      <c r="P21" s="71" t="s">
        <v>326</v>
      </c>
      <c r="Q21" s="72"/>
    </row>
    <row r="22" spans="1:17" ht="15" customHeight="1" x14ac:dyDescent="0.25">
      <c r="A22" s="14" t="s">
        <v>183</v>
      </c>
      <c r="B22" s="13" t="s">
        <v>20</v>
      </c>
      <c r="C22" s="16" t="s">
        <v>31</v>
      </c>
      <c r="D22" s="17">
        <f>E22+G22</f>
        <v>140.20000000000002</v>
      </c>
      <c r="E22" s="17">
        <v>131.4</v>
      </c>
      <c r="F22" s="17"/>
      <c r="G22" s="17">
        <v>8.8000000000000007</v>
      </c>
      <c r="H22" s="11">
        <f>I22+K22</f>
        <v>0</v>
      </c>
      <c r="I22" s="11">
        <v>-0.9</v>
      </c>
      <c r="J22" s="11"/>
      <c r="K22" s="11">
        <v>0.9</v>
      </c>
      <c r="L22" s="13">
        <f>M22+O22</f>
        <v>140.19999999999999</v>
      </c>
      <c r="M22" s="13">
        <f>E22+I22</f>
        <v>130.5</v>
      </c>
      <c r="N22" s="13">
        <f>F22+J22</f>
        <v>0</v>
      </c>
      <c r="O22" s="13">
        <f>G22+K22</f>
        <v>9.7000000000000011</v>
      </c>
      <c r="P22" s="71" t="s">
        <v>327</v>
      </c>
      <c r="Q22" s="72"/>
    </row>
    <row r="23" spans="1:17" ht="15.95" customHeight="1" x14ac:dyDescent="0.25">
      <c r="A23" s="21" t="s">
        <v>73</v>
      </c>
      <c r="B23" s="22" t="s">
        <v>176</v>
      </c>
      <c r="C23" s="29"/>
      <c r="D23" s="24">
        <f>D22</f>
        <v>140.20000000000002</v>
      </c>
      <c r="E23" s="24">
        <f>E22</f>
        <v>131.4</v>
      </c>
      <c r="F23" s="24">
        <f>F22</f>
        <v>0</v>
      </c>
      <c r="G23" s="24">
        <f>G22</f>
        <v>8.8000000000000007</v>
      </c>
      <c r="H23" s="25">
        <f t="shared" ref="H23:O23" si="0">H22</f>
        <v>0</v>
      </c>
      <c r="I23" s="25">
        <f t="shared" si="0"/>
        <v>-0.9</v>
      </c>
      <c r="J23" s="25">
        <f t="shared" si="0"/>
        <v>0</v>
      </c>
      <c r="K23" s="25">
        <f t="shared" si="0"/>
        <v>0.9</v>
      </c>
      <c r="L23" s="22">
        <f t="shared" si="0"/>
        <v>140.19999999999999</v>
      </c>
      <c r="M23" s="22">
        <f t="shared" si="0"/>
        <v>130.5</v>
      </c>
      <c r="N23" s="22">
        <f t="shared" si="0"/>
        <v>0</v>
      </c>
      <c r="O23" s="22">
        <f t="shared" si="0"/>
        <v>9.7000000000000011</v>
      </c>
      <c r="P23" s="71" t="s">
        <v>328</v>
      </c>
      <c r="Q23" s="72"/>
    </row>
    <row r="24" spans="1:17" ht="15.95" customHeight="1" x14ac:dyDescent="0.25">
      <c r="A24" s="14" t="s">
        <v>74</v>
      </c>
      <c r="B24" s="520" t="s">
        <v>63</v>
      </c>
      <c r="C24" s="520"/>
      <c r="D24" s="520"/>
      <c r="E24" s="520"/>
      <c r="F24" s="520"/>
      <c r="G24" s="520"/>
      <c r="H24" s="520"/>
      <c r="I24" s="520"/>
      <c r="J24" s="520"/>
      <c r="K24" s="520"/>
      <c r="L24" s="520"/>
      <c r="M24" s="520"/>
      <c r="N24" s="520"/>
      <c r="O24" s="520"/>
      <c r="P24" s="71" t="s">
        <v>331</v>
      </c>
      <c r="Q24" s="72">
        <f>L22</f>
        <v>140.19999999999999</v>
      </c>
    </row>
    <row r="25" spans="1:17" ht="15" customHeight="1" x14ac:dyDescent="0.25">
      <c r="A25" s="14" t="s">
        <v>75</v>
      </c>
      <c r="B25" s="13" t="s">
        <v>20</v>
      </c>
      <c r="C25" s="16" t="s">
        <v>32</v>
      </c>
      <c r="D25" s="17">
        <f>E25+G25</f>
        <v>30.9</v>
      </c>
      <c r="E25" s="17">
        <v>30.9</v>
      </c>
      <c r="F25" s="17"/>
      <c r="G25" s="17"/>
      <c r="H25" s="11">
        <f>I25+K25</f>
        <v>0</v>
      </c>
      <c r="I25" s="11"/>
      <c r="J25" s="11"/>
      <c r="K25" s="11"/>
      <c r="L25" s="13">
        <f>M25+O25</f>
        <v>30.9</v>
      </c>
      <c r="M25" s="13">
        <f>E25+I25</f>
        <v>30.9</v>
      </c>
      <c r="N25" s="13">
        <f>F25+J25</f>
        <v>0</v>
      </c>
      <c r="O25" s="13">
        <f>G25+K25</f>
        <v>0</v>
      </c>
      <c r="P25" s="71" t="s">
        <v>329</v>
      </c>
      <c r="Q25" s="72">
        <f>SUM(I30:I40)</f>
        <v>0</v>
      </c>
    </row>
    <row r="26" spans="1:17" ht="15.95" customHeight="1" x14ac:dyDescent="0.25">
      <c r="A26" s="21" t="s">
        <v>76</v>
      </c>
      <c r="B26" s="22" t="s">
        <v>177</v>
      </c>
      <c r="C26" s="29"/>
      <c r="D26" s="24">
        <f>D25</f>
        <v>30.9</v>
      </c>
      <c r="E26" s="24">
        <f>E25</f>
        <v>30.9</v>
      </c>
      <c r="F26" s="24">
        <f>F25</f>
        <v>0</v>
      </c>
      <c r="G26" s="24">
        <f>G25</f>
        <v>0</v>
      </c>
      <c r="H26" s="25">
        <f t="shared" ref="H26:O26" si="1">H25</f>
        <v>0</v>
      </c>
      <c r="I26" s="25">
        <f t="shared" si="1"/>
        <v>0</v>
      </c>
      <c r="J26" s="25">
        <f t="shared" si="1"/>
        <v>0</v>
      </c>
      <c r="K26" s="25">
        <f t="shared" si="1"/>
        <v>0</v>
      </c>
      <c r="L26" s="22">
        <f t="shared" si="1"/>
        <v>30.9</v>
      </c>
      <c r="M26" s="22">
        <f t="shared" si="1"/>
        <v>30.9</v>
      </c>
      <c r="N26" s="22">
        <f t="shared" si="1"/>
        <v>0</v>
      </c>
      <c r="O26" s="22">
        <f t="shared" si="1"/>
        <v>0</v>
      </c>
      <c r="P26" s="71" t="s">
        <v>330</v>
      </c>
      <c r="Q26" s="72">
        <f>L25</f>
        <v>30.9</v>
      </c>
    </row>
    <row r="27" spans="1:17" ht="15.95" customHeight="1" x14ac:dyDescent="0.25">
      <c r="A27" s="126" t="s">
        <v>77</v>
      </c>
      <c r="B27" s="157" t="s">
        <v>173</v>
      </c>
      <c r="C27" s="158"/>
      <c r="D27" s="48">
        <f>D23+D26</f>
        <v>171.10000000000002</v>
      </c>
      <c r="E27" s="48">
        <f>E23+E26</f>
        <v>162.30000000000001</v>
      </c>
      <c r="F27" s="48">
        <f>F23+F26</f>
        <v>0</v>
      </c>
      <c r="G27" s="48">
        <f>G23+G26</f>
        <v>8.8000000000000007</v>
      </c>
      <c r="H27" s="49">
        <f t="shared" ref="H27:O27" si="2">H23+H26</f>
        <v>0</v>
      </c>
      <c r="I27" s="49">
        <f t="shared" si="2"/>
        <v>-0.9</v>
      </c>
      <c r="J27" s="49">
        <f t="shared" si="2"/>
        <v>0</v>
      </c>
      <c r="K27" s="49">
        <f t="shared" si="2"/>
        <v>0.9</v>
      </c>
      <c r="L27" s="50">
        <f t="shared" si="2"/>
        <v>171.1</v>
      </c>
      <c r="M27" s="50">
        <f t="shared" si="2"/>
        <v>161.4</v>
      </c>
      <c r="N27" s="50">
        <f t="shared" si="2"/>
        <v>0</v>
      </c>
      <c r="O27" s="50">
        <f t="shared" si="2"/>
        <v>9.7000000000000011</v>
      </c>
      <c r="P27" s="71" t="s">
        <v>332</v>
      </c>
      <c r="Q27" s="72">
        <f>SUM(I76:I89)</f>
        <v>0</v>
      </c>
    </row>
    <row r="28" spans="1:17" ht="15" customHeight="1" x14ac:dyDescent="0.25">
      <c r="A28" s="110" t="s">
        <v>174</v>
      </c>
      <c r="B28" s="127"/>
      <c r="C28" s="128"/>
      <c r="D28" s="127"/>
      <c r="E28" s="127"/>
      <c r="F28" s="112"/>
      <c r="G28" s="112"/>
      <c r="H28" s="112"/>
      <c r="I28" s="112"/>
      <c r="J28" s="112"/>
      <c r="K28" s="112"/>
      <c r="L28" s="112"/>
      <c r="M28" s="112"/>
      <c r="N28" s="112"/>
      <c r="P28" s="71" t="s">
        <v>333</v>
      </c>
      <c r="Q28" s="72">
        <f>SUM(I47:I73)</f>
        <v>0</v>
      </c>
    </row>
    <row r="29" spans="1:17" x14ac:dyDescent="0.25">
      <c r="A29" s="110"/>
      <c r="B29" s="7"/>
      <c r="C29" s="113"/>
      <c r="D29" s="7"/>
      <c r="E29" s="7"/>
      <c r="F29" s="114"/>
      <c r="G29" s="7"/>
      <c r="H29" s="7"/>
      <c r="I29" s="7"/>
      <c r="J29" s="7"/>
      <c r="K29" s="7"/>
      <c r="L29" s="7"/>
      <c r="M29" s="7"/>
      <c r="N29" s="7"/>
      <c r="P29" s="71" t="s">
        <v>334</v>
      </c>
      <c r="Q29" s="72">
        <f>SUM(I92:I95)</f>
        <v>0</v>
      </c>
    </row>
    <row r="30" spans="1:17" x14ac:dyDescent="0.25">
      <c r="A30" s="7"/>
      <c r="B30" s="7"/>
      <c r="C30" s="53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6" t="s">
        <v>173</v>
      </c>
      <c r="Q30" s="77">
        <f>SUM(Q20:Q29)</f>
        <v>171.1</v>
      </c>
    </row>
    <row r="31" spans="1:17" x14ac:dyDescent="0.25">
      <c r="A31" s="7"/>
      <c r="B31" s="7"/>
      <c r="C31" s="53"/>
      <c r="D31" s="7"/>
      <c r="E31" s="7"/>
      <c r="F31" s="7"/>
      <c r="G31" s="7"/>
      <c r="H31" s="7"/>
      <c r="I31" s="7"/>
      <c r="J31" s="7" t="s">
        <v>559</v>
      </c>
      <c r="K31" s="7"/>
      <c r="L31" s="7"/>
      <c r="M31" s="7"/>
      <c r="N31" s="7"/>
      <c r="P31" s="78"/>
      <c r="Q31" s="78"/>
    </row>
    <row r="32" spans="1:17" x14ac:dyDescent="0.25">
      <c r="A32" s="7"/>
      <c r="B32" s="7"/>
      <c r="C32" s="53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P32" s="78"/>
      <c r="Q32" s="78">
        <f>Q30-L27</f>
        <v>0</v>
      </c>
    </row>
    <row r="33" spans="1:17" x14ac:dyDescent="0.25">
      <c r="A33" s="7"/>
      <c r="B33" s="7"/>
      <c r="C33" s="53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7" x14ac:dyDescent="0.25">
      <c r="A34" s="7"/>
      <c r="B34" s="7"/>
      <c r="C34" s="53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Q34" s="2">
        <f>L27-Q30</f>
        <v>0</v>
      </c>
    </row>
    <row r="35" spans="1:17" x14ac:dyDescent="0.25">
      <c r="A35" s="7"/>
      <c r="B35" s="7"/>
      <c r="C35" s="53"/>
      <c r="D35" s="7"/>
      <c r="E35" s="7"/>
      <c r="F35" s="7"/>
      <c r="G35" s="7" t="s">
        <v>174</v>
      </c>
      <c r="H35" s="7"/>
      <c r="I35" s="7"/>
      <c r="J35" s="7"/>
      <c r="K35" s="7"/>
      <c r="L35" s="7"/>
      <c r="M35" s="7"/>
      <c r="N35" s="7"/>
    </row>
    <row r="36" spans="1:17" x14ac:dyDescent="0.25">
      <c r="A36" s="7"/>
      <c r="B36" s="7"/>
      <c r="C36" s="5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7" x14ac:dyDescent="0.25">
      <c r="A37" s="7"/>
      <c r="B37" s="7"/>
      <c r="C37" s="53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7" x14ac:dyDescent="0.25">
      <c r="A38" s="7"/>
      <c r="B38" s="7"/>
      <c r="C38" s="5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7" x14ac:dyDescent="0.25">
      <c r="A39" s="7"/>
      <c r="B39" s="7"/>
      <c r="C39" s="53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7" x14ac:dyDescent="0.25">
      <c r="A40" s="7"/>
      <c r="B40" s="7"/>
      <c r="C40" s="53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7" x14ac:dyDescent="0.25">
      <c r="A41" s="7"/>
      <c r="B41" s="7"/>
      <c r="C41" s="53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7" x14ac:dyDescent="0.25">
      <c r="A42" s="7"/>
      <c r="B42" s="7"/>
      <c r="C42" s="53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7" x14ac:dyDescent="0.25">
      <c r="A43" s="7"/>
      <c r="B43" s="7"/>
      <c r="C43" s="53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7" x14ac:dyDescent="0.25">
      <c r="A44" s="7"/>
      <c r="B44" s="7"/>
      <c r="C44" s="53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7" x14ac:dyDescent="0.25">
      <c r="A45" s="7"/>
      <c r="B45" s="7"/>
      <c r="C45" s="53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7" x14ac:dyDescent="0.25">
      <c r="A46" s="7"/>
      <c r="B46" s="7"/>
      <c r="C46" s="53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7" x14ac:dyDescent="0.25">
      <c r="A47" s="7"/>
      <c r="B47" s="7"/>
      <c r="C47" s="53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7" x14ac:dyDescent="0.25">
      <c r="A48" s="7"/>
      <c r="B48" s="7"/>
      <c r="C48" s="53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C141" s="54"/>
    </row>
    <row r="142" spans="1:14" x14ac:dyDescent="0.25">
      <c r="C142" s="54"/>
    </row>
    <row r="143" spans="1:14" x14ac:dyDescent="0.25">
      <c r="C143" s="54"/>
    </row>
    <row r="144" spans="1:14" x14ac:dyDescent="0.25">
      <c r="C144" s="54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</sheetData>
  <mergeCells count="32">
    <mergeCell ref="A18:A20"/>
    <mergeCell ref="C1:O1"/>
    <mergeCell ref="C2:O2"/>
    <mergeCell ref="C3:O3"/>
    <mergeCell ref="C4:O4"/>
    <mergeCell ref="A16:O16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24:O24"/>
    <mergeCell ref="L18:L20"/>
    <mergeCell ref="M18:O18"/>
    <mergeCell ref="E19:F19"/>
    <mergeCell ref="G19:G20"/>
    <mergeCell ref="I19:J19"/>
    <mergeCell ref="M19:N19"/>
    <mergeCell ref="O19:O20"/>
    <mergeCell ref="D18:D20"/>
    <mergeCell ref="I18:K18"/>
    <mergeCell ref="B21:O21"/>
    <mergeCell ref="K19:K20"/>
    <mergeCell ref="B18:B20"/>
    <mergeCell ref="C18:C20"/>
    <mergeCell ref="E18:G18"/>
    <mergeCell ref="H18:H20"/>
  </mergeCells>
  <pageMargins left="1.1811023622047245" right="0.39370078740157483" top="0.78740157480314965" bottom="0.78740157480314965" header="0.31496062992125984" footer="0.31496062992125984"/>
  <pageSetup paperSize="9" scale="50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44"/>
  <sheetViews>
    <sheetView showZeros="0" topLeftCell="A19" workbookViewId="0">
      <selection activeCell="B20" sqref="B20:O20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4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563" t="s">
        <v>349</v>
      </c>
      <c r="C1" s="563"/>
      <c r="D1" s="563"/>
      <c r="E1" s="563"/>
      <c r="F1" s="563"/>
      <c r="G1" s="563"/>
      <c r="H1" s="563"/>
      <c r="I1" s="563"/>
      <c r="J1" s="563"/>
      <c r="K1" s="563"/>
      <c r="L1" s="563"/>
      <c r="M1" s="563"/>
      <c r="N1" s="563"/>
      <c r="O1" s="563"/>
    </row>
    <row r="2" spans="1:15" x14ac:dyDescent="0.25">
      <c r="B2" s="563" t="s">
        <v>435</v>
      </c>
      <c r="C2" s="563"/>
      <c r="D2" s="563"/>
      <c r="E2" s="563"/>
      <c r="F2" s="563"/>
      <c r="G2" s="563"/>
      <c r="H2" s="563"/>
      <c r="I2" s="563"/>
      <c r="J2" s="563"/>
      <c r="K2" s="563"/>
      <c r="L2" s="563"/>
      <c r="M2" s="563"/>
      <c r="N2" s="563"/>
      <c r="O2" s="563"/>
    </row>
    <row r="3" spans="1:15" x14ac:dyDescent="0.25">
      <c r="B3" s="563" t="s">
        <v>454</v>
      </c>
      <c r="C3" s="563"/>
      <c r="D3" s="563"/>
      <c r="E3" s="563"/>
      <c r="F3" s="563"/>
      <c r="G3" s="563"/>
      <c r="H3" s="563"/>
      <c r="I3" s="563"/>
      <c r="J3" s="563"/>
      <c r="K3" s="563"/>
      <c r="L3" s="563"/>
      <c r="M3" s="563"/>
      <c r="N3" s="563"/>
      <c r="O3" s="563"/>
    </row>
    <row r="4" spans="1:15" x14ac:dyDescent="0.25">
      <c r="B4" s="563" t="s">
        <v>366</v>
      </c>
      <c r="C4" s="563"/>
      <c r="D4" s="563"/>
      <c r="E4" s="563"/>
      <c r="F4" s="563"/>
      <c r="G4" s="563"/>
      <c r="H4" s="563"/>
      <c r="I4" s="563"/>
      <c r="J4" s="563"/>
      <c r="K4" s="563"/>
      <c r="L4" s="563"/>
      <c r="M4" s="563"/>
      <c r="N4" s="563"/>
      <c r="O4" s="563"/>
    </row>
    <row r="5" spans="1:15" ht="13.5" customHeight="1" x14ac:dyDescent="0.25">
      <c r="B5" s="541" t="s">
        <v>466</v>
      </c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</row>
    <row r="6" spans="1:15" ht="15" customHeight="1" x14ac:dyDescent="0.25">
      <c r="B6" s="541" t="s">
        <v>522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</row>
    <row r="7" spans="1:15" ht="15" customHeight="1" x14ac:dyDescent="0.25">
      <c r="A7" s="392"/>
      <c r="B7" s="541" t="s">
        <v>478</v>
      </c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</row>
    <row r="8" spans="1:15" x14ac:dyDescent="0.25">
      <c r="A8" s="392"/>
      <c r="B8" s="541" t="s">
        <v>486</v>
      </c>
      <c r="C8" s="541"/>
      <c r="D8" s="541"/>
      <c r="E8" s="541"/>
      <c r="F8" s="541"/>
      <c r="G8" s="541"/>
      <c r="H8" s="541"/>
      <c r="I8" s="541"/>
      <c r="J8" s="541"/>
      <c r="K8" s="541"/>
      <c r="L8" s="541"/>
      <c r="M8" s="541"/>
      <c r="N8" s="541"/>
      <c r="O8" s="541"/>
    </row>
    <row r="9" spans="1:15" ht="15" customHeight="1" x14ac:dyDescent="0.25">
      <c r="A9" s="392"/>
      <c r="B9" s="541" t="s">
        <v>493</v>
      </c>
      <c r="C9" s="541"/>
      <c r="D9" s="541"/>
      <c r="E9" s="541"/>
      <c r="F9" s="541"/>
      <c r="G9" s="541"/>
      <c r="H9" s="541"/>
      <c r="I9" s="541"/>
      <c r="J9" s="541"/>
      <c r="K9" s="541"/>
      <c r="L9" s="541"/>
      <c r="M9" s="541"/>
      <c r="N9" s="541"/>
      <c r="O9" s="541"/>
    </row>
    <row r="10" spans="1:15" x14ac:dyDescent="0.25">
      <c r="A10" s="392"/>
      <c r="B10" s="541" t="s">
        <v>499</v>
      </c>
      <c r="C10" s="541"/>
      <c r="D10" s="541"/>
      <c r="E10" s="541"/>
      <c r="F10" s="541"/>
      <c r="G10" s="541"/>
      <c r="H10" s="541"/>
      <c r="I10" s="541"/>
      <c r="J10" s="541"/>
      <c r="K10" s="541"/>
      <c r="L10" s="541"/>
      <c r="M10" s="541"/>
      <c r="N10" s="541"/>
      <c r="O10" s="541"/>
    </row>
    <row r="11" spans="1:15" x14ac:dyDescent="0.25">
      <c r="A11" s="392"/>
      <c r="B11" s="541" t="s">
        <v>554</v>
      </c>
      <c r="C11" s="541"/>
      <c r="D11" s="541"/>
      <c r="E11" s="541"/>
      <c r="F11" s="541"/>
      <c r="G11" s="541"/>
      <c r="H11" s="541"/>
      <c r="I11" s="541"/>
      <c r="J11" s="541"/>
      <c r="K11" s="541"/>
      <c r="L11" s="541"/>
      <c r="M11" s="541"/>
      <c r="N11" s="541"/>
      <c r="O11" s="541"/>
    </row>
    <row r="12" spans="1:15" x14ac:dyDescent="0.25">
      <c r="A12" s="392"/>
      <c r="B12" s="541" t="s">
        <v>521</v>
      </c>
      <c r="C12" s="541"/>
      <c r="D12" s="541"/>
      <c r="E12" s="541"/>
      <c r="F12" s="541"/>
      <c r="G12" s="541"/>
      <c r="H12" s="541"/>
      <c r="I12" s="541"/>
      <c r="J12" s="541"/>
      <c r="K12" s="541"/>
      <c r="L12" s="541"/>
      <c r="M12" s="541"/>
      <c r="N12" s="541"/>
      <c r="O12" s="541"/>
    </row>
    <row r="13" spans="1:15" x14ac:dyDescent="0.25">
      <c r="A13" s="392"/>
      <c r="B13" s="541" t="s">
        <v>553</v>
      </c>
      <c r="C13" s="541"/>
      <c r="D13" s="541"/>
      <c r="E13" s="541"/>
      <c r="F13" s="541"/>
      <c r="G13" s="541"/>
      <c r="H13" s="541"/>
      <c r="I13" s="541"/>
      <c r="J13" s="541"/>
      <c r="K13" s="541"/>
      <c r="L13" s="541"/>
      <c r="M13" s="541"/>
      <c r="N13" s="541"/>
      <c r="O13" s="541"/>
    </row>
    <row r="14" spans="1:15" x14ac:dyDescent="0.25">
      <c r="A14" s="392"/>
      <c r="B14" s="541" t="s">
        <v>543</v>
      </c>
      <c r="C14" s="541"/>
      <c r="D14" s="541"/>
      <c r="E14" s="541"/>
      <c r="F14" s="541"/>
      <c r="G14" s="541"/>
      <c r="H14" s="541"/>
      <c r="I14" s="541"/>
      <c r="J14" s="541"/>
      <c r="K14" s="541"/>
      <c r="L14" s="541"/>
      <c r="M14" s="541"/>
      <c r="N14" s="541"/>
      <c r="O14" s="541"/>
    </row>
    <row r="15" spans="1:15" x14ac:dyDescent="0.25">
      <c r="A15" s="392"/>
      <c r="B15" s="541" t="s">
        <v>552</v>
      </c>
      <c r="C15" s="541"/>
      <c r="D15" s="541"/>
      <c r="E15" s="541"/>
      <c r="F15" s="541"/>
      <c r="G15" s="541"/>
      <c r="H15" s="541"/>
      <c r="I15" s="541"/>
      <c r="J15" s="541"/>
      <c r="K15" s="541"/>
      <c r="L15" s="541"/>
      <c r="M15" s="541"/>
      <c r="N15" s="541"/>
      <c r="O15" s="541"/>
    </row>
    <row r="16" spans="1:15" x14ac:dyDescent="0.25">
      <c r="A16" s="392"/>
      <c r="B16" s="541" t="s">
        <v>571</v>
      </c>
      <c r="C16" s="541"/>
      <c r="D16" s="541"/>
      <c r="E16" s="541"/>
      <c r="F16" s="541"/>
      <c r="G16" s="541"/>
      <c r="H16" s="541"/>
      <c r="I16" s="541"/>
      <c r="J16" s="541"/>
      <c r="K16" s="541"/>
      <c r="L16" s="541"/>
      <c r="M16" s="541"/>
      <c r="N16" s="541"/>
      <c r="O16" s="541"/>
    </row>
    <row r="17" spans="1:17" x14ac:dyDescent="0.25">
      <c r="A17" s="392"/>
      <c r="B17" s="541" t="s">
        <v>562</v>
      </c>
      <c r="C17" s="541"/>
      <c r="D17" s="541"/>
      <c r="E17" s="541"/>
      <c r="F17" s="541"/>
      <c r="G17" s="541"/>
      <c r="H17" s="541"/>
      <c r="I17" s="541"/>
      <c r="J17" s="541"/>
      <c r="K17" s="541"/>
      <c r="L17" s="541"/>
      <c r="M17" s="541"/>
      <c r="N17" s="541"/>
      <c r="O17" s="541"/>
    </row>
    <row r="18" spans="1:17" x14ac:dyDescent="0.25">
      <c r="A18" s="392"/>
      <c r="B18" s="541" t="s">
        <v>575</v>
      </c>
      <c r="C18" s="541"/>
      <c r="D18" s="541"/>
      <c r="E18" s="541"/>
      <c r="F18" s="541"/>
      <c r="G18" s="541"/>
      <c r="H18" s="541"/>
      <c r="I18" s="541"/>
      <c r="J18" s="541"/>
      <c r="K18" s="541"/>
      <c r="L18" s="541"/>
      <c r="M18" s="541"/>
      <c r="N18" s="541"/>
      <c r="O18" s="541"/>
    </row>
    <row r="19" spans="1:17" x14ac:dyDescent="0.25">
      <c r="A19" s="392"/>
      <c r="B19" s="541" t="s">
        <v>594</v>
      </c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</row>
    <row r="20" spans="1:17" x14ac:dyDescent="0.25">
      <c r="A20" s="392"/>
      <c r="B20" s="541" t="s">
        <v>599</v>
      </c>
      <c r="C20" s="541"/>
      <c r="D20" s="541"/>
      <c r="E20" s="541"/>
      <c r="F20" s="541"/>
      <c r="G20" s="541"/>
      <c r="H20" s="541"/>
      <c r="I20" s="541"/>
      <c r="J20" s="541"/>
      <c r="K20" s="541"/>
      <c r="L20" s="541"/>
      <c r="M20" s="541"/>
      <c r="N20" s="541"/>
      <c r="O20" s="541"/>
    </row>
    <row r="21" spans="1:17" ht="15.75" x14ac:dyDescent="0.25">
      <c r="B21" s="57"/>
      <c r="C21" s="57"/>
      <c r="D21" s="57"/>
      <c r="E21" s="57"/>
      <c r="F21" s="57"/>
      <c r="G21" s="57"/>
      <c r="H21" s="58"/>
      <c r="I21" s="58"/>
      <c r="J21" s="58"/>
      <c r="K21" s="58"/>
      <c r="L21" s="57"/>
      <c r="M21" s="57"/>
      <c r="N21" s="57"/>
      <c r="O21" s="57"/>
    </row>
    <row r="22" spans="1:17" ht="29.25" customHeight="1" x14ac:dyDescent="0.25">
      <c r="A22" s="521" t="s">
        <v>441</v>
      </c>
      <c r="B22" s="521"/>
      <c r="C22" s="521"/>
      <c r="D22" s="521"/>
      <c r="E22" s="521"/>
      <c r="F22" s="521"/>
      <c r="G22" s="521"/>
      <c r="H22" s="521"/>
      <c r="I22" s="521"/>
      <c r="J22" s="521"/>
      <c r="K22" s="521"/>
      <c r="L22" s="521"/>
      <c r="M22" s="521"/>
      <c r="N22" s="521"/>
      <c r="O22" s="521"/>
    </row>
    <row r="23" spans="1:17" ht="15" customHeight="1" x14ac:dyDescent="0.25">
      <c r="B23" s="59"/>
      <c r="C23" s="59"/>
      <c r="D23" s="59"/>
      <c r="E23" s="59"/>
      <c r="F23" s="59"/>
      <c r="G23" s="59"/>
      <c r="H23" s="60"/>
      <c r="I23" s="60"/>
      <c r="J23" s="60"/>
      <c r="K23" s="60"/>
      <c r="L23" s="59"/>
      <c r="M23" s="59"/>
      <c r="N23" s="59"/>
      <c r="O23" s="5" t="s">
        <v>445</v>
      </c>
    </row>
    <row r="24" spans="1:17" ht="15" customHeight="1" x14ac:dyDescent="0.25">
      <c r="A24" s="529" t="s">
        <v>5</v>
      </c>
      <c r="B24" s="532" t="s">
        <v>346</v>
      </c>
      <c r="C24" s="532" t="s">
        <v>54</v>
      </c>
      <c r="D24" s="544" t="s">
        <v>357</v>
      </c>
      <c r="E24" s="548" t="s">
        <v>196</v>
      </c>
      <c r="F24" s="548"/>
      <c r="G24" s="549"/>
      <c r="H24" s="535" t="s">
        <v>359</v>
      </c>
      <c r="I24" s="538" t="s">
        <v>196</v>
      </c>
      <c r="J24" s="539"/>
      <c r="K24" s="540"/>
      <c r="L24" s="543" t="s">
        <v>0</v>
      </c>
      <c r="M24" s="551" t="s">
        <v>196</v>
      </c>
      <c r="N24" s="552"/>
      <c r="O24" s="553"/>
    </row>
    <row r="25" spans="1:17" x14ac:dyDescent="0.25">
      <c r="A25" s="530"/>
      <c r="B25" s="533"/>
      <c r="C25" s="533"/>
      <c r="D25" s="545"/>
      <c r="E25" s="549" t="s">
        <v>1</v>
      </c>
      <c r="F25" s="556"/>
      <c r="G25" s="550" t="s">
        <v>2</v>
      </c>
      <c r="H25" s="536"/>
      <c r="I25" s="562" t="s">
        <v>1</v>
      </c>
      <c r="J25" s="562"/>
      <c r="K25" s="525" t="s">
        <v>2</v>
      </c>
      <c r="L25" s="543"/>
      <c r="M25" s="543" t="s">
        <v>1</v>
      </c>
      <c r="N25" s="543"/>
      <c r="O25" s="524" t="s">
        <v>2</v>
      </c>
    </row>
    <row r="26" spans="1:17" ht="30" customHeight="1" x14ac:dyDescent="0.25">
      <c r="A26" s="531"/>
      <c r="B26" s="534"/>
      <c r="C26" s="534"/>
      <c r="D26" s="546"/>
      <c r="E26" s="61" t="s">
        <v>3</v>
      </c>
      <c r="F26" s="62" t="s">
        <v>4</v>
      </c>
      <c r="G26" s="544"/>
      <c r="H26" s="537"/>
      <c r="I26" s="63" t="s">
        <v>3</v>
      </c>
      <c r="J26" s="64" t="s">
        <v>4</v>
      </c>
      <c r="K26" s="535"/>
      <c r="L26" s="587"/>
      <c r="M26" s="65" t="s">
        <v>3</v>
      </c>
      <c r="N26" s="66" t="s">
        <v>4</v>
      </c>
      <c r="O26" s="532"/>
    </row>
    <row r="27" spans="1:17" ht="15.95" customHeight="1" x14ac:dyDescent="0.25">
      <c r="A27" s="6" t="s">
        <v>72</v>
      </c>
      <c r="B27" s="520" t="s">
        <v>6</v>
      </c>
      <c r="C27" s="520"/>
      <c r="D27" s="520"/>
      <c r="E27" s="520"/>
      <c r="F27" s="520"/>
      <c r="G27" s="520"/>
      <c r="H27" s="520"/>
      <c r="I27" s="520"/>
      <c r="J27" s="520"/>
      <c r="K27" s="520"/>
      <c r="L27" s="520"/>
      <c r="M27" s="520"/>
      <c r="N27" s="520"/>
      <c r="O27" s="520"/>
    </row>
    <row r="28" spans="1:17" ht="15" customHeight="1" x14ac:dyDescent="0.25">
      <c r="A28" s="6" t="s">
        <v>183</v>
      </c>
      <c r="B28" s="27" t="s">
        <v>20</v>
      </c>
      <c r="C28" s="8" t="s">
        <v>9</v>
      </c>
      <c r="D28" s="9">
        <f>E28+G28</f>
        <v>11.4</v>
      </c>
      <c r="E28" s="9">
        <v>11.4</v>
      </c>
      <c r="F28" s="9"/>
      <c r="G28" s="9"/>
      <c r="H28" s="10">
        <f>I28+K28</f>
        <v>0</v>
      </c>
      <c r="I28" s="10"/>
      <c r="J28" s="10"/>
      <c r="K28" s="10"/>
      <c r="L28" s="12">
        <f>M28+O28</f>
        <v>11.4</v>
      </c>
      <c r="M28" s="12">
        <f>E28+I28</f>
        <v>11.4</v>
      </c>
      <c r="N28" s="12">
        <f>F28+J28</f>
        <v>0</v>
      </c>
      <c r="O28" s="12">
        <f>G28+K28</f>
        <v>0</v>
      </c>
    </row>
    <row r="29" spans="1:17" x14ac:dyDescent="0.25">
      <c r="A29" s="14" t="s">
        <v>73</v>
      </c>
      <c r="B29" s="67" t="s">
        <v>345</v>
      </c>
      <c r="C29" s="16" t="s">
        <v>9</v>
      </c>
      <c r="D29" s="68">
        <f t="shared" ref="D29:D38" si="0">E29+G29</f>
        <v>3</v>
      </c>
      <c r="E29" s="68">
        <v>3</v>
      </c>
      <c r="F29" s="68"/>
      <c r="G29" s="68"/>
      <c r="H29" s="69">
        <f t="shared" ref="H29:H38" si="1">I29+K29</f>
        <v>0</v>
      </c>
      <c r="I29" s="69"/>
      <c r="J29" s="69"/>
      <c r="K29" s="69"/>
      <c r="L29" s="70">
        <f t="shared" ref="L29:L38" si="2">M29+O29</f>
        <v>3</v>
      </c>
      <c r="M29" s="70">
        <f t="shared" ref="M29:M38" si="3">E29+I29</f>
        <v>3</v>
      </c>
      <c r="N29" s="70">
        <f t="shared" ref="N29:N38" si="4">F29+J29</f>
        <v>0</v>
      </c>
      <c r="O29" s="70">
        <f t="shared" ref="O29:O38" si="5">G29+K29</f>
        <v>0</v>
      </c>
      <c r="P29" s="607"/>
      <c r="Q29" s="607"/>
    </row>
    <row r="30" spans="1:17" ht="15" customHeight="1" x14ac:dyDescent="0.25">
      <c r="A30" s="6" t="s">
        <v>74</v>
      </c>
      <c r="B30" s="36" t="s">
        <v>10</v>
      </c>
      <c r="C30" s="16" t="s">
        <v>9</v>
      </c>
      <c r="D30" s="17">
        <f t="shared" si="0"/>
        <v>0.4</v>
      </c>
      <c r="E30" s="17">
        <v>0.4</v>
      </c>
      <c r="F30" s="17"/>
      <c r="G30" s="17"/>
      <c r="H30" s="11">
        <f t="shared" si="1"/>
        <v>0</v>
      </c>
      <c r="I30" s="11"/>
      <c r="J30" s="11"/>
      <c r="K30" s="11"/>
      <c r="L30" s="13">
        <f t="shared" si="2"/>
        <v>0.4</v>
      </c>
      <c r="M30" s="13">
        <f t="shared" si="3"/>
        <v>0.4</v>
      </c>
      <c r="N30" s="13">
        <f t="shared" si="4"/>
        <v>0</v>
      </c>
      <c r="O30" s="13">
        <f t="shared" si="5"/>
        <v>0</v>
      </c>
      <c r="P30" s="71" t="s">
        <v>325</v>
      </c>
      <c r="Q30" s="72">
        <f>SUM(L28:L38)</f>
        <v>22.500000000000004</v>
      </c>
    </row>
    <row r="31" spans="1:17" ht="15" customHeight="1" x14ac:dyDescent="0.25">
      <c r="A31" s="6" t="s">
        <v>75</v>
      </c>
      <c r="B31" s="36" t="s">
        <v>11</v>
      </c>
      <c r="C31" s="16" t="s">
        <v>9</v>
      </c>
      <c r="D31" s="17">
        <f t="shared" si="0"/>
        <v>0.5</v>
      </c>
      <c r="E31" s="17">
        <v>0.5</v>
      </c>
      <c r="F31" s="17"/>
      <c r="G31" s="17"/>
      <c r="H31" s="11">
        <f t="shared" si="1"/>
        <v>0</v>
      </c>
      <c r="I31" s="11"/>
      <c r="J31" s="11"/>
      <c r="K31" s="11"/>
      <c r="L31" s="13">
        <f t="shared" si="2"/>
        <v>0.5</v>
      </c>
      <c r="M31" s="13">
        <f t="shared" si="3"/>
        <v>0.5</v>
      </c>
      <c r="N31" s="13">
        <f t="shared" si="4"/>
        <v>0</v>
      </c>
      <c r="O31" s="13">
        <f t="shared" si="5"/>
        <v>0</v>
      </c>
      <c r="P31" s="71" t="s">
        <v>326</v>
      </c>
      <c r="Q31" s="72"/>
    </row>
    <row r="32" spans="1:17" ht="15" customHeight="1" x14ac:dyDescent="0.25">
      <c r="A32" s="6" t="s">
        <v>76</v>
      </c>
      <c r="B32" s="36" t="s">
        <v>12</v>
      </c>
      <c r="C32" s="16" t="s">
        <v>9</v>
      </c>
      <c r="D32" s="17">
        <f t="shared" si="0"/>
        <v>1.6</v>
      </c>
      <c r="E32" s="17">
        <v>1.6</v>
      </c>
      <c r="F32" s="17"/>
      <c r="G32" s="17"/>
      <c r="H32" s="11">
        <f t="shared" si="1"/>
        <v>0</v>
      </c>
      <c r="I32" s="11"/>
      <c r="J32" s="11"/>
      <c r="K32" s="11"/>
      <c r="L32" s="13">
        <f t="shared" si="2"/>
        <v>1.6</v>
      </c>
      <c r="M32" s="13">
        <f t="shared" si="3"/>
        <v>1.6</v>
      </c>
      <c r="N32" s="13">
        <f t="shared" si="4"/>
        <v>0</v>
      </c>
      <c r="O32" s="13">
        <f t="shared" si="5"/>
        <v>0</v>
      </c>
      <c r="P32" s="71" t="s">
        <v>327</v>
      </c>
      <c r="Q32" s="72"/>
    </row>
    <row r="33" spans="1:17" ht="15" customHeight="1" x14ac:dyDescent="0.25">
      <c r="A33" s="14" t="s">
        <v>77</v>
      </c>
      <c r="B33" s="36" t="s">
        <v>13</v>
      </c>
      <c r="C33" s="16" t="s">
        <v>9</v>
      </c>
      <c r="D33" s="17">
        <f t="shared" ref="D33" si="6">E33+G33</f>
        <v>0.1</v>
      </c>
      <c r="E33" s="17">
        <v>0.1</v>
      </c>
      <c r="F33" s="17"/>
      <c r="G33" s="17"/>
      <c r="H33" s="11">
        <f t="shared" ref="H33" si="7">I33+K33</f>
        <v>0</v>
      </c>
      <c r="I33" s="11"/>
      <c r="J33" s="11"/>
      <c r="K33" s="11"/>
      <c r="L33" s="13">
        <f t="shared" ref="L33" si="8">M33+O33</f>
        <v>0.1</v>
      </c>
      <c r="M33" s="13">
        <f t="shared" ref="M33" si="9">E33+I33</f>
        <v>0.1</v>
      </c>
      <c r="N33" s="13">
        <f t="shared" ref="N33" si="10">F33+J33</f>
        <v>0</v>
      </c>
      <c r="O33" s="13">
        <f t="shared" ref="O33" si="11">G33+K33</f>
        <v>0</v>
      </c>
      <c r="P33" s="71"/>
      <c r="Q33" s="72"/>
    </row>
    <row r="34" spans="1:17" ht="15" customHeight="1" x14ac:dyDescent="0.25">
      <c r="A34" s="20" t="s">
        <v>78</v>
      </c>
      <c r="B34" s="13" t="s">
        <v>14</v>
      </c>
      <c r="C34" s="16" t="s">
        <v>9</v>
      </c>
      <c r="D34" s="17">
        <f t="shared" si="0"/>
        <v>1.7</v>
      </c>
      <c r="E34" s="17">
        <v>1.7</v>
      </c>
      <c r="F34" s="17"/>
      <c r="G34" s="17"/>
      <c r="H34" s="11">
        <f t="shared" si="1"/>
        <v>0</v>
      </c>
      <c r="I34" s="11"/>
      <c r="J34" s="11"/>
      <c r="K34" s="11"/>
      <c r="L34" s="13">
        <f t="shared" si="2"/>
        <v>1.7</v>
      </c>
      <c r="M34" s="13">
        <f t="shared" si="3"/>
        <v>1.7</v>
      </c>
      <c r="N34" s="13">
        <f t="shared" si="4"/>
        <v>0</v>
      </c>
      <c r="O34" s="13">
        <f t="shared" si="5"/>
        <v>0</v>
      </c>
      <c r="P34" s="71" t="s">
        <v>328</v>
      </c>
      <c r="Q34" s="72"/>
    </row>
    <row r="35" spans="1:17" ht="15" customHeight="1" x14ac:dyDescent="0.25">
      <c r="A35" s="6" t="s">
        <v>79</v>
      </c>
      <c r="B35" s="27" t="s">
        <v>15</v>
      </c>
      <c r="C35" s="16" t="s">
        <v>9</v>
      </c>
      <c r="D35" s="17">
        <f t="shared" si="0"/>
        <v>0</v>
      </c>
      <c r="E35" s="17"/>
      <c r="F35" s="17"/>
      <c r="G35" s="17"/>
      <c r="H35" s="11">
        <f t="shared" si="1"/>
        <v>0</v>
      </c>
      <c r="I35" s="11"/>
      <c r="J35" s="11"/>
      <c r="K35" s="11"/>
      <c r="L35" s="13">
        <f t="shared" si="2"/>
        <v>0</v>
      </c>
      <c r="M35" s="13">
        <f t="shared" si="3"/>
        <v>0</v>
      </c>
      <c r="N35" s="13">
        <f t="shared" si="4"/>
        <v>0</v>
      </c>
      <c r="O35" s="13">
        <f t="shared" si="5"/>
        <v>0</v>
      </c>
      <c r="P35" s="71" t="s">
        <v>331</v>
      </c>
      <c r="Q35" s="72"/>
    </row>
    <row r="36" spans="1:17" ht="15" customHeight="1" x14ac:dyDescent="0.25">
      <c r="A36" s="6" t="s">
        <v>80</v>
      </c>
      <c r="B36" s="36" t="s">
        <v>16</v>
      </c>
      <c r="C36" s="16" t="s">
        <v>9</v>
      </c>
      <c r="D36" s="17">
        <f t="shared" si="0"/>
        <v>2.4</v>
      </c>
      <c r="E36" s="17">
        <v>2.4</v>
      </c>
      <c r="F36" s="17"/>
      <c r="G36" s="17"/>
      <c r="H36" s="11">
        <f t="shared" si="1"/>
        <v>0</v>
      </c>
      <c r="I36" s="11"/>
      <c r="J36" s="11"/>
      <c r="K36" s="11"/>
      <c r="L36" s="13">
        <f t="shared" si="2"/>
        <v>2.4</v>
      </c>
      <c r="M36" s="13">
        <f t="shared" si="3"/>
        <v>2.4</v>
      </c>
      <c r="N36" s="13">
        <f t="shared" si="4"/>
        <v>0</v>
      </c>
      <c r="O36" s="13">
        <f t="shared" si="5"/>
        <v>0</v>
      </c>
      <c r="P36" s="71" t="s">
        <v>329</v>
      </c>
      <c r="Q36" s="72">
        <f>SUM(L41:L51)</f>
        <v>33.599999999999994</v>
      </c>
    </row>
    <row r="37" spans="1:17" ht="15" customHeight="1" x14ac:dyDescent="0.25">
      <c r="A37" s="6" t="s">
        <v>81</v>
      </c>
      <c r="B37" s="36" t="s">
        <v>17</v>
      </c>
      <c r="C37" s="16" t="s">
        <v>9</v>
      </c>
      <c r="D37" s="17">
        <f t="shared" si="0"/>
        <v>0.6</v>
      </c>
      <c r="E37" s="17">
        <v>0.6</v>
      </c>
      <c r="F37" s="17"/>
      <c r="G37" s="17"/>
      <c r="H37" s="11">
        <f t="shared" si="1"/>
        <v>0</v>
      </c>
      <c r="I37" s="11"/>
      <c r="J37" s="11"/>
      <c r="K37" s="11"/>
      <c r="L37" s="13">
        <f t="shared" si="2"/>
        <v>0.6</v>
      </c>
      <c r="M37" s="13">
        <f t="shared" si="3"/>
        <v>0.6</v>
      </c>
      <c r="N37" s="13">
        <f t="shared" si="4"/>
        <v>0</v>
      </c>
      <c r="O37" s="13">
        <f t="shared" si="5"/>
        <v>0</v>
      </c>
      <c r="P37" s="71" t="s">
        <v>330</v>
      </c>
      <c r="Q37" s="72">
        <f>L54+L55</f>
        <v>99.200000000000017</v>
      </c>
    </row>
    <row r="38" spans="1:17" ht="15" customHeight="1" x14ac:dyDescent="0.25">
      <c r="A38" s="39" t="s">
        <v>82</v>
      </c>
      <c r="B38" s="36" t="s">
        <v>18</v>
      </c>
      <c r="C38" s="16" t="s">
        <v>9</v>
      </c>
      <c r="D38" s="17">
        <f t="shared" si="0"/>
        <v>0.8</v>
      </c>
      <c r="E38" s="17">
        <v>0.8</v>
      </c>
      <c r="F38" s="17"/>
      <c r="G38" s="17"/>
      <c r="H38" s="11">
        <f t="shared" si="1"/>
        <v>0</v>
      </c>
      <c r="I38" s="11"/>
      <c r="J38" s="11"/>
      <c r="K38" s="11"/>
      <c r="L38" s="13">
        <f t="shared" si="2"/>
        <v>0.8</v>
      </c>
      <c r="M38" s="13">
        <f t="shared" si="3"/>
        <v>0.8</v>
      </c>
      <c r="N38" s="13">
        <f t="shared" si="4"/>
        <v>0</v>
      </c>
      <c r="O38" s="13">
        <f t="shared" si="5"/>
        <v>0</v>
      </c>
      <c r="P38" s="71" t="s">
        <v>332</v>
      </c>
      <c r="Q38" s="72">
        <f>SUM(L95:L108)</f>
        <v>57.3</v>
      </c>
    </row>
    <row r="39" spans="1:17" ht="15.95" customHeight="1" x14ac:dyDescent="0.25">
      <c r="A39" s="100" t="s">
        <v>83</v>
      </c>
      <c r="B39" s="45" t="s">
        <v>175</v>
      </c>
      <c r="C39" s="73"/>
      <c r="D39" s="74">
        <f t="shared" ref="D39:O39" si="12">SUM(D28:D38)</f>
        <v>22.500000000000004</v>
      </c>
      <c r="E39" s="74">
        <f t="shared" si="12"/>
        <v>22.500000000000004</v>
      </c>
      <c r="F39" s="74">
        <f t="shared" si="12"/>
        <v>0</v>
      </c>
      <c r="G39" s="74">
        <f t="shared" si="12"/>
        <v>0</v>
      </c>
      <c r="H39" s="75">
        <f t="shared" si="12"/>
        <v>0</v>
      </c>
      <c r="I39" s="75">
        <f t="shared" si="12"/>
        <v>0</v>
      </c>
      <c r="J39" s="75">
        <f t="shared" si="12"/>
        <v>0</v>
      </c>
      <c r="K39" s="75">
        <f t="shared" si="12"/>
        <v>0</v>
      </c>
      <c r="L39" s="45">
        <f t="shared" si="12"/>
        <v>22.500000000000004</v>
      </c>
      <c r="M39" s="45">
        <f t="shared" si="12"/>
        <v>22.500000000000004</v>
      </c>
      <c r="N39" s="45">
        <f t="shared" si="12"/>
        <v>0</v>
      </c>
      <c r="O39" s="45">
        <f t="shared" si="12"/>
        <v>0</v>
      </c>
      <c r="P39" s="71" t="s">
        <v>333</v>
      </c>
      <c r="Q39" s="72">
        <f>SUM(L58:L92)</f>
        <v>583</v>
      </c>
    </row>
    <row r="40" spans="1:17" ht="15.95" customHeight="1" x14ac:dyDescent="0.25">
      <c r="A40" s="6" t="s">
        <v>84</v>
      </c>
      <c r="B40" s="520" t="s">
        <v>59</v>
      </c>
      <c r="C40" s="520"/>
      <c r="D40" s="520"/>
      <c r="E40" s="520"/>
      <c r="F40" s="520"/>
      <c r="G40" s="520"/>
      <c r="H40" s="520"/>
      <c r="I40" s="520"/>
      <c r="J40" s="520"/>
      <c r="K40" s="520"/>
      <c r="L40" s="520"/>
      <c r="M40" s="520"/>
      <c r="N40" s="520"/>
      <c r="O40" s="520"/>
      <c r="P40" s="71" t="s">
        <v>334</v>
      </c>
      <c r="Q40" s="72">
        <f>SUM(L111:L114)</f>
        <v>278.7</v>
      </c>
    </row>
    <row r="41" spans="1:17" ht="15" customHeight="1" x14ac:dyDescent="0.25">
      <c r="A41" s="6" t="s">
        <v>85</v>
      </c>
      <c r="B41" s="27" t="s">
        <v>7</v>
      </c>
      <c r="C41" s="8" t="s">
        <v>22</v>
      </c>
      <c r="D41" s="9">
        <f>E41+G41</f>
        <v>0.1</v>
      </c>
      <c r="E41" s="9">
        <v>0.1</v>
      </c>
      <c r="F41" s="9"/>
      <c r="G41" s="9"/>
      <c r="H41" s="10">
        <f t="shared" ref="H41:H51" si="13">I41+K41</f>
        <v>0</v>
      </c>
      <c r="I41" s="10"/>
      <c r="J41" s="10"/>
      <c r="K41" s="10"/>
      <c r="L41" s="12">
        <f t="shared" ref="L41:L51" si="14">M41+O41</f>
        <v>0.1</v>
      </c>
      <c r="M41" s="12">
        <f t="shared" ref="M41:M51" si="15">E41+I41</f>
        <v>0.1</v>
      </c>
      <c r="N41" s="12">
        <f t="shared" ref="N41:N51" si="16">F41+J41</f>
        <v>0</v>
      </c>
      <c r="O41" s="12">
        <f t="shared" ref="O41:O51" si="17">G41+K41</f>
        <v>0</v>
      </c>
      <c r="P41" s="76" t="s">
        <v>173</v>
      </c>
      <c r="Q41" s="77">
        <f>SUM(Q30:Q40)</f>
        <v>1074.3</v>
      </c>
    </row>
    <row r="42" spans="1:17" ht="15" customHeight="1" x14ac:dyDescent="0.25">
      <c r="A42" s="6" t="s">
        <v>86</v>
      </c>
      <c r="B42" s="36" t="s">
        <v>10</v>
      </c>
      <c r="C42" s="16" t="s">
        <v>22</v>
      </c>
      <c r="D42" s="17">
        <f t="shared" ref="D42:D51" si="18">E42+G42</f>
        <v>0.8</v>
      </c>
      <c r="E42" s="17">
        <v>0.8</v>
      </c>
      <c r="F42" s="17"/>
      <c r="G42" s="17"/>
      <c r="H42" s="11">
        <f t="shared" si="13"/>
        <v>0</v>
      </c>
      <c r="I42" s="11"/>
      <c r="J42" s="11"/>
      <c r="K42" s="11"/>
      <c r="L42" s="13">
        <f t="shared" si="14"/>
        <v>0.8</v>
      </c>
      <c r="M42" s="13">
        <f t="shared" si="15"/>
        <v>0.8</v>
      </c>
      <c r="N42" s="13">
        <f t="shared" si="16"/>
        <v>0</v>
      </c>
      <c r="O42" s="13">
        <f t="shared" si="17"/>
        <v>0</v>
      </c>
      <c r="P42" s="78"/>
      <c r="Q42" s="78"/>
    </row>
    <row r="43" spans="1:17" ht="15" customHeight="1" x14ac:dyDescent="0.25">
      <c r="A43" s="6" t="s">
        <v>87</v>
      </c>
      <c r="B43" s="36" t="s">
        <v>11</v>
      </c>
      <c r="C43" s="16" t="s">
        <v>22</v>
      </c>
      <c r="D43" s="17">
        <f t="shared" si="18"/>
        <v>11.9</v>
      </c>
      <c r="E43" s="17">
        <v>7.4</v>
      </c>
      <c r="F43" s="17"/>
      <c r="G43" s="17">
        <v>4.5</v>
      </c>
      <c r="H43" s="11">
        <f t="shared" si="13"/>
        <v>0</v>
      </c>
      <c r="I43" s="11"/>
      <c r="J43" s="11"/>
      <c r="K43" s="11"/>
      <c r="L43" s="13">
        <f t="shared" si="14"/>
        <v>11.9</v>
      </c>
      <c r="M43" s="13">
        <f t="shared" si="15"/>
        <v>7.4</v>
      </c>
      <c r="N43" s="13">
        <f t="shared" si="16"/>
        <v>0</v>
      </c>
      <c r="O43" s="13">
        <f t="shared" si="17"/>
        <v>4.5</v>
      </c>
      <c r="P43" s="78"/>
      <c r="Q43" s="78">
        <f>Q41-L116</f>
        <v>0</v>
      </c>
    </row>
    <row r="44" spans="1:17" ht="15" customHeight="1" x14ac:dyDescent="0.25">
      <c r="A44" s="6" t="s">
        <v>88</v>
      </c>
      <c r="B44" s="36" t="s">
        <v>12</v>
      </c>
      <c r="C44" s="16" t="s">
        <v>22</v>
      </c>
      <c r="D44" s="17">
        <f t="shared" si="18"/>
        <v>0.9</v>
      </c>
      <c r="E44" s="17">
        <v>0.9</v>
      </c>
      <c r="F44" s="17"/>
      <c r="G44" s="17"/>
      <c r="H44" s="11">
        <f t="shared" si="13"/>
        <v>0</v>
      </c>
      <c r="I44" s="11"/>
      <c r="J44" s="11"/>
      <c r="K44" s="11"/>
      <c r="L44" s="13">
        <f t="shared" si="14"/>
        <v>0.9</v>
      </c>
      <c r="M44" s="13">
        <f t="shared" si="15"/>
        <v>0.9</v>
      </c>
      <c r="N44" s="13">
        <f t="shared" si="16"/>
        <v>0</v>
      </c>
      <c r="O44" s="13">
        <f t="shared" si="17"/>
        <v>0</v>
      </c>
    </row>
    <row r="45" spans="1:17" ht="15" customHeight="1" x14ac:dyDescent="0.25">
      <c r="A45" s="14" t="s">
        <v>89</v>
      </c>
      <c r="B45" s="36" t="s">
        <v>13</v>
      </c>
      <c r="C45" s="16" t="s">
        <v>22</v>
      </c>
      <c r="D45" s="17">
        <f t="shared" si="18"/>
        <v>1.7</v>
      </c>
      <c r="E45" s="17">
        <v>1.7</v>
      </c>
      <c r="F45" s="17"/>
      <c r="G45" s="17"/>
      <c r="H45" s="11">
        <f t="shared" si="13"/>
        <v>0</v>
      </c>
      <c r="I45" s="11"/>
      <c r="J45" s="11"/>
      <c r="K45" s="11"/>
      <c r="L45" s="13">
        <f t="shared" si="14"/>
        <v>1.7</v>
      </c>
      <c r="M45" s="13">
        <f t="shared" si="15"/>
        <v>1.7</v>
      </c>
      <c r="N45" s="13">
        <f t="shared" si="16"/>
        <v>0</v>
      </c>
      <c r="O45" s="13">
        <f t="shared" si="17"/>
        <v>0</v>
      </c>
      <c r="Q45" s="2">
        <f>L116-Q41</f>
        <v>0</v>
      </c>
    </row>
    <row r="46" spans="1:17" ht="15" customHeight="1" x14ac:dyDescent="0.25">
      <c r="A46" s="14" t="s">
        <v>90</v>
      </c>
      <c r="B46" s="13" t="s">
        <v>14</v>
      </c>
      <c r="C46" s="16" t="s">
        <v>22</v>
      </c>
      <c r="D46" s="17">
        <f t="shared" si="18"/>
        <v>3</v>
      </c>
      <c r="E46" s="17">
        <v>3</v>
      </c>
      <c r="F46" s="17"/>
      <c r="G46" s="17"/>
      <c r="H46" s="11">
        <f t="shared" si="13"/>
        <v>0</v>
      </c>
      <c r="I46" s="11"/>
      <c r="J46" s="11"/>
      <c r="K46" s="11"/>
      <c r="L46" s="13">
        <f t="shared" si="14"/>
        <v>3</v>
      </c>
      <c r="M46" s="13">
        <f t="shared" si="15"/>
        <v>3</v>
      </c>
      <c r="N46" s="13">
        <f t="shared" si="16"/>
        <v>0</v>
      </c>
      <c r="O46" s="13">
        <f t="shared" si="17"/>
        <v>0</v>
      </c>
    </row>
    <row r="47" spans="1:17" x14ac:dyDescent="0.25">
      <c r="A47" s="6" t="s">
        <v>91</v>
      </c>
      <c r="B47" s="13" t="s">
        <v>15</v>
      </c>
      <c r="C47" s="16" t="s">
        <v>22</v>
      </c>
      <c r="D47" s="17">
        <f t="shared" si="18"/>
        <v>2.8</v>
      </c>
      <c r="E47" s="17">
        <v>2.8</v>
      </c>
      <c r="F47" s="17"/>
      <c r="G47" s="17"/>
      <c r="H47" s="11">
        <f t="shared" si="13"/>
        <v>0</v>
      </c>
      <c r="I47" s="11"/>
      <c r="J47" s="11"/>
      <c r="K47" s="11"/>
      <c r="L47" s="13">
        <f t="shared" si="14"/>
        <v>2.8</v>
      </c>
      <c r="M47" s="13">
        <f t="shared" si="15"/>
        <v>2.8</v>
      </c>
      <c r="N47" s="13">
        <f t="shared" si="16"/>
        <v>0</v>
      </c>
      <c r="O47" s="13">
        <f t="shared" si="17"/>
        <v>0</v>
      </c>
    </row>
    <row r="48" spans="1:17" ht="15" customHeight="1" x14ac:dyDescent="0.25">
      <c r="A48" s="6" t="s">
        <v>92</v>
      </c>
      <c r="B48" s="36" t="s">
        <v>16</v>
      </c>
      <c r="C48" s="16" t="s">
        <v>22</v>
      </c>
      <c r="D48" s="17">
        <f t="shared" si="18"/>
        <v>9.5</v>
      </c>
      <c r="E48" s="17">
        <v>8.1</v>
      </c>
      <c r="F48" s="17"/>
      <c r="G48" s="17">
        <v>1.4</v>
      </c>
      <c r="H48" s="11">
        <f t="shared" si="13"/>
        <v>0</v>
      </c>
      <c r="I48" s="11"/>
      <c r="J48" s="11"/>
      <c r="K48" s="11"/>
      <c r="L48" s="13">
        <f t="shared" si="14"/>
        <v>9.5</v>
      </c>
      <c r="M48" s="13">
        <f t="shared" si="15"/>
        <v>8.1</v>
      </c>
      <c r="N48" s="13">
        <f t="shared" si="16"/>
        <v>0</v>
      </c>
      <c r="O48" s="13">
        <f t="shared" si="17"/>
        <v>1.4</v>
      </c>
    </row>
    <row r="49" spans="1:15" ht="15" customHeight="1" x14ac:dyDescent="0.25">
      <c r="A49" s="6" t="s">
        <v>93</v>
      </c>
      <c r="B49" s="36" t="s">
        <v>17</v>
      </c>
      <c r="C49" s="16" t="s">
        <v>22</v>
      </c>
      <c r="D49" s="17">
        <f t="shared" si="18"/>
        <v>0.4</v>
      </c>
      <c r="E49" s="17">
        <v>0.4</v>
      </c>
      <c r="F49" s="17"/>
      <c r="G49" s="17"/>
      <c r="H49" s="11">
        <f t="shared" si="13"/>
        <v>0</v>
      </c>
      <c r="I49" s="11"/>
      <c r="J49" s="11"/>
      <c r="K49" s="11"/>
      <c r="L49" s="13">
        <f t="shared" si="14"/>
        <v>0.4</v>
      </c>
      <c r="M49" s="13">
        <f t="shared" si="15"/>
        <v>0.4</v>
      </c>
      <c r="N49" s="13">
        <f t="shared" si="16"/>
        <v>0</v>
      </c>
      <c r="O49" s="13">
        <f t="shared" si="17"/>
        <v>0</v>
      </c>
    </row>
    <row r="50" spans="1:15" ht="15" customHeight="1" x14ac:dyDescent="0.25">
      <c r="A50" s="6" t="s">
        <v>94</v>
      </c>
      <c r="B50" s="36" t="s">
        <v>18</v>
      </c>
      <c r="C50" s="16" t="s">
        <v>22</v>
      </c>
      <c r="D50" s="17">
        <f t="shared" si="18"/>
        <v>1.7</v>
      </c>
      <c r="E50" s="17">
        <v>1.7</v>
      </c>
      <c r="F50" s="17"/>
      <c r="G50" s="17"/>
      <c r="H50" s="11">
        <f t="shared" si="13"/>
        <v>0</v>
      </c>
      <c r="I50" s="11"/>
      <c r="J50" s="11"/>
      <c r="K50" s="11"/>
      <c r="L50" s="13">
        <f t="shared" si="14"/>
        <v>1.7</v>
      </c>
      <c r="M50" s="13">
        <f t="shared" si="15"/>
        <v>1.7</v>
      </c>
      <c r="N50" s="13">
        <f t="shared" si="16"/>
        <v>0</v>
      </c>
      <c r="O50" s="13">
        <f t="shared" si="17"/>
        <v>0</v>
      </c>
    </row>
    <row r="51" spans="1:15" ht="15" customHeight="1" x14ac:dyDescent="0.25">
      <c r="A51" s="39" t="s">
        <v>95</v>
      </c>
      <c r="B51" s="36" t="s">
        <v>19</v>
      </c>
      <c r="C51" s="16" t="s">
        <v>22</v>
      </c>
      <c r="D51" s="17">
        <f t="shared" si="18"/>
        <v>0.8</v>
      </c>
      <c r="E51" s="17">
        <v>0.8</v>
      </c>
      <c r="F51" s="17"/>
      <c r="G51" s="17"/>
      <c r="H51" s="11">
        <f t="shared" si="13"/>
        <v>0</v>
      </c>
      <c r="I51" s="11"/>
      <c r="J51" s="11"/>
      <c r="K51" s="11"/>
      <c r="L51" s="13">
        <f t="shared" si="14"/>
        <v>0.8</v>
      </c>
      <c r="M51" s="13">
        <f t="shared" si="15"/>
        <v>0.8</v>
      </c>
      <c r="N51" s="13">
        <f t="shared" si="16"/>
        <v>0</v>
      </c>
      <c r="O51" s="13">
        <f t="shared" si="17"/>
        <v>0</v>
      </c>
    </row>
    <row r="52" spans="1:15" ht="15.95" customHeight="1" x14ac:dyDescent="0.25">
      <c r="A52" s="100" t="s">
        <v>96</v>
      </c>
      <c r="B52" s="22" t="s">
        <v>176</v>
      </c>
      <c r="C52" s="26"/>
      <c r="D52" s="24">
        <f>SUM(D41:D51)</f>
        <v>33.599999999999994</v>
      </c>
      <c r="E52" s="24">
        <f>SUM(E41:E51)</f>
        <v>27.699999999999996</v>
      </c>
      <c r="F52" s="24">
        <f>SUM(F41:F51)</f>
        <v>0</v>
      </c>
      <c r="G52" s="24">
        <f t="shared" ref="G52:O52" si="19">SUM(G41:G51)</f>
        <v>5.9</v>
      </c>
      <c r="H52" s="25">
        <f t="shared" si="19"/>
        <v>0</v>
      </c>
      <c r="I52" s="25">
        <f t="shared" si="19"/>
        <v>0</v>
      </c>
      <c r="J52" s="25">
        <f t="shared" si="19"/>
        <v>0</v>
      </c>
      <c r="K52" s="25">
        <f t="shared" si="19"/>
        <v>0</v>
      </c>
      <c r="L52" s="22">
        <f t="shared" si="19"/>
        <v>33.599999999999994</v>
      </c>
      <c r="M52" s="22">
        <f t="shared" si="19"/>
        <v>27.699999999999996</v>
      </c>
      <c r="N52" s="22">
        <f t="shared" si="19"/>
        <v>0</v>
      </c>
      <c r="O52" s="22">
        <f t="shared" si="19"/>
        <v>5.9</v>
      </c>
    </row>
    <row r="53" spans="1:15" ht="15.95" customHeight="1" x14ac:dyDescent="0.25">
      <c r="A53" s="6" t="s">
        <v>97</v>
      </c>
      <c r="B53" s="605" t="s">
        <v>63</v>
      </c>
      <c r="C53" s="606"/>
      <c r="D53" s="606"/>
      <c r="E53" s="606"/>
      <c r="F53" s="606"/>
      <c r="G53" s="606"/>
      <c r="H53" s="606"/>
      <c r="I53" s="606"/>
      <c r="J53" s="606"/>
      <c r="K53" s="606"/>
      <c r="L53" s="606"/>
      <c r="M53" s="606"/>
      <c r="N53" s="606"/>
      <c r="O53" s="606"/>
    </row>
    <row r="54" spans="1:15" ht="15" customHeight="1" x14ac:dyDescent="0.25">
      <c r="A54" s="39" t="s">
        <v>98</v>
      </c>
      <c r="B54" s="36" t="s">
        <v>20</v>
      </c>
      <c r="C54" s="16" t="s">
        <v>32</v>
      </c>
      <c r="D54" s="17">
        <f>E54+G54</f>
        <v>98.800000000000011</v>
      </c>
      <c r="E54" s="17">
        <v>19.100000000000001</v>
      </c>
      <c r="F54" s="17"/>
      <c r="G54" s="17">
        <v>79.7</v>
      </c>
      <c r="H54" s="11">
        <f t="shared" ref="H54:H114" si="20">I54+K54</f>
        <v>0</v>
      </c>
      <c r="I54" s="11"/>
      <c r="J54" s="11"/>
      <c r="K54" s="11"/>
      <c r="L54" s="13">
        <f t="shared" ref="L54:L114" si="21">M54+O54</f>
        <v>98.800000000000011</v>
      </c>
      <c r="M54" s="13">
        <f t="shared" ref="M54:M114" si="22">E54+I54</f>
        <v>19.100000000000001</v>
      </c>
      <c r="N54" s="13">
        <f t="shared" ref="N54:N114" si="23">F54+J54</f>
        <v>0</v>
      </c>
      <c r="O54" s="13">
        <f t="shared" ref="O54:O114" si="24">G54+K54</f>
        <v>79.7</v>
      </c>
    </row>
    <row r="55" spans="1:15" ht="15" customHeight="1" x14ac:dyDescent="0.25">
      <c r="A55" s="41" t="s">
        <v>99</v>
      </c>
      <c r="B55" s="30" t="s">
        <v>71</v>
      </c>
      <c r="C55" s="31" t="s">
        <v>32</v>
      </c>
      <c r="D55" s="17">
        <f>E55+G55</f>
        <v>0.4</v>
      </c>
      <c r="E55" s="166">
        <v>0.4</v>
      </c>
      <c r="F55" s="166"/>
      <c r="G55" s="166"/>
      <c r="H55" s="11">
        <f t="shared" si="20"/>
        <v>0</v>
      </c>
      <c r="I55" s="80"/>
      <c r="J55" s="80"/>
      <c r="K55" s="80"/>
      <c r="L55" s="13">
        <f t="shared" ref="L55" si="25">M55+O55</f>
        <v>0.4</v>
      </c>
      <c r="M55" s="13">
        <f t="shared" ref="M55" si="26">E55+I55</f>
        <v>0.4</v>
      </c>
      <c r="N55" s="13">
        <f t="shared" ref="N55" si="27">F55+J55</f>
        <v>0</v>
      </c>
      <c r="O55" s="13">
        <f t="shared" ref="O55" si="28">G55+K55</f>
        <v>0</v>
      </c>
    </row>
    <row r="56" spans="1:15" ht="15.95" customHeight="1" x14ac:dyDescent="0.25">
      <c r="A56" s="21" t="s">
        <v>100</v>
      </c>
      <c r="B56" s="45" t="s">
        <v>177</v>
      </c>
      <c r="C56" s="79"/>
      <c r="D56" s="24">
        <f>D54+D55</f>
        <v>99.200000000000017</v>
      </c>
      <c r="E56" s="24">
        <f t="shared" ref="E56:O56" si="29">E54+E55</f>
        <v>19.5</v>
      </c>
      <c r="F56" s="24">
        <f t="shared" si="29"/>
        <v>0</v>
      </c>
      <c r="G56" s="24">
        <f t="shared" si="29"/>
        <v>79.7</v>
      </c>
      <c r="H56" s="25">
        <f t="shared" si="29"/>
        <v>0</v>
      </c>
      <c r="I56" s="25">
        <f t="shared" si="29"/>
        <v>0</v>
      </c>
      <c r="J56" s="25">
        <f t="shared" si="29"/>
        <v>0</v>
      </c>
      <c r="K56" s="25">
        <f t="shared" si="29"/>
        <v>0</v>
      </c>
      <c r="L56" s="22">
        <f t="shared" si="29"/>
        <v>99.200000000000017</v>
      </c>
      <c r="M56" s="22">
        <f t="shared" si="29"/>
        <v>19.5</v>
      </c>
      <c r="N56" s="22">
        <f t="shared" si="29"/>
        <v>0</v>
      </c>
      <c r="O56" s="22">
        <f t="shared" si="29"/>
        <v>79.7</v>
      </c>
    </row>
    <row r="57" spans="1:15" ht="15.95" customHeight="1" x14ac:dyDescent="0.25">
      <c r="A57" s="6" t="s">
        <v>101</v>
      </c>
      <c r="B57" s="520" t="s">
        <v>172</v>
      </c>
      <c r="C57" s="520"/>
      <c r="D57" s="520"/>
      <c r="E57" s="520"/>
      <c r="F57" s="520"/>
      <c r="G57" s="520"/>
      <c r="H57" s="520"/>
      <c r="I57" s="520"/>
      <c r="J57" s="520"/>
      <c r="K57" s="520"/>
      <c r="L57" s="520"/>
      <c r="M57" s="520"/>
      <c r="N57" s="520"/>
      <c r="O57" s="520"/>
    </row>
    <row r="58" spans="1:15" ht="15.95" customHeight="1" x14ac:dyDescent="0.25">
      <c r="A58" s="14" t="s">
        <v>102</v>
      </c>
      <c r="B58" s="15" t="s">
        <v>55</v>
      </c>
      <c r="C58" s="82" t="s">
        <v>51</v>
      </c>
      <c r="D58" s="9">
        <f t="shared" ref="D58:D59" si="30">E58+G58</f>
        <v>0.1</v>
      </c>
      <c r="E58" s="9">
        <v>0.1</v>
      </c>
      <c r="F58" s="9"/>
      <c r="G58" s="9"/>
      <c r="H58" s="10">
        <f t="shared" ref="H58:H59" si="31">I58+K58</f>
        <v>0</v>
      </c>
      <c r="I58" s="10"/>
      <c r="J58" s="10"/>
      <c r="K58" s="10"/>
      <c r="L58" s="12">
        <f t="shared" ref="L58" si="32">M58+O58</f>
        <v>0.1</v>
      </c>
      <c r="M58" s="12">
        <f t="shared" ref="M58" si="33">E58+I58</f>
        <v>0.1</v>
      </c>
      <c r="N58" s="12">
        <f t="shared" ref="N58" si="34">F58+J58</f>
        <v>0</v>
      </c>
      <c r="O58" s="12">
        <f t="shared" ref="O58" si="35">G58+K58</f>
        <v>0</v>
      </c>
    </row>
    <row r="59" spans="1:15" ht="15.95" customHeight="1" x14ac:dyDescent="0.25">
      <c r="A59" s="14" t="s">
        <v>103</v>
      </c>
      <c r="B59" s="13" t="s">
        <v>33</v>
      </c>
      <c r="C59" s="16" t="s">
        <v>51</v>
      </c>
      <c r="D59" s="9">
        <f t="shared" si="30"/>
        <v>0.4</v>
      </c>
      <c r="E59" s="9">
        <v>0.4</v>
      </c>
      <c r="F59" s="9"/>
      <c r="G59" s="9"/>
      <c r="H59" s="10">
        <f t="shared" si="31"/>
        <v>0</v>
      </c>
      <c r="I59" s="10"/>
      <c r="J59" s="10"/>
      <c r="K59" s="10"/>
      <c r="L59" s="12">
        <f t="shared" ref="L59" si="36">M59+O59</f>
        <v>0.4</v>
      </c>
      <c r="M59" s="12">
        <f t="shared" ref="M59" si="37">E59+I59</f>
        <v>0.4</v>
      </c>
      <c r="N59" s="12">
        <f t="shared" ref="N59" si="38">F59+J59</f>
        <v>0</v>
      </c>
      <c r="O59" s="12">
        <f t="shared" ref="O59" si="39">G59+K59</f>
        <v>0</v>
      </c>
    </row>
    <row r="60" spans="1:15" ht="15" customHeight="1" x14ac:dyDescent="0.25">
      <c r="A60" s="20" t="s">
        <v>104</v>
      </c>
      <c r="B60" s="81" t="s">
        <v>161</v>
      </c>
      <c r="C60" s="82" t="s">
        <v>51</v>
      </c>
      <c r="D60" s="9">
        <f t="shared" ref="D60:D92" si="40">E60+G60</f>
        <v>2.8</v>
      </c>
      <c r="E60" s="9">
        <v>2.8</v>
      </c>
      <c r="F60" s="9"/>
      <c r="G60" s="9"/>
      <c r="H60" s="10">
        <f t="shared" si="20"/>
        <v>0</v>
      </c>
      <c r="I60" s="10"/>
      <c r="J60" s="10"/>
      <c r="K60" s="10"/>
      <c r="L60" s="12">
        <f t="shared" si="21"/>
        <v>2.8</v>
      </c>
      <c r="M60" s="12">
        <f t="shared" si="22"/>
        <v>2.8</v>
      </c>
      <c r="N60" s="12">
        <f t="shared" si="23"/>
        <v>0</v>
      </c>
      <c r="O60" s="12">
        <f t="shared" si="24"/>
        <v>0</v>
      </c>
    </row>
    <row r="61" spans="1:15" ht="15" customHeight="1" x14ac:dyDescent="0.25">
      <c r="A61" s="6" t="s">
        <v>105</v>
      </c>
      <c r="B61" s="30" t="s">
        <v>501</v>
      </c>
      <c r="C61" s="31" t="s">
        <v>51</v>
      </c>
      <c r="D61" s="17">
        <f t="shared" si="40"/>
        <v>6.9</v>
      </c>
      <c r="E61" s="17">
        <v>6.9</v>
      </c>
      <c r="F61" s="17"/>
      <c r="G61" s="17"/>
      <c r="H61" s="11">
        <f t="shared" si="20"/>
        <v>-1</v>
      </c>
      <c r="I61" s="11">
        <v>-1</v>
      </c>
      <c r="J61" s="11"/>
      <c r="K61" s="11"/>
      <c r="L61" s="13">
        <f t="shared" si="21"/>
        <v>5.9</v>
      </c>
      <c r="M61" s="13">
        <f t="shared" si="22"/>
        <v>5.9</v>
      </c>
      <c r="N61" s="13">
        <f t="shared" si="23"/>
        <v>0</v>
      </c>
      <c r="O61" s="13">
        <f t="shared" si="24"/>
        <v>0</v>
      </c>
    </row>
    <row r="62" spans="1:15" ht="15" customHeight="1" x14ac:dyDescent="0.25">
      <c r="A62" s="6" t="s">
        <v>106</v>
      </c>
      <c r="B62" s="13" t="s">
        <v>153</v>
      </c>
      <c r="C62" s="31" t="s">
        <v>51</v>
      </c>
      <c r="D62" s="17">
        <f t="shared" si="40"/>
        <v>8.4</v>
      </c>
      <c r="E62" s="17">
        <v>8.4</v>
      </c>
      <c r="F62" s="17"/>
      <c r="G62" s="17"/>
      <c r="H62" s="11">
        <f t="shared" si="20"/>
        <v>0</v>
      </c>
      <c r="I62" s="11"/>
      <c r="J62" s="11"/>
      <c r="K62" s="11"/>
      <c r="L62" s="13">
        <f t="shared" si="21"/>
        <v>8.4</v>
      </c>
      <c r="M62" s="13">
        <f t="shared" si="22"/>
        <v>8.4</v>
      </c>
      <c r="N62" s="13">
        <f t="shared" si="23"/>
        <v>0</v>
      </c>
      <c r="O62" s="13">
        <f t="shared" si="24"/>
        <v>0</v>
      </c>
    </row>
    <row r="63" spans="1:15" ht="15" customHeight="1" x14ac:dyDescent="0.25">
      <c r="A63" s="33" t="s">
        <v>107</v>
      </c>
      <c r="B63" s="32" t="s">
        <v>363</v>
      </c>
      <c r="C63" s="31" t="s">
        <v>51</v>
      </c>
      <c r="D63" s="17">
        <f t="shared" si="40"/>
        <v>6.6</v>
      </c>
      <c r="E63" s="17">
        <v>6.6</v>
      </c>
      <c r="F63" s="17"/>
      <c r="G63" s="17"/>
      <c r="H63" s="11">
        <f t="shared" si="20"/>
        <v>-0.6</v>
      </c>
      <c r="I63" s="11">
        <v>-0.6</v>
      </c>
      <c r="J63" s="11"/>
      <c r="K63" s="11"/>
      <c r="L63" s="13">
        <f t="shared" si="21"/>
        <v>6</v>
      </c>
      <c r="M63" s="13">
        <f t="shared" si="22"/>
        <v>6</v>
      </c>
      <c r="N63" s="13">
        <f t="shared" si="23"/>
        <v>0</v>
      </c>
      <c r="O63" s="13">
        <f t="shared" si="24"/>
        <v>0</v>
      </c>
    </row>
    <row r="64" spans="1:15" ht="15" customHeight="1" x14ac:dyDescent="0.25">
      <c r="A64" s="33" t="s">
        <v>108</v>
      </c>
      <c r="B64" s="30" t="s">
        <v>502</v>
      </c>
      <c r="C64" s="16" t="s">
        <v>51</v>
      </c>
      <c r="D64" s="17">
        <f t="shared" si="40"/>
        <v>36.5</v>
      </c>
      <c r="E64" s="17">
        <v>36.5</v>
      </c>
      <c r="F64" s="17">
        <v>18.100000000000001</v>
      </c>
      <c r="G64" s="17"/>
      <c r="H64" s="11">
        <f t="shared" si="20"/>
        <v>-1.8</v>
      </c>
      <c r="I64" s="11">
        <v>-1.8</v>
      </c>
      <c r="J64" s="11">
        <v>-2.2999999999999998</v>
      </c>
      <c r="K64" s="11"/>
      <c r="L64" s="13">
        <f t="shared" si="21"/>
        <v>34.700000000000003</v>
      </c>
      <c r="M64" s="13">
        <f t="shared" si="22"/>
        <v>34.700000000000003</v>
      </c>
      <c r="N64" s="13">
        <f t="shared" si="23"/>
        <v>15.8</v>
      </c>
      <c r="O64" s="13">
        <f t="shared" si="24"/>
        <v>0</v>
      </c>
    </row>
    <row r="65" spans="1:15" ht="15" customHeight="1" x14ac:dyDescent="0.25">
      <c r="A65" s="33" t="s">
        <v>109</v>
      </c>
      <c r="B65" s="30" t="s">
        <v>503</v>
      </c>
      <c r="C65" s="16" t="s">
        <v>51</v>
      </c>
      <c r="D65" s="17">
        <f t="shared" si="40"/>
        <v>5.6</v>
      </c>
      <c r="E65" s="17">
        <v>5.6</v>
      </c>
      <c r="F65" s="17"/>
      <c r="G65" s="17"/>
      <c r="H65" s="11">
        <f t="shared" si="20"/>
        <v>0.7</v>
      </c>
      <c r="I65" s="11">
        <v>0.7</v>
      </c>
      <c r="J65" s="11"/>
      <c r="K65" s="11"/>
      <c r="L65" s="13">
        <f t="shared" si="21"/>
        <v>6.3</v>
      </c>
      <c r="M65" s="13">
        <f t="shared" si="22"/>
        <v>6.3</v>
      </c>
      <c r="N65" s="13">
        <f t="shared" si="23"/>
        <v>0</v>
      </c>
      <c r="O65" s="13">
        <f t="shared" si="24"/>
        <v>0</v>
      </c>
    </row>
    <row r="66" spans="1:15" ht="15" customHeight="1" x14ac:dyDescent="0.25">
      <c r="A66" s="33" t="s">
        <v>110</v>
      </c>
      <c r="B66" s="30" t="s">
        <v>504</v>
      </c>
      <c r="C66" s="31" t="s">
        <v>51</v>
      </c>
      <c r="D66" s="17">
        <f t="shared" ref="D66" si="41">E66+G66</f>
        <v>0.1</v>
      </c>
      <c r="E66" s="17">
        <v>0.1</v>
      </c>
      <c r="F66" s="17"/>
      <c r="G66" s="17"/>
      <c r="H66" s="11">
        <f t="shared" ref="H66" si="42">I66+K66</f>
        <v>0</v>
      </c>
      <c r="I66" s="11"/>
      <c r="J66" s="11"/>
      <c r="K66" s="11"/>
      <c r="L66" s="13">
        <f t="shared" ref="L66" si="43">M66+O66</f>
        <v>0.1</v>
      </c>
      <c r="M66" s="13">
        <f t="shared" ref="M66" si="44">E66+I66</f>
        <v>0.1</v>
      </c>
      <c r="N66" s="13">
        <f t="shared" ref="N66" si="45">F66+J66</f>
        <v>0</v>
      </c>
      <c r="O66" s="13">
        <f t="shared" ref="O66" si="46">G66+K66</f>
        <v>0</v>
      </c>
    </row>
    <row r="67" spans="1:15" ht="15" customHeight="1" x14ac:dyDescent="0.25">
      <c r="A67" s="33" t="s">
        <v>156</v>
      </c>
      <c r="B67" s="30" t="s">
        <v>418</v>
      </c>
      <c r="C67" s="16" t="s">
        <v>51</v>
      </c>
      <c r="D67" s="17">
        <f t="shared" si="40"/>
        <v>2.2000000000000002</v>
      </c>
      <c r="E67" s="17">
        <v>2.2000000000000002</v>
      </c>
      <c r="F67" s="17"/>
      <c r="G67" s="17"/>
      <c r="H67" s="11">
        <f t="shared" si="20"/>
        <v>0</v>
      </c>
      <c r="I67" s="11"/>
      <c r="J67" s="11"/>
      <c r="K67" s="11"/>
      <c r="L67" s="13">
        <f t="shared" si="21"/>
        <v>2.2000000000000002</v>
      </c>
      <c r="M67" s="13">
        <f t="shared" si="22"/>
        <v>2.2000000000000002</v>
      </c>
      <c r="N67" s="13">
        <f t="shared" si="23"/>
        <v>0</v>
      </c>
      <c r="O67" s="13">
        <f t="shared" si="24"/>
        <v>0</v>
      </c>
    </row>
    <row r="68" spans="1:15" ht="15" customHeight="1" x14ac:dyDescent="0.25">
      <c r="A68" s="33" t="s">
        <v>157</v>
      </c>
      <c r="B68" s="212" t="s">
        <v>46</v>
      </c>
      <c r="C68" s="16" t="s">
        <v>51</v>
      </c>
      <c r="D68" s="17">
        <f t="shared" si="40"/>
        <v>0.1</v>
      </c>
      <c r="E68" s="17">
        <v>0.1</v>
      </c>
      <c r="F68" s="17"/>
      <c r="G68" s="17"/>
      <c r="H68" s="11">
        <f t="shared" si="20"/>
        <v>0</v>
      </c>
      <c r="I68" s="11"/>
      <c r="J68" s="11"/>
      <c r="K68" s="11"/>
      <c r="L68" s="13">
        <f t="shared" ref="L68:L69" si="47">M68+O68</f>
        <v>0.1</v>
      </c>
      <c r="M68" s="13">
        <f t="shared" ref="M68:M69" si="48">E68+I68</f>
        <v>0.1</v>
      </c>
      <c r="N68" s="13">
        <f t="shared" ref="N68:N69" si="49">F68+J68</f>
        <v>0</v>
      </c>
      <c r="O68" s="13">
        <f t="shared" ref="O68:O69" si="50">G68+K68</f>
        <v>0</v>
      </c>
    </row>
    <row r="69" spans="1:15" ht="15" customHeight="1" x14ac:dyDescent="0.25">
      <c r="A69" s="33" t="s">
        <v>111</v>
      </c>
      <c r="B69" s="13" t="s">
        <v>43</v>
      </c>
      <c r="C69" s="16" t="s">
        <v>51</v>
      </c>
      <c r="D69" s="17">
        <f t="shared" si="40"/>
        <v>0.1</v>
      </c>
      <c r="E69" s="17">
        <v>0.1</v>
      </c>
      <c r="F69" s="17"/>
      <c r="G69" s="17"/>
      <c r="H69" s="11">
        <f t="shared" si="20"/>
        <v>0</v>
      </c>
      <c r="I69" s="11"/>
      <c r="J69" s="11"/>
      <c r="K69" s="11"/>
      <c r="L69" s="13">
        <f t="shared" si="47"/>
        <v>0.1</v>
      </c>
      <c r="M69" s="13">
        <f t="shared" si="48"/>
        <v>0.1</v>
      </c>
      <c r="N69" s="13">
        <f t="shared" si="49"/>
        <v>0</v>
      </c>
      <c r="O69" s="13">
        <f t="shared" si="50"/>
        <v>0</v>
      </c>
    </row>
    <row r="70" spans="1:15" ht="15" customHeight="1" x14ac:dyDescent="0.25">
      <c r="A70" s="33" t="s">
        <v>158</v>
      </c>
      <c r="B70" s="34" t="s">
        <v>166</v>
      </c>
      <c r="C70" s="83" t="s">
        <v>51</v>
      </c>
      <c r="D70" s="17">
        <f t="shared" si="40"/>
        <v>6.6</v>
      </c>
      <c r="E70" s="17">
        <v>6.6</v>
      </c>
      <c r="F70" s="17"/>
      <c r="G70" s="17"/>
      <c r="H70" s="11">
        <f t="shared" si="20"/>
        <v>-0.6</v>
      </c>
      <c r="I70" s="11">
        <v>-0.6</v>
      </c>
      <c r="J70" s="11"/>
      <c r="K70" s="11"/>
      <c r="L70" s="13">
        <f t="shared" si="21"/>
        <v>6</v>
      </c>
      <c r="M70" s="13">
        <f t="shared" si="22"/>
        <v>6</v>
      </c>
      <c r="N70" s="13">
        <f t="shared" si="23"/>
        <v>0</v>
      </c>
      <c r="O70" s="13">
        <f t="shared" si="24"/>
        <v>0</v>
      </c>
    </row>
    <row r="71" spans="1:15" ht="15" customHeight="1" x14ac:dyDescent="0.25">
      <c r="A71" s="6" t="s">
        <v>159</v>
      </c>
      <c r="B71" s="34" t="s">
        <v>44</v>
      </c>
      <c r="C71" s="83" t="s">
        <v>51</v>
      </c>
      <c r="D71" s="17">
        <f t="shared" si="40"/>
        <v>0.1</v>
      </c>
      <c r="E71" s="17">
        <v>0.1</v>
      </c>
      <c r="F71" s="17"/>
      <c r="G71" s="17"/>
      <c r="H71" s="11">
        <f t="shared" si="20"/>
        <v>0</v>
      </c>
      <c r="I71" s="11"/>
      <c r="J71" s="11"/>
      <c r="K71" s="11"/>
      <c r="L71" s="13">
        <f t="shared" ref="L71" si="51">M71+O71</f>
        <v>0.1</v>
      </c>
      <c r="M71" s="13">
        <f t="shared" ref="M71" si="52">E71+I71</f>
        <v>0.1</v>
      </c>
      <c r="N71" s="13">
        <f t="shared" ref="N71" si="53">F71+J71</f>
        <v>0</v>
      </c>
      <c r="O71" s="13">
        <f t="shared" ref="O71" si="54">G71+K71</f>
        <v>0</v>
      </c>
    </row>
    <row r="72" spans="1:15" ht="15" customHeight="1" x14ac:dyDescent="0.25">
      <c r="A72" s="6" t="s">
        <v>112</v>
      </c>
      <c r="B72" s="94" t="s">
        <v>47</v>
      </c>
      <c r="C72" s="83" t="s">
        <v>51</v>
      </c>
      <c r="D72" s="17">
        <f t="shared" si="40"/>
        <v>0.1</v>
      </c>
      <c r="E72" s="17">
        <v>0.1</v>
      </c>
      <c r="F72" s="17"/>
      <c r="G72" s="17"/>
      <c r="H72" s="11">
        <f t="shared" si="20"/>
        <v>0</v>
      </c>
      <c r="I72" s="11"/>
      <c r="J72" s="11"/>
      <c r="K72" s="11"/>
      <c r="L72" s="13">
        <f t="shared" ref="L72" si="55">M72+O72</f>
        <v>0.1</v>
      </c>
      <c r="M72" s="13">
        <f t="shared" ref="M72" si="56">E72+I72</f>
        <v>0.1</v>
      </c>
      <c r="N72" s="13">
        <f t="shared" ref="N72" si="57">F72+J72</f>
        <v>0</v>
      </c>
      <c r="O72" s="13">
        <f t="shared" ref="O72" si="58">G72+K72</f>
        <v>0</v>
      </c>
    </row>
    <row r="73" spans="1:15" ht="15" customHeight="1" x14ac:dyDescent="0.25">
      <c r="A73" s="6" t="s">
        <v>113</v>
      </c>
      <c r="B73" s="34" t="s">
        <v>419</v>
      </c>
      <c r="C73" s="83" t="s">
        <v>51</v>
      </c>
      <c r="D73" s="17">
        <f>E73+G73</f>
        <v>7</v>
      </c>
      <c r="E73" s="17">
        <v>7</v>
      </c>
      <c r="F73" s="17"/>
      <c r="G73" s="17"/>
      <c r="H73" s="11">
        <f>I73+K73</f>
        <v>-2.4</v>
      </c>
      <c r="I73" s="11">
        <v>-2.4</v>
      </c>
      <c r="J73" s="11"/>
      <c r="K73" s="11"/>
      <c r="L73" s="13">
        <f>M73+O73</f>
        <v>4.5999999999999996</v>
      </c>
      <c r="M73" s="13">
        <f>E73+I73</f>
        <v>4.5999999999999996</v>
      </c>
      <c r="N73" s="13">
        <f>F73+J73</f>
        <v>0</v>
      </c>
      <c r="O73" s="13">
        <f>G73+K73</f>
        <v>0</v>
      </c>
    </row>
    <row r="74" spans="1:15" ht="15" customHeight="1" x14ac:dyDescent="0.25">
      <c r="A74" s="6" t="s">
        <v>114</v>
      </c>
      <c r="B74" s="34" t="s">
        <v>64</v>
      </c>
      <c r="C74" s="83" t="s">
        <v>51</v>
      </c>
      <c r="D74" s="17">
        <f t="shared" si="40"/>
        <v>6.1</v>
      </c>
      <c r="E74" s="17">
        <v>6.1</v>
      </c>
      <c r="F74" s="17"/>
      <c r="G74" s="17"/>
      <c r="H74" s="11">
        <f t="shared" si="20"/>
        <v>0</v>
      </c>
      <c r="I74" s="11"/>
      <c r="J74" s="11"/>
      <c r="K74" s="11"/>
      <c r="L74" s="13">
        <f t="shared" si="21"/>
        <v>6.1</v>
      </c>
      <c r="M74" s="13">
        <f t="shared" si="22"/>
        <v>6.1</v>
      </c>
      <c r="N74" s="13">
        <f t="shared" si="23"/>
        <v>0</v>
      </c>
      <c r="O74" s="13">
        <f t="shared" si="24"/>
        <v>0</v>
      </c>
    </row>
    <row r="75" spans="1:15" ht="15" customHeight="1" x14ac:dyDescent="0.25">
      <c r="A75" s="6" t="s">
        <v>115</v>
      </c>
      <c r="B75" s="34" t="s">
        <v>42</v>
      </c>
      <c r="C75" s="83" t="s">
        <v>51</v>
      </c>
      <c r="D75" s="17">
        <f t="shared" si="40"/>
        <v>27.1</v>
      </c>
      <c r="E75" s="17">
        <v>27.1</v>
      </c>
      <c r="F75" s="17"/>
      <c r="G75" s="17"/>
      <c r="H75" s="11">
        <f t="shared" si="20"/>
        <v>0</v>
      </c>
      <c r="I75" s="11"/>
      <c r="J75" s="11"/>
      <c r="K75" s="11"/>
      <c r="L75" s="13">
        <f t="shared" si="21"/>
        <v>27.1</v>
      </c>
      <c r="M75" s="13">
        <f t="shared" si="22"/>
        <v>27.1</v>
      </c>
      <c r="N75" s="13">
        <f t="shared" si="23"/>
        <v>0</v>
      </c>
      <c r="O75" s="13">
        <f t="shared" si="24"/>
        <v>0</v>
      </c>
    </row>
    <row r="76" spans="1:15" ht="15" customHeight="1" x14ac:dyDescent="0.25">
      <c r="A76" s="6" t="s">
        <v>116</v>
      </c>
      <c r="B76" s="35" t="s">
        <v>420</v>
      </c>
      <c r="C76" s="83" t="s">
        <v>51</v>
      </c>
      <c r="D76" s="17">
        <f>E76+G76</f>
        <v>12</v>
      </c>
      <c r="E76" s="17">
        <v>12</v>
      </c>
      <c r="F76" s="17"/>
      <c r="G76" s="17"/>
      <c r="H76" s="11">
        <f>I76+K76</f>
        <v>-2.2000000000000002</v>
      </c>
      <c r="I76" s="11">
        <v>-2.2000000000000002</v>
      </c>
      <c r="J76" s="11"/>
      <c r="K76" s="11"/>
      <c r="L76" s="13">
        <f>M76+O76</f>
        <v>9.8000000000000007</v>
      </c>
      <c r="M76" s="13">
        <f>E76+I76</f>
        <v>9.8000000000000007</v>
      </c>
      <c r="N76" s="13">
        <f>F76+J76</f>
        <v>0</v>
      </c>
      <c r="O76" s="13">
        <f>G76+K76</f>
        <v>0</v>
      </c>
    </row>
    <row r="77" spans="1:15" ht="15" customHeight="1" x14ac:dyDescent="0.25">
      <c r="A77" s="6" t="s">
        <v>167</v>
      </c>
      <c r="B77" s="35" t="s">
        <v>41</v>
      </c>
      <c r="C77" s="83" t="s">
        <v>51</v>
      </c>
      <c r="D77" s="17">
        <f t="shared" si="40"/>
        <v>22.7</v>
      </c>
      <c r="E77" s="17">
        <v>22.7</v>
      </c>
      <c r="F77" s="17"/>
      <c r="G77" s="17"/>
      <c r="H77" s="11">
        <f t="shared" si="20"/>
        <v>-5.8</v>
      </c>
      <c r="I77" s="11">
        <v>-5.8</v>
      </c>
      <c r="J77" s="11"/>
      <c r="K77" s="11"/>
      <c r="L77" s="13">
        <f t="shared" si="21"/>
        <v>16.899999999999999</v>
      </c>
      <c r="M77" s="13">
        <f t="shared" si="22"/>
        <v>16.899999999999999</v>
      </c>
      <c r="N77" s="13">
        <f t="shared" si="23"/>
        <v>0</v>
      </c>
      <c r="O77" s="13">
        <f t="shared" si="24"/>
        <v>0</v>
      </c>
    </row>
    <row r="78" spans="1:15" ht="15" customHeight="1" x14ac:dyDescent="0.25">
      <c r="A78" s="6" t="s">
        <v>117</v>
      </c>
      <c r="B78" s="30" t="s">
        <v>162</v>
      </c>
      <c r="C78" s="31" t="s">
        <v>51</v>
      </c>
      <c r="D78" s="17">
        <f t="shared" si="40"/>
        <v>10.3</v>
      </c>
      <c r="E78" s="17">
        <v>10.3</v>
      </c>
      <c r="F78" s="17"/>
      <c r="G78" s="17"/>
      <c r="H78" s="11">
        <f t="shared" si="20"/>
        <v>-4.9000000000000004</v>
      </c>
      <c r="I78" s="11">
        <v>-4.9000000000000004</v>
      </c>
      <c r="J78" s="11"/>
      <c r="K78" s="11"/>
      <c r="L78" s="13">
        <f t="shared" si="21"/>
        <v>5.4</v>
      </c>
      <c r="M78" s="13">
        <f t="shared" si="22"/>
        <v>5.4</v>
      </c>
      <c r="N78" s="13">
        <f t="shared" si="23"/>
        <v>0</v>
      </c>
      <c r="O78" s="13">
        <f t="shared" si="24"/>
        <v>0</v>
      </c>
    </row>
    <row r="79" spans="1:15" ht="15" customHeight="1" x14ac:dyDescent="0.25">
      <c r="A79" s="6" t="s">
        <v>118</v>
      </c>
      <c r="B79" s="30" t="s">
        <v>154</v>
      </c>
      <c r="C79" s="31" t="s">
        <v>51</v>
      </c>
      <c r="D79" s="17">
        <f t="shared" si="40"/>
        <v>60.4</v>
      </c>
      <c r="E79" s="17">
        <v>60.4</v>
      </c>
      <c r="F79" s="17"/>
      <c r="G79" s="17"/>
      <c r="H79" s="11">
        <f t="shared" si="20"/>
        <v>0</v>
      </c>
      <c r="I79" s="11"/>
      <c r="J79" s="11"/>
      <c r="K79" s="11"/>
      <c r="L79" s="13">
        <f t="shared" si="21"/>
        <v>60.4</v>
      </c>
      <c r="M79" s="13">
        <f t="shared" si="22"/>
        <v>60.4</v>
      </c>
      <c r="N79" s="13">
        <f t="shared" si="23"/>
        <v>0</v>
      </c>
      <c r="O79" s="13">
        <f t="shared" si="24"/>
        <v>0</v>
      </c>
    </row>
    <row r="80" spans="1:15" ht="15" customHeight="1" x14ac:dyDescent="0.25">
      <c r="A80" s="6" t="s">
        <v>119</v>
      </c>
      <c r="B80" s="30" t="s">
        <v>34</v>
      </c>
      <c r="C80" s="31" t="s">
        <v>51</v>
      </c>
      <c r="D80" s="17">
        <f t="shared" si="40"/>
        <v>35.299999999999997</v>
      </c>
      <c r="E80" s="17">
        <v>35.299999999999997</v>
      </c>
      <c r="F80" s="17"/>
      <c r="G80" s="17"/>
      <c r="H80" s="11">
        <f t="shared" si="20"/>
        <v>-1.3</v>
      </c>
      <c r="I80" s="11">
        <v>-1.3</v>
      </c>
      <c r="J80" s="11"/>
      <c r="K80" s="11"/>
      <c r="L80" s="13">
        <f t="shared" si="21"/>
        <v>34</v>
      </c>
      <c r="M80" s="13">
        <f t="shared" si="22"/>
        <v>34</v>
      </c>
      <c r="N80" s="13">
        <f t="shared" si="23"/>
        <v>0</v>
      </c>
      <c r="O80" s="13">
        <f t="shared" si="24"/>
        <v>0</v>
      </c>
    </row>
    <row r="81" spans="1:15" ht="15" customHeight="1" x14ac:dyDescent="0.25">
      <c r="A81" s="6" t="s">
        <v>120</v>
      </c>
      <c r="B81" s="30" t="s">
        <v>36</v>
      </c>
      <c r="C81" s="31" t="s">
        <v>51</v>
      </c>
      <c r="D81" s="17">
        <f t="shared" si="40"/>
        <v>34.1</v>
      </c>
      <c r="E81" s="17">
        <v>34.1</v>
      </c>
      <c r="F81" s="17"/>
      <c r="G81" s="17"/>
      <c r="H81" s="11">
        <f t="shared" si="20"/>
        <v>-0.2</v>
      </c>
      <c r="I81" s="11">
        <v>-0.2</v>
      </c>
      <c r="J81" s="11"/>
      <c r="K81" s="11"/>
      <c r="L81" s="13">
        <f t="shared" si="21"/>
        <v>33.9</v>
      </c>
      <c r="M81" s="13">
        <f t="shared" si="22"/>
        <v>33.9</v>
      </c>
      <c r="N81" s="13">
        <f t="shared" si="23"/>
        <v>0</v>
      </c>
      <c r="O81" s="13">
        <f t="shared" si="24"/>
        <v>0</v>
      </c>
    </row>
    <row r="82" spans="1:15" ht="15" customHeight="1" x14ac:dyDescent="0.25">
      <c r="A82" s="6" t="s">
        <v>121</v>
      </c>
      <c r="B82" s="30" t="s">
        <v>38</v>
      </c>
      <c r="C82" s="31" t="s">
        <v>51</v>
      </c>
      <c r="D82" s="17">
        <f t="shared" si="40"/>
        <v>76.400000000000006</v>
      </c>
      <c r="E82" s="17">
        <v>76.400000000000006</v>
      </c>
      <c r="F82" s="17"/>
      <c r="G82" s="17"/>
      <c r="H82" s="11">
        <f t="shared" si="20"/>
        <v>-5.5</v>
      </c>
      <c r="I82" s="11">
        <v>-5.5</v>
      </c>
      <c r="J82" s="11"/>
      <c r="K82" s="11"/>
      <c r="L82" s="13">
        <f t="shared" si="21"/>
        <v>70.900000000000006</v>
      </c>
      <c r="M82" s="13">
        <f t="shared" si="22"/>
        <v>70.900000000000006</v>
      </c>
      <c r="N82" s="13">
        <f t="shared" si="23"/>
        <v>0</v>
      </c>
      <c r="O82" s="13">
        <f t="shared" si="24"/>
        <v>0</v>
      </c>
    </row>
    <row r="83" spans="1:15" ht="16.5" customHeight="1" x14ac:dyDescent="0.25">
      <c r="A83" s="6" t="s">
        <v>163</v>
      </c>
      <c r="B83" s="13" t="s">
        <v>37</v>
      </c>
      <c r="C83" s="31" t="s">
        <v>51</v>
      </c>
      <c r="D83" s="17">
        <f t="shared" si="40"/>
        <v>37.9</v>
      </c>
      <c r="E83" s="17">
        <v>37.9</v>
      </c>
      <c r="F83" s="17"/>
      <c r="G83" s="17"/>
      <c r="H83" s="11">
        <f t="shared" si="20"/>
        <v>0.6</v>
      </c>
      <c r="I83" s="11">
        <v>0.6</v>
      </c>
      <c r="J83" s="11"/>
      <c r="K83" s="11"/>
      <c r="L83" s="13">
        <f t="shared" si="21"/>
        <v>38.5</v>
      </c>
      <c r="M83" s="13">
        <f t="shared" si="22"/>
        <v>38.5</v>
      </c>
      <c r="N83" s="13">
        <f t="shared" si="23"/>
        <v>0</v>
      </c>
      <c r="O83" s="13">
        <f t="shared" si="24"/>
        <v>0</v>
      </c>
    </row>
    <row r="84" spans="1:15" x14ac:dyDescent="0.25">
      <c r="A84" s="6" t="s">
        <v>122</v>
      </c>
      <c r="B84" s="36" t="s">
        <v>35</v>
      </c>
      <c r="C84" s="16" t="s">
        <v>51</v>
      </c>
      <c r="D84" s="17">
        <f t="shared" si="40"/>
        <v>62</v>
      </c>
      <c r="E84" s="17">
        <v>62</v>
      </c>
      <c r="F84" s="17"/>
      <c r="G84" s="17"/>
      <c r="H84" s="11">
        <f t="shared" si="20"/>
        <v>0</v>
      </c>
      <c r="I84" s="11"/>
      <c r="J84" s="11"/>
      <c r="K84" s="11"/>
      <c r="L84" s="13">
        <f t="shared" si="21"/>
        <v>62</v>
      </c>
      <c r="M84" s="13">
        <f t="shared" si="22"/>
        <v>62</v>
      </c>
      <c r="N84" s="13">
        <f t="shared" si="23"/>
        <v>0</v>
      </c>
      <c r="O84" s="13">
        <f t="shared" si="24"/>
        <v>0</v>
      </c>
    </row>
    <row r="85" spans="1:15" ht="15" customHeight="1" x14ac:dyDescent="0.25">
      <c r="A85" s="33" t="s">
        <v>123</v>
      </c>
      <c r="B85" s="37" t="s">
        <v>39</v>
      </c>
      <c r="C85" s="16" t="s">
        <v>51</v>
      </c>
      <c r="D85" s="17">
        <f t="shared" si="40"/>
        <v>9.6</v>
      </c>
      <c r="E85" s="17">
        <v>9.6</v>
      </c>
      <c r="F85" s="17"/>
      <c r="G85" s="17"/>
      <c r="H85" s="11">
        <f t="shared" si="20"/>
        <v>-2.2999999999999998</v>
      </c>
      <c r="I85" s="11">
        <v>-2.2999999999999998</v>
      </c>
      <c r="J85" s="11"/>
      <c r="K85" s="11"/>
      <c r="L85" s="13">
        <f t="shared" si="21"/>
        <v>7.3</v>
      </c>
      <c r="M85" s="13">
        <f t="shared" si="22"/>
        <v>7.3</v>
      </c>
      <c r="N85" s="13">
        <f t="shared" si="23"/>
        <v>0</v>
      </c>
      <c r="O85" s="13">
        <f t="shared" si="24"/>
        <v>0</v>
      </c>
    </row>
    <row r="86" spans="1:15" ht="15" customHeight="1" x14ac:dyDescent="0.25">
      <c r="A86" s="39" t="s">
        <v>124</v>
      </c>
      <c r="B86" s="37" t="s">
        <v>40</v>
      </c>
      <c r="C86" s="16" t="s">
        <v>51</v>
      </c>
      <c r="D86" s="17">
        <f t="shared" si="40"/>
        <v>16.100000000000001</v>
      </c>
      <c r="E86" s="17">
        <v>16.100000000000001</v>
      </c>
      <c r="F86" s="17"/>
      <c r="G86" s="17"/>
      <c r="H86" s="11">
        <f t="shared" si="20"/>
        <v>-1</v>
      </c>
      <c r="I86" s="11">
        <v>-1</v>
      </c>
      <c r="J86" s="11"/>
      <c r="K86" s="11"/>
      <c r="L86" s="13">
        <f t="shared" si="21"/>
        <v>15.100000000000001</v>
      </c>
      <c r="M86" s="13">
        <f t="shared" si="22"/>
        <v>15.100000000000001</v>
      </c>
      <c r="N86" s="13">
        <f t="shared" si="23"/>
        <v>0</v>
      </c>
      <c r="O86" s="13">
        <f t="shared" si="24"/>
        <v>0</v>
      </c>
    </row>
    <row r="87" spans="1:15" ht="15" customHeight="1" x14ac:dyDescent="0.25">
      <c r="A87" s="14" t="s">
        <v>125</v>
      </c>
      <c r="B87" s="36" t="s">
        <v>49</v>
      </c>
      <c r="C87" s="16" t="s">
        <v>51</v>
      </c>
      <c r="D87" s="17">
        <f t="shared" si="40"/>
        <v>4</v>
      </c>
      <c r="E87" s="17">
        <v>4</v>
      </c>
      <c r="F87" s="17">
        <v>1.7</v>
      </c>
      <c r="G87" s="17"/>
      <c r="H87" s="11">
        <f t="shared" si="20"/>
        <v>0</v>
      </c>
      <c r="I87" s="11"/>
      <c r="J87" s="11">
        <v>0.7</v>
      </c>
      <c r="K87" s="11"/>
      <c r="L87" s="13">
        <f t="shared" si="21"/>
        <v>4</v>
      </c>
      <c r="M87" s="13">
        <f t="shared" si="22"/>
        <v>4</v>
      </c>
      <c r="N87" s="13">
        <f t="shared" si="23"/>
        <v>2.4</v>
      </c>
      <c r="O87" s="13">
        <f t="shared" si="24"/>
        <v>0</v>
      </c>
    </row>
    <row r="88" spans="1:15" ht="15" customHeight="1" x14ac:dyDescent="0.25">
      <c r="A88" s="20" t="s">
        <v>126</v>
      </c>
      <c r="B88" s="36" t="s">
        <v>48</v>
      </c>
      <c r="C88" s="16" t="s">
        <v>51</v>
      </c>
      <c r="D88" s="17">
        <f t="shared" si="40"/>
        <v>53</v>
      </c>
      <c r="E88" s="17">
        <v>53</v>
      </c>
      <c r="F88" s="17">
        <v>30.4</v>
      </c>
      <c r="G88" s="17"/>
      <c r="H88" s="11">
        <f t="shared" si="20"/>
        <v>-3.6</v>
      </c>
      <c r="I88" s="11">
        <v>-3.6</v>
      </c>
      <c r="J88" s="11"/>
      <c r="K88" s="11"/>
      <c r="L88" s="13">
        <f t="shared" si="21"/>
        <v>49.4</v>
      </c>
      <c r="M88" s="13">
        <f t="shared" si="22"/>
        <v>49.4</v>
      </c>
      <c r="N88" s="13">
        <f t="shared" si="23"/>
        <v>30.4</v>
      </c>
      <c r="O88" s="13">
        <f t="shared" si="24"/>
        <v>0</v>
      </c>
    </row>
    <row r="89" spans="1:15" ht="15" customHeight="1" x14ac:dyDescent="0.25">
      <c r="A89" s="469" t="s">
        <v>127</v>
      </c>
      <c r="B89" s="36" t="s">
        <v>66</v>
      </c>
      <c r="C89" s="16" t="s">
        <v>51</v>
      </c>
      <c r="D89" s="17">
        <f t="shared" si="40"/>
        <v>11.4</v>
      </c>
      <c r="E89" s="17">
        <v>11.4</v>
      </c>
      <c r="F89" s="17">
        <v>5.3</v>
      </c>
      <c r="G89" s="17"/>
      <c r="H89" s="11">
        <f t="shared" si="20"/>
        <v>0</v>
      </c>
      <c r="I89" s="11"/>
      <c r="J89" s="11"/>
      <c r="K89" s="11"/>
      <c r="L89" s="13">
        <f t="shared" si="21"/>
        <v>11.4</v>
      </c>
      <c r="M89" s="13">
        <f t="shared" si="22"/>
        <v>11.4</v>
      </c>
      <c r="N89" s="13">
        <f t="shared" si="23"/>
        <v>5.3</v>
      </c>
      <c r="O89" s="13">
        <f t="shared" si="24"/>
        <v>0</v>
      </c>
    </row>
    <row r="90" spans="1:15" ht="15" customHeight="1" x14ac:dyDescent="0.25">
      <c r="A90" s="33" t="s">
        <v>128</v>
      </c>
      <c r="B90" s="36" t="s">
        <v>50</v>
      </c>
      <c r="C90" s="16" t="s">
        <v>51</v>
      </c>
      <c r="D90" s="17">
        <f t="shared" si="40"/>
        <v>33</v>
      </c>
      <c r="E90" s="17">
        <v>33</v>
      </c>
      <c r="F90" s="17">
        <v>2.7</v>
      </c>
      <c r="G90" s="17"/>
      <c r="H90" s="11">
        <f t="shared" si="20"/>
        <v>0</v>
      </c>
      <c r="I90" s="11"/>
      <c r="J90" s="11"/>
      <c r="K90" s="11"/>
      <c r="L90" s="13">
        <f t="shared" si="21"/>
        <v>33</v>
      </c>
      <c r="M90" s="13">
        <f t="shared" si="22"/>
        <v>33</v>
      </c>
      <c r="N90" s="13">
        <f t="shared" si="23"/>
        <v>2.7</v>
      </c>
      <c r="O90" s="13">
        <f t="shared" si="24"/>
        <v>0</v>
      </c>
    </row>
    <row r="91" spans="1:15" ht="15" customHeight="1" x14ac:dyDescent="0.25">
      <c r="A91" s="33" t="s">
        <v>129</v>
      </c>
      <c r="B91" s="36" t="s">
        <v>168</v>
      </c>
      <c r="C91" s="16" t="s">
        <v>51</v>
      </c>
      <c r="D91" s="17">
        <f t="shared" si="40"/>
        <v>15.8</v>
      </c>
      <c r="E91" s="17">
        <v>15.8</v>
      </c>
      <c r="F91" s="17"/>
      <c r="G91" s="17"/>
      <c r="H91" s="11">
        <f t="shared" si="20"/>
        <v>0</v>
      </c>
      <c r="I91" s="11"/>
      <c r="J91" s="11"/>
      <c r="K91" s="11"/>
      <c r="L91" s="13">
        <f t="shared" si="21"/>
        <v>15.8</v>
      </c>
      <c r="M91" s="13">
        <f t="shared" si="22"/>
        <v>15.8</v>
      </c>
      <c r="N91" s="13">
        <f t="shared" si="23"/>
        <v>0</v>
      </c>
      <c r="O91" s="13">
        <f t="shared" si="24"/>
        <v>0</v>
      </c>
    </row>
    <row r="92" spans="1:15" s="38" customFormat="1" ht="15" customHeight="1" x14ac:dyDescent="0.25">
      <c r="A92" s="33" t="s">
        <v>130</v>
      </c>
      <c r="B92" s="36" t="s">
        <v>169</v>
      </c>
      <c r="C92" s="16" t="s">
        <v>51</v>
      </c>
      <c r="D92" s="17">
        <f t="shared" si="40"/>
        <v>4.0999999999999996</v>
      </c>
      <c r="E92" s="17">
        <v>4.0999999999999996</v>
      </c>
      <c r="F92" s="17"/>
      <c r="G92" s="17"/>
      <c r="H92" s="11">
        <f t="shared" si="20"/>
        <v>0</v>
      </c>
      <c r="I92" s="11"/>
      <c r="J92" s="11"/>
      <c r="K92" s="11"/>
      <c r="L92" s="13">
        <f t="shared" si="21"/>
        <v>4.0999999999999996</v>
      </c>
      <c r="M92" s="13">
        <f t="shared" si="22"/>
        <v>4.0999999999999996</v>
      </c>
      <c r="N92" s="13">
        <f t="shared" si="23"/>
        <v>0</v>
      </c>
      <c r="O92" s="13">
        <f t="shared" si="24"/>
        <v>0</v>
      </c>
    </row>
    <row r="93" spans="1:15" ht="15.95" customHeight="1" x14ac:dyDescent="0.25">
      <c r="A93" s="471" t="s">
        <v>131</v>
      </c>
      <c r="B93" s="22" t="s">
        <v>178</v>
      </c>
      <c r="C93" s="26"/>
      <c r="D93" s="24">
        <f>SUM(D58:D92)</f>
        <v>614.9</v>
      </c>
      <c r="E93" s="24">
        <f t="shared" ref="E93:G93" si="59">SUM(E58:E92)</f>
        <v>614.9</v>
      </c>
      <c r="F93" s="24">
        <f t="shared" si="59"/>
        <v>58.2</v>
      </c>
      <c r="G93" s="24">
        <f t="shared" si="59"/>
        <v>0</v>
      </c>
      <c r="H93" s="25">
        <f>SUM(H58:H92)</f>
        <v>-31.900000000000002</v>
      </c>
      <c r="I93" s="25">
        <f t="shared" ref="I93:K93" si="60">SUM(I58:I92)</f>
        <v>-31.900000000000002</v>
      </c>
      <c r="J93" s="25">
        <f t="shared" si="60"/>
        <v>-1.5999999999999999</v>
      </c>
      <c r="K93" s="25">
        <f t="shared" si="60"/>
        <v>0</v>
      </c>
      <c r="L93" s="22">
        <f>SUM(L58:L92)</f>
        <v>583</v>
      </c>
      <c r="M93" s="22">
        <f t="shared" ref="M93:O93" si="61">SUM(M58:M92)</f>
        <v>583</v>
      </c>
      <c r="N93" s="22">
        <f t="shared" si="61"/>
        <v>56.599999999999994</v>
      </c>
      <c r="O93" s="22">
        <f t="shared" si="61"/>
        <v>0</v>
      </c>
    </row>
    <row r="94" spans="1:15" ht="15.95" customHeight="1" x14ac:dyDescent="0.25">
      <c r="A94" s="33" t="s">
        <v>132</v>
      </c>
      <c r="B94" s="605" t="s">
        <v>67</v>
      </c>
      <c r="C94" s="606"/>
      <c r="D94" s="606"/>
      <c r="E94" s="606"/>
      <c r="F94" s="606"/>
      <c r="G94" s="606"/>
      <c r="H94" s="606"/>
      <c r="I94" s="606"/>
      <c r="J94" s="606"/>
      <c r="K94" s="606"/>
      <c r="L94" s="606"/>
      <c r="M94" s="606"/>
      <c r="N94" s="606"/>
      <c r="O94" s="606"/>
    </row>
    <row r="95" spans="1:15" ht="15" customHeight="1" x14ac:dyDescent="0.25">
      <c r="A95" s="33" t="s">
        <v>133</v>
      </c>
      <c r="B95" s="30" t="s">
        <v>7</v>
      </c>
      <c r="C95" s="40" t="s">
        <v>30</v>
      </c>
      <c r="D95" s="17">
        <f t="shared" ref="D95:D108" si="62">E95+G95</f>
        <v>0.7</v>
      </c>
      <c r="E95" s="17">
        <v>0.7</v>
      </c>
      <c r="F95" s="17"/>
      <c r="G95" s="17"/>
      <c r="H95" s="11">
        <f t="shared" si="20"/>
        <v>0</v>
      </c>
      <c r="I95" s="11"/>
      <c r="J95" s="11"/>
      <c r="K95" s="11"/>
      <c r="L95" s="13">
        <f t="shared" si="21"/>
        <v>0.7</v>
      </c>
      <c r="M95" s="13">
        <f t="shared" si="22"/>
        <v>0.7</v>
      </c>
      <c r="N95" s="13">
        <f t="shared" si="23"/>
        <v>0</v>
      </c>
      <c r="O95" s="13">
        <f t="shared" si="24"/>
        <v>0</v>
      </c>
    </row>
    <row r="96" spans="1:15" ht="15" customHeight="1" x14ac:dyDescent="0.25">
      <c r="A96" s="33" t="s">
        <v>164</v>
      </c>
      <c r="B96" s="30" t="s">
        <v>10</v>
      </c>
      <c r="C96" s="40" t="s">
        <v>30</v>
      </c>
      <c r="D96" s="17">
        <f t="shared" si="62"/>
        <v>0.5</v>
      </c>
      <c r="E96" s="17">
        <v>0.5</v>
      </c>
      <c r="F96" s="17"/>
      <c r="G96" s="17"/>
      <c r="H96" s="11">
        <f t="shared" si="20"/>
        <v>0</v>
      </c>
      <c r="I96" s="11"/>
      <c r="J96" s="11"/>
      <c r="K96" s="11"/>
      <c r="L96" s="13">
        <f t="shared" si="21"/>
        <v>0.5</v>
      </c>
      <c r="M96" s="13">
        <f t="shared" si="22"/>
        <v>0.5</v>
      </c>
      <c r="N96" s="13">
        <f t="shared" si="23"/>
        <v>0</v>
      </c>
      <c r="O96" s="13">
        <f t="shared" si="24"/>
        <v>0</v>
      </c>
    </row>
    <row r="97" spans="1:15" ht="15" customHeight="1" x14ac:dyDescent="0.25">
      <c r="A97" s="33" t="s">
        <v>134</v>
      </c>
      <c r="B97" s="30" t="s">
        <v>11</v>
      </c>
      <c r="C97" s="40" t="s">
        <v>30</v>
      </c>
      <c r="D97" s="17">
        <f t="shared" si="62"/>
        <v>1.7</v>
      </c>
      <c r="E97" s="17">
        <v>1.7</v>
      </c>
      <c r="F97" s="17"/>
      <c r="G97" s="17"/>
      <c r="H97" s="11">
        <f t="shared" si="20"/>
        <v>0</v>
      </c>
      <c r="I97" s="11"/>
      <c r="J97" s="11"/>
      <c r="K97" s="11"/>
      <c r="L97" s="13">
        <f t="shared" si="21"/>
        <v>1.7</v>
      </c>
      <c r="M97" s="13">
        <f t="shared" si="22"/>
        <v>1.7</v>
      </c>
      <c r="N97" s="13">
        <f t="shared" si="23"/>
        <v>0</v>
      </c>
      <c r="O97" s="13">
        <f t="shared" si="24"/>
        <v>0</v>
      </c>
    </row>
    <row r="98" spans="1:15" ht="15" customHeight="1" x14ac:dyDescent="0.25">
      <c r="A98" s="33" t="s">
        <v>135</v>
      </c>
      <c r="B98" s="30" t="s">
        <v>15</v>
      </c>
      <c r="C98" s="40" t="s">
        <v>30</v>
      </c>
      <c r="D98" s="17">
        <f t="shared" si="62"/>
        <v>0.8</v>
      </c>
      <c r="E98" s="17">
        <v>0.8</v>
      </c>
      <c r="F98" s="17"/>
      <c r="G98" s="17"/>
      <c r="H98" s="11">
        <f t="shared" si="20"/>
        <v>0</v>
      </c>
      <c r="I98" s="11"/>
      <c r="J98" s="11"/>
      <c r="K98" s="11"/>
      <c r="L98" s="13">
        <f t="shared" si="21"/>
        <v>0.8</v>
      </c>
      <c r="M98" s="13">
        <f t="shared" si="22"/>
        <v>0.8</v>
      </c>
      <c r="N98" s="13">
        <f t="shared" si="23"/>
        <v>0</v>
      </c>
      <c r="O98" s="13">
        <f t="shared" si="24"/>
        <v>0</v>
      </c>
    </row>
    <row r="99" spans="1:15" ht="15" customHeight="1" x14ac:dyDescent="0.25">
      <c r="A99" s="33" t="s">
        <v>136</v>
      </c>
      <c r="B99" s="30" t="s">
        <v>27</v>
      </c>
      <c r="C99" s="40" t="s">
        <v>30</v>
      </c>
      <c r="D99" s="17">
        <f t="shared" si="62"/>
        <v>13.299999999999999</v>
      </c>
      <c r="E99" s="17">
        <v>12.1</v>
      </c>
      <c r="F99" s="17"/>
      <c r="G99" s="17">
        <v>1.2</v>
      </c>
      <c r="H99" s="11">
        <f t="shared" si="20"/>
        <v>0</v>
      </c>
      <c r="I99" s="11"/>
      <c r="J99" s="11"/>
      <c r="K99" s="11"/>
      <c r="L99" s="13">
        <f t="shared" si="21"/>
        <v>13.299999999999999</v>
      </c>
      <c r="M99" s="13">
        <f t="shared" si="22"/>
        <v>12.1</v>
      </c>
      <c r="N99" s="13">
        <f t="shared" si="23"/>
        <v>0</v>
      </c>
      <c r="O99" s="13">
        <f t="shared" si="24"/>
        <v>1.2</v>
      </c>
    </row>
    <row r="100" spans="1:15" ht="15" customHeight="1" x14ac:dyDescent="0.25">
      <c r="A100" s="33" t="s">
        <v>137</v>
      </c>
      <c r="B100" s="30" t="s">
        <v>57</v>
      </c>
      <c r="C100" s="40" t="s">
        <v>30</v>
      </c>
      <c r="D100" s="17">
        <f t="shared" si="62"/>
        <v>3.7</v>
      </c>
      <c r="E100" s="17">
        <v>3.7</v>
      </c>
      <c r="F100" s="17"/>
      <c r="G100" s="17"/>
      <c r="H100" s="11">
        <f t="shared" si="20"/>
        <v>0</v>
      </c>
      <c r="I100" s="11"/>
      <c r="J100" s="11"/>
      <c r="K100" s="11"/>
      <c r="L100" s="13">
        <f t="shared" si="21"/>
        <v>3.7</v>
      </c>
      <c r="M100" s="13">
        <f t="shared" si="22"/>
        <v>3.7</v>
      </c>
      <c r="N100" s="13">
        <f t="shared" si="23"/>
        <v>0</v>
      </c>
      <c r="O100" s="13">
        <f t="shared" si="24"/>
        <v>0</v>
      </c>
    </row>
    <row r="101" spans="1:15" ht="15" customHeight="1" x14ac:dyDescent="0.25">
      <c r="A101" s="33" t="s">
        <v>138</v>
      </c>
      <c r="B101" s="30" t="s">
        <v>58</v>
      </c>
      <c r="C101" s="40" t="s">
        <v>30</v>
      </c>
      <c r="D101" s="17">
        <f t="shared" si="62"/>
        <v>2.1</v>
      </c>
      <c r="E101" s="17">
        <v>2.1</v>
      </c>
      <c r="F101" s="17"/>
      <c r="G101" s="17"/>
      <c r="H101" s="11">
        <f t="shared" si="20"/>
        <v>0</v>
      </c>
      <c r="I101" s="11"/>
      <c r="J101" s="11"/>
      <c r="K101" s="11"/>
      <c r="L101" s="13">
        <f t="shared" si="21"/>
        <v>2.1</v>
      </c>
      <c r="M101" s="13">
        <f t="shared" si="22"/>
        <v>2.1</v>
      </c>
      <c r="N101" s="13">
        <f t="shared" si="23"/>
        <v>0</v>
      </c>
      <c r="O101" s="13">
        <f t="shared" si="24"/>
        <v>0</v>
      </c>
    </row>
    <row r="102" spans="1:15" ht="15" customHeight="1" x14ac:dyDescent="0.25">
      <c r="A102" s="39" t="s">
        <v>139</v>
      </c>
      <c r="B102" s="30" t="s">
        <v>421</v>
      </c>
      <c r="C102" s="40" t="s">
        <v>30</v>
      </c>
      <c r="D102" s="17">
        <f t="shared" si="62"/>
        <v>2.6</v>
      </c>
      <c r="E102" s="17">
        <v>2.6</v>
      </c>
      <c r="F102" s="17"/>
      <c r="G102" s="17"/>
      <c r="H102" s="11">
        <f t="shared" si="20"/>
        <v>-1.8</v>
      </c>
      <c r="I102" s="11">
        <v>-1.8</v>
      </c>
      <c r="J102" s="11"/>
      <c r="K102" s="11"/>
      <c r="L102" s="13">
        <f t="shared" si="21"/>
        <v>0.8</v>
      </c>
      <c r="M102" s="13">
        <f t="shared" si="22"/>
        <v>0.8</v>
      </c>
      <c r="N102" s="13">
        <f t="shared" si="23"/>
        <v>0</v>
      </c>
      <c r="O102" s="13">
        <f t="shared" si="24"/>
        <v>0</v>
      </c>
    </row>
    <row r="103" spans="1:15" ht="15" customHeight="1" x14ac:dyDescent="0.25">
      <c r="A103" s="14" t="s">
        <v>140</v>
      </c>
      <c r="B103" s="30" t="s">
        <v>423</v>
      </c>
      <c r="C103" s="40" t="s">
        <v>30</v>
      </c>
      <c r="D103" s="17">
        <f t="shared" si="62"/>
        <v>1.2</v>
      </c>
      <c r="E103" s="17">
        <v>1.2</v>
      </c>
      <c r="F103" s="17"/>
      <c r="G103" s="17"/>
      <c r="H103" s="11">
        <f t="shared" si="20"/>
        <v>0</v>
      </c>
      <c r="I103" s="11"/>
      <c r="J103" s="11"/>
      <c r="K103" s="11"/>
      <c r="L103" s="13">
        <f t="shared" si="21"/>
        <v>1.2</v>
      </c>
      <c r="M103" s="13">
        <f t="shared" si="22"/>
        <v>1.2</v>
      </c>
      <c r="N103" s="13">
        <f t="shared" si="23"/>
        <v>0</v>
      </c>
      <c r="O103" s="13">
        <f t="shared" si="24"/>
        <v>0</v>
      </c>
    </row>
    <row r="104" spans="1:15" ht="15" customHeight="1" x14ac:dyDescent="0.25">
      <c r="A104" s="14" t="s">
        <v>165</v>
      </c>
      <c r="B104" s="30" t="s">
        <v>68</v>
      </c>
      <c r="C104" s="40" t="s">
        <v>30</v>
      </c>
      <c r="D104" s="17">
        <f t="shared" si="62"/>
        <v>1.5</v>
      </c>
      <c r="E104" s="17">
        <v>1.5</v>
      </c>
      <c r="F104" s="17"/>
      <c r="G104" s="17"/>
      <c r="H104" s="11">
        <f t="shared" si="20"/>
        <v>-0.4</v>
      </c>
      <c r="I104" s="11">
        <v>-0.4</v>
      </c>
      <c r="J104" s="11"/>
      <c r="K104" s="11"/>
      <c r="L104" s="13">
        <f t="shared" si="21"/>
        <v>1.1000000000000001</v>
      </c>
      <c r="M104" s="13">
        <f t="shared" si="22"/>
        <v>1.1000000000000001</v>
      </c>
      <c r="N104" s="13">
        <f t="shared" si="23"/>
        <v>0</v>
      </c>
      <c r="O104" s="13">
        <f t="shared" si="24"/>
        <v>0</v>
      </c>
    </row>
    <row r="105" spans="1:15" ht="15" customHeight="1" x14ac:dyDescent="0.25">
      <c r="A105" s="469" t="s">
        <v>141</v>
      </c>
      <c r="B105" s="30" t="s">
        <v>155</v>
      </c>
      <c r="C105" s="40" t="s">
        <v>30</v>
      </c>
      <c r="D105" s="17">
        <f t="shared" si="62"/>
        <v>1.4</v>
      </c>
      <c r="E105" s="17">
        <v>1.4</v>
      </c>
      <c r="F105" s="17"/>
      <c r="G105" s="17"/>
      <c r="H105" s="11">
        <f t="shared" si="20"/>
        <v>0</v>
      </c>
      <c r="I105" s="11"/>
      <c r="J105" s="11"/>
      <c r="K105" s="11"/>
      <c r="L105" s="13">
        <f t="shared" si="21"/>
        <v>1.4</v>
      </c>
      <c r="M105" s="13">
        <f t="shared" si="22"/>
        <v>1.4</v>
      </c>
      <c r="N105" s="13">
        <f t="shared" si="23"/>
        <v>0</v>
      </c>
      <c r="O105" s="13">
        <f t="shared" si="24"/>
        <v>0</v>
      </c>
    </row>
    <row r="106" spans="1:15" ht="15" customHeight="1" x14ac:dyDescent="0.25">
      <c r="A106" s="14" t="s">
        <v>184</v>
      </c>
      <c r="B106" s="30" t="s">
        <v>28</v>
      </c>
      <c r="C106" s="40" t="s">
        <v>30</v>
      </c>
      <c r="D106" s="17">
        <f t="shared" si="62"/>
        <v>1.3</v>
      </c>
      <c r="E106" s="17">
        <v>1.3</v>
      </c>
      <c r="F106" s="17"/>
      <c r="G106" s="17"/>
      <c r="H106" s="11">
        <f t="shared" si="20"/>
        <v>0</v>
      </c>
      <c r="I106" s="11"/>
      <c r="J106" s="11"/>
      <c r="K106" s="11"/>
      <c r="L106" s="13">
        <f t="shared" si="21"/>
        <v>1.3</v>
      </c>
      <c r="M106" s="13">
        <f t="shared" si="22"/>
        <v>1.3</v>
      </c>
      <c r="N106" s="13">
        <f t="shared" si="23"/>
        <v>0</v>
      </c>
      <c r="O106" s="13">
        <f t="shared" si="24"/>
        <v>0</v>
      </c>
    </row>
    <row r="107" spans="1:15" ht="15" customHeight="1" x14ac:dyDescent="0.25">
      <c r="A107" s="14" t="s">
        <v>185</v>
      </c>
      <c r="B107" s="13" t="s">
        <v>29</v>
      </c>
      <c r="C107" s="40" t="s">
        <v>30</v>
      </c>
      <c r="D107" s="17">
        <f t="shared" si="62"/>
        <v>17.5</v>
      </c>
      <c r="E107" s="17">
        <v>17.5</v>
      </c>
      <c r="F107" s="17">
        <v>3.5</v>
      </c>
      <c r="G107" s="17"/>
      <c r="H107" s="11">
        <f t="shared" si="20"/>
        <v>0.2</v>
      </c>
      <c r="I107" s="11">
        <v>0.2</v>
      </c>
      <c r="J107" s="11"/>
      <c r="K107" s="11"/>
      <c r="L107" s="13">
        <f t="shared" si="21"/>
        <v>17.7</v>
      </c>
      <c r="M107" s="13">
        <f t="shared" si="22"/>
        <v>17.7</v>
      </c>
      <c r="N107" s="13">
        <f t="shared" si="23"/>
        <v>3.5</v>
      </c>
      <c r="O107" s="13">
        <f t="shared" si="24"/>
        <v>0</v>
      </c>
    </row>
    <row r="108" spans="1:15" ht="15" customHeight="1" x14ac:dyDescent="0.25">
      <c r="A108" s="14" t="s">
        <v>186</v>
      </c>
      <c r="B108" s="42" t="s">
        <v>65</v>
      </c>
      <c r="C108" s="40" t="s">
        <v>30</v>
      </c>
      <c r="D108" s="17">
        <f t="shared" si="62"/>
        <v>13</v>
      </c>
      <c r="E108" s="17">
        <v>13</v>
      </c>
      <c r="F108" s="17"/>
      <c r="G108" s="17"/>
      <c r="H108" s="11">
        <f t="shared" si="20"/>
        <v>-2</v>
      </c>
      <c r="I108" s="11">
        <v>-2</v>
      </c>
      <c r="J108" s="11"/>
      <c r="K108" s="11"/>
      <c r="L108" s="13">
        <f t="shared" si="21"/>
        <v>11</v>
      </c>
      <c r="M108" s="13">
        <f t="shared" si="22"/>
        <v>11</v>
      </c>
      <c r="N108" s="13">
        <f t="shared" si="23"/>
        <v>0</v>
      </c>
      <c r="O108" s="13">
        <f t="shared" si="24"/>
        <v>0</v>
      </c>
    </row>
    <row r="109" spans="1:15" ht="15.95" customHeight="1" x14ac:dyDescent="0.25">
      <c r="A109" s="470" t="s">
        <v>187</v>
      </c>
      <c r="B109" s="45" t="s">
        <v>180</v>
      </c>
      <c r="C109" s="84"/>
      <c r="D109" s="74">
        <f>SUM(D95:D108)</f>
        <v>61.3</v>
      </c>
      <c r="E109" s="74">
        <f>SUM(E95:E108)</f>
        <v>60.1</v>
      </c>
      <c r="F109" s="74">
        <f>SUM(F95:F108)</f>
        <v>3.5</v>
      </c>
      <c r="G109" s="74">
        <f>SUM(G95:G108)</f>
        <v>1.2</v>
      </c>
      <c r="H109" s="75">
        <f t="shared" ref="H109:O109" si="63">SUM(H95:H108)</f>
        <v>-4</v>
      </c>
      <c r="I109" s="75">
        <f t="shared" si="63"/>
        <v>-4</v>
      </c>
      <c r="J109" s="75">
        <f t="shared" si="63"/>
        <v>0</v>
      </c>
      <c r="K109" s="75">
        <f t="shared" si="63"/>
        <v>0</v>
      </c>
      <c r="L109" s="45">
        <f t="shared" si="63"/>
        <v>57.3</v>
      </c>
      <c r="M109" s="45">
        <f t="shared" si="63"/>
        <v>56.1</v>
      </c>
      <c r="N109" s="45">
        <f t="shared" si="63"/>
        <v>3.5</v>
      </c>
      <c r="O109" s="45">
        <f t="shared" si="63"/>
        <v>1.2</v>
      </c>
    </row>
    <row r="110" spans="1:15" ht="15.95" customHeight="1" x14ac:dyDescent="0.25">
      <c r="A110" s="39" t="s">
        <v>188</v>
      </c>
      <c r="B110" s="520" t="s">
        <v>69</v>
      </c>
      <c r="C110" s="520"/>
      <c r="D110" s="520"/>
      <c r="E110" s="520"/>
      <c r="F110" s="520"/>
      <c r="G110" s="520"/>
      <c r="H110" s="520"/>
      <c r="I110" s="520"/>
      <c r="J110" s="520"/>
      <c r="K110" s="520"/>
      <c r="L110" s="520"/>
      <c r="M110" s="520"/>
      <c r="N110" s="520"/>
      <c r="O110" s="520"/>
    </row>
    <row r="111" spans="1:15" ht="15" customHeight="1" x14ac:dyDescent="0.25">
      <c r="A111" s="469" t="s">
        <v>189</v>
      </c>
      <c r="B111" s="12" t="s">
        <v>52</v>
      </c>
      <c r="C111" s="8" t="s">
        <v>24</v>
      </c>
      <c r="D111" s="9">
        <f>E111+G111</f>
        <v>233.7</v>
      </c>
      <c r="E111" s="43">
        <v>233.7</v>
      </c>
      <c r="F111" s="43">
        <v>85.3</v>
      </c>
      <c r="G111" s="43"/>
      <c r="H111" s="10">
        <f t="shared" si="20"/>
        <v>0</v>
      </c>
      <c r="I111" s="10"/>
      <c r="J111" s="10">
        <v>4.9000000000000004</v>
      </c>
      <c r="K111" s="10"/>
      <c r="L111" s="12">
        <f t="shared" si="21"/>
        <v>233.7</v>
      </c>
      <c r="M111" s="12">
        <f t="shared" si="22"/>
        <v>233.7</v>
      </c>
      <c r="N111" s="12">
        <f t="shared" si="23"/>
        <v>90.2</v>
      </c>
      <c r="O111" s="12">
        <f t="shared" si="24"/>
        <v>0</v>
      </c>
    </row>
    <row r="112" spans="1:15" ht="15" customHeight="1" x14ac:dyDescent="0.25">
      <c r="A112" s="469" t="s">
        <v>190</v>
      </c>
      <c r="B112" s="13" t="s">
        <v>53</v>
      </c>
      <c r="C112" s="16" t="s">
        <v>24</v>
      </c>
      <c r="D112" s="17">
        <f>E112+G112</f>
        <v>32</v>
      </c>
      <c r="E112" s="17">
        <v>28.4</v>
      </c>
      <c r="F112" s="17">
        <v>1.2</v>
      </c>
      <c r="G112" s="17">
        <v>3.6</v>
      </c>
      <c r="H112" s="11">
        <f t="shared" si="20"/>
        <v>0.9</v>
      </c>
      <c r="I112" s="11">
        <v>0.9</v>
      </c>
      <c r="J112" s="11"/>
      <c r="K112" s="11"/>
      <c r="L112" s="13">
        <f t="shared" si="21"/>
        <v>32.9</v>
      </c>
      <c r="M112" s="13">
        <f t="shared" si="22"/>
        <v>29.299999999999997</v>
      </c>
      <c r="N112" s="13">
        <f t="shared" si="23"/>
        <v>1.2</v>
      </c>
      <c r="O112" s="13">
        <f t="shared" si="24"/>
        <v>3.6</v>
      </c>
    </row>
    <row r="113" spans="1:15" ht="15" customHeight="1" x14ac:dyDescent="0.25">
      <c r="A113" s="39" t="s">
        <v>191</v>
      </c>
      <c r="B113" s="13" t="s">
        <v>168</v>
      </c>
      <c r="C113" s="16" t="s">
        <v>24</v>
      </c>
      <c r="D113" s="17">
        <f>E113+G113</f>
        <v>7.8</v>
      </c>
      <c r="E113" s="44">
        <v>7.8</v>
      </c>
      <c r="F113" s="44"/>
      <c r="G113" s="44"/>
      <c r="H113" s="11">
        <f t="shared" si="20"/>
        <v>0</v>
      </c>
      <c r="I113" s="11"/>
      <c r="J113" s="11"/>
      <c r="K113" s="11"/>
      <c r="L113" s="13">
        <f t="shared" si="21"/>
        <v>7.8</v>
      </c>
      <c r="M113" s="13">
        <f t="shared" si="22"/>
        <v>7.8</v>
      </c>
      <c r="N113" s="13">
        <f t="shared" si="23"/>
        <v>0</v>
      </c>
      <c r="O113" s="13">
        <f t="shared" si="24"/>
        <v>0</v>
      </c>
    </row>
    <row r="114" spans="1:15" s="38" customFormat="1" ht="16.5" customHeight="1" x14ac:dyDescent="0.25">
      <c r="A114" s="39" t="s">
        <v>192</v>
      </c>
      <c r="B114" s="13" t="s">
        <v>70</v>
      </c>
      <c r="C114" s="31" t="s">
        <v>24</v>
      </c>
      <c r="D114" s="17">
        <f>E114+G114</f>
        <v>4.5999999999999996</v>
      </c>
      <c r="E114" s="17">
        <v>4.5999999999999996</v>
      </c>
      <c r="F114" s="17"/>
      <c r="G114" s="17"/>
      <c r="H114" s="11">
        <f t="shared" si="20"/>
        <v>-0.3</v>
      </c>
      <c r="I114" s="11">
        <v>-0.3</v>
      </c>
      <c r="J114" s="11"/>
      <c r="K114" s="11"/>
      <c r="L114" s="13">
        <f t="shared" si="21"/>
        <v>4.3</v>
      </c>
      <c r="M114" s="13">
        <f t="shared" si="22"/>
        <v>4.3</v>
      </c>
      <c r="N114" s="13">
        <f t="shared" si="23"/>
        <v>0</v>
      </c>
      <c r="O114" s="13">
        <f t="shared" si="24"/>
        <v>0</v>
      </c>
    </row>
    <row r="115" spans="1:15" ht="15.95" customHeight="1" x14ac:dyDescent="0.25">
      <c r="A115" s="21" t="s">
        <v>193</v>
      </c>
      <c r="B115" s="85" t="s">
        <v>181</v>
      </c>
      <c r="C115" s="86"/>
      <c r="D115" s="87">
        <f>SUM(D111:D114)</f>
        <v>278.10000000000002</v>
      </c>
      <c r="E115" s="87">
        <f>SUM(E111:E114)</f>
        <v>274.5</v>
      </c>
      <c r="F115" s="87">
        <f>SUM(F111:F114)</f>
        <v>86.5</v>
      </c>
      <c r="G115" s="87">
        <f>SUM(G111:G114)</f>
        <v>3.6</v>
      </c>
      <c r="H115" s="10">
        <f t="shared" ref="H115:O115" si="64">SUM(H111:H114)</f>
        <v>0.60000000000000009</v>
      </c>
      <c r="I115" s="10">
        <f t="shared" si="64"/>
        <v>0.60000000000000009</v>
      </c>
      <c r="J115" s="10">
        <f t="shared" si="64"/>
        <v>4.9000000000000004</v>
      </c>
      <c r="K115" s="10">
        <f t="shared" si="64"/>
        <v>0</v>
      </c>
      <c r="L115" s="88">
        <f t="shared" si="64"/>
        <v>278.7</v>
      </c>
      <c r="M115" s="88">
        <f t="shared" si="64"/>
        <v>275.10000000000002</v>
      </c>
      <c r="N115" s="88">
        <f t="shared" si="64"/>
        <v>91.4</v>
      </c>
      <c r="O115" s="88">
        <f t="shared" si="64"/>
        <v>3.6</v>
      </c>
    </row>
    <row r="116" spans="1:15" ht="15.95" customHeight="1" x14ac:dyDescent="0.25">
      <c r="A116" s="21" t="s">
        <v>194</v>
      </c>
      <c r="B116" s="46" t="s">
        <v>173</v>
      </c>
      <c r="C116" s="47"/>
      <c r="D116" s="48">
        <f t="shared" ref="D116:O116" si="65">D39+D52+D56+D93+D109+D115</f>
        <v>1109.5999999999999</v>
      </c>
      <c r="E116" s="48">
        <f t="shared" si="65"/>
        <v>1019.2</v>
      </c>
      <c r="F116" s="48">
        <f t="shared" si="65"/>
        <v>148.19999999999999</v>
      </c>
      <c r="G116" s="48">
        <f t="shared" si="65"/>
        <v>90.4</v>
      </c>
      <c r="H116" s="49">
        <f t="shared" si="65"/>
        <v>-35.300000000000004</v>
      </c>
      <c r="I116" s="49">
        <f t="shared" si="65"/>
        <v>-35.300000000000004</v>
      </c>
      <c r="J116" s="49">
        <f t="shared" si="65"/>
        <v>3.3000000000000007</v>
      </c>
      <c r="K116" s="49">
        <f t="shared" si="65"/>
        <v>0</v>
      </c>
      <c r="L116" s="50">
        <f t="shared" si="65"/>
        <v>1074.3</v>
      </c>
      <c r="M116" s="50">
        <f t="shared" si="65"/>
        <v>983.90000000000009</v>
      </c>
      <c r="N116" s="50">
        <f t="shared" si="65"/>
        <v>151.5</v>
      </c>
      <c r="O116" s="50">
        <f t="shared" si="65"/>
        <v>90.4</v>
      </c>
    </row>
    <row r="117" spans="1:15" x14ac:dyDescent="0.25">
      <c r="A117" s="56"/>
      <c r="B117" s="51"/>
      <c r="C117" s="52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</row>
    <row r="118" spans="1:15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5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</row>
    <row r="120" spans="1:15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5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5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5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5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5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5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5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5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pans="1:14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pans="1:14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pans="1:14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</row>
    <row r="196" spans="1:14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</row>
    <row r="197" spans="1:14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</row>
    <row r="198" spans="1:14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</row>
    <row r="199" spans="1:14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</row>
    <row r="200" spans="1:14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</row>
    <row r="201" spans="1:14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</row>
    <row r="202" spans="1:14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</row>
    <row r="203" spans="1:14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</row>
    <row r="204" spans="1:14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</row>
    <row r="205" spans="1:14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</row>
    <row r="206" spans="1:14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</row>
    <row r="207" spans="1:14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</row>
    <row r="208" spans="1:14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</row>
    <row r="209" spans="1:14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</row>
    <row r="210" spans="1:14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</row>
    <row r="211" spans="1:14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</row>
    <row r="212" spans="1:14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</row>
    <row r="213" spans="1:14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</row>
    <row r="214" spans="1:14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</row>
    <row r="215" spans="1:14" x14ac:dyDescent="0.25"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</row>
    <row r="216" spans="1:14" x14ac:dyDescent="0.25">
      <c r="C216" s="54"/>
    </row>
    <row r="217" spans="1:14" x14ac:dyDescent="0.25">
      <c r="C217" s="54"/>
    </row>
    <row r="218" spans="1:14" x14ac:dyDescent="0.25">
      <c r="C218" s="54"/>
    </row>
    <row r="219" spans="1:14" x14ac:dyDescent="0.25">
      <c r="C219" s="54"/>
    </row>
    <row r="220" spans="1:14" x14ac:dyDescent="0.25">
      <c r="C220" s="54"/>
    </row>
    <row r="221" spans="1:14" x14ac:dyDescent="0.25">
      <c r="C221" s="54"/>
    </row>
    <row r="222" spans="1:14" x14ac:dyDescent="0.25">
      <c r="C222" s="54"/>
    </row>
    <row r="223" spans="1:14" x14ac:dyDescent="0.25">
      <c r="C223" s="54"/>
    </row>
    <row r="224" spans="1:14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</sheetData>
  <mergeCells count="43">
    <mergeCell ref="P29:Q29"/>
    <mergeCell ref="B27:O27"/>
    <mergeCell ref="B40:O40"/>
    <mergeCell ref="E25:F25"/>
    <mergeCell ref="O25:O26"/>
    <mergeCell ref="H24:H26"/>
    <mergeCell ref="D24:D26"/>
    <mergeCell ref="G25:G26"/>
    <mergeCell ref="I24:K24"/>
    <mergeCell ref="L24:L26"/>
    <mergeCell ref="M24:O24"/>
    <mergeCell ref="B13:O13"/>
    <mergeCell ref="B14:O14"/>
    <mergeCell ref="B110:O110"/>
    <mergeCell ref="B53:O53"/>
    <mergeCell ref="B57:O57"/>
    <mergeCell ref="B94:O94"/>
    <mergeCell ref="E24:G24"/>
    <mergeCell ref="K25:K26"/>
    <mergeCell ref="M25:N25"/>
    <mergeCell ref="I25:J25"/>
    <mergeCell ref="B15:O15"/>
    <mergeCell ref="B16:O16"/>
    <mergeCell ref="B17:O17"/>
    <mergeCell ref="B18:O18"/>
    <mergeCell ref="B19:O19"/>
    <mergeCell ref="B20:O20"/>
    <mergeCell ref="B1:O1"/>
    <mergeCell ref="B2:O2"/>
    <mergeCell ref="B3:O3"/>
    <mergeCell ref="B4:O4"/>
    <mergeCell ref="A24:A26"/>
    <mergeCell ref="B24:B26"/>
    <mergeCell ref="A22:O22"/>
    <mergeCell ref="C24:C26"/>
    <mergeCell ref="B5:O5"/>
    <mergeCell ref="B6:O6"/>
    <mergeCell ref="B7:O7"/>
    <mergeCell ref="B8:O8"/>
    <mergeCell ref="B9:O9"/>
    <mergeCell ref="B10:O10"/>
    <mergeCell ref="B11:O11"/>
    <mergeCell ref="B12:O12"/>
  </mergeCells>
  <pageMargins left="1.1811023622047245" right="0.39370078740157483" top="0.78740157480314965" bottom="0.5118110236220472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2016-12-27T11:49:28Z</cp:lastPrinted>
  <dcterms:created xsi:type="dcterms:W3CDTF">2007-01-10T08:42:24Z</dcterms:created>
  <dcterms:modified xsi:type="dcterms:W3CDTF">2016-12-30T08:30:07Z</dcterms:modified>
</cp:coreProperties>
</file>