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840" tabRatio="976" firstSheet="1" activeTab="11"/>
  </bookViews>
  <sheets>
    <sheet name="1 pr._pajamos" sheetId="11" r:id="rId1"/>
    <sheet name="2 pr._pajamos pagal rūšis" sheetId="12" r:id="rId2"/>
    <sheet name="3 pr._asignavimų suvestinė" sheetId="14" r:id="rId3"/>
    <sheet name="4 pr._savarankiškosios f-jos" sheetId="1" r:id="rId4"/>
    <sheet name="5 pr._valstybinės f-jos" sheetId="2" r:id="rId5"/>
    <sheet name="6 pr._ugdymo reikmės" sheetId="3" r:id="rId6"/>
    <sheet name="7 pr._kita dotacija" sheetId="4" r:id="rId7"/>
    <sheet name="8 pr._aplinkos apsaugos s. p." sheetId="6" r:id="rId8"/>
    <sheet name="9 pr._įstaigų pajamos" sheetId="7" r:id="rId9"/>
    <sheet name="10 pr._skolintos lėšos" sheetId="8" r:id="rId10"/>
    <sheet name="11 pr._apyvartinės lėšos" sheetId="15" r:id="rId11"/>
    <sheet name="12 pr._suvestinė pagal progr." sheetId="10" r:id="rId12"/>
  </sheets>
  <definedNames>
    <definedName name="_xlnm.Print_Titles" localSheetId="0">'1 pr._pajamos'!$22:$22</definedName>
    <definedName name="_xlnm.Print_Titles" localSheetId="1">'2 pr._pajamos pagal rūšis'!$16:$18</definedName>
    <definedName name="_xlnm.Print_Titles" localSheetId="2">'3 pr._asignavimų suvestinė'!$22:$24</definedName>
    <definedName name="_xlnm.Print_Titles" localSheetId="3">'4 pr._savarankiškosios f-jos'!$22:$24</definedName>
    <definedName name="_xlnm.Print_Titles" localSheetId="6">'7 pr._kita dotacija'!$22:$24</definedName>
    <definedName name="_xlnm.Print_Titles" localSheetId="8">'9 pr._įstaigų pajamos'!$34:$36</definedName>
  </definedNames>
  <calcPr calcId="145621"/>
</workbook>
</file>

<file path=xl/calcChain.xml><?xml version="1.0" encoding="utf-8"?>
<calcChain xmlns="http://schemas.openxmlformats.org/spreadsheetml/2006/main">
  <c r="M153" i="1" l="1"/>
  <c r="L153" i="1" s="1"/>
  <c r="N153" i="1"/>
  <c r="O153" i="1"/>
  <c r="O30" i="1"/>
  <c r="N30" i="1"/>
  <c r="M30" i="1"/>
  <c r="M27" i="1" s="1"/>
  <c r="O29" i="1"/>
  <c r="N29" i="1"/>
  <c r="M29" i="1"/>
  <c r="O28" i="1"/>
  <c r="N28" i="1"/>
  <c r="M28" i="1"/>
  <c r="O27" i="1" l="1"/>
  <c r="N27" i="1"/>
  <c r="N332" i="4"/>
  <c r="N347" i="4" l="1"/>
  <c r="O347" i="4"/>
  <c r="M347" i="4"/>
  <c r="J347" i="4"/>
  <c r="K347" i="4"/>
  <c r="I347" i="4"/>
  <c r="F347" i="4"/>
  <c r="G347" i="4"/>
  <c r="E347" i="4"/>
  <c r="L23" i="15" l="1"/>
  <c r="M23" i="15"/>
  <c r="N23" i="15"/>
  <c r="O23" i="15"/>
  <c r="F27" i="1"/>
  <c r="E27" i="1"/>
  <c r="E151" i="1"/>
  <c r="F151" i="1"/>
  <c r="O83" i="4" l="1"/>
  <c r="L83" i="4" s="1"/>
  <c r="N83" i="4"/>
  <c r="M83" i="4"/>
  <c r="J79" i="4"/>
  <c r="K79" i="4"/>
  <c r="I79" i="4"/>
  <c r="F79" i="4"/>
  <c r="G79" i="4"/>
  <c r="E79" i="4"/>
  <c r="D80" i="4"/>
  <c r="D81" i="4"/>
  <c r="D82" i="4"/>
  <c r="D83" i="4"/>
  <c r="O64" i="7"/>
  <c r="M65" i="7"/>
  <c r="M64" i="7"/>
  <c r="M72" i="7"/>
  <c r="E79" i="11" l="1"/>
  <c r="D57" i="11" l="1"/>
  <c r="C57" i="11"/>
  <c r="C106" i="11" l="1"/>
  <c r="F187" i="1" l="1"/>
  <c r="G187" i="1"/>
  <c r="H187" i="1"/>
  <c r="I187" i="1"/>
  <c r="J187" i="1"/>
  <c r="K187" i="1"/>
  <c r="F351" i="4" l="1"/>
  <c r="E351" i="4"/>
  <c r="P347" i="4"/>
  <c r="Q347" i="4"/>
  <c r="R347" i="4"/>
  <c r="S347" i="4"/>
  <c r="T347" i="4"/>
  <c r="U347" i="4"/>
  <c r="H347" i="4"/>
  <c r="K345" i="4"/>
  <c r="G345" i="4"/>
  <c r="O264" i="4"/>
  <c r="N264" i="4"/>
  <c r="M264" i="4"/>
  <c r="K262" i="4"/>
  <c r="J262" i="4"/>
  <c r="I262" i="4"/>
  <c r="F262" i="4"/>
  <c r="E262" i="4"/>
  <c r="D264" i="4"/>
  <c r="E345" i="4"/>
  <c r="F345" i="4"/>
  <c r="I345" i="4"/>
  <c r="J345" i="4"/>
  <c r="L264" i="4" l="1"/>
  <c r="D347" i="4"/>
  <c r="J86" i="14"/>
  <c r="I86" i="14"/>
  <c r="H86" i="14"/>
  <c r="E86" i="14"/>
  <c r="F86" i="14"/>
  <c r="D86" i="14"/>
  <c r="E85" i="14"/>
  <c r="D85" i="14"/>
  <c r="J83" i="14"/>
  <c r="I83" i="14"/>
  <c r="H83" i="14"/>
  <c r="E83" i="14"/>
  <c r="F83" i="14"/>
  <c r="D83" i="14"/>
  <c r="J82" i="14"/>
  <c r="I82" i="14"/>
  <c r="H82" i="14"/>
  <c r="E82" i="14"/>
  <c r="F82" i="14"/>
  <c r="D82" i="14"/>
  <c r="I81" i="14"/>
  <c r="H81" i="14"/>
  <c r="E81" i="14"/>
  <c r="D81" i="14"/>
  <c r="I80" i="14"/>
  <c r="H80" i="14"/>
  <c r="E80" i="14"/>
  <c r="D80" i="14"/>
  <c r="I74" i="14"/>
  <c r="H74" i="14"/>
  <c r="E74" i="14"/>
  <c r="D74" i="14"/>
  <c r="D99" i="1" l="1"/>
  <c r="D100" i="1"/>
  <c r="N81" i="15"/>
  <c r="J81" i="15"/>
  <c r="K81" i="15"/>
  <c r="I81" i="15"/>
  <c r="F81" i="15"/>
  <c r="G81" i="15"/>
  <c r="E81" i="15"/>
  <c r="O107" i="15"/>
  <c r="P107" i="15"/>
  <c r="Q107" i="15"/>
  <c r="M107" i="15"/>
  <c r="J107" i="15"/>
  <c r="K107" i="15"/>
  <c r="I107" i="15"/>
  <c r="F107" i="15"/>
  <c r="G107" i="15"/>
  <c r="E107" i="15"/>
  <c r="O85" i="15"/>
  <c r="N85" i="15"/>
  <c r="M85" i="15"/>
  <c r="H85" i="15"/>
  <c r="D85" i="15"/>
  <c r="O86" i="15"/>
  <c r="L86" i="15" s="1"/>
  <c r="N86" i="15"/>
  <c r="M86" i="15"/>
  <c r="H86" i="15"/>
  <c r="D86" i="15"/>
  <c r="O83" i="15"/>
  <c r="N83" i="15"/>
  <c r="M83" i="15"/>
  <c r="H83" i="15"/>
  <c r="D83" i="15"/>
  <c r="I40" i="14"/>
  <c r="H40" i="14"/>
  <c r="E40" i="14"/>
  <c r="D40" i="14"/>
  <c r="O80" i="15"/>
  <c r="N80" i="15"/>
  <c r="M80" i="15"/>
  <c r="H80" i="15"/>
  <c r="D80" i="15"/>
  <c r="J77" i="15"/>
  <c r="K77" i="15"/>
  <c r="I77" i="15"/>
  <c r="F77" i="15"/>
  <c r="G77" i="15"/>
  <c r="E77" i="15"/>
  <c r="O76" i="15"/>
  <c r="L76" i="15" s="1"/>
  <c r="N76" i="15"/>
  <c r="M76" i="15"/>
  <c r="H76" i="15"/>
  <c r="D76" i="15"/>
  <c r="J114" i="15"/>
  <c r="K114" i="15"/>
  <c r="I114" i="15"/>
  <c r="F114" i="15"/>
  <c r="G114" i="15"/>
  <c r="E114" i="15"/>
  <c r="O109" i="15"/>
  <c r="L109" i="15" s="1"/>
  <c r="N109" i="15"/>
  <c r="M109" i="15"/>
  <c r="H109" i="15"/>
  <c r="D109" i="15"/>
  <c r="J64" i="15"/>
  <c r="K64" i="15"/>
  <c r="I64" i="15"/>
  <c r="F64" i="15"/>
  <c r="G64" i="15"/>
  <c r="E64" i="15"/>
  <c r="D61" i="15"/>
  <c r="H61" i="15"/>
  <c r="M61" i="15"/>
  <c r="N61" i="15"/>
  <c r="O61" i="15"/>
  <c r="D62" i="15"/>
  <c r="H62" i="15"/>
  <c r="M62" i="15"/>
  <c r="N62" i="15"/>
  <c r="O62" i="15"/>
  <c r="D63" i="15"/>
  <c r="H63" i="15"/>
  <c r="M63" i="15"/>
  <c r="N63" i="15"/>
  <c r="O63" i="15"/>
  <c r="D60" i="15"/>
  <c r="H60" i="15"/>
  <c r="M60" i="15"/>
  <c r="N60" i="15"/>
  <c r="O60" i="15"/>
  <c r="J57" i="15"/>
  <c r="K57" i="15"/>
  <c r="I57" i="15"/>
  <c r="F57" i="15"/>
  <c r="G57" i="15"/>
  <c r="E57" i="15"/>
  <c r="J47" i="15"/>
  <c r="K47" i="15"/>
  <c r="I47" i="15"/>
  <c r="F47" i="15"/>
  <c r="G47" i="15"/>
  <c r="E47" i="15"/>
  <c r="D54" i="15"/>
  <c r="H54" i="15"/>
  <c r="M54" i="15"/>
  <c r="N54" i="15"/>
  <c r="O54" i="15"/>
  <c r="D55" i="15"/>
  <c r="H55" i="15"/>
  <c r="M55" i="15"/>
  <c r="N55" i="15"/>
  <c r="O55" i="15"/>
  <c r="D56" i="15"/>
  <c r="H56" i="15"/>
  <c r="M56" i="15"/>
  <c r="N56" i="15"/>
  <c r="O56" i="15"/>
  <c r="O53" i="15"/>
  <c r="N53" i="15"/>
  <c r="M53" i="15"/>
  <c r="H53" i="15"/>
  <c r="D53" i="15"/>
  <c r="D34" i="15"/>
  <c r="H34" i="15"/>
  <c r="M34" i="15"/>
  <c r="N34" i="15"/>
  <c r="O34" i="15"/>
  <c r="D35" i="15"/>
  <c r="H35" i="15"/>
  <c r="M35" i="15"/>
  <c r="N35" i="15"/>
  <c r="O35" i="15"/>
  <c r="D36" i="15"/>
  <c r="H36" i="15"/>
  <c r="M36" i="15"/>
  <c r="N36" i="15"/>
  <c r="O36" i="15"/>
  <c r="D37" i="15"/>
  <c r="H37" i="15"/>
  <c r="M37" i="15"/>
  <c r="N37" i="15"/>
  <c r="O37" i="15"/>
  <c r="D38" i="15"/>
  <c r="H38" i="15"/>
  <c r="M38" i="15"/>
  <c r="N38" i="15"/>
  <c r="O38" i="15"/>
  <c r="D39" i="15"/>
  <c r="H39" i="15"/>
  <c r="M39" i="15"/>
  <c r="N39" i="15"/>
  <c r="O39" i="15"/>
  <c r="D40" i="15"/>
  <c r="H40" i="15"/>
  <c r="M40" i="15"/>
  <c r="N40" i="15"/>
  <c r="O40" i="15"/>
  <c r="D41" i="15"/>
  <c r="H41" i="15"/>
  <c r="M41" i="15"/>
  <c r="N41" i="15"/>
  <c r="O41" i="15"/>
  <c r="D42" i="15"/>
  <c r="H42" i="15"/>
  <c r="M42" i="15"/>
  <c r="N42" i="15"/>
  <c r="O42" i="15"/>
  <c r="D43" i="15"/>
  <c r="H43" i="15"/>
  <c r="M43" i="15"/>
  <c r="N43" i="15"/>
  <c r="O43" i="15"/>
  <c r="D44" i="15"/>
  <c r="H44" i="15"/>
  <c r="M44" i="15"/>
  <c r="N44" i="15"/>
  <c r="O44" i="15"/>
  <c r="D45" i="15"/>
  <c r="H45" i="15"/>
  <c r="M45" i="15"/>
  <c r="N45" i="15"/>
  <c r="O45" i="15"/>
  <c r="D46" i="15"/>
  <c r="H46" i="15"/>
  <c r="M46" i="15"/>
  <c r="N46" i="15"/>
  <c r="O46" i="15"/>
  <c r="K50" i="15"/>
  <c r="J50" i="15"/>
  <c r="I50" i="15"/>
  <c r="G50" i="15"/>
  <c r="F50" i="15"/>
  <c r="E50" i="15"/>
  <c r="O49" i="15"/>
  <c r="N49" i="15"/>
  <c r="N50" i="15" s="1"/>
  <c r="M49" i="15"/>
  <c r="M50" i="15" s="1"/>
  <c r="H49" i="15"/>
  <c r="D49" i="15"/>
  <c r="J19" i="15"/>
  <c r="K19" i="15"/>
  <c r="I19" i="15"/>
  <c r="F19" i="15"/>
  <c r="G19" i="15"/>
  <c r="E19" i="15"/>
  <c r="D23" i="15"/>
  <c r="O145" i="2"/>
  <c r="N145" i="2"/>
  <c r="M145" i="2"/>
  <c r="K145" i="2"/>
  <c r="J145" i="2"/>
  <c r="I145" i="2"/>
  <c r="F145" i="2"/>
  <c r="G145" i="2"/>
  <c r="E145" i="2"/>
  <c r="L145" i="2"/>
  <c r="O40" i="2"/>
  <c r="N40" i="2"/>
  <c r="M40" i="2"/>
  <c r="H40" i="2"/>
  <c r="D40" i="2"/>
  <c r="L60" i="15" l="1"/>
  <c r="L83" i="15"/>
  <c r="L85" i="15"/>
  <c r="L80" i="15"/>
  <c r="L61" i="15"/>
  <c r="L63" i="15"/>
  <c r="L53" i="15"/>
  <c r="L56" i="15"/>
  <c r="L62" i="15"/>
  <c r="L55" i="15"/>
  <c r="L54" i="15"/>
  <c r="L49" i="15"/>
  <c r="L42" i="15"/>
  <c r="L39" i="15"/>
  <c r="H50" i="15"/>
  <c r="L37" i="15"/>
  <c r="L44" i="15"/>
  <c r="L43" i="15"/>
  <c r="L41" i="15"/>
  <c r="L36" i="15"/>
  <c r="L40" i="15"/>
  <c r="L35" i="15"/>
  <c r="L45" i="15"/>
  <c r="L38" i="15"/>
  <c r="L46" i="15"/>
  <c r="L34" i="15"/>
  <c r="D50" i="15"/>
  <c r="O50" i="15"/>
  <c r="H145" i="2"/>
  <c r="D145" i="2"/>
  <c r="L40" i="2"/>
  <c r="E83" i="11"/>
  <c r="O108" i="4"/>
  <c r="N108" i="4"/>
  <c r="M108" i="4"/>
  <c r="L108" i="4" l="1"/>
  <c r="L50" i="15"/>
  <c r="D42" i="11"/>
  <c r="D38" i="11" s="1"/>
  <c r="C42" i="11"/>
  <c r="C38" i="11" s="1"/>
  <c r="E39" i="11"/>
  <c r="D30" i="11"/>
  <c r="C30" i="11"/>
  <c r="E44" i="11"/>
  <c r="E43" i="11"/>
  <c r="N21" i="3"/>
  <c r="N22" i="3"/>
  <c r="E42" i="11" l="1"/>
  <c r="N20" i="3"/>
  <c r="F350" i="4" l="1"/>
  <c r="E350" i="4"/>
  <c r="F348" i="4"/>
  <c r="E348" i="4"/>
  <c r="I79" i="14"/>
  <c r="H79" i="14"/>
  <c r="I78" i="14"/>
  <c r="H78" i="14"/>
  <c r="I77" i="14"/>
  <c r="H77" i="14"/>
  <c r="I76" i="14"/>
  <c r="H76" i="14"/>
  <c r="I75" i="14"/>
  <c r="H75" i="14"/>
  <c r="J69" i="14"/>
  <c r="I69" i="14"/>
  <c r="H69" i="14"/>
  <c r="I39" i="14"/>
  <c r="H39" i="14"/>
  <c r="J38" i="14"/>
  <c r="I38" i="14"/>
  <c r="H38" i="14"/>
  <c r="J25" i="14"/>
  <c r="I25" i="14"/>
  <c r="H25" i="14"/>
  <c r="E78" i="14"/>
  <c r="D78" i="14"/>
  <c r="E76" i="14"/>
  <c r="D76" i="14"/>
  <c r="E75" i="14"/>
  <c r="D75" i="14"/>
  <c r="E64" i="1"/>
  <c r="E39" i="14" l="1"/>
  <c r="F39" i="14"/>
  <c r="D39" i="14"/>
  <c r="M73" i="15"/>
  <c r="N73" i="15"/>
  <c r="O73" i="15"/>
  <c r="M74" i="15"/>
  <c r="N74" i="15"/>
  <c r="O74" i="15"/>
  <c r="H73" i="15"/>
  <c r="H74" i="15"/>
  <c r="H75" i="15"/>
  <c r="D73" i="15"/>
  <c r="D74" i="15"/>
  <c r="L74" i="15" l="1"/>
  <c r="L73" i="15"/>
  <c r="E69" i="14"/>
  <c r="F69" i="14"/>
  <c r="E72" i="14"/>
  <c r="E77" i="14"/>
  <c r="E79" i="14"/>
  <c r="D77" i="14"/>
  <c r="D72" i="14"/>
  <c r="O113" i="15" l="1"/>
  <c r="N113" i="15"/>
  <c r="M113" i="15"/>
  <c r="H113" i="15"/>
  <c r="D113" i="15"/>
  <c r="O112" i="15"/>
  <c r="N112" i="15"/>
  <c r="M112" i="15"/>
  <c r="H112" i="15"/>
  <c r="D112" i="15"/>
  <c r="O111" i="15"/>
  <c r="N111" i="15"/>
  <c r="M111" i="15"/>
  <c r="H111" i="15"/>
  <c r="D111" i="15"/>
  <c r="O102" i="15"/>
  <c r="N102" i="15"/>
  <c r="M102" i="15"/>
  <c r="H102" i="15"/>
  <c r="D102" i="15"/>
  <c r="O91" i="15"/>
  <c r="N91" i="15"/>
  <c r="M91" i="15"/>
  <c r="H91" i="15"/>
  <c r="D91" i="15"/>
  <c r="O90" i="15"/>
  <c r="N90" i="15"/>
  <c r="M90" i="15"/>
  <c r="H90" i="15"/>
  <c r="D90" i="15"/>
  <c r="O68" i="15"/>
  <c r="N68" i="15"/>
  <c r="M68" i="15"/>
  <c r="H68" i="15"/>
  <c r="D68" i="15"/>
  <c r="E70" i="15"/>
  <c r="L102" i="15" l="1"/>
  <c r="L91" i="15"/>
  <c r="L113" i="15"/>
  <c r="L68" i="15"/>
  <c r="L111" i="15"/>
  <c r="L90" i="15"/>
  <c r="L112" i="15"/>
  <c r="E22" i="6"/>
  <c r="K209" i="1" l="1"/>
  <c r="J209" i="1"/>
  <c r="I209" i="1"/>
  <c r="G209" i="1"/>
  <c r="F209" i="1"/>
  <c r="E209" i="1"/>
  <c r="J344" i="4" l="1"/>
  <c r="I344" i="4"/>
  <c r="F344" i="4"/>
  <c r="E344" i="4"/>
  <c r="D105" i="4"/>
  <c r="N105" i="4"/>
  <c r="M105" i="4"/>
  <c r="J103" i="4"/>
  <c r="K103" i="4"/>
  <c r="I103" i="4"/>
  <c r="F103" i="4"/>
  <c r="G103" i="4"/>
  <c r="E103" i="4"/>
  <c r="L105" i="4" l="1"/>
  <c r="D68" i="12"/>
  <c r="M213" i="1" l="1"/>
  <c r="N213" i="1"/>
  <c r="O213" i="1"/>
  <c r="O26" i="1"/>
  <c r="N25" i="14" s="1"/>
  <c r="N26" i="1"/>
  <c r="M25" i="14" s="1"/>
  <c r="M26" i="1"/>
  <c r="L25" i="14" s="1"/>
  <c r="E114" i="11"/>
  <c r="E113" i="11"/>
  <c r="E112" i="11"/>
  <c r="E111" i="11" l="1"/>
  <c r="D111" i="11"/>
  <c r="C111" i="11"/>
  <c r="E109" i="11"/>
  <c r="E108" i="11"/>
  <c r="E107" i="11"/>
  <c r="D106" i="11"/>
  <c r="E105" i="11"/>
  <c r="E104" i="11"/>
  <c r="E103" i="11"/>
  <c r="E102" i="11"/>
  <c r="E101" i="11"/>
  <c r="E100" i="11"/>
  <c r="E99" i="11"/>
  <c r="D98" i="11"/>
  <c r="C98" i="11"/>
  <c r="E97" i="11"/>
  <c r="E96" i="11"/>
  <c r="E95" i="11"/>
  <c r="E94" i="11"/>
  <c r="E93" i="11"/>
  <c r="E92" i="11"/>
  <c r="E91" i="11"/>
  <c r="E90" i="11"/>
  <c r="E88" i="11"/>
  <c r="E87" i="11"/>
  <c r="E86" i="11"/>
  <c r="E85" i="11"/>
  <c r="E84" i="11"/>
  <c r="D82" i="11"/>
  <c r="C82" i="11"/>
  <c r="E80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4" i="11"/>
  <c r="E53" i="11"/>
  <c r="E52" i="11"/>
  <c r="E51" i="11"/>
  <c r="D50" i="11"/>
  <c r="D49" i="11" s="1"/>
  <c r="C50" i="11"/>
  <c r="C49" i="11" s="1"/>
  <c r="E48" i="11"/>
  <c r="E47" i="11"/>
  <c r="E46" i="11"/>
  <c r="E45" i="11"/>
  <c r="E41" i="11"/>
  <c r="E40" i="11"/>
  <c r="E37" i="11"/>
  <c r="E36" i="11"/>
  <c r="E35" i="11"/>
  <c r="E34" i="11"/>
  <c r="D33" i="11"/>
  <c r="C33" i="11"/>
  <c r="C32" i="11" s="1"/>
  <c r="E31" i="11"/>
  <c r="E30" i="11" s="1"/>
  <c r="E29" i="11"/>
  <c r="E28" i="11"/>
  <c r="E27" i="11"/>
  <c r="D26" i="11"/>
  <c r="C26" i="11"/>
  <c r="E25" i="11"/>
  <c r="E24" i="11" s="1"/>
  <c r="D24" i="11"/>
  <c r="C24" i="11"/>
  <c r="E38" i="11" l="1"/>
  <c r="E57" i="11"/>
  <c r="D81" i="11"/>
  <c r="D56" i="11" s="1"/>
  <c r="D55" i="11" s="1"/>
  <c r="C81" i="11"/>
  <c r="C56" i="11" s="1"/>
  <c r="C55" i="11" s="1"/>
  <c r="E50" i="11"/>
  <c r="E49" i="11" s="1"/>
  <c r="E106" i="11"/>
  <c r="D32" i="11"/>
  <c r="E26" i="11"/>
  <c r="E23" i="11" s="1"/>
  <c r="E98" i="11"/>
  <c r="E82" i="11"/>
  <c r="E33" i="11"/>
  <c r="C23" i="11"/>
  <c r="D23" i="11"/>
  <c r="E81" i="11" l="1"/>
  <c r="E56" i="11" s="1"/>
  <c r="E55" i="11" s="1"/>
  <c r="D110" i="11"/>
  <c r="D115" i="11" s="1"/>
  <c r="E32" i="11"/>
  <c r="C110" i="11"/>
  <c r="C115" i="11" s="1"/>
  <c r="P342" i="4"/>
  <c r="Q342" i="4"/>
  <c r="E110" i="11" l="1"/>
  <c r="E115" i="11" s="1"/>
  <c r="H28" i="1"/>
  <c r="I358" i="4"/>
  <c r="J358" i="4"/>
  <c r="K358" i="4"/>
  <c r="I26" i="4"/>
  <c r="J26" i="4"/>
  <c r="K26" i="4"/>
  <c r="H26" i="4" s="1"/>
  <c r="F26" i="4"/>
  <c r="G26" i="4"/>
  <c r="E26" i="4"/>
  <c r="H358" i="4" l="1"/>
  <c r="O352" i="4"/>
  <c r="E328" i="4"/>
  <c r="D84" i="14" s="1"/>
  <c r="F328" i="4"/>
  <c r="E84" i="14" s="1"/>
  <c r="G328" i="4"/>
  <c r="F84" i="14" s="1"/>
  <c r="I328" i="4"/>
  <c r="H84" i="14" s="1"/>
  <c r="J328" i="4"/>
  <c r="I84" i="14" s="1"/>
  <c r="K328" i="4"/>
  <c r="J84" i="14" s="1"/>
  <c r="D324" i="4"/>
  <c r="H324" i="4"/>
  <c r="M324" i="4"/>
  <c r="N324" i="4"/>
  <c r="O324" i="4"/>
  <c r="I92" i="4"/>
  <c r="J92" i="4"/>
  <c r="K92" i="4"/>
  <c r="F92" i="4"/>
  <c r="G92" i="4"/>
  <c r="E92" i="4"/>
  <c r="I359" i="4"/>
  <c r="J359" i="4"/>
  <c r="K359" i="4"/>
  <c r="F359" i="4"/>
  <c r="G359" i="4"/>
  <c r="E359" i="4"/>
  <c r="D263" i="4"/>
  <c r="D265" i="4"/>
  <c r="D266" i="4"/>
  <c r="H266" i="4"/>
  <c r="H265" i="4"/>
  <c r="H263" i="4"/>
  <c r="I320" i="4"/>
  <c r="J320" i="4"/>
  <c r="O266" i="4"/>
  <c r="N266" i="4"/>
  <c r="N345" i="4" s="1"/>
  <c r="M266" i="4"/>
  <c r="M345" i="4" s="1"/>
  <c r="D259" i="4"/>
  <c r="D258" i="4"/>
  <c r="O88" i="4"/>
  <c r="N88" i="4"/>
  <c r="M88" i="4"/>
  <c r="H88" i="4"/>
  <c r="O89" i="4"/>
  <c r="N89" i="4"/>
  <c r="M89" i="4"/>
  <c r="H89" i="4"/>
  <c r="O87" i="4"/>
  <c r="N87" i="4"/>
  <c r="M87" i="4"/>
  <c r="H87" i="4"/>
  <c r="I354" i="4"/>
  <c r="J354" i="4"/>
  <c r="K354" i="4"/>
  <c r="F354" i="4"/>
  <c r="G354" i="4"/>
  <c r="E354" i="4"/>
  <c r="E320" i="4" l="1"/>
  <c r="M262" i="4"/>
  <c r="F320" i="4"/>
  <c r="N262" i="4"/>
  <c r="O262" i="4"/>
  <c r="H345" i="4"/>
  <c r="H354" i="4"/>
  <c r="H92" i="4"/>
  <c r="H79" i="4"/>
  <c r="L324" i="4"/>
  <c r="H359" i="4"/>
  <c r="D79" i="4"/>
  <c r="H262" i="4"/>
  <c r="L266" i="4"/>
  <c r="L88" i="4"/>
  <c r="L89" i="4"/>
  <c r="L87" i="4"/>
  <c r="F357" i="4"/>
  <c r="G357" i="4"/>
  <c r="I357" i="4"/>
  <c r="J357" i="4"/>
  <c r="K357" i="4"/>
  <c r="E357" i="4"/>
  <c r="O86" i="4"/>
  <c r="O357" i="4" s="1"/>
  <c r="N86" i="4"/>
  <c r="N357" i="4" s="1"/>
  <c r="M86" i="4"/>
  <c r="M357" i="4" s="1"/>
  <c r="H86" i="4"/>
  <c r="H357" i="4" s="1"/>
  <c r="D86" i="4"/>
  <c r="L262" i="4" l="1"/>
  <c r="D357" i="4"/>
  <c r="L86" i="4"/>
  <c r="L357" i="4" s="1"/>
  <c r="F26" i="15" l="1"/>
  <c r="G26" i="15"/>
  <c r="D110" i="4"/>
  <c r="D85" i="4"/>
  <c r="D103" i="4" l="1"/>
  <c r="H136" i="1"/>
  <c r="I133" i="1"/>
  <c r="H108" i="4" l="1"/>
  <c r="H28" i="15" l="1"/>
  <c r="H29" i="15"/>
  <c r="D29" i="15" l="1"/>
  <c r="I356" i="4" l="1"/>
  <c r="J356" i="4"/>
  <c r="K356" i="4"/>
  <c r="F356" i="4"/>
  <c r="G356" i="4"/>
  <c r="E356" i="4"/>
  <c r="M85" i="4"/>
  <c r="N85" i="4"/>
  <c r="O85" i="4"/>
  <c r="H85" i="4"/>
  <c r="D356" i="4" l="1"/>
  <c r="H356" i="4"/>
  <c r="L85" i="4"/>
  <c r="O110" i="4" l="1"/>
  <c r="H110" i="4" l="1"/>
  <c r="M110" i="4"/>
  <c r="M356" i="4" s="1"/>
  <c r="N110" i="4"/>
  <c r="J96" i="1"/>
  <c r="K96" i="1"/>
  <c r="I96" i="1"/>
  <c r="L110" i="4" l="1"/>
  <c r="K26" i="15"/>
  <c r="L29" i="15"/>
  <c r="M29" i="15"/>
  <c r="N29" i="15"/>
  <c r="O29" i="15"/>
  <c r="M30" i="4"/>
  <c r="N30" i="4"/>
  <c r="O30" i="4"/>
  <c r="H30" i="4"/>
  <c r="L30" i="4" l="1"/>
  <c r="F52" i="2"/>
  <c r="E52" i="2"/>
  <c r="E48" i="2" l="1"/>
  <c r="M107" i="7" l="1"/>
  <c r="N107" i="7"/>
  <c r="O107" i="7"/>
  <c r="H107" i="7"/>
  <c r="D107" i="7"/>
  <c r="M90" i="12"/>
  <c r="N90" i="12"/>
  <c r="O90" i="12"/>
  <c r="H90" i="12"/>
  <c r="D90" i="12"/>
  <c r="O283" i="4"/>
  <c r="N283" i="4"/>
  <c r="M283" i="4"/>
  <c r="H283" i="4"/>
  <c r="D283" i="4"/>
  <c r="M199" i="1"/>
  <c r="N199" i="1"/>
  <c r="O199" i="1"/>
  <c r="H199" i="1"/>
  <c r="D199" i="1"/>
  <c r="M80" i="7"/>
  <c r="N80" i="7"/>
  <c r="O80" i="7"/>
  <c r="H80" i="7"/>
  <c r="D80" i="7"/>
  <c r="L283" i="4" l="1"/>
  <c r="L80" i="7"/>
  <c r="L107" i="7"/>
  <c r="L199" i="1"/>
  <c r="L90" i="12"/>
  <c r="H63" i="12"/>
  <c r="M63" i="12"/>
  <c r="N63" i="12"/>
  <c r="O63" i="12"/>
  <c r="D63" i="12"/>
  <c r="L63" i="12" l="1"/>
  <c r="D52" i="8"/>
  <c r="H52" i="8"/>
  <c r="M52" i="8"/>
  <c r="N52" i="8"/>
  <c r="O52" i="8"/>
  <c r="L52" i="8" l="1"/>
  <c r="S362" i="4" l="1"/>
  <c r="S361" i="4"/>
  <c r="G86" i="14" l="1"/>
  <c r="I123" i="7"/>
  <c r="J123" i="7"/>
  <c r="K123" i="7"/>
  <c r="E123" i="7"/>
  <c r="F123" i="7"/>
  <c r="G123" i="7"/>
  <c r="O122" i="7"/>
  <c r="N122" i="7"/>
  <c r="M122" i="7"/>
  <c r="H122" i="7"/>
  <c r="D122" i="7"/>
  <c r="I106" i="12"/>
  <c r="J106" i="12"/>
  <c r="K106" i="12"/>
  <c r="E106" i="12"/>
  <c r="F106" i="12"/>
  <c r="G106" i="12"/>
  <c r="O105" i="12"/>
  <c r="N105" i="12"/>
  <c r="M105" i="12"/>
  <c r="H105" i="12"/>
  <c r="D105" i="12"/>
  <c r="L122" i="7" l="1"/>
  <c r="L105" i="12"/>
  <c r="J249" i="4"/>
  <c r="K249" i="4"/>
  <c r="I249" i="4"/>
  <c r="E73" i="14"/>
  <c r="G249" i="4"/>
  <c r="N251" i="4"/>
  <c r="M251" i="4"/>
  <c r="L251" i="4" s="1"/>
  <c r="H251" i="4"/>
  <c r="D251" i="4"/>
  <c r="O339" i="4"/>
  <c r="N86" i="14" s="1"/>
  <c r="N339" i="4"/>
  <c r="M339" i="4"/>
  <c r="H339" i="4"/>
  <c r="D339" i="4"/>
  <c r="C86" i="14"/>
  <c r="Q219" i="1"/>
  <c r="P219" i="1" s="1"/>
  <c r="O217" i="1"/>
  <c r="N217" i="1"/>
  <c r="M217" i="1"/>
  <c r="H217" i="1"/>
  <c r="D217" i="1"/>
  <c r="E148" i="2"/>
  <c r="M86" i="14" l="1"/>
  <c r="L339" i="4"/>
  <c r="L86" i="14"/>
  <c r="I73" i="14"/>
  <c r="N249" i="4"/>
  <c r="N348" i="4" s="1"/>
  <c r="J348" i="4"/>
  <c r="F73" i="14"/>
  <c r="O249" i="4"/>
  <c r="O348" i="4" s="1"/>
  <c r="G348" i="4"/>
  <c r="H73" i="14"/>
  <c r="I348" i="4"/>
  <c r="M249" i="4"/>
  <c r="M348" i="4" s="1"/>
  <c r="J73" i="14"/>
  <c r="K348" i="4"/>
  <c r="D249" i="4"/>
  <c r="R122" i="7"/>
  <c r="L217" i="1"/>
  <c r="H348" i="4" l="1"/>
  <c r="D344" i="4"/>
  <c r="D108" i="4"/>
  <c r="H344" i="4" l="1"/>
  <c r="H336" i="4"/>
  <c r="D179" i="4" l="1"/>
  <c r="F177" i="4"/>
  <c r="E56" i="14" s="1"/>
  <c r="G177" i="4"/>
  <c r="F56" i="14" s="1"/>
  <c r="E177" i="4"/>
  <c r="D56" i="14" s="1"/>
  <c r="J177" i="4"/>
  <c r="I56" i="14" s="1"/>
  <c r="K177" i="4"/>
  <c r="J56" i="14" s="1"/>
  <c r="I177" i="4"/>
  <c r="H56" i="14" s="1"/>
  <c r="N179" i="4"/>
  <c r="M179" i="4"/>
  <c r="L179" i="4" s="1"/>
  <c r="H179" i="4"/>
  <c r="D200" i="4"/>
  <c r="F198" i="4"/>
  <c r="E61" i="14" s="1"/>
  <c r="G198" i="4"/>
  <c r="F61" i="14" s="1"/>
  <c r="E198" i="4"/>
  <c r="N200" i="4"/>
  <c r="M200" i="4"/>
  <c r="L200" i="4" s="1"/>
  <c r="J198" i="4"/>
  <c r="I61" i="14" s="1"/>
  <c r="K198" i="4"/>
  <c r="J61" i="14" s="1"/>
  <c r="I198" i="4"/>
  <c r="H61" i="14" s="1"/>
  <c r="H200" i="4"/>
  <c r="D136" i="4"/>
  <c r="F134" i="4"/>
  <c r="E46" i="14" s="1"/>
  <c r="G134" i="4"/>
  <c r="F46" i="14" s="1"/>
  <c r="E134" i="4"/>
  <c r="D46" i="14" s="1"/>
  <c r="N136" i="4"/>
  <c r="M136" i="4"/>
  <c r="L136" i="4" s="1"/>
  <c r="J134" i="4"/>
  <c r="I46" i="14" s="1"/>
  <c r="K134" i="4"/>
  <c r="J46" i="14" s="1"/>
  <c r="I134" i="4"/>
  <c r="H46" i="14" s="1"/>
  <c r="H136" i="4"/>
  <c r="D154" i="4"/>
  <c r="J152" i="4"/>
  <c r="I50" i="14" s="1"/>
  <c r="K152" i="4"/>
  <c r="J50" i="14" s="1"/>
  <c r="I152" i="4"/>
  <c r="H50" i="14" s="1"/>
  <c r="F152" i="4"/>
  <c r="E50" i="14" s="1"/>
  <c r="E152" i="4"/>
  <c r="D50" i="14" s="1"/>
  <c r="N154" i="4"/>
  <c r="M154" i="4"/>
  <c r="L154" i="4" s="1"/>
  <c r="H154" i="4"/>
  <c r="J121" i="4"/>
  <c r="I43" i="14" s="1"/>
  <c r="K121" i="4"/>
  <c r="J43" i="14" s="1"/>
  <c r="I121" i="4"/>
  <c r="H43" i="14" s="1"/>
  <c r="F121" i="4"/>
  <c r="E43" i="14" s="1"/>
  <c r="E121" i="4"/>
  <c r="D43" i="14" s="1"/>
  <c r="F116" i="4"/>
  <c r="E42" i="14" s="1"/>
  <c r="E116" i="4"/>
  <c r="D42" i="14" s="1"/>
  <c r="J116" i="4"/>
  <c r="I42" i="14" s="1"/>
  <c r="K116" i="4"/>
  <c r="J42" i="14" s="1"/>
  <c r="I116" i="4"/>
  <c r="H42" i="14" s="1"/>
  <c r="K143" i="4"/>
  <c r="J48" i="14" s="1"/>
  <c r="J143" i="4"/>
  <c r="I48" i="14" s="1"/>
  <c r="I143" i="4"/>
  <c r="H48" i="14" s="1"/>
  <c r="F143" i="4"/>
  <c r="E48" i="14" s="1"/>
  <c r="E143" i="4"/>
  <c r="D48" i="14" s="1"/>
  <c r="D145" i="4"/>
  <c r="N145" i="4"/>
  <c r="M145" i="4"/>
  <c r="L145" i="4" s="1"/>
  <c r="H145" i="4"/>
  <c r="D123" i="4"/>
  <c r="N123" i="4"/>
  <c r="M123" i="4"/>
  <c r="L123" i="4" s="1"/>
  <c r="H123" i="4"/>
  <c r="D106" i="4"/>
  <c r="N106" i="4"/>
  <c r="M106" i="4"/>
  <c r="N118" i="4"/>
  <c r="H106" i="4"/>
  <c r="D118" i="4"/>
  <c r="M118" i="4"/>
  <c r="N344" i="4" l="1"/>
  <c r="M152" i="4"/>
  <c r="L118" i="4"/>
  <c r="M344" i="4"/>
  <c r="N152" i="4"/>
  <c r="N198" i="4"/>
  <c r="L106" i="4"/>
  <c r="O198" i="4"/>
  <c r="M198" i="4"/>
  <c r="H118" i="4"/>
  <c r="L344" i="4" l="1"/>
  <c r="D337" i="4"/>
  <c r="F40" i="4" l="1"/>
  <c r="E40" i="4"/>
  <c r="D42" i="4"/>
  <c r="D31" i="4"/>
  <c r="O334" i="4" l="1"/>
  <c r="N334" i="4"/>
  <c r="M334" i="4"/>
  <c r="H31" i="4"/>
  <c r="O337" i="4"/>
  <c r="N337" i="4"/>
  <c r="M337" i="4"/>
  <c r="H337" i="4"/>
  <c r="H243" i="4"/>
  <c r="H239" i="4"/>
  <c r="H233" i="4"/>
  <c r="H229" i="4"/>
  <c r="H225" i="4"/>
  <c r="H221" i="4"/>
  <c r="H217" i="4"/>
  <c r="H213" i="4"/>
  <c r="H209" i="4"/>
  <c r="H205" i="4"/>
  <c r="H201" i="4"/>
  <c r="H196" i="4"/>
  <c r="H192" i="4"/>
  <c r="H188" i="4"/>
  <c r="H184" i="4"/>
  <c r="H180" i="4"/>
  <c r="H175" i="4"/>
  <c r="H171" i="4"/>
  <c r="H167" i="4"/>
  <c r="H163" i="4"/>
  <c r="H159" i="4"/>
  <c r="H155" i="4"/>
  <c r="H150" i="4"/>
  <c r="H146" i="4"/>
  <c r="H141" i="4"/>
  <c r="H137" i="4"/>
  <c r="H132" i="4"/>
  <c r="H128" i="4"/>
  <c r="H124" i="4"/>
  <c r="H119" i="4"/>
  <c r="H114" i="4"/>
  <c r="N97" i="4"/>
  <c r="M97" i="4"/>
  <c r="J40" i="4"/>
  <c r="I40" i="4"/>
  <c r="N42" i="4"/>
  <c r="H42" i="4"/>
  <c r="M42" i="4"/>
  <c r="L42" i="4" s="1"/>
  <c r="L337" i="4" l="1"/>
  <c r="O336" i="4"/>
  <c r="N336" i="4"/>
  <c r="M336" i="4"/>
  <c r="K332" i="4"/>
  <c r="J85" i="14" s="1"/>
  <c r="J332" i="4"/>
  <c r="I85" i="14" s="1"/>
  <c r="I332" i="4"/>
  <c r="H85" i="14" s="1"/>
  <c r="G332" i="4"/>
  <c r="F85" i="14" s="1"/>
  <c r="D336" i="4"/>
  <c r="D334" i="4"/>
  <c r="G350" i="4" l="1"/>
  <c r="J350" i="4"/>
  <c r="K350" i="4"/>
  <c r="I350" i="4"/>
  <c r="L336" i="4"/>
  <c r="K245" i="4"/>
  <c r="J245" i="4"/>
  <c r="I245" i="4"/>
  <c r="G245" i="4"/>
  <c r="K241" i="4"/>
  <c r="J71" i="14" s="1"/>
  <c r="J241" i="4"/>
  <c r="I71" i="14" s="1"/>
  <c r="I241" i="4"/>
  <c r="H71" i="14" s="1"/>
  <c r="E71" i="14"/>
  <c r="G241" i="4"/>
  <c r="F71" i="14" s="1"/>
  <c r="K237" i="4"/>
  <c r="J237" i="4"/>
  <c r="I237" i="4"/>
  <c r="E70" i="14"/>
  <c r="G237" i="4"/>
  <c r="K231" i="4"/>
  <c r="J231" i="4"/>
  <c r="I231" i="4"/>
  <c r="F231" i="4"/>
  <c r="G231" i="4"/>
  <c r="E231" i="4"/>
  <c r="K227" i="4"/>
  <c r="J68" i="14" s="1"/>
  <c r="J227" i="4"/>
  <c r="I68" i="14" s="1"/>
  <c r="I227" i="4"/>
  <c r="H68" i="14" s="1"/>
  <c r="F227" i="4"/>
  <c r="E68" i="14" s="1"/>
  <c r="G227" i="4"/>
  <c r="F68" i="14" s="1"/>
  <c r="E227" i="4"/>
  <c r="D68" i="14" s="1"/>
  <c r="K223" i="4"/>
  <c r="J67" i="14" s="1"/>
  <c r="J223" i="4"/>
  <c r="I67" i="14" s="1"/>
  <c r="I223" i="4"/>
  <c r="H67" i="14" s="1"/>
  <c r="F223" i="4"/>
  <c r="E67" i="14" s="1"/>
  <c r="G223" i="4"/>
  <c r="F67" i="14" s="1"/>
  <c r="E223" i="4"/>
  <c r="D67" i="14" s="1"/>
  <c r="K219" i="4"/>
  <c r="J66" i="14" s="1"/>
  <c r="J219" i="4"/>
  <c r="I66" i="14" s="1"/>
  <c r="I219" i="4"/>
  <c r="H66" i="14" s="1"/>
  <c r="F219" i="4"/>
  <c r="E66" i="14" s="1"/>
  <c r="G219" i="4"/>
  <c r="F66" i="14" s="1"/>
  <c r="E219" i="4"/>
  <c r="D66" i="14" s="1"/>
  <c r="K215" i="4"/>
  <c r="J65" i="14" s="1"/>
  <c r="J215" i="4"/>
  <c r="I65" i="14" s="1"/>
  <c r="I215" i="4"/>
  <c r="H65" i="14" s="1"/>
  <c r="F215" i="4"/>
  <c r="E65" i="14" s="1"/>
  <c r="G215" i="4"/>
  <c r="F65" i="14" s="1"/>
  <c r="E215" i="4"/>
  <c r="D65" i="14" s="1"/>
  <c r="K211" i="4"/>
  <c r="J64" i="14" s="1"/>
  <c r="J211" i="4"/>
  <c r="I64" i="14" s="1"/>
  <c r="I211" i="4"/>
  <c r="H64" i="14" s="1"/>
  <c r="F211" i="4"/>
  <c r="E64" i="14" s="1"/>
  <c r="G211" i="4"/>
  <c r="F64" i="14" s="1"/>
  <c r="E211" i="4"/>
  <c r="D64" i="14" s="1"/>
  <c r="K207" i="4"/>
  <c r="J63" i="14" s="1"/>
  <c r="J207" i="4"/>
  <c r="I63" i="14" s="1"/>
  <c r="I207" i="4"/>
  <c r="H63" i="14" s="1"/>
  <c r="F207" i="4"/>
  <c r="E63" i="14" s="1"/>
  <c r="G207" i="4"/>
  <c r="F63" i="14" s="1"/>
  <c r="E207" i="4"/>
  <c r="D63" i="14" s="1"/>
  <c r="K203" i="4"/>
  <c r="J62" i="14" s="1"/>
  <c r="J203" i="4"/>
  <c r="I62" i="14" s="1"/>
  <c r="I203" i="4"/>
  <c r="H62" i="14" s="1"/>
  <c r="F203" i="4"/>
  <c r="E62" i="14" s="1"/>
  <c r="G203" i="4"/>
  <c r="F62" i="14" s="1"/>
  <c r="E203" i="4"/>
  <c r="D62" i="14" s="1"/>
  <c r="K194" i="4"/>
  <c r="J60" i="14" s="1"/>
  <c r="J194" i="4"/>
  <c r="I60" i="14" s="1"/>
  <c r="I194" i="4"/>
  <c r="H60" i="14" s="1"/>
  <c r="F194" i="4"/>
  <c r="E60" i="14" s="1"/>
  <c r="G194" i="4"/>
  <c r="F60" i="14" s="1"/>
  <c r="E194" i="4"/>
  <c r="D60" i="14" s="1"/>
  <c r="K190" i="4"/>
  <c r="J59" i="14" s="1"/>
  <c r="J190" i="4"/>
  <c r="I59" i="14" s="1"/>
  <c r="I190" i="4"/>
  <c r="H59" i="14" s="1"/>
  <c r="F190" i="4"/>
  <c r="E59" i="14" s="1"/>
  <c r="G190" i="4"/>
  <c r="F59" i="14" s="1"/>
  <c r="E190" i="4"/>
  <c r="D59" i="14" s="1"/>
  <c r="K186" i="4"/>
  <c r="J58" i="14" s="1"/>
  <c r="J186" i="4"/>
  <c r="I58" i="14" s="1"/>
  <c r="I186" i="4"/>
  <c r="H58" i="14" s="1"/>
  <c r="F186" i="4"/>
  <c r="E58" i="14" s="1"/>
  <c r="G186" i="4"/>
  <c r="F58" i="14" s="1"/>
  <c r="E186" i="4"/>
  <c r="D58" i="14" s="1"/>
  <c r="K182" i="4"/>
  <c r="J57" i="14" s="1"/>
  <c r="J182" i="4"/>
  <c r="I57" i="14" s="1"/>
  <c r="I182" i="4"/>
  <c r="H57" i="14" s="1"/>
  <c r="F182" i="4"/>
  <c r="E57" i="14" s="1"/>
  <c r="G182" i="4"/>
  <c r="F57" i="14" s="1"/>
  <c r="E182" i="4"/>
  <c r="D57" i="14" s="1"/>
  <c r="K173" i="4"/>
  <c r="J55" i="14" s="1"/>
  <c r="J173" i="4"/>
  <c r="I55" i="14" s="1"/>
  <c r="I173" i="4"/>
  <c r="H55" i="14" s="1"/>
  <c r="F173" i="4"/>
  <c r="E55" i="14" s="1"/>
  <c r="G173" i="4"/>
  <c r="F55" i="14" s="1"/>
  <c r="E173" i="4"/>
  <c r="D55" i="14" s="1"/>
  <c r="K169" i="4"/>
  <c r="J54" i="14" s="1"/>
  <c r="J169" i="4"/>
  <c r="I54" i="14" s="1"/>
  <c r="I169" i="4"/>
  <c r="H54" i="14" s="1"/>
  <c r="F169" i="4"/>
  <c r="E54" i="14" s="1"/>
  <c r="G169" i="4"/>
  <c r="F54" i="14" s="1"/>
  <c r="E169" i="4"/>
  <c r="D54" i="14" s="1"/>
  <c r="K165" i="4"/>
  <c r="J53" i="14" s="1"/>
  <c r="J165" i="4"/>
  <c r="I53" i="14" s="1"/>
  <c r="I165" i="4"/>
  <c r="H53" i="14" s="1"/>
  <c r="F165" i="4"/>
  <c r="E53" i="14" s="1"/>
  <c r="G165" i="4"/>
  <c r="F53" i="14" s="1"/>
  <c r="E165" i="4"/>
  <c r="D53" i="14" s="1"/>
  <c r="K161" i="4"/>
  <c r="J52" i="14" s="1"/>
  <c r="J161" i="4"/>
  <c r="I52" i="14" s="1"/>
  <c r="I161" i="4"/>
  <c r="H52" i="14" s="1"/>
  <c r="F161" i="4"/>
  <c r="E52" i="14" s="1"/>
  <c r="G161" i="4"/>
  <c r="F52" i="14" s="1"/>
  <c r="E161" i="4"/>
  <c r="D52" i="14" s="1"/>
  <c r="K157" i="4"/>
  <c r="J51" i="14" s="1"/>
  <c r="J157" i="4"/>
  <c r="I51" i="14" s="1"/>
  <c r="I157" i="4"/>
  <c r="H51" i="14" s="1"/>
  <c r="F157" i="4"/>
  <c r="E51" i="14" s="1"/>
  <c r="G157" i="4"/>
  <c r="F51" i="14" s="1"/>
  <c r="E157" i="4"/>
  <c r="D51" i="14" s="1"/>
  <c r="G152" i="4"/>
  <c r="F50" i="14" s="1"/>
  <c r="K148" i="4"/>
  <c r="J49" i="14" s="1"/>
  <c r="J148" i="4"/>
  <c r="I49" i="14" s="1"/>
  <c r="I148" i="4"/>
  <c r="H49" i="14" s="1"/>
  <c r="F148" i="4"/>
  <c r="E49" i="14" s="1"/>
  <c r="G148" i="4"/>
  <c r="F49" i="14" s="1"/>
  <c r="E148" i="4"/>
  <c r="D49" i="14" s="1"/>
  <c r="G143" i="4"/>
  <c r="F48" i="14" s="1"/>
  <c r="K139" i="4"/>
  <c r="J47" i="14" s="1"/>
  <c r="J139" i="4"/>
  <c r="I47" i="14" s="1"/>
  <c r="I139" i="4"/>
  <c r="H47" i="14" s="1"/>
  <c r="F139" i="4"/>
  <c r="E47" i="14" s="1"/>
  <c r="G139" i="4"/>
  <c r="F47" i="14" s="1"/>
  <c r="E139" i="4"/>
  <c r="D47" i="14" s="1"/>
  <c r="I70" i="14" l="1"/>
  <c r="J351" i="4"/>
  <c r="F70" i="14"/>
  <c r="G351" i="4"/>
  <c r="J70" i="14"/>
  <c r="K351" i="4"/>
  <c r="H70" i="14"/>
  <c r="I351" i="4"/>
  <c r="I72" i="14"/>
  <c r="J72" i="14"/>
  <c r="F72" i="14"/>
  <c r="H72" i="14"/>
  <c r="K130" i="4"/>
  <c r="J45" i="14" s="1"/>
  <c r="J130" i="4"/>
  <c r="I45" i="14" s="1"/>
  <c r="I130" i="4"/>
  <c r="H45" i="14" s="1"/>
  <c r="G130" i="4"/>
  <c r="F45" i="14" s="1"/>
  <c r="F130" i="4"/>
  <c r="E45" i="14" s="1"/>
  <c r="E130" i="4"/>
  <c r="D45" i="14" s="1"/>
  <c r="K126" i="4"/>
  <c r="J44" i="14" s="1"/>
  <c r="J126" i="4"/>
  <c r="I44" i="14" s="1"/>
  <c r="I126" i="4"/>
  <c r="H44" i="14" s="1"/>
  <c r="F126" i="4"/>
  <c r="E44" i="14" s="1"/>
  <c r="G126" i="4"/>
  <c r="F44" i="14" s="1"/>
  <c r="E126" i="4"/>
  <c r="D44" i="14" s="1"/>
  <c r="G121" i="4"/>
  <c r="F43" i="14" s="1"/>
  <c r="G116" i="4"/>
  <c r="F42" i="14" s="1"/>
  <c r="O112" i="4"/>
  <c r="K112" i="4"/>
  <c r="J41" i="14" s="1"/>
  <c r="J112" i="4"/>
  <c r="I41" i="14" s="1"/>
  <c r="I112" i="4"/>
  <c r="H41" i="14" s="1"/>
  <c r="G112" i="4"/>
  <c r="F41" i="14" s="1"/>
  <c r="F112" i="4"/>
  <c r="E41" i="14" s="1"/>
  <c r="E112" i="4"/>
  <c r="D41" i="14" s="1"/>
  <c r="N209" i="4"/>
  <c r="M209" i="4"/>
  <c r="L209" i="4" s="1"/>
  <c r="D209" i="4"/>
  <c r="N247" i="4"/>
  <c r="M247" i="4"/>
  <c r="L247" i="4" s="1"/>
  <c r="D247" i="4"/>
  <c r="N243" i="4"/>
  <c r="M243" i="4"/>
  <c r="L243" i="4" s="1"/>
  <c r="D243" i="4"/>
  <c r="N239" i="4"/>
  <c r="M239" i="4"/>
  <c r="L239" i="4" s="1"/>
  <c r="D239" i="4"/>
  <c r="N233" i="4"/>
  <c r="M233" i="4"/>
  <c r="L233" i="4" s="1"/>
  <c r="D233" i="4"/>
  <c r="N229" i="4"/>
  <c r="M229" i="4"/>
  <c r="L229" i="4" s="1"/>
  <c r="D229" i="4"/>
  <c r="N225" i="4"/>
  <c r="M225" i="4"/>
  <c r="L225" i="4" s="1"/>
  <c r="D225" i="4"/>
  <c r="N221" i="4"/>
  <c r="M221" i="4"/>
  <c r="L221" i="4" s="1"/>
  <c r="D221" i="4"/>
  <c r="N217" i="4"/>
  <c r="M217" i="4"/>
  <c r="L217" i="4" s="1"/>
  <c r="D217" i="4"/>
  <c r="N213" i="4"/>
  <c r="M213" i="4"/>
  <c r="L213" i="4" s="1"/>
  <c r="D213" i="4"/>
  <c r="N205" i="4"/>
  <c r="M205" i="4"/>
  <c r="L205" i="4" s="1"/>
  <c r="D205" i="4"/>
  <c r="N201" i="4"/>
  <c r="M201" i="4"/>
  <c r="L201" i="4" s="1"/>
  <c r="D201" i="4"/>
  <c r="N196" i="4"/>
  <c r="M196" i="4"/>
  <c r="L196" i="4" s="1"/>
  <c r="D196" i="4"/>
  <c r="N192" i="4"/>
  <c r="M192" i="4"/>
  <c r="L192" i="4" s="1"/>
  <c r="D192" i="4"/>
  <c r="N188" i="4"/>
  <c r="M188" i="4"/>
  <c r="L188" i="4" s="1"/>
  <c r="D188" i="4"/>
  <c r="N184" i="4"/>
  <c r="M184" i="4"/>
  <c r="L184" i="4" s="1"/>
  <c r="D184" i="4"/>
  <c r="N180" i="4"/>
  <c r="M180" i="4"/>
  <c r="L180" i="4" s="1"/>
  <c r="D180" i="4"/>
  <c r="N175" i="4"/>
  <c r="M175" i="4"/>
  <c r="L175" i="4" s="1"/>
  <c r="D175" i="4"/>
  <c r="N171" i="4"/>
  <c r="M171" i="4"/>
  <c r="L171" i="4" s="1"/>
  <c r="D171" i="4"/>
  <c r="N167" i="4"/>
  <c r="M167" i="4"/>
  <c r="L167" i="4" s="1"/>
  <c r="D167" i="4"/>
  <c r="N163" i="4"/>
  <c r="M163" i="4"/>
  <c r="L163" i="4" s="1"/>
  <c r="D163" i="4"/>
  <c r="N159" i="4"/>
  <c r="M159" i="4"/>
  <c r="L159" i="4" s="1"/>
  <c r="D159" i="4"/>
  <c r="N155" i="4"/>
  <c r="M155" i="4"/>
  <c r="L155" i="4" s="1"/>
  <c r="D155" i="4"/>
  <c r="N150" i="4"/>
  <c r="M150" i="4"/>
  <c r="L150" i="4" s="1"/>
  <c r="D150" i="4"/>
  <c r="N146" i="4"/>
  <c r="M146" i="4"/>
  <c r="L146" i="4" s="1"/>
  <c r="D146" i="4"/>
  <c r="N141" i="4"/>
  <c r="M141" i="4"/>
  <c r="L141" i="4" s="1"/>
  <c r="D141" i="4"/>
  <c r="N137" i="4"/>
  <c r="M137" i="4"/>
  <c r="L137" i="4" s="1"/>
  <c r="D137" i="4"/>
  <c r="N132" i="4"/>
  <c r="M132" i="4"/>
  <c r="L132" i="4" s="1"/>
  <c r="D132" i="4"/>
  <c r="N128" i="4"/>
  <c r="M128" i="4"/>
  <c r="L128" i="4" s="1"/>
  <c r="D128" i="4"/>
  <c r="N124" i="4"/>
  <c r="M124" i="4"/>
  <c r="D124" i="4"/>
  <c r="N119" i="4"/>
  <c r="M119" i="4"/>
  <c r="D119" i="4"/>
  <c r="D114" i="4"/>
  <c r="N114" i="4"/>
  <c r="M114" i="4"/>
  <c r="O248" i="4"/>
  <c r="N248" i="4"/>
  <c r="M248" i="4"/>
  <c r="O244" i="4"/>
  <c r="N244" i="4"/>
  <c r="M244" i="4"/>
  <c r="O240" i="4"/>
  <c r="N240" i="4"/>
  <c r="M240" i="4"/>
  <c r="O234" i="4"/>
  <c r="N234" i="4"/>
  <c r="M234" i="4"/>
  <c r="O230" i="4"/>
  <c r="N230" i="4"/>
  <c r="M230" i="4"/>
  <c r="O226" i="4"/>
  <c r="N226" i="4"/>
  <c r="M226" i="4"/>
  <c r="O222" i="4"/>
  <c r="N222" i="4"/>
  <c r="M222" i="4"/>
  <c r="O218" i="4"/>
  <c r="N218" i="4"/>
  <c r="M218" i="4"/>
  <c r="O214" i="4"/>
  <c r="N214" i="4"/>
  <c r="M214" i="4"/>
  <c r="O210" i="4"/>
  <c r="N210" i="4"/>
  <c r="M210" i="4"/>
  <c r="O206" i="4"/>
  <c r="N206" i="4"/>
  <c r="M206" i="4"/>
  <c r="O202" i="4"/>
  <c r="N202" i="4"/>
  <c r="M202" i="4"/>
  <c r="O197" i="4"/>
  <c r="N197" i="4"/>
  <c r="M197" i="4"/>
  <c r="O193" i="4"/>
  <c r="N193" i="4"/>
  <c r="M193" i="4"/>
  <c r="O189" i="4"/>
  <c r="N189" i="4"/>
  <c r="M189" i="4"/>
  <c r="O185" i="4"/>
  <c r="N185" i="4"/>
  <c r="M185" i="4"/>
  <c r="O181" i="4"/>
  <c r="N181" i="4"/>
  <c r="M181" i="4"/>
  <c r="O176" i="4"/>
  <c r="N176" i="4"/>
  <c r="M176" i="4"/>
  <c r="O172" i="4"/>
  <c r="N172" i="4"/>
  <c r="M172" i="4"/>
  <c r="O168" i="4"/>
  <c r="N168" i="4"/>
  <c r="M168" i="4"/>
  <c r="O160" i="4"/>
  <c r="N160" i="4"/>
  <c r="M160" i="4"/>
  <c r="O142" i="4"/>
  <c r="N142" i="4"/>
  <c r="M142" i="4"/>
  <c r="O133" i="4"/>
  <c r="N133" i="4"/>
  <c r="M133" i="4"/>
  <c r="O129" i="4"/>
  <c r="O126" i="4" s="1"/>
  <c r="N129" i="4"/>
  <c r="M129" i="4"/>
  <c r="O120" i="4"/>
  <c r="N120" i="4"/>
  <c r="M120" i="4"/>
  <c r="D330" i="4"/>
  <c r="D248" i="4"/>
  <c r="D244" i="4"/>
  <c r="D240" i="4"/>
  <c r="D234" i="4"/>
  <c r="D230" i="4"/>
  <c r="D226" i="4"/>
  <c r="D222" i="4"/>
  <c r="D218" i="4"/>
  <c r="D214" i="4"/>
  <c r="D210" i="4"/>
  <c r="D206" i="4"/>
  <c r="D202" i="4"/>
  <c r="D197" i="4"/>
  <c r="D193" i="4"/>
  <c r="D189" i="4"/>
  <c r="D185" i="4"/>
  <c r="D181" i="4"/>
  <c r="D176" i="4"/>
  <c r="D172" i="4"/>
  <c r="D168" i="4"/>
  <c r="D164" i="4"/>
  <c r="D160" i="4"/>
  <c r="D156" i="4"/>
  <c r="D151" i="4"/>
  <c r="D147" i="4"/>
  <c r="D142" i="4"/>
  <c r="D138" i="4"/>
  <c r="D139" i="4"/>
  <c r="D133" i="4"/>
  <c r="D129" i="4"/>
  <c r="D125" i="4"/>
  <c r="D120" i="4"/>
  <c r="N115" i="4"/>
  <c r="M115" i="4"/>
  <c r="L160" i="4" l="1"/>
  <c r="F254" i="4"/>
  <c r="K254" i="4"/>
  <c r="L115" i="4"/>
  <c r="G254" i="4"/>
  <c r="O116" i="4"/>
  <c r="I254" i="4"/>
  <c r="L114" i="4"/>
  <c r="E254" i="4"/>
  <c r="J254" i="4"/>
  <c r="L133" i="4"/>
  <c r="L172" i="4"/>
  <c r="L189" i="4"/>
  <c r="L206" i="4"/>
  <c r="L222" i="4"/>
  <c r="L240" i="4"/>
  <c r="L129" i="4"/>
  <c r="L168" i="4"/>
  <c r="L185" i="4"/>
  <c r="L202" i="4"/>
  <c r="L218" i="4"/>
  <c r="L234" i="4"/>
  <c r="L176" i="4"/>
  <c r="L193" i="4"/>
  <c r="L210" i="4"/>
  <c r="L226" i="4"/>
  <c r="L244" i="4"/>
  <c r="N116" i="4"/>
  <c r="L120" i="4"/>
  <c r="M116" i="4"/>
  <c r="L142" i="4"/>
  <c r="L181" i="4"/>
  <c r="L197" i="4"/>
  <c r="L214" i="4"/>
  <c r="L230" i="4"/>
  <c r="L248" i="4"/>
  <c r="N130" i="4"/>
  <c r="N126" i="4"/>
  <c r="O130" i="4"/>
  <c r="M126" i="4"/>
  <c r="L119" i="4"/>
  <c r="M112" i="4"/>
  <c r="N112" i="4"/>
  <c r="M130" i="4"/>
  <c r="L124" i="4"/>
  <c r="R342" i="4"/>
  <c r="S342" i="4"/>
  <c r="T342" i="4"/>
  <c r="U342" i="4"/>
  <c r="J355" i="4"/>
  <c r="K355" i="4"/>
  <c r="I355" i="4"/>
  <c r="F355" i="4"/>
  <c r="G355" i="4"/>
  <c r="E355" i="4"/>
  <c r="D355" i="4" l="1"/>
  <c r="H355" i="4"/>
  <c r="O31" i="4" l="1"/>
  <c r="O355" i="4" s="1"/>
  <c r="N31" i="4"/>
  <c r="N355" i="4" s="1"/>
  <c r="M31" i="4"/>
  <c r="M355" i="4" s="1"/>
  <c r="L355" i="4" l="1"/>
  <c r="L31" i="4"/>
  <c r="H103" i="4" l="1"/>
  <c r="D345" i="4"/>
  <c r="M265" i="4"/>
  <c r="N265" i="4"/>
  <c r="O265" i="4"/>
  <c r="O94" i="4"/>
  <c r="O345" i="4" s="1"/>
  <c r="D92" i="4"/>
  <c r="O107" i="4"/>
  <c r="N96" i="2"/>
  <c r="O96" i="2"/>
  <c r="L94" i="4" l="1"/>
  <c r="L345" i="4"/>
  <c r="L265" i="4"/>
  <c r="H351" i="4" l="1"/>
  <c r="H248" i="4"/>
  <c r="O245" i="4"/>
  <c r="N245" i="4"/>
  <c r="M245" i="4"/>
  <c r="H245" i="4"/>
  <c r="D245" i="4"/>
  <c r="O253" i="4"/>
  <c r="N253" i="4"/>
  <c r="M253" i="4"/>
  <c r="H253" i="4"/>
  <c r="D253" i="4"/>
  <c r="H240" i="4"/>
  <c r="O237" i="4"/>
  <c r="N237" i="4"/>
  <c r="M237" i="4"/>
  <c r="H237" i="4"/>
  <c r="D237" i="4"/>
  <c r="H236" i="4"/>
  <c r="O235" i="4"/>
  <c r="N235" i="4"/>
  <c r="M235" i="4"/>
  <c r="H235" i="4"/>
  <c r="D235" i="4"/>
  <c r="O161" i="4"/>
  <c r="N161" i="4"/>
  <c r="M161" i="4"/>
  <c r="H161" i="4"/>
  <c r="D161" i="4"/>
  <c r="O152" i="4"/>
  <c r="H152" i="4"/>
  <c r="D152" i="4"/>
  <c r="O148" i="4"/>
  <c r="N148" i="4"/>
  <c r="M148" i="4"/>
  <c r="H148" i="4"/>
  <c r="O143" i="4"/>
  <c r="N143" i="4"/>
  <c r="M143" i="4"/>
  <c r="H143" i="4"/>
  <c r="D143" i="4"/>
  <c r="D349" i="4"/>
  <c r="H349" i="4"/>
  <c r="H134" i="4"/>
  <c r="H126" i="4"/>
  <c r="H112" i="4"/>
  <c r="H121" i="4"/>
  <c r="D121" i="4"/>
  <c r="N107" i="4"/>
  <c r="M107" i="4"/>
  <c r="L161" i="4" l="1"/>
  <c r="L237" i="4"/>
  <c r="L152" i="4"/>
  <c r="L245" i="4"/>
  <c r="L253" i="4"/>
  <c r="H249" i="4"/>
  <c r="D348" i="4"/>
  <c r="L235" i="4"/>
  <c r="G72" i="14"/>
  <c r="L143" i="4"/>
  <c r="L148" i="4"/>
  <c r="L112" i="4"/>
  <c r="L126" i="4"/>
  <c r="L107" i="4"/>
  <c r="L348" i="4" l="1"/>
  <c r="F20" i="3"/>
  <c r="H212" i="1" l="1"/>
  <c r="O212" i="1"/>
  <c r="N212" i="1"/>
  <c r="M212" i="1"/>
  <c r="L212" i="1" s="1"/>
  <c r="N132" i="15" l="1"/>
  <c r="D212" i="1" l="1"/>
  <c r="I211" i="1"/>
  <c r="I218" i="1" s="1"/>
  <c r="J211" i="1"/>
  <c r="J218" i="1" s="1"/>
  <c r="F211" i="1"/>
  <c r="F218" i="1" s="1"/>
  <c r="G211" i="1"/>
  <c r="G218" i="1" s="1"/>
  <c r="E211" i="1"/>
  <c r="E218" i="1" s="1"/>
  <c r="K211" i="1"/>
  <c r="K218" i="1" s="1"/>
  <c r="I353" i="4"/>
  <c r="J353" i="4"/>
  <c r="K353" i="4"/>
  <c r="D111" i="4"/>
  <c r="D109" i="4"/>
  <c r="O109" i="4"/>
  <c r="N109" i="4"/>
  <c r="M109" i="4"/>
  <c r="H109" i="4"/>
  <c r="D211" i="1" l="1"/>
  <c r="H350" i="4"/>
  <c r="H353" i="4"/>
  <c r="L109" i="4"/>
  <c r="H211" i="1"/>
  <c r="H213" i="1"/>
  <c r="D213" i="1"/>
  <c r="E38" i="14"/>
  <c r="F38" i="14"/>
  <c r="Q147" i="15" l="1"/>
  <c r="Q61" i="8"/>
  <c r="Q60" i="8"/>
  <c r="Q59" i="8"/>
  <c r="Q130" i="7"/>
  <c r="Q129" i="7"/>
  <c r="Q127" i="7"/>
  <c r="Q164" i="2"/>
  <c r="Q163" i="2"/>
  <c r="Q161" i="2"/>
  <c r="Q160" i="2"/>
  <c r="G82" i="14" l="1"/>
  <c r="G83" i="14"/>
  <c r="G85" i="14"/>
  <c r="D71" i="14"/>
  <c r="D61" i="14"/>
  <c r="G54" i="14" l="1"/>
  <c r="G56" i="14"/>
  <c r="G71" i="14"/>
  <c r="G58" i="14"/>
  <c r="G66" i="14"/>
  <c r="G45" i="14"/>
  <c r="G55" i="14"/>
  <c r="G63" i="14"/>
  <c r="G60" i="14"/>
  <c r="G65" i="14"/>
  <c r="G47" i="14"/>
  <c r="G57" i="14"/>
  <c r="G59" i="14"/>
  <c r="G67" i="14"/>
  <c r="G68" i="14"/>
  <c r="G53" i="14"/>
  <c r="G62" i="14"/>
  <c r="G51" i="14"/>
  <c r="G61" i="14"/>
  <c r="G64" i="14"/>
  <c r="D38" i="14"/>
  <c r="R63" i="7"/>
  <c r="R67" i="7"/>
  <c r="R102" i="7"/>
  <c r="R118" i="7"/>
  <c r="R50" i="7"/>
  <c r="G38" i="14" l="1"/>
  <c r="G42" i="14"/>
  <c r="I153" i="2"/>
  <c r="J153" i="2"/>
  <c r="K153" i="2"/>
  <c r="F153" i="2"/>
  <c r="G153" i="2"/>
  <c r="E153" i="2"/>
  <c r="H153" i="2" l="1"/>
  <c r="D350" i="4"/>
  <c r="K138" i="15" l="1"/>
  <c r="J138" i="15"/>
  <c r="I138" i="15"/>
  <c r="G138" i="15"/>
  <c r="F138" i="15"/>
  <c r="E138" i="15"/>
  <c r="O137" i="15"/>
  <c r="N137" i="15"/>
  <c r="M137" i="15"/>
  <c r="H137" i="15"/>
  <c r="D137" i="15"/>
  <c r="O136" i="15"/>
  <c r="N136" i="15"/>
  <c r="M136" i="15"/>
  <c r="H136" i="15"/>
  <c r="D136" i="15"/>
  <c r="K134" i="15"/>
  <c r="K145" i="15" s="1"/>
  <c r="J134" i="15"/>
  <c r="J145" i="15" s="1"/>
  <c r="I134" i="15"/>
  <c r="G134" i="15"/>
  <c r="G145" i="15" s="1"/>
  <c r="F134" i="15"/>
  <c r="E134" i="15"/>
  <c r="O133" i="15"/>
  <c r="N133" i="15"/>
  <c r="M133" i="15"/>
  <c r="H133" i="15"/>
  <c r="D133" i="15"/>
  <c r="O132" i="15"/>
  <c r="M132" i="15"/>
  <c r="H132" i="15"/>
  <c r="D132" i="15"/>
  <c r="K129" i="15"/>
  <c r="K144" i="15" s="1"/>
  <c r="J129" i="15"/>
  <c r="J144" i="15" s="1"/>
  <c r="I129" i="15"/>
  <c r="I144" i="15" s="1"/>
  <c r="G129" i="15"/>
  <c r="G144" i="15" s="1"/>
  <c r="F129" i="15"/>
  <c r="F144" i="15" s="1"/>
  <c r="E129" i="15"/>
  <c r="E144" i="15" s="1"/>
  <c r="O128" i="15"/>
  <c r="N128" i="15"/>
  <c r="M128" i="15"/>
  <c r="H128" i="15"/>
  <c r="D128" i="15"/>
  <c r="O127" i="15"/>
  <c r="N127" i="15"/>
  <c r="M127" i="15"/>
  <c r="H127" i="15"/>
  <c r="D127" i="15"/>
  <c r="K124" i="15"/>
  <c r="K143" i="15" s="1"/>
  <c r="J124" i="15"/>
  <c r="J143" i="15" s="1"/>
  <c r="I124" i="15"/>
  <c r="I143" i="15" s="1"/>
  <c r="G124" i="15"/>
  <c r="G143" i="15" s="1"/>
  <c r="F124" i="15"/>
  <c r="F143" i="15" s="1"/>
  <c r="E124" i="15"/>
  <c r="E143" i="15" s="1"/>
  <c r="O123" i="15"/>
  <c r="N123" i="15"/>
  <c r="M123" i="15"/>
  <c r="H123" i="15"/>
  <c r="D123" i="15"/>
  <c r="O122" i="15"/>
  <c r="N122" i="15"/>
  <c r="M122" i="15"/>
  <c r="H122" i="15"/>
  <c r="D122" i="15"/>
  <c r="O103" i="15"/>
  <c r="N103" i="15"/>
  <c r="M103" i="15"/>
  <c r="H103" i="15"/>
  <c r="D103" i="15"/>
  <c r="I119" i="15"/>
  <c r="J119" i="15"/>
  <c r="K119" i="15"/>
  <c r="O75" i="15"/>
  <c r="N75" i="15"/>
  <c r="M75" i="15"/>
  <c r="D75" i="15"/>
  <c r="O72" i="15"/>
  <c r="O77" i="15" s="1"/>
  <c r="N72" i="15"/>
  <c r="N77" i="15" s="1"/>
  <c r="M72" i="15"/>
  <c r="M77" i="15" s="1"/>
  <c r="H72" i="15"/>
  <c r="D72" i="15"/>
  <c r="G119" i="15"/>
  <c r="F119" i="15"/>
  <c r="E119" i="15"/>
  <c r="O118" i="15"/>
  <c r="N118" i="15"/>
  <c r="M118" i="15"/>
  <c r="H118" i="15"/>
  <c r="D118" i="15"/>
  <c r="O117" i="15"/>
  <c r="N117" i="15"/>
  <c r="M117" i="15"/>
  <c r="H117" i="15"/>
  <c r="D117" i="15"/>
  <c r="O116" i="15"/>
  <c r="N116" i="15"/>
  <c r="M116" i="15"/>
  <c r="H116" i="15"/>
  <c r="D116" i="15"/>
  <c r="O110" i="15"/>
  <c r="O114" i="15" s="1"/>
  <c r="N110" i="15"/>
  <c r="N114" i="15" s="1"/>
  <c r="M110" i="15"/>
  <c r="M114" i="15" s="1"/>
  <c r="H110" i="15"/>
  <c r="D110" i="15"/>
  <c r="O106" i="15"/>
  <c r="N106" i="15"/>
  <c r="M106" i="15"/>
  <c r="H106" i="15"/>
  <c r="D106" i="15"/>
  <c r="O105" i="15"/>
  <c r="N105" i="15"/>
  <c r="M105" i="15"/>
  <c r="H105" i="15"/>
  <c r="D105" i="15"/>
  <c r="O104" i="15"/>
  <c r="N104" i="15"/>
  <c r="N107" i="15" s="1"/>
  <c r="M104" i="15"/>
  <c r="H104" i="15"/>
  <c r="D104" i="15"/>
  <c r="O101" i="15"/>
  <c r="N101" i="15"/>
  <c r="M101" i="15"/>
  <c r="H101" i="15"/>
  <c r="D101" i="15"/>
  <c r="O100" i="15"/>
  <c r="N100" i="15"/>
  <c r="M100" i="15"/>
  <c r="H100" i="15"/>
  <c r="D100" i="15"/>
  <c r="O99" i="15"/>
  <c r="N99" i="15"/>
  <c r="M99" i="15"/>
  <c r="H99" i="15"/>
  <c r="D99" i="15"/>
  <c r="O98" i="15"/>
  <c r="N98" i="15"/>
  <c r="M98" i="15"/>
  <c r="H98" i="15"/>
  <c r="D98" i="15"/>
  <c r="O97" i="15"/>
  <c r="N97" i="15"/>
  <c r="M97" i="15"/>
  <c r="H97" i="15"/>
  <c r="D97" i="15"/>
  <c r="O96" i="15"/>
  <c r="N96" i="15"/>
  <c r="M96" i="15"/>
  <c r="H96" i="15"/>
  <c r="D96" i="15"/>
  <c r="O95" i="15"/>
  <c r="N95" i="15"/>
  <c r="M95" i="15"/>
  <c r="H95" i="15"/>
  <c r="D95" i="15"/>
  <c r="O94" i="15"/>
  <c r="N94" i="15"/>
  <c r="M94" i="15"/>
  <c r="H94" i="15"/>
  <c r="D94" i="15"/>
  <c r="O93" i="15"/>
  <c r="N93" i="15"/>
  <c r="M93" i="15"/>
  <c r="H93" i="15"/>
  <c r="D93" i="15"/>
  <c r="O92" i="15"/>
  <c r="N92" i="15"/>
  <c r="M92" i="15"/>
  <c r="H92" i="15"/>
  <c r="D92" i="15"/>
  <c r="O89" i="15"/>
  <c r="N89" i="15"/>
  <c r="M89" i="15"/>
  <c r="H89" i="15"/>
  <c r="D89" i="15"/>
  <c r="O88" i="15"/>
  <c r="N88" i="15"/>
  <c r="M88" i="15"/>
  <c r="H88" i="15"/>
  <c r="D88" i="15"/>
  <c r="O87" i="15"/>
  <c r="N87" i="15"/>
  <c r="M87" i="15"/>
  <c r="H87" i="15"/>
  <c r="D87" i="15"/>
  <c r="O84" i="15"/>
  <c r="N84" i="15"/>
  <c r="M84" i="15"/>
  <c r="H84" i="15"/>
  <c r="D84" i="15"/>
  <c r="O79" i="15"/>
  <c r="O81" i="15" s="1"/>
  <c r="N79" i="15"/>
  <c r="M79" i="15"/>
  <c r="M81" i="15" s="1"/>
  <c r="H79" i="15"/>
  <c r="D79" i="15"/>
  <c r="E145" i="15" l="1"/>
  <c r="K86" i="14"/>
  <c r="F145" i="15"/>
  <c r="H114" i="15"/>
  <c r="L128" i="15"/>
  <c r="L137" i="15"/>
  <c r="D119" i="15"/>
  <c r="O129" i="15"/>
  <c r="O144" i="15" s="1"/>
  <c r="O134" i="15"/>
  <c r="O138" i="15"/>
  <c r="H77" i="15"/>
  <c r="H143" i="15"/>
  <c r="H144" i="15"/>
  <c r="H138" i="15"/>
  <c r="D114" i="15"/>
  <c r="M124" i="15"/>
  <c r="M143" i="15" s="1"/>
  <c r="D143" i="15"/>
  <c r="D144" i="15"/>
  <c r="D145" i="15"/>
  <c r="N134" i="15"/>
  <c r="H81" i="15"/>
  <c r="H129" i="15"/>
  <c r="H134" i="15"/>
  <c r="I145" i="15"/>
  <c r="H145" i="15" s="1"/>
  <c r="M129" i="15"/>
  <c r="M144" i="15" s="1"/>
  <c r="L133" i="15"/>
  <c r="N138" i="15"/>
  <c r="D138" i="15"/>
  <c r="D129" i="15"/>
  <c r="M134" i="15"/>
  <c r="M138" i="15"/>
  <c r="D134" i="15"/>
  <c r="L136" i="15"/>
  <c r="L132" i="15"/>
  <c r="D77" i="15"/>
  <c r="H119" i="15"/>
  <c r="D124" i="15"/>
  <c r="N129" i="15"/>
  <c r="N144" i="15" s="1"/>
  <c r="L97" i="15"/>
  <c r="M119" i="15"/>
  <c r="L127" i="15"/>
  <c r="N124" i="15"/>
  <c r="N143" i="15" s="1"/>
  <c r="L123" i="15"/>
  <c r="H107" i="15"/>
  <c r="O124" i="15"/>
  <c r="H124" i="15"/>
  <c r="L103" i="15"/>
  <c r="O119" i="15"/>
  <c r="N119" i="15"/>
  <c r="L122" i="15"/>
  <c r="L114" i="15"/>
  <c r="D107" i="15"/>
  <c r="L81" i="15"/>
  <c r="D81" i="15"/>
  <c r="L75" i="15"/>
  <c r="L104" i="15"/>
  <c r="L99" i="15"/>
  <c r="L101" i="15"/>
  <c r="L84" i="15"/>
  <c r="L92" i="15"/>
  <c r="L94" i="15"/>
  <c r="L89" i="15"/>
  <c r="L93" i="15"/>
  <c r="L117" i="15"/>
  <c r="L95" i="15"/>
  <c r="L98" i="15"/>
  <c r="L106" i="15"/>
  <c r="L110" i="15"/>
  <c r="L87" i="15"/>
  <c r="L88" i="15"/>
  <c r="L105" i="15"/>
  <c r="L118" i="15"/>
  <c r="L96" i="15"/>
  <c r="L100" i="15"/>
  <c r="L72" i="15"/>
  <c r="L116" i="15"/>
  <c r="L79" i="15"/>
  <c r="I70" i="15"/>
  <c r="I142" i="15" s="1"/>
  <c r="J70" i="15"/>
  <c r="J142" i="15" s="1"/>
  <c r="K70" i="15"/>
  <c r="K142" i="15" s="1"/>
  <c r="F70" i="15"/>
  <c r="F142" i="15" s="1"/>
  <c r="G70" i="15"/>
  <c r="G142" i="15" s="1"/>
  <c r="E142" i="15"/>
  <c r="O69" i="15"/>
  <c r="N69" i="15"/>
  <c r="M69" i="15"/>
  <c r="H69" i="15"/>
  <c r="D69" i="15"/>
  <c r="O67" i="15"/>
  <c r="N67" i="15"/>
  <c r="M67" i="15"/>
  <c r="H67" i="15"/>
  <c r="D67" i="15"/>
  <c r="O59" i="15"/>
  <c r="O64" i="15" s="1"/>
  <c r="N59" i="15"/>
  <c r="N64" i="15" s="1"/>
  <c r="M59" i="15"/>
  <c r="M64" i="15" s="1"/>
  <c r="H59" i="15"/>
  <c r="D59" i="15"/>
  <c r="O52" i="15"/>
  <c r="O57" i="15" s="1"/>
  <c r="N52" i="15"/>
  <c r="N57" i="15" s="1"/>
  <c r="M52" i="15"/>
  <c r="M57" i="15" s="1"/>
  <c r="H52" i="15"/>
  <c r="D52" i="15"/>
  <c r="D47" i="15"/>
  <c r="O33" i="15"/>
  <c r="O47" i="15" s="1"/>
  <c r="N33" i="15"/>
  <c r="N47" i="15" s="1"/>
  <c r="M33" i="15"/>
  <c r="M47" i="15" s="1"/>
  <c r="H33" i="15"/>
  <c r="D33" i="15"/>
  <c r="E24" i="15"/>
  <c r="O30" i="15"/>
  <c r="N30" i="15"/>
  <c r="M30" i="15"/>
  <c r="H30" i="15"/>
  <c r="D30" i="15"/>
  <c r="O28" i="15"/>
  <c r="N28" i="15"/>
  <c r="M28" i="15"/>
  <c r="D28" i="15"/>
  <c r="O27" i="15"/>
  <c r="N27" i="15"/>
  <c r="M27" i="15"/>
  <c r="H27" i="15"/>
  <c r="D27" i="15"/>
  <c r="K31" i="15"/>
  <c r="J26" i="15"/>
  <c r="I26" i="15"/>
  <c r="G31" i="15"/>
  <c r="F31" i="15"/>
  <c r="E31" i="15"/>
  <c r="O22" i="15"/>
  <c r="N22" i="15"/>
  <c r="M22" i="15"/>
  <c r="H22" i="15"/>
  <c r="D22" i="15"/>
  <c r="O21" i="15"/>
  <c r="N21" i="15"/>
  <c r="M21" i="15"/>
  <c r="D21" i="15"/>
  <c r="L21" i="15" s="1"/>
  <c r="O20" i="15"/>
  <c r="N20" i="15"/>
  <c r="M20" i="15"/>
  <c r="D20" i="15"/>
  <c r="L20" i="15" s="1"/>
  <c r="K24" i="15"/>
  <c r="J24" i="15"/>
  <c r="I24" i="15"/>
  <c r="G24" i="15"/>
  <c r="F24" i="15"/>
  <c r="F141" i="15" l="1"/>
  <c r="F139" i="15" s="1"/>
  <c r="K141" i="15"/>
  <c r="K139" i="15" s="1"/>
  <c r="G141" i="15"/>
  <c r="G139" i="15" s="1"/>
  <c r="J31" i="15"/>
  <c r="J141" i="15" s="1"/>
  <c r="J139" i="15" s="1"/>
  <c r="E141" i="15"/>
  <c r="I31" i="15"/>
  <c r="H26" i="15"/>
  <c r="L119" i="15"/>
  <c r="L144" i="15"/>
  <c r="L138" i="15"/>
  <c r="O145" i="15"/>
  <c r="Q152" i="15"/>
  <c r="L134" i="15"/>
  <c r="M145" i="15"/>
  <c r="L77" i="15"/>
  <c r="L129" i="15"/>
  <c r="D142" i="15"/>
  <c r="H142" i="15"/>
  <c r="N145" i="15"/>
  <c r="L124" i="15"/>
  <c r="O143" i="15"/>
  <c r="L143" i="15" s="1"/>
  <c r="L107" i="15"/>
  <c r="D31" i="15"/>
  <c r="M70" i="15"/>
  <c r="M142" i="15" s="1"/>
  <c r="L69" i="15"/>
  <c r="N70" i="15"/>
  <c r="N142" i="15" s="1"/>
  <c r="H57" i="15"/>
  <c r="H64" i="15"/>
  <c r="H70" i="15"/>
  <c r="O70" i="15"/>
  <c r="O142" i="15" s="1"/>
  <c r="D57" i="15"/>
  <c r="D64" i="15"/>
  <c r="L67" i="15"/>
  <c r="D70" i="15"/>
  <c r="L59" i="15"/>
  <c r="L52" i="15"/>
  <c r="H47" i="15"/>
  <c r="L33" i="15"/>
  <c r="H24" i="15"/>
  <c r="M19" i="15"/>
  <c r="M26" i="15"/>
  <c r="M31" i="15" s="1"/>
  <c r="L27" i="15"/>
  <c r="Q149" i="15" s="1"/>
  <c r="H19" i="15"/>
  <c r="L22" i="15"/>
  <c r="N26" i="15"/>
  <c r="N31" i="15" s="1"/>
  <c r="L28" i="15"/>
  <c r="L30" i="15"/>
  <c r="D24" i="15"/>
  <c r="N19" i="15"/>
  <c r="D19" i="15"/>
  <c r="O19" i="15"/>
  <c r="D26" i="15"/>
  <c r="O26" i="15"/>
  <c r="O31" i="15" s="1"/>
  <c r="O24" i="15" l="1"/>
  <c r="O141" i="15" s="1"/>
  <c r="O139" i="15" s="1"/>
  <c r="N24" i="15"/>
  <c r="N141" i="15" s="1"/>
  <c r="N139" i="15" s="1"/>
  <c r="M24" i="15"/>
  <c r="M141" i="15" s="1"/>
  <c r="H31" i="15"/>
  <c r="I141" i="15"/>
  <c r="H141" i="15" s="1"/>
  <c r="H139" i="15" s="1"/>
  <c r="Q151" i="15"/>
  <c r="L145" i="15"/>
  <c r="Q153" i="15"/>
  <c r="Q148" i="15"/>
  <c r="Q154" i="15"/>
  <c r="Q155" i="15"/>
  <c r="Q146" i="15"/>
  <c r="L142" i="15"/>
  <c r="E139" i="15"/>
  <c r="D141" i="15"/>
  <c r="D139" i="15" s="1"/>
  <c r="L70" i="15"/>
  <c r="L64" i="15"/>
  <c r="L57" i="15"/>
  <c r="L47" i="15"/>
  <c r="L31" i="15"/>
  <c r="L19" i="15"/>
  <c r="L26" i="15"/>
  <c r="Q150" i="15" s="1"/>
  <c r="I139" i="15" l="1"/>
  <c r="L24" i="15"/>
  <c r="Q156" i="15"/>
  <c r="L141" i="15"/>
  <c r="L139" i="15" s="1"/>
  <c r="M139" i="15"/>
  <c r="Q157" i="15" l="1"/>
  <c r="D153" i="2"/>
  <c r="I149" i="2"/>
  <c r="J149" i="2"/>
  <c r="K149" i="2"/>
  <c r="F149" i="2"/>
  <c r="G149" i="2"/>
  <c r="E149" i="2"/>
  <c r="E122" i="2"/>
  <c r="E131" i="2" s="1"/>
  <c r="I154" i="2"/>
  <c r="J154" i="2"/>
  <c r="K154" i="2"/>
  <c r="F154" i="2"/>
  <c r="G154" i="2"/>
  <c r="E154" i="2"/>
  <c r="O125" i="2"/>
  <c r="N125" i="2"/>
  <c r="M125" i="2"/>
  <c r="H125" i="2"/>
  <c r="D125" i="2"/>
  <c r="O124" i="2"/>
  <c r="O154" i="2" s="1"/>
  <c r="N124" i="2"/>
  <c r="N154" i="2" s="1"/>
  <c r="M124" i="2"/>
  <c r="H124" i="2"/>
  <c r="D124" i="2"/>
  <c r="H154" i="2" l="1"/>
  <c r="H149" i="2"/>
  <c r="L124" i="2"/>
  <c r="M154" i="2"/>
  <c r="L154" i="2" s="1"/>
  <c r="L125" i="2"/>
  <c r="N119" i="7"/>
  <c r="M38" i="7" l="1"/>
  <c r="F35" i="8"/>
  <c r="G35" i="8"/>
  <c r="I35" i="8"/>
  <c r="J35" i="8"/>
  <c r="K35" i="8"/>
  <c r="E35" i="8"/>
  <c r="O37" i="8"/>
  <c r="N37" i="8"/>
  <c r="M37" i="8"/>
  <c r="H37" i="8"/>
  <c r="D37" i="8"/>
  <c r="O36" i="8"/>
  <c r="N36" i="8"/>
  <c r="M36" i="8"/>
  <c r="H36" i="8"/>
  <c r="D36" i="8"/>
  <c r="D35" i="8" l="1"/>
  <c r="L36" i="8"/>
  <c r="L37" i="8"/>
  <c r="Q63" i="8" s="1"/>
  <c r="O47" i="7"/>
  <c r="N47" i="7"/>
  <c r="M47" i="7"/>
  <c r="H47" i="7"/>
  <c r="D47" i="7"/>
  <c r="D25" i="12"/>
  <c r="H25" i="12"/>
  <c r="M25" i="12"/>
  <c r="N25" i="12"/>
  <c r="O25" i="12"/>
  <c r="E32" i="12"/>
  <c r="F32" i="12"/>
  <c r="G32" i="12"/>
  <c r="I32" i="12"/>
  <c r="J32" i="12"/>
  <c r="K32" i="12"/>
  <c r="O31" i="12"/>
  <c r="N31" i="12"/>
  <c r="M31" i="12"/>
  <c r="H31" i="12"/>
  <c r="D31" i="12"/>
  <c r="E25" i="14"/>
  <c r="F25" i="14"/>
  <c r="H29" i="1"/>
  <c r="D29" i="1"/>
  <c r="O32" i="8"/>
  <c r="O33" i="8" s="1"/>
  <c r="N32" i="8"/>
  <c r="N33" i="8" s="1"/>
  <c r="M32" i="8"/>
  <c r="M33" i="8" s="1"/>
  <c r="H32" i="8"/>
  <c r="D32" i="8"/>
  <c r="D33" i="8" s="1"/>
  <c r="F33" i="8"/>
  <c r="K33" i="8"/>
  <c r="J33" i="8"/>
  <c r="I33" i="8"/>
  <c r="G33" i="8"/>
  <c r="E33" i="8"/>
  <c r="L47" i="7" l="1"/>
  <c r="L33" i="8"/>
  <c r="H26" i="1"/>
  <c r="L32" i="8"/>
  <c r="L25" i="12"/>
  <c r="L31" i="12"/>
  <c r="H33" i="8"/>
  <c r="O39" i="3"/>
  <c r="E101" i="1"/>
  <c r="O67" i="2" l="1"/>
  <c r="N67" i="2"/>
  <c r="M67" i="2"/>
  <c r="E353" i="4"/>
  <c r="F353" i="4"/>
  <c r="G353" i="4"/>
  <c r="I341" i="4"/>
  <c r="F322" i="4"/>
  <c r="G322" i="4"/>
  <c r="G358" i="4" s="1"/>
  <c r="E322" i="4"/>
  <c r="H111" i="4"/>
  <c r="D359" i="4"/>
  <c r="H331" i="4"/>
  <c r="H330" i="4"/>
  <c r="D331" i="4"/>
  <c r="O331" i="4"/>
  <c r="N331" i="4"/>
  <c r="M331" i="4"/>
  <c r="O330" i="4"/>
  <c r="N330" i="4"/>
  <c r="M330" i="4"/>
  <c r="K97" i="4"/>
  <c r="J40" i="14" s="1"/>
  <c r="G97" i="4"/>
  <c r="F40" i="14" s="1"/>
  <c r="O100" i="4"/>
  <c r="N100" i="4"/>
  <c r="M100" i="4"/>
  <c r="H100" i="4"/>
  <c r="O99" i="4"/>
  <c r="N99" i="4"/>
  <c r="M99" i="4"/>
  <c r="H99" i="4"/>
  <c r="D99" i="4"/>
  <c r="O259" i="4"/>
  <c r="N259" i="4"/>
  <c r="M259" i="4"/>
  <c r="O258" i="4"/>
  <c r="N258" i="4"/>
  <c r="M258" i="4"/>
  <c r="H259" i="4"/>
  <c r="H258" i="4"/>
  <c r="J256" i="4"/>
  <c r="K256" i="4"/>
  <c r="I256" i="4"/>
  <c r="F256" i="4"/>
  <c r="G256" i="4"/>
  <c r="E256" i="4"/>
  <c r="H96" i="4"/>
  <c r="M96" i="4"/>
  <c r="N96" i="4"/>
  <c r="O96" i="4"/>
  <c r="M111" i="4"/>
  <c r="M103" i="4" s="1"/>
  <c r="N111" i="4"/>
  <c r="N103" i="4" s="1"/>
  <c r="O111" i="4"/>
  <c r="O103" i="4" s="1"/>
  <c r="O95" i="4"/>
  <c r="N95" i="4"/>
  <c r="M95" i="4"/>
  <c r="H95" i="4"/>
  <c r="O328" i="4" l="1"/>
  <c r="O359" i="4"/>
  <c r="D256" i="4"/>
  <c r="H328" i="4"/>
  <c r="M328" i="4"/>
  <c r="F341" i="4"/>
  <c r="F358" i="4"/>
  <c r="N328" i="4"/>
  <c r="E341" i="4"/>
  <c r="E358" i="4"/>
  <c r="D358" i="4" s="1"/>
  <c r="N359" i="4"/>
  <c r="M359" i="4"/>
  <c r="L359" i="4" s="1"/>
  <c r="O92" i="4"/>
  <c r="O354" i="4"/>
  <c r="M92" i="4"/>
  <c r="N92" i="4"/>
  <c r="N101" i="4" s="1"/>
  <c r="N354" i="4"/>
  <c r="M354" i="4"/>
  <c r="G341" i="4"/>
  <c r="O97" i="4"/>
  <c r="G84" i="14"/>
  <c r="D353" i="4"/>
  <c r="D354" i="4"/>
  <c r="F101" i="4"/>
  <c r="L330" i="4"/>
  <c r="L100" i="4"/>
  <c r="L331" i="4"/>
  <c r="L96" i="4"/>
  <c r="L259" i="4"/>
  <c r="E101" i="4"/>
  <c r="G101" i="4"/>
  <c r="J101" i="4"/>
  <c r="I101" i="4"/>
  <c r="L258" i="4"/>
  <c r="L111" i="4"/>
  <c r="L99" i="4"/>
  <c r="H97" i="4"/>
  <c r="D97" i="4"/>
  <c r="L95" i="4"/>
  <c r="L97" i="4" l="1"/>
  <c r="L354" i="4"/>
  <c r="L92" i="4"/>
  <c r="S366" i="4"/>
  <c r="L328" i="4"/>
  <c r="L103" i="4"/>
  <c r="O101" i="4"/>
  <c r="K101" i="4"/>
  <c r="M101" i="4"/>
  <c r="O59" i="2"/>
  <c r="N59" i="2"/>
  <c r="M59" i="2"/>
  <c r="L101" i="4" l="1"/>
  <c r="L59" i="2"/>
  <c r="H21" i="12"/>
  <c r="H22" i="12"/>
  <c r="H23" i="12"/>
  <c r="H18" i="6" l="1"/>
  <c r="E121" i="1" l="1"/>
  <c r="J32" i="1" l="1"/>
  <c r="I101" i="1"/>
  <c r="J101" i="1"/>
  <c r="I72" i="2" l="1"/>
  <c r="J72" i="2"/>
  <c r="H56" i="1" l="1"/>
  <c r="H57" i="1"/>
  <c r="H58" i="1"/>
  <c r="H55" i="1"/>
  <c r="C56" i="14" l="1"/>
  <c r="M83" i="7"/>
  <c r="N83" i="7"/>
  <c r="O83" i="7"/>
  <c r="H83" i="7"/>
  <c r="D83" i="7"/>
  <c r="M66" i="12"/>
  <c r="N66" i="12"/>
  <c r="O66" i="12"/>
  <c r="H65" i="12"/>
  <c r="H66" i="12"/>
  <c r="H67" i="12"/>
  <c r="D66" i="12"/>
  <c r="L83" i="7" l="1"/>
  <c r="L66" i="12"/>
  <c r="D79" i="7"/>
  <c r="D78" i="7"/>
  <c r="D69" i="7"/>
  <c r="R83" i="7" l="1"/>
  <c r="D62" i="12"/>
  <c r="D61" i="12"/>
  <c r="D52" i="12"/>
  <c r="I49" i="1" l="1"/>
  <c r="I53" i="8" l="1"/>
  <c r="J53" i="8"/>
  <c r="K53" i="8"/>
  <c r="E53" i="8"/>
  <c r="F53" i="8"/>
  <c r="G53" i="8"/>
  <c r="M78" i="7"/>
  <c r="N78" i="7"/>
  <c r="O78" i="7"/>
  <c r="M79" i="7"/>
  <c r="N79" i="7"/>
  <c r="O79" i="7"/>
  <c r="H78" i="7"/>
  <c r="H79" i="7"/>
  <c r="H69" i="7"/>
  <c r="M69" i="7"/>
  <c r="N69" i="7"/>
  <c r="O69" i="7"/>
  <c r="M61" i="12"/>
  <c r="N61" i="12"/>
  <c r="O61" i="12"/>
  <c r="H61" i="12"/>
  <c r="O62" i="12"/>
  <c r="N62" i="12"/>
  <c r="M62" i="12"/>
  <c r="H62" i="12"/>
  <c r="H52" i="12"/>
  <c r="O52" i="12"/>
  <c r="N52" i="12"/>
  <c r="M52" i="12"/>
  <c r="G46" i="14" l="1"/>
  <c r="G48" i="14"/>
  <c r="L78" i="7"/>
  <c r="L79" i="7"/>
  <c r="L69" i="7"/>
  <c r="L61" i="12"/>
  <c r="L52" i="12"/>
  <c r="L62" i="12"/>
  <c r="R78" i="7" l="1"/>
  <c r="R69" i="7"/>
  <c r="R79" i="7"/>
  <c r="E96" i="1"/>
  <c r="D328" i="4" l="1"/>
  <c r="D316" i="4"/>
  <c r="D312" i="4"/>
  <c r="D308" i="4"/>
  <c r="D304" i="4"/>
  <c r="D299" i="4"/>
  <c r="D295" i="4"/>
  <c r="D291" i="4"/>
  <c r="D287" i="4"/>
  <c r="D277" i="4"/>
  <c r="D273" i="4"/>
  <c r="D241" i="4"/>
  <c r="D231" i="4"/>
  <c r="D227" i="4"/>
  <c r="D219" i="4"/>
  <c r="D215" i="4"/>
  <c r="D211" i="4"/>
  <c r="D207" i="4"/>
  <c r="D203" i="4"/>
  <c r="D198" i="4"/>
  <c r="D194" i="4"/>
  <c r="D190" i="4"/>
  <c r="D186" i="4"/>
  <c r="D182" i="4"/>
  <c r="D177" i="4"/>
  <c r="D173" i="4"/>
  <c r="D169" i="4"/>
  <c r="D165" i="4"/>
  <c r="D157" i="4"/>
  <c r="D130" i="4"/>
  <c r="D116" i="4"/>
  <c r="D107" i="4"/>
  <c r="D29" i="4"/>
  <c r="H29" i="4"/>
  <c r="O29" i="4"/>
  <c r="O26" i="4" s="1"/>
  <c r="N29" i="4"/>
  <c r="M29" i="4"/>
  <c r="M26" i="4" l="1"/>
  <c r="L26" i="4" s="1"/>
  <c r="N26" i="4"/>
  <c r="L29" i="4"/>
  <c r="J341" i="4"/>
  <c r="I69" i="1" l="1"/>
  <c r="J69" i="1"/>
  <c r="K69" i="1"/>
  <c r="O73" i="1"/>
  <c r="N73" i="1"/>
  <c r="M73" i="1"/>
  <c r="H73" i="1"/>
  <c r="D73" i="1"/>
  <c r="L73" i="1" l="1"/>
  <c r="H69" i="1"/>
  <c r="H96" i="1" l="1"/>
  <c r="D252" i="4" l="1"/>
  <c r="D65" i="7" l="1"/>
  <c r="D48" i="12"/>
  <c r="H48" i="12" l="1"/>
  <c r="D262" i="4" l="1"/>
  <c r="N65" i="7"/>
  <c r="O65" i="7"/>
  <c r="H65" i="7"/>
  <c r="E66" i="7"/>
  <c r="F66" i="7"/>
  <c r="G66" i="7"/>
  <c r="I66" i="7"/>
  <c r="J66" i="7"/>
  <c r="K66" i="7"/>
  <c r="M48" i="12"/>
  <c r="N48" i="12"/>
  <c r="O48" i="12"/>
  <c r="E49" i="12"/>
  <c r="F49" i="12"/>
  <c r="G49" i="12"/>
  <c r="I49" i="12"/>
  <c r="J49" i="12"/>
  <c r="K49" i="12"/>
  <c r="L65" i="7" l="1"/>
  <c r="L48" i="12"/>
  <c r="N252" i="4"/>
  <c r="M252" i="4"/>
  <c r="H252" i="4"/>
  <c r="R65" i="7" l="1"/>
  <c r="L252" i="4"/>
  <c r="L249" i="4"/>
  <c r="D332" i="4"/>
  <c r="E189" i="1" l="1"/>
  <c r="G189" i="1"/>
  <c r="I101" i="7" l="1"/>
  <c r="J101" i="7"/>
  <c r="K101" i="7"/>
  <c r="E101" i="7"/>
  <c r="F101" i="7"/>
  <c r="G101" i="7"/>
  <c r="D76" i="7"/>
  <c r="H76" i="7"/>
  <c r="M76" i="7"/>
  <c r="N76" i="7"/>
  <c r="O76" i="7"/>
  <c r="O68" i="7"/>
  <c r="N68" i="7"/>
  <c r="M68" i="7"/>
  <c r="H68" i="7"/>
  <c r="D68" i="7"/>
  <c r="I84" i="12"/>
  <c r="J84" i="12"/>
  <c r="K84" i="12"/>
  <c r="E84" i="12"/>
  <c r="F84" i="12"/>
  <c r="G84" i="12"/>
  <c r="O59" i="12"/>
  <c r="N59" i="12"/>
  <c r="M59" i="12"/>
  <c r="H59" i="12"/>
  <c r="D59" i="12"/>
  <c r="O51" i="12"/>
  <c r="N51" i="12"/>
  <c r="M51" i="12"/>
  <c r="H51" i="12"/>
  <c r="D51" i="12"/>
  <c r="L68" i="7" l="1"/>
  <c r="L59" i="12"/>
  <c r="L76" i="7"/>
  <c r="L51" i="12"/>
  <c r="R76" i="7" l="1"/>
  <c r="R68" i="7"/>
  <c r="N75" i="2"/>
  <c r="N112" i="2" l="1"/>
  <c r="I141" i="1"/>
  <c r="M112" i="2" l="1"/>
  <c r="N86" i="2"/>
  <c r="M86" i="2"/>
  <c r="N102" i="2"/>
  <c r="M102" i="2"/>
  <c r="D112" i="1" l="1"/>
  <c r="D111" i="1"/>
  <c r="D110" i="1"/>
  <c r="M195" i="1"/>
  <c r="N195" i="1"/>
  <c r="O195" i="1"/>
  <c r="M196" i="1"/>
  <c r="N196" i="1"/>
  <c r="O196" i="1"/>
  <c r="M197" i="1"/>
  <c r="N197" i="1"/>
  <c r="O197" i="1"/>
  <c r="M198" i="1"/>
  <c r="N198" i="1"/>
  <c r="O198" i="1"/>
  <c r="M200" i="1"/>
  <c r="N200" i="1"/>
  <c r="O200" i="1"/>
  <c r="M201" i="1"/>
  <c r="N201" i="1"/>
  <c r="O201" i="1"/>
  <c r="M202" i="1"/>
  <c r="N202" i="1"/>
  <c r="O202" i="1"/>
  <c r="M203" i="1"/>
  <c r="N203" i="1"/>
  <c r="O203" i="1"/>
  <c r="M204" i="1"/>
  <c r="N204" i="1"/>
  <c r="O204" i="1"/>
  <c r="M205" i="1"/>
  <c r="N205" i="1"/>
  <c r="O205" i="1"/>
  <c r="M206" i="1"/>
  <c r="N206" i="1"/>
  <c r="O206" i="1"/>
  <c r="M207" i="1"/>
  <c r="N207" i="1"/>
  <c r="O207" i="1"/>
  <c r="M208" i="1"/>
  <c r="N208" i="1"/>
  <c r="O208" i="1"/>
  <c r="H195" i="1"/>
  <c r="H196" i="1"/>
  <c r="H197" i="1"/>
  <c r="H198" i="1"/>
  <c r="H200" i="1"/>
  <c r="H201" i="1"/>
  <c r="H202" i="1"/>
  <c r="H203" i="1"/>
  <c r="H204" i="1"/>
  <c r="H205" i="1"/>
  <c r="H206" i="1"/>
  <c r="H207" i="1"/>
  <c r="H208" i="1"/>
  <c r="D195" i="1"/>
  <c r="D196" i="1"/>
  <c r="D197" i="1"/>
  <c r="D198" i="1"/>
  <c r="D200" i="1"/>
  <c r="D201" i="1"/>
  <c r="D202" i="1"/>
  <c r="D203" i="1"/>
  <c r="D204" i="1"/>
  <c r="D205" i="1"/>
  <c r="D206" i="1"/>
  <c r="D207" i="1"/>
  <c r="D208" i="1"/>
  <c r="M154" i="1"/>
  <c r="N154" i="1"/>
  <c r="O154" i="1"/>
  <c r="M155" i="1"/>
  <c r="N155" i="1"/>
  <c r="O155" i="1"/>
  <c r="M156" i="1"/>
  <c r="N156" i="1"/>
  <c r="O156" i="1"/>
  <c r="M157" i="1"/>
  <c r="N157" i="1"/>
  <c r="O157" i="1"/>
  <c r="M158" i="1"/>
  <c r="N158" i="1"/>
  <c r="O158" i="1"/>
  <c r="M159" i="1"/>
  <c r="N159" i="1"/>
  <c r="O159" i="1"/>
  <c r="M160" i="1"/>
  <c r="N160" i="1"/>
  <c r="O160" i="1"/>
  <c r="M161" i="1"/>
  <c r="N161" i="1"/>
  <c r="O161" i="1"/>
  <c r="M162" i="1"/>
  <c r="N162" i="1"/>
  <c r="O162" i="1"/>
  <c r="M163" i="1"/>
  <c r="N163" i="1"/>
  <c r="O163" i="1"/>
  <c r="M164" i="1"/>
  <c r="N164" i="1"/>
  <c r="O164" i="1"/>
  <c r="M165" i="1"/>
  <c r="N165" i="1"/>
  <c r="O165" i="1"/>
  <c r="M166" i="1"/>
  <c r="N166" i="1"/>
  <c r="O166" i="1"/>
  <c r="M167" i="1"/>
  <c r="N167" i="1"/>
  <c r="O167" i="1"/>
  <c r="M168" i="1"/>
  <c r="N168" i="1"/>
  <c r="O168" i="1"/>
  <c r="M169" i="1"/>
  <c r="N169" i="1"/>
  <c r="O169" i="1"/>
  <c r="M170" i="1"/>
  <c r="N170" i="1"/>
  <c r="O170" i="1"/>
  <c r="M171" i="1"/>
  <c r="N171" i="1"/>
  <c r="O171" i="1"/>
  <c r="M172" i="1"/>
  <c r="N172" i="1"/>
  <c r="O172" i="1"/>
  <c r="M173" i="1"/>
  <c r="N173" i="1"/>
  <c r="O173" i="1"/>
  <c r="M174" i="1"/>
  <c r="N174" i="1"/>
  <c r="O174" i="1"/>
  <c r="M175" i="1"/>
  <c r="N175" i="1"/>
  <c r="O175" i="1"/>
  <c r="M176" i="1"/>
  <c r="N176" i="1"/>
  <c r="O176" i="1"/>
  <c r="M177" i="1"/>
  <c r="N177" i="1"/>
  <c r="O177" i="1"/>
  <c r="M178" i="1"/>
  <c r="N178" i="1"/>
  <c r="O178" i="1"/>
  <c r="M179" i="1"/>
  <c r="N179" i="1"/>
  <c r="O179" i="1"/>
  <c r="M180" i="1"/>
  <c r="N180" i="1"/>
  <c r="O180" i="1"/>
  <c r="M181" i="1"/>
  <c r="N181" i="1"/>
  <c r="O181" i="1"/>
  <c r="M182" i="1"/>
  <c r="N182" i="1"/>
  <c r="O182" i="1"/>
  <c r="M183" i="1"/>
  <c r="N183" i="1"/>
  <c r="O183" i="1"/>
  <c r="M184" i="1"/>
  <c r="N184" i="1"/>
  <c r="O184" i="1"/>
  <c r="M185" i="1"/>
  <c r="N185" i="1"/>
  <c r="O185" i="1"/>
  <c r="M186" i="1"/>
  <c r="N186" i="1"/>
  <c r="O186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53" i="1"/>
  <c r="D147" i="1"/>
  <c r="O147" i="1"/>
  <c r="N147" i="1"/>
  <c r="M147" i="1"/>
  <c r="O84" i="1"/>
  <c r="N84" i="1"/>
  <c r="M84" i="1"/>
  <c r="O79" i="1"/>
  <c r="N79" i="1"/>
  <c r="M79" i="1"/>
  <c r="O74" i="1"/>
  <c r="N74" i="1"/>
  <c r="M74" i="1"/>
  <c r="O68" i="1"/>
  <c r="N68" i="1"/>
  <c r="M68" i="1"/>
  <c r="O63" i="1"/>
  <c r="N63" i="1"/>
  <c r="M63" i="1"/>
  <c r="O58" i="1"/>
  <c r="N58" i="1"/>
  <c r="M58" i="1"/>
  <c r="O53" i="1"/>
  <c r="N53" i="1"/>
  <c r="M53" i="1"/>
  <c r="O42" i="1"/>
  <c r="N42" i="1"/>
  <c r="M42" i="1"/>
  <c r="O37" i="1"/>
  <c r="N37" i="1"/>
  <c r="M37" i="1"/>
  <c r="H30" i="1"/>
  <c r="H31" i="1"/>
  <c r="H33" i="1"/>
  <c r="H34" i="1"/>
  <c r="H35" i="1"/>
  <c r="H36" i="1"/>
  <c r="H37" i="1"/>
  <c r="H39" i="1"/>
  <c r="H40" i="1"/>
  <c r="H41" i="1"/>
  <c r="H42" i="1"/>
  <c r="H44" i="1"/>
  <c r="H45" i="1"/>
  <c r="H46" i="1"/>
  <c r="H47" i="1"/>
  <c r="H48" i="1"/>
  <c r="H50" i="1"/>
  <c r="H51" i="1"/>
  <c r="H52" i="1"/>
  <c r="H53" i="1"/>
  <c r="H60" i="1"/>
  <c r="H61" i="1"/>
  <c r="H62" i="1"/>
  <c r="H63" i="1"/>
  <c r="H65" i="1"/>
  <c r="H66" i="1"/>
  <c r="H67" i="1"/>
  <c r="H68" i="1"/>
  <c r="H70" i="1"/>
  <c r="H71" i="1"/>
  <c r="H72" i="1"/>
  <c r="H74" i="1"/>
  <c r="H76" i="1"/>
  <c r="H77" i="1"/>
  <c r="H78" i="1"/>
  <c r="H79" i="1"/>
  <c r="H81" i="1"/>
  <c r="H82" i="1"/>
  <c r="H83" i="1"/>
  <c r="H84" i="1"/>
  <c r="H86" i="1"/>
  <c r="H87" i="1"/>
  <c r="H88" i="1"/>
  <c r="H89" i="1"/>
  <c r="H90" i="1"/>
  <c r="D28" i="1"/>
  <c r="D30" i="1"/>
  <c r="D31" i="1"/>
  <c r="D33" i="1"/>
  <c r="D34" i="1"/>
  <c r="D35" i="1"/>
  <c r="D36" i="1"/>
  <c r="D37" i="1"/>
  <c r="D39" i="1"/>
  <c r="D40" i="1"/>
  <c r="D41" i="1"/>
  <c r="D42" i="1"/>
  <c r="D44" i="1"/>
  <c r="D45" i="1"/>
  <c r="D46" i="1"/>
  <c r="D47" i="1"/>
  <c r="D48" i="1"/>
  <c r="D50" i="1"/>
  <c r="D51" i="1"/>
  <c r="D52" i="1"/>
  <c r="D53" i="1"/>
  <c r="D55" i="1"/>
  <c r="D56" i="1"/>
  <c r="D57" i="1"/>
  <c r="D58" i="1"/>
  <c r="D60" i="1"/>
  <c r="D61" i="1"/>
  <c r="D62" i="1"/>
  <c r="D63" i="1"/>
  <c r="D65" i="1"/>
  <c r="D66" i="1"/>
  <c r="D67" i="1"/>
  <c r="D68" i="1"/>
  <c r="D70" i="1"/>
  <c r="D71" i="1"/>
  <c r="D72" i="1"/>
  <c r="D74" i="1"/>
  <c r="D76" i="1"/>
  <c r="D77" i="1"/>
  <c r="D78" i="1"/>
  <c r="D79" i="1"/>
  <c r="D81" i="1"/>
  <c r="D82" i="1"/>
  <c r="D83" i="1"/>
  <c r="D84" i="1"/>
  <c r="D86" i="1"/>
  <c r="D87" i="1"/>
  <c r="D88" i="1"/>
  <c r="D89" i="1"/>
  <c r="D90" i="1"/>
  <c r="L172" i="1" l="1"/>
  <c r="L183" i="1"/>
  <c r="L180" i="1"/>
  <c r="L176" i="1"/>
  <c r="L169" i="1"/>
  <c r="L166" i="1"/>
  <c r="L186" i="1"/>
  <c r="L207" i="1"/>
  <c r="L200" i="1"/>
  <c r="L195" i="1"/>
  <c r="L156" i="1"/>
  <c r="D109" i="1"/>
  <c r="L206" i="1"/>
  <c r="L196" i="1"/>
  <c r="L203" i="1"/>
  <c r="L163" i="1"/>
  <c r="L205" i="1"/>
  <c r="L202" i="1"/>
  <c r="L198" i="1"/>
  <c r="L208" i="1"/>
  <c r="L204" i="1"/>
  <c r="L201" i="1"/>
  <c r="L197" i="1"/>
  <c r="L184" i="1"/>
  <c r="L181" i="1"/>
  <c r="L177" i="1"/>
  <c r="L173" i="1"/>
  <c r="L170" i="1"/>
  <c r="L167" i="1"/>
  <c r="L160" i="1"/>
  <c r="L157" i="1"/>
  <c r="L185" i="1"/>
  <c r="L178" i="1"/>
  <c r="L174" i="1"/>
  <c r="L164" i="1"/>
  <c r="L161" i="1"/>
  <c r="L158" i="1"/>
  <c r="L154" i="1"/>
  <c r="L182" i="1"/>
  <c r="L179" i="1"/>
  <c r="L175" i="1"/>
  <c r="L171" i="1"/>
  <c r="L168" i="1"/>
  <c r="L165" i="1"/>
  <c r="L162" i="1"/>
  <c r="L159" i="1"/>
  <c r="L155" i="1"/>
  <c r="L37" i="1"/>
  <c r="L147" i="1"/>
  <c r="L63" i="1"/>
  <c r="L74" i="1"/>
  <c r="L84" i="1"/>
  <c r="L29" i="1"/>
  <c r="L42" i="1"/>
  <c r="L68" i="1"/>
  <c r="L28" i="1"/>
  <c r="L53" i="1"/>
  <c r="L79" i="1"/>
  <c r="L58" i="1"/>
  <c r="E20" i="3"/>
  <c r="G20" i="3"/>
  <c r="I20" i="3"/>
  <c r="J20" i="3"/>
  <c r="K20" i="3"/>
  <c r="G25" i="14" l="1"/>
  <c r="K56" i="8"/>
  <c r="J56" i="8"/>
  <c r="I56" i="8"/>
  <c r="G56" i="8"/>
  <c r="F56" i="8"/>
  <c r="E56" i="8"/>
  <c r="O55" i="8"/>
  <c r="N55" i="8"/>
  <c r="N56" i="8" s="1"/>
  <c r="M55" i="8"/>
  <c r="M56" i="8" s="1"/>
  <c r="H55" i="8"/>
  <c r="H56" i="8" s="1"/>
  <c r="D55" i="8"/>
  <c r="D56" i="8" s="1"/>
  <c r="I40" i="8"/>
  <c r="J40" i="8"/>
  <c r="K40" i="8"/>
  <c r="F40" i="8"/>
  <c r="G40" i="8"/>
  <c r="E40" i="8"/>
  <c r="I46" i="8"/>
  <c r="J46" i="8"/>
  <c r="K46" i="8"/>
  <c r="E46" i="8"/>
  <c r="F46" i="8"/>
  <c r="G46" i="8"/>
  <c r="O45" i="8"/>
  <c r="O46" i="8" s="1"/>
  <c r="N45" i="8"/>
  <c r="N46" i="8" s="1"/>
  <c r="M45" i="8"/>
  <c r="M46" i="8" s="1"/>
  <c r="H45" i="8"/>
  <c r="H46" i="8" s="1"/>
  <c r="D45" i="8"/>
  <c r="D46" i="8" s="1"/>
  <c r="L55" i="8" l="1"/>
  <c r="Q68" i="8" s="1"/>
  <c r="O56" i="8"/>
  <c r="L56" i="8" s="1"/>
  <c r="L45" i="8"/>
  <c r="Q67" i="8" s="1"/>
  <c r="L46" i="8" l="1"/>
  <c r="M82" i="7"/>
  <c r="N82" i="7"/>
  <c r="O82" i="7"/>
  <c r="H82" i="7"/>
  <c r="D82" i="7"/>
  <c r="M65" i="12"/>
  <c r="N65" i="12"/>
  <c r="O65" i="12"/>
  <c r="D65" i="12"/>
  <c r="L82" i="7" l="1"/>
  <c r="L65" i="12"/>
  <c r="H112" i="1"/>
  <c r="D26" i="4"/>
  <c r="E32" i="4"/>
  <c r="F32" i="4"/>
  <c r="G32" i="4"/>
  <c r="K32" i="4"/>
  <c r="D33" i="4"/>
  <c r="H33" i="4"/>
  <c r="D34" i="4"/>
  <c r="H34" i="4"/>
  <c r="D35" i="4"/>
  <c r="H35" i="4"/>
  <c r="E36" i="4"/>
  <c r="F36" i="4"/>
  <c r="G36" i="4"/>
  <c r="I36" i="4"/>
  <c r="J36" i="4"/>
  <c r="K36" i="4"/>
  <c r="D37" i="4"/>
  <c r="H37" i="4"/>
  <c r="D38" i="4"/>
  <c r="H38" i="4"/>
  <c r="D39" i="4"/>
  <c r="H39" i="4"/>
  <c r="G40" i="4"/>
  <c r="K40" i="4"/>
  <c r="D41" i="4"/>
  <c r="H41" i="4"/>
  <c r="D43" i="4"/>
  <c r="H43" i="4"/>
  <c r="D44" i="4"/>
  <c r="H44" i="4"/>
  <c r="E45" i="4"/>
  <c r="F45" i="4"/>
  <c r="G45" i="4"/>
  <c r="I45" i="4"/>
  <c r="J45" i="4"/>
  <c r="K45" i="4"/>
  <c r="D46" i="4"/>
  <c r="H46" i="4"/>
  <c r="D47" i="4"/>
  <c r="H47" i="4"/>
  <c r="D48" i="4"/>
  <c r="H48" i="4"/>
  <c r="E49" i="4"/>
  <c r="F49" i="4"/>
  <c r="G49" i="4"/>
  <c r="I49" i="4"/>
  <c r="J49" i="4"/>
  <c r="K49" i="4"/>
  <c r="D50" i="4"/>
  <c r="H50" i="4"/>
  <c r="D51" i="4"/>
  <c r="H51" i="4"/>
  <c r="D52" i="4"/>
  <c r="H52" i="4"/>
  <c r="E53" i="4"/>
  <c r="F53" i="4"/>
  <c r="G53" i="4"/>
  <c r="I53" i="4"/>
  <c r="J53" i="4"/>
  <c r="K53" i="4"/>
  <c r="D54" i="4"/>
  <c r="H54" i="4"/>
  <c r="D55" i="4"/>
  <c r="H55" i="4"/>
  <c r="D56" i="4"/>
  <c r="H56" i="4"/>
  <c r="E57" i="4"/>
  <c r="F57" i="4"/>
  <c r="G57" i="4"/>
  <c r="I57" i="4"/>
  <c r="J57" i="4"/>
  <c r="K57" i="4"/>
  <c r="D58" i="4"/>
  <c r="H58" i="4"/>
  <c r="D59" i="4"/>
  <c r="H59" i="4"/>
  <c r="D60" i="4"/>
  <c r="H60" i="4"/>
  <c r="E61" i="4"/>
  <c r="F61" i="4"/>
  <c r="G61" i="4"/>
  <c r="I61" i="4"/>
  <c r="J61" i="4"/>
  <c r="K61" i="4"/>
  <c r="D62" i="4"/>
  <c r="H62" i="4"/>
  <c r="D63" i="4"/>
  <c r="H63" i="4"/>
  <c r="D64" i="4"/>
  <c r="H64" i="4"/>
  <c r="E65" i="4"/>
  <c r="F65" i="4"/>
  <c r="G65" i="4"/>
  <c r="I65" i="4"/>
  <c r="J65" i="4"/>
  <c r="K65" i="4"/>
  <c r="D66" i="4"/>
  <c r="H66" i="4"/>
  <c r="D67" i="4"/>
  <c r="H67" i="4"/>
  <c r="D68" i="4"/>
  <c r="H68" i="4"/>
  <c r="E69" i="4"/>
  <c r="F69" i="4"/>
  <c r="G69" i="4"/>
  <c r="I69" i="4"/>
  <c r="J69" i="4"/>
  <c r="K69" i="4"/>
  <c r="D70" i="4"/>
  <c r="H70" i="4"/>
  <c r="D71" i="4"/>
  <c r="H71" i="4"/>
  <c r="D72" i="4"/>
  <c r="H72" i="4"/>
  <c r="E73" i="4"/>
  <c r="F73" i="4"/>
  <c r="G73" i="4"/>
  <c r="I73" i="4"/>
  <c r="J73" i="4"/>
  <c r="K73" i="4"/>
  <c r="D74" i="4"/>
  <c r="H74" i="4"/>
  <c r="D75" i="4"/>
  <c r="H75" i="4"/>
  <c r="D76" i="4"/>
  <c r="H76" i="4"/>
  <c r="F90" i="4"/>
  <c r="G90" i="4"/>
  <c r="I90" i="4"/>
  <c r="J90" i="4"/>
  <c r="K90" i="4"/>
  <c r="H81" i="4"/>
  <c r="H82" i="4"/>
  <c r="D84" i="4"/>
  <c r="H84" i="4"/>
  <c r="D101" i="4"/>
  <c r="H101" i="4"/>
  <c r="D115" i="4"/>
  <c r="H116" i="4"/>
  <c r="H120" i="4"/>
  <c r="H125" i="4"/>
  <c r="H129" i="4"/>
  <c r="H130" i="4"/>
  <c r="H133" i="4"/>
  <c r="H138" i="4"/>
  <c r="H139" i="4"/>
  <c r="H142" i="4"/>
  <c r="H147" i="4"/>
  <c r="G49" i="14"/>
  <c r="H151" i="4"/>
  <c r="G50" i="14"/>
  <c r="H156" i="4"/>
  <c r="H157" i="4"/>
  <c r="H160" i="4"/>
  <c r="G52" i="14"/>
  <c r="H164" i="4"/>
  <c r="H165" i="4"/>
  <c r="H168" i="4"/>
  <c r="H169" i="4"/>
  <c r="H172" i="4"/>
  <c r="H173" i="4"/>
  <c r="H176" i="4"/>
  <c r="H177" i="4"/>
  <c r="H181" i="4"/>
  <c r="H182" i="4"/>
  <c r="H185" i="4"/>
  <c r="H186" i="4"/>
  <c r="H189" i="4"/>
  <c r="H190" i="4"/>
  <c r="H193" i="4"/>
  <c r="H194" i="4"/>
  <c r="H197" i="4"/>
  <c r="H198" i="4"/>
  <c r="H202" i="4"/>
  <c r="H203" i="4"/>
  <c r="H206" i="4"/>
  <c r="H207" i="4"/>
  <c r="H210" i="4"/>
  <c r="H211" i="4"/>
  <c r="H214" i="4"/>
  <c r="H215" i="4"/>
  <c r="H218" i="4"/>
  <c r="H219" i="4"/>
  <c r="H222" i="4"/>
  <c r="D223" i="4"/>
  <c r="H223" i="4"/>
  <c r="H226" i="4"/>
  <c r="H227" i="4"/>
  <c r="H230" i="4"/>
  <c r="H231" i="4"/>
  <c r="H234" i="4"/>
  <c r="D69" i="14"/>
  <c r="D70" i="14"/>
  <c r="H241" i="4"/>
  <c r="H244" i="4"/>
  <c r="H256" i="4"/>
  <c r="H260" i="4" s="1"/>
  <c r="E260" i="4"/>
  <c r="F260" i="4"/>
  <c r="G260" i="4"/>
  <c r="I260" i="4"/>
  <c r="J260" i="4"/>
  <c r="K260" i="4"/>
  <c r="K267" i="4"/>
  <c r="D269" i="4"/>
  <c r="H269" i="4"/>
  <c r="D270" i="4"/>
  <c r="H270" i="4"/>
  <c r="G271" i="4"/>
  <c r="K271" i="4"/>
  <c r="H273" i="4"/>
  <c r="D274" i="4"/>
  <c r="H274" i="4"/>
  <c r="G275" i="4"/>
  <c r="K275" i="4"/>
  <c r="H277" i="4"/>
  <c r="D278" i="4"/>
  <c r="H278" i="4"/>
  <c r="D279" i="4"/>
  <c r="K279" i="4"/>
  <c r="D281" i="4"/>
  <c r="H281" i="4"/>
  <c r="D282" i="4"/>
  <c r="H282" i="4"/>
  <c r="G285" i="4"/>
  <c r="F74" i="14" s="1"/>
  <c r="K285" i="4"/>
  <c r="J74" i="14" s="1"/>
  <c r="H287" i="4"/>
  <c r="D288" i="4"/>
  <c r="H288" i="4"/>
  <c r="G289" i="4"/>
  <c r="F75" i="14" s="1"/>
  <c r="K289" i="4"/>
  <c r="J75" i="14" s="1"/>
  <c r="H291" i="4"/>
  <c r="D292" i="4"/>
  <c r="H292" i="4"/>
  <c r="G293" i="4"/>
  <c r="F76" i="14" s="1"/>
  <c r="K293" i="4"/>
  <c r="J76" i="14" s="1"/>
  <c r="H295" i="4"/>
  <c r="D296" i="4"/>
  <c r="H296" i="4"/>
  <c r="G297" i="4"/>
  <c r="F77" i="14" s="1"/>
  <c r="K297" i="4"/>
  <c r="J77" i="14" s="1"/>
  <c r="H299" i="4"/>
  <c r="D300" i="4"/>
  <c r="H300" i="4"/>
  <c r="D301" i="4"/>
  <c r="H301" i="4"/>
  <c r="G302" i="4"/>
  <c r="F78" i="14" s="1"/>
  <c r="K302" i="4"/>
  <c r="J78" i="14" s="1"/>
  <c r="H304" i="4"/>
  <c r="D305" i="4"/>
  <c r="H305" i="4"/>
  <c r="G306" i="4"/>
  <c r="F79" i="14" s="1"/>
  <c r="K306" i="4"/>
  <c r="J79" i="14" s="1"/>
  <c r="H308" i="4"/>
  <c r="D309" i="4"/>
  <c r="H309" i="4"/>
  <c r="G310" i="4"/>
  <c r="F80" i="14" s="1"/>
  <c r="K310" i="4"/>
  <c r="J80" i="14" s="1"/>
  <c r="H312" i="4"/>
  <c r="D313" i="4"/>
  <c r="H313" i="4"/>
  <c r="G314" i="4"/>
  <c r="F81" i="14" s="1"/>
  <c r="K314" i="4"/>
  <c r="J81" i="14" s="1"/>
  <c r="H316" i="4"/>
  <c r="D317" i="4"/>
  <c r="H317" i="4"/>
  <c r="D318" i="4"/>
  <c r="H318" i="4"/>
  <c r="H319" i="4"/>
  <c r="K341" i="4"/>
  <c r="D325" i="4"/>
  <c r="H325" i="4"/>
  <c r="H326" i="4"/>
  <c r="H334" i="4"/>
  <c r="D335" i="4"/>
  <c r="H335" i="4"/>
  <c r="E346" i="4"/>
  <c r="F346" i="4"/>
  <c r="G346" i="4"/>
  <c r="I346" i="4"/>
  <c r="J346" i="4"/>
  <c r="K346" i="4"/>
  <c r="K352" i="4" l="1"/>
  <c r="K342" i="4" s="1"/>
  <c r="J352" i="4"/>
  <c r="J342" i="4" s="1"/>
  <c r="G352" i="4"/>
  <c r="G342" i="4" s="1"/>
  <c r="I352" i="4"/>
  <c r="I342" i="4" s="1"/>
  <c r="F352" i="4"/>
  <c r="F342" i="4" s="1"/>
  <c r="E352" i="4"/>
  <c r="E342" i="4" s="1"/>
  <c r="K320" i="4"/>
  <c r="G320" i="4"/>
  <c r="H254" i="4"/>
  <c r="R82" i="7"/>
  <c r="G76" i="14"/>
  <c r="G77" i="14"/>
  <c r="G44" i="14"/>
  <c r="G43" i="14"/>
  <c r="G80" i="14"/>
  <c r="G41" i="14"/>
  <c r="G78" i="14"/>
  <c r="G75" i="14"/>
  <c r="G81" i="14"/>
  <c r="G74" i="14"/>
  <c r="G69" i="14"/>
  <c r="G70" i="14"/>
  <c r="D45" i="4"/>
  <c r="D36" i="4"/>
  <c r="D73" i="4"/>
  <c r="D65" i="4"/>
  <c r="D69" i="4"/>
  <c r="D61" i="4"/>
  <c r="D40" i="4"/>
  <c r="D53" i="4"/>
  <c r="D260" i="4"/>
  <c r="D126" i="4"/>
  <c r="D49" i="4"/>
  <c r="D326" i="4"/>
  <c r="D148" i="4"/>
  <c r="D134" i="4"/>
  <c r="D32" i="4"/>
  <c r="D271" i="4"/>
  <c r="H279" i="4"/>
  <c r="H271" i="4"/>
  <c r="D322" i="4"/>
  <c r="H45" i="4"/>
  <c r="G77" i="4"/>
  <c r="H346" i="4"/>
  <c r="H36" i="4"/>
  <c r="D57" i="4"/>
  <c r="D90" i="4"/>
  <c r="H332" i="4"/>
  <c r="H314" i="4"/>
  <c r="H306" i="4"/>
  <c r="G79" i="14"/>
  <c r="H310" i="4"/>
  <c r="H289" i="4"/>
  <c r="D306" i="4"/>
  <c r="D79" i="14"/>
  <c r="H302" i="4"/>
  <c r="D302" i="4"/>
  <c r="D310" i="4"/>
  <c r="H297" i="4"/>
  <c r="D297" i="4"/>
  <c r="H293" i="4"/>
  <c r="D293" i="4"/>
  <c r="D285" i="4"/>
  <c r="H73" i="4"/>
  <c r="H57" i="4"/>
  <c r="H53" i="4"/>
  <c r="H49" i="4"/>
  <c r="H40" i="4"/>
  <c r="H32" i="4"/>
  <c r="K77" i="4"/>
  <c r="H69" i="4"/>
  <c r="H65" i="4"/>
  <c r="H61" i="4"/>
  <c r="H322" i="4"/>
  <c r="D289" i="4"/>
  <c r="D346" i="4"/>
  <c r="J77" i="4"/>
  <c r="I77" i="4"/>
  <c r="F77" i="4"/>
  <c r="E77" i="4"/>
  <c r="H267" i="4"/>
  <c r="H285" i="4"/>
  <c r="D275" i="4"/>
  <c r="D112" i="4"/>
  <c r="E90" i="4"/>
  <c r="D314" i="4"/>
  <c r="H275" i="4"/>
  <c r="D267" i="4"/>
  <c r="H90" i="4"/>
  <c r="M96" i="2"/>
  <c r="D254" i="4" l="1"/>
  <c r="H320" i="4"/>
  <c r="D320" i="4"/>
  <c r="D341" i="4"/>
  <c r="H352" i="4"/>
  <c r="H342" i="4" s="1"/>
  <c r="D352" i="4"/>
  <c r="H341" i="4"/>
  <c r="D351" i="4"/>
  <c r="H77" i="4"/>
  <c r="D77" i="4"/>
  <c r="M20" i="12"/>
  <c r="N20" i="12"/>
  <c r="M21" i="12"/>
  <c r="N21" i="12"/>
  <c r="M22" i="12"/>
  <c r="N22" i="12"/>
  <c r="M23" i="12"/>
  <c r="N23" i="12"/>
  <c r="M24" i="12"/>
  <c r="N24" i="12"/>
  <c r="M26" i="12"/>
  <c r="N26" i="12"/>
  <c r="M27" i="12"/>
  <c r="N27" i="12"/>
  <c r="M28" i="12"/>
  <c r="N28" i="12"/>
  <c r="M29" i="12"/>
  <c r="N29" i="12"/>
  <c r="M30" i="12"/>
  <c r="N30" i="12"/>
  <c r="M34" i="12"/>
  <c r="N34" i="12"/>
  <c r="M35" i="12"/>
  <c r="N35" i="12"/>
  <c r="M36" i="12"/>
  <c r="N36" i="12"/>
  <c r="M37" i="12"/>
  <c r="N37" i="12"/>
  <c r="M38" i="12"/>
  <c r="N38" i="12"/>
  <c r="M39" i="12"/>
  <c r="N39" i="12"/>
  <c r="M40" i="12"/>
  <c r="N40" i="12"/>
  <c r="M41" i="12"/>
  <c r="N41" i="12"/>
  <c r="M42" i="12"/>
  <c r="N42" i="12"/>
  <c r="M43" i="12"/>
  <c r="N43" i="12"/>
  <c r="M44" i="12"/>
  <c r="N44" i="12"/>
  <c r="M47" i="12"/>
  <c r="M49" i="12" s="1"/>
  <c r="M53" i="12"/>
  <c r="N53" i="12"/>
  <c r="O53" i="12"/>
  <c r="M54" i="12"/>
  <c r="N54" i="12"/>
  <c r="O54" i="12"/>
  <c r="M55" i="12"/>
  <c r="N55" i="12"/>
  <c r="O55" i="12"/>
  <c r="M56" i="12"/>
  <c r="N56" i="12"/>
  <c r="O56" i="12"/>
  <c r="M57" i="12"/>
  <c r="N57" i="12"/>
  <c r="O57" i="12"/>
  <c r="M58" i="12"/>
  <c r="N58" i="12"/>
  <c r="O58" i="12"/>
  <c r="M60" i="12"/>
  <c r="N60" i="12"/>
  <c r="O60" i="12"/>
  <c r="M64" i="12"/>
  <c r="N64" i="12"/>
  <c r="O64" i="12"/>
  <c r="M67" i="12"/>
  <c r="N67" i="12"/>
  <c r="O67" i="12"/>
  <c r="M68" i="12"/>
  <c r="N68" i="12"/>
  <c r="O68" i="12"/>
  <c r="M69" i="12"/>
  <c r="N69" i="12"/>
  <c r="O69" i="12"/>
  <c r="M70" i="12"/>
  <c r="N70" i="12"/>
  <c r="O70" i="12"/>
  <c r="M71" i="12"/>
  <c r="N71" i="12"/>
  <c r="O71" i="12"/>
  <c r="M72" i="12"/>
  <c r="N72" i="12"/>
  <c r="O72" i="12"/>
  <c r="M73" i="12"/>
  <c r="N73" i="12"/>
  <c r="O73" i="12"/>
  <c r="M74" i="12"/>
  <c r="N74" i="12"/>
  <c r="O74" i="12"/>
  <c r="M75" i="12"/>
  <c r="N75" i="12"/>
  <c r="O75" i="12"/>
  <c r="M76" i="12"/>
  <c r="N76" i="12"/>
  <c r="O76" i="12"/>
  <c r="M77" i="12"/>
  <c r="N77" i="12"/>
  <c r="O77" i="12"/>
  <c r="M78" i="12"/>
  <c r="N78" i="12"/>
  <c r="O78" i="12"/>
  <c r="M79" i="12"/>
  <c r="N79" i="12"/>
  <c r="O79" i="12"/>
  <c r="M80" i="12"/>
  <c r="N80" i="12"/>
  <c r="O80" i="12"/>
  <c r="M81" i="12"/>
  <c r="N81" i="12"/>
  <c r="O81" i="12"/>
  <c r="M82" i="12"/>
  <c r="N82" i="12"/>
  <c r="O82" i="12"/>
  <c r="M83" i="12"/>
  <c r="N83" i="12"/>
  <c r="O83" i="12"/>
  <c r="M86" i="12"/>
  <c r="N86" i="12"/>
  <c r="O86" i="12"/>
  <c r="M87" i="12"/>
  <c r="N87" i="12"/>
  <c r="O87" i="12"/>
  <c r="M88" i="12"/>
  <c r="N88" i="12"/>
  <c r="O88" i="12"/>
  <c r="M89" i="12"/>
  <c r="N89" i="12"/>
  <c r="O89" i="12"/>
  <c r="M91" i="12"/>
  <c r="N91" i="12"/>
  <c r="O91" i="12"/>
  <c r="M92" i="12"/>
  <c r="N92" i="12"/>
  <c r="O92" i="12"/>
  <c r="M93" i="12"/>
  <c r="N93" i="12"/>
  <c r="O93" i="12"/>
  <c r="M94" i="12"/>
  <c r="N94" i="12"/>
  <c r="O94" i="12"/>
  <c r="M95" i="12"/>
  <c r="N95" i="12"/>
  <c r="O95" i="12"/>
  <c r="M96" i="12"/>
  <c r="N96" i="12"/>
  <c r="O96" i="12"/>
  <c r="M97" i="12"/>
  <c r="N97" i="12"/>
  <c r="O97" i="12"/>
  <c r="M98" i="12"/>
  <c r="N98" i="12"/>
  <c r="O98" i="12"/>
  <c r="M99" i="12"/>
  <c r="N99" i="12"/>
  <c r="O99" i="12"/>
  <c r="O102" i="12"/>
  <c r="O103" i="12"/>
  <c r="O104" i="12"/>
  <c r="D342" i="4" l="1"/>
  <c r="O106" i="12"/>
  <c r="N32" i="12"/>
  <c r="M32" i="12"/>
  <c r="N84" i="12"/>
  <c r="O84" i="12"/>
  <c r="M84" i="12"/>
  <c r="I44" i="2" l="1"/>
  <c r="J44" i="2"/>
  <c r="I27" i="14" s="1"/>
  <c r="N93" i="2" l="1"/>
  <c r="M93" i="2"/>
  <c r="O93" i="2"/>
  <c r="N92" i="2"/>
  <c r="M92" i="2"/>
  <c r="K189" i="1"/>
  <c r="K192" i="1" s="1"/>
  <c r="J29" i="10" s="1"/>
  <c r="J189" i="1"/>
  <c r="J192" i="1" s="1"/>
  <c r="I29" i="10" s="1"/>
  <c r="I189" i="1"/>
  <c r="K80" i="2" l="1"/>
  <c r="I80" i="2"/>
  <c r="J80" i="2"/>
  <c r="I68" i="2"/>
  <c r="J68" i="2"/>
  <c r="K68" i="2"/>
  <c r="I64" i="2"/>
  <c r="J64" i="2"/>
  <c r="K64" i="2"/>
  <c r="I60" i="2"/>
  <c r="J60" i="2"/>
  <c r="K60" i="2"/>
  <c r="I56" i="2"/>
  <c r="J56" i="2"/>
  <c r="K56" i="2"/>
  <c r="I48" i="2"/>
  <c r="J48" i="2"/>
  <c r="K48" i="2"/>
  <c r="I76" i="2"/>
  <c r="J76" i="2"/>
  <c r="I52" i="2"/>
  <c r="J52" i="2"/>
  <c r="I109" i="1" l="1"/>
  <c r="H37" i="3" l="1"/>
  <c r="D104" i="1"/>
  <c r="H104" i="1"/>
  <c r="M104" i="1"/>
  <c r="N104" i="1"/>
  <c r="O104" i="1"/>
  <c r="F220" i="1"/>
  <c r="G220" i="1"/>
  <c r="I220" i="1"/>
  <c r="J220" i="1"/>
  <c r="K220" i="1"/>
  <c r="K64" i="1"/>
  <c r="J64" i="1"/>
  <c r="I64" i="1"/>
  <c r="J49" i="1"/>
  <c r="G49" i="1"/>
  <c r="F49" i="1"/>
  <c r="E49" i="1"/>
  <c r="D49" i="1" l="1"/>
  <c r="H64" i="1"/>
  <c r="H220" i="1"/>
  <c r="H147" i="1"/>
  <c r="L104" i="1"/>
  <c r="K49" i="1"/>
  <c r="N48" i="1"/>
  <c r="G27" i="1"/>
  <c r="I27" i="1"/>
  <c r="J27" i="1"/>
  <c r="K27" i="1"/>
  <c r="H49" i="1" l="1"/>
  <c r="H27" i="1"/>
  <c r="D27" i="1"/>
  <c r="O48" i="1"/>
  <c r="M48" i="1"/>
  <c r="L48" i="1" l="1"/>
  <c r="N84" i="4"/>
  <c r="O84" i="4"/>
  <c r="M84" i="4"/>
  <c r="O129" i="2"/>
  <c r="N129" i="2"/>
  <c r="M129" i="2"/>
  <c r="O128" i="2"/>
  <c r="N128" i="2"/>
  <c r="M128" i="2"/>
  <c r="O127" i="2"/>
  <c r="N127" i="2"/>
  <c r="M127" i="2"/>
  <c r="O126" i="2"/>
  <c r="N126" i="2"/>
  <c r="M126" i="2"/>
  <c r="H51" i="8"/>
  <c r="H53" i="8" s="1"/>
  <c r="H29" i="2"/>
  <c r="H30" i="2"/>
  <c r="H31" i="2"/>
  <c r="H32" i="2"/>
  <c r="H33" i="2"/>
  <c r="H34" i="2"/>
  <c r="H35" i="2"/>
  <c r="H36" i="2"/>
  <c r="H37" i="2"/>
  <c r="H38" i="2"/>
  <c r="H39" i="2"/>
  <c r="H41" i="2"/>
  <c r="H42" i="2"/>
  <c r="H43" i="2"/>
  <c r="M353" i="4"/>
  <c r="N353" i="4"/>
  <c r="M325" i="4"/>
  <c r="N325" i="4"/>
  <c r="O353" i="4"/>
  <c r="O325" i="4"/>
  <c r="E109" i="1"/>
  <c r="G109" i="1"/>
  <c r="K109" i="1"/>
  <c r="D64" i="12"/>
  <c r="Q223" i="1"/>
  <c r="I38" i="1"/>
  <c r="K38" i="1"/>
  <c r="O31" i="1"/>
  <c r="N31" i="1"/>
  <c r="M31" i="1"/>
  <c r="E141" i="1"/>
  <c r="F141" i="1"/>
  <c r="G141" i="1"/>
  <c r="K141" i="1"/>
  <c r="O142" i="1"/>
  <c r="N142" i="1"/>
  <c r="M142" i="1"/>
  <c r="H142" i="1"/>
  <c r="D142" i="1"/>
  <c r="I57" i="3"/>
  <c r="J57" i="3"/>
  <c r="H64" i="12"/>
  <c r="H68" i="12"/>
  <c r="H69" i="12"/>
  <c r="H70" i="12"/>
  <c r="H71" i="12"/>
  <c r="H72" i="12"/>
  <c r="M39" i="3"/>
  <c r="N39" i="3"/>
  <c r="O81" i="7"/>
  <c r="N81" i="7"/>
  <c r="M81" i="7"/>
  <c r="H81" i="7"/>
  <c r="D81" i="7"/>
  <c r="O86" i="7"/>
  <c r="N86" i="7"/>
  <c r="M86" i="7"/>
  <c r="H86" i="7"/>
  <c r="D86" i="7"/>
  <c r="O84" i="7"/>
  <c r="N84" i="7"/>
  <c r="M84" i="7"/>
  <c r="H84" i="7"/>
  <c r="D84" i="7"/>
  <c r="O190" i="4"/>
  <c r="N190" i="4"/>
  <c r="M190" i="4"/>
  <c r="O182" i="4"/>
  <c r="N57" i="14" s="1"/>
  <c r="N182" i="4"/>
  <c r="M57" i="14" s="1"/>
  <c r="M182" i="4"/>
  <c r="L57" i="14" s="1"/>
  <c r="O41" i="3"/>
  <c r="N41" i="3"/>
  <c r="M41" i="3"/>
  <c r="H41" i="3"/>
  <c r="D41" i="3"/>
  <c r="H39" i="3"/>
  <c r="D39" i="3"/>
  <c r="D69" i="12"/>
  <c r="D67" i="12"/>
  <c r="E93" i="1"/>
  <c r="M97" i="1"/>
  <c r="J93" i="1"/>
  <c r="I93" i="1"/>
  <c r="K93" i="1"/>
  <c r="H97" i="1"/>
  <c r="O335" i="4"/>
  <c r="N335" i="4"/>
  <c r="M335" i="4"/>
  <c r="N326" i="4"/>
  <c r="M326" i="4"/>
  <c r="O318" i="4"/>
  <c r="N318" i="4"/>
  <c r="M318" i="4"/>
  <c r="O317" i="4"/>
  <c r="N317" i="4"/>
  <c r="M317" i="4"/>
  <c r="O316" i="4"/>
  <c r="N316" i="4"/>
  <c r="M316" i="4"/>
  <c r="N314" i="4"/>
  <c r="O314" i="4"/>
  <c r="O313" i="4"/>
  <c r="N313" i="4"/>
  <c r="M313" i="4"/>
  <c r="O312" i="4"/>
  <c r="N312" i="4"/>
  <c r="M312" i="4"/>
  <c r="O309" i="4"/>
  <c r="N309" i="4"/>
  <c r="M309" i="4"/>
  <c r="O308" i="4"/>
  <c r="N308" i="4"/>
  <c r="M308" i="4"/>
  <c r="O305" i="4"/>
  <c r="N305" i="4"/>
  <c r="M305" i="4"/>
  <c r="O304" i="4"/>
  <c r="N304" i="4"/>
  <c r="M304" i="4"/>
  <c r="O302" i="4"/>
  <c r="O301" i="4"/>
  <c r="N301" i="4"/>
  <c r="M301" i="4"/>
  <c r="O300" i="4"/>
  <c r="N300" i="4"/>
  <c r="M300" i="4"/>
  <c r="O299" i="4"/>
  <c r="N299" i="4"/>
  <c r="M299" i="4"/>
  <c r="O296" i="4"/>
  <c r="N296" i="4"/>
  <c r="M296" i="4"/>
  <c r="O295" i="4"/>
  <c r="N295" i="4"/>
  <c r="M295" i="4"/>
  <c r="N293" i="4"/>
  <c r="O293" i="4"/>
  <c r="O292" i="4"/>
  <c r="N292" i="4"/>
  <c r="M292" i="4"/>
  <c r="O291" i="4"/>
  <c r="N291" i="4"/>
  <c r="M291" i="4"/>
  <c r="O288" i="4"/>
  <c r="N288" i="4"/>
  <c r="M288" i="4"/>
  <c r="O287" i="4"/>
  <c r="N287" i="4"/>
  <c r="M287" i="4"/>
  <c r="N285" i="4"/>
  <c r="O282" i="4"/>
  <c r="N282" i="4"/>
  <c r="M282" i="4"/>
  <c r="O281" i="4"/>
  <c r="N281" i="4"/>
  <c r="M281" i="4"/>
  <c r="O279" i="4"/>
  <c r="O278" i="4"/>
  <c r="N278" i="4"/>
  <c r="M278" i="4"/>
  <c r="O277" i="4"/>
  <c r="N277" i="4"/>
  <c r="M277" i="4"/>
  <c r="N275" i="4"/>
  <c r="O275" i="4"/>
  <c r="O274" i="4"/>
  <c r="N274" i="4"/>
  <c r="M274" i="4"/>
  <c r="O273" i="4"/>
  <c r="N273" i="4"/>
  <c r="M273" i="4"/>
  <c r="M269" i="4"/>
  <c r="N269" i="4"/>
  <c r="O269" i="4"/>
  <c r="M270" i="4"/>
  <c r="N270" i="4"/>
  <c r="O270" i="4"/>
  <c r="O256" i="4"/>
  <c r="O260" i="4" s="1"/>
  <c r="N256" i="4"/>
  <c r="N260" i="4" s="1"/>
  <c r="M256" i="4"/>
  <c r="O241" i="4"/>
  <c r="N241" i="4"/>
  <c r="M241" i="4"/>
  <c r="O231" i="4"/>
  <c r="N231" i="4"/>
  <c r="M231" i="4"/>
  <c r="O227" i="4"/>
  <c r="N227" i="4"/>
  <c r="M227" i="4"/>
  <c r="O223" i="4"/>
  <c r="N223" i="4"/>
  <c r="M223" i="4"/>
  <c r="O219" i="4"/>
  <c r="N219" i="4"/>
  <c r="M219" i="4"/>
  <c r="O215" i="4"/>
  <c r="N215" i="4"/>
  <c r="M215" i="4"/>
  <c r="O211" i="4"/>
  <c r="N211" i="4"/>
  <c r="M211" i="4"/>
  <c r="O207" i="4"/>
  <c r="N207" i="4"/>
  <c r="M207" i="4"/>
  <c r="O203" i="4"/>
  <c r="N203" i="4"/>
  <c r="M203" i="4"/>
  <c r="O194" i="4"/>
  <c r="N194" i="4"/>
  <c r="M194" i="4"/>
  <c r="O186" i="4"/>
  <c r="N186" i="4"/>
  <c r="M186" i="4"/>
  <c r="O177" i="4"/>
  <c r="N177" i="4"/>
  <c r="M177" i="4"/>
  <c r="O173" i="4"/>
  <c r="N173" i="4"/>
  <c r="M173" i="4"/>
  <c r="O169" i="4"/>
  <c r="N169" i="4"/>
  <c r="M169" i="4"/>
  <c r="O165" i="4"/>
  <c r="N165" i="4"/>
  <c r="M165" i="4"/>
  <c r="O164" i="4"/>
  <c r="N164" i="4"/>
  <c r="M164" i="4"/>
  <c r="O157" i="4"/>
  <c r="N157" i="4"/>
  <c r="M157" i="4"/>
  <c r="O156" i="4"/>
  <c r="N156" i="4"/>
  <c r="M156" i="4"/>
  <c r="O151" i="4"/>
  <c r="N151" i="4"/>
  <c r="M151" i="4"/>
  <c r="O147" i="4"/>
  <c r="N147" i="4"/>
  <c r="M147" i="4"/>
  <c r="L349" i="4"/>
  <c r="O139" i="4"/>
  <c r="N139" i="4"/>
  <c r="M139" i="4"/>
  <c r="O138" i="4"/>
  <c r="O134" i="4" s="1"/>
  <c r="N138" i="4"/>
  <c r="N134" i="4" s="1"/>
  <c r="M138" i="4"/>
  <c r="M134" i="4" s="1"/>
  <c r="O125" i="4"/>
  <c r="O351" i="4" s="1"/>
  <c r="N125" i="4"/>
  <c r="N351" i="4" s="1"/>
  <c r="M125" i="4"/>
  <c r="M351" i="4" s="1"/>
  <c r="O33" i="4"/>
  <c r="N33" i="4"/>
  <c r="M33" i="4"/>
  <c r="O76" i="4"/>
  <c r="N76" i="4"/>
  <c r="M76" i="4"/>
  <c r="O75" i="4"/>
  <c r="N75" i="4"/>
  <c r="M75" i="4"/>
  <c r="O74" i="4"/>
  <c r="N74" i="4"/>
  <c r="M74" i="4"/>
  <c r="O72" i="4"/>
  <c r="N72" i="4"/>
  <c r="M72" i="4"/>
  <c r="O71" i="4"/>
  <c r="N71" i="4"/>
  <c r="M71" i="4"/>
  <c r="O70" i="4"/>
  <c r="N70" i="4"/>
  <c r="M70" i="4"/>
  <c r="O68" i="4"/>
  <c r="N68" i="4"/>
  <c r="M68" i="4"/>
  <c r="O67" i="4"/>
  <c r="N67" i="4"/>
  <c r="M67" i="4"/>
  <c r="O66" i="4"/>
  <c r="N66" i="4"/>
  <c r="M66" i="4"/>
  <c r="O64" i="4"/>
  <c r="N64" i="4"/>
  <c r="M64" i="4"/>
  <c r="O63" i="4"/>
  <c r="N63" i="4"/>
  <c r="M63" i="4"/>
  <c r="O62" i="4"/>
  <c r="N62" i="4"/>
  <c r="M62" i="4"/>
  <c r="O60" i="4"/>
  <c r="N60" i="4"/>
  <c r="M60" i="4"/>
  <c r="O59" i="4"/>
  <c r="N59" i="4"/>
  <c r="M59" i="4"/>
  <c r="O58" i="4"/>
  <c r="N58" i="4"/>
  <c r="M58" i="4"/>
  <c r="O56" i="4"/>
  <c r="N56" i="4"/>
  <c r="M56" i="4"/>
  <c r="O55" i="4"/>
  <c r="N55" i="4"/>
  <c r="M55" i="4"/>
  <c r="O54" i="4"/>
  <c r="N54" i="4"/>
  <c r="M54" i="4"/>
  <c r="O52" i="4"/>
  <c r="N52" i="4"/>
  <c r="M52" i="4"/>
  <c r="O51" i="4"/>
  <c r="N51" i="4"/>
  <c r="M51" i="4"/>
  <c r="O50" i="4"/>
  <c r="N50" i="4"/>
  <c r="M50" i="4"/>
  <c r="O48" i="4"/>
  <c r="N48" i="4"/>
  <c r="M48" i="4"/>
  <c r="O47" i="4"/>
  <c r="N47" i="4"/>
  <c r="M47" i="4"/>
  <c r="O46" i="4"/>
  <c r="N46" i="4"/>
  <c r="M46" i="4"/>
  <c r="M81" i="4"/>
  <c r="N81" i="4"/>
  <c r="O81" i="4"/>
  <c r="M82" i="4"/>
  <c r="N82" i="4"/>
  <c r="O82" i="4"/>
  <c r="O44" i="4"/>
  <c r="N44" i="4"/>
  <c r="M44" i="4"/>
  <c r="O43" i="4"/>
  <c r="N43" i="4"/>
  <c r="M43" i="4"/>
  <c r="O41" i="4"/>
  <c r="N41" i="4"/>
  <c r="M41" i="4"/>
  <c r="O39" i="4"/>
  <c r="N39" i="4"/>
  <c r="M39" i="4"/>
  <c r="O38" i="4"/>
  <c r="N38" i="4"/>
  <c r="M38" i="4"/>
  <c r="O37" i="4"/>
  <c r="N37" i="4"/>
  <c r="M37" i="4"/>
  <c r="M34" i="4"/>
  <c r="N34" i="4"/>
  <c r="O34" i="4"/>
  <c r="M35" i="4"/>
  <c r="N35" i="4"/>
  <c r="O35" i="4"/>
  <c r="H114" i="1"/>
  <c r="H110" i="1"/>
  <c r="H102" i="1"/>
  <c r="H100" i="1"/>
  <c r="H99" i="1"/>
  <c r="H98" i="1"/>
  <c r="H95" i="1"/>
  <c r="H94" i="1"/>
  <c r="H214" i="1"/>
  <c r="H215" i="1"/>
  <c r="H216" i="1"/>
  <c r="D95" i="1"/>
  <c r="M95" i="1"/>
  <c r="N95" i="1"/>
  <c r="O95" i="1"/>
  <c r="Q25" i="6"/>
  <c r="Q24" i="6"/>
  <c r="Q23" i="6"/>
  <c r="Q21" i="6"/>
  <c r="G64" i="1"/>
  <c r="K151" i="1"/>
  <c r="I151" i="1"/>
  <c r="G85" i="1"/>
  <c r="I85" i="1"/>
  <c r="H37" i="14" s="1"/>
  <c r="J85" i="1"/>
  <c r="I37" i="14" s="1"/>
  <c r="K85" i="1"/>
  <c r="J37" i="14" s="1"/>
  <c r="G80" i="1"/>
  <c r="I80" i="1"/>
  <c r="J80" i="1"/>
  <c r="K80" i="1"/>
  <c r="G75" i="1"/>
  <c r="I75" i="1"/>
  <c r="H35" i="14" s="1"/>
  <c r="J75" i="1"/>
  <c r="I35" i="14" s="1"/>
  <c r="K75" i="1"/>
  <c r="G69" i="1"/>
  <c r="G59" i="1"/>
  <c r="I59" i="1"/>
  <c r="H32" i="14" s="1"/>
  <c r="J59" i="1"/>
  <c r="I32" i="14" s="1"/>
  <c r="K59" i="1"/>
  <c r="I54" i="1"/>
  <c r="J54" i="1"/>
  <c r="I31" i="14" s="1"/>
  <c r="K54" i="1"/>
  <c r="G43" i="1"/>
  <c r="F29" i="14" s="1"/>
  <c r="I43" i="1"/>
  <c r="H29" i="14" s="1"/>
  <c r="J43" i="1"/>
  <c r="I29" i="14" s="1"/>
  <c r="K43" i="1"/>
  <c r="J29" i="14" s="1"/>
  <c r="G38" i="1"/>
  <c r="J38" i="1"/>
  <c r="G32" i="1"/>
  <c r="I32" i="1"/>
  <c r="H27" i="14" s="1"/>
  <c r="K32" i="1"/>
  <c r="H140" i="1"/>
  <c r="M140" i="1"/>
  <c r="N140" i="1"/>
  <c r="O140" i="1"/>
  <c r="I137" i="1"/>
  <c r="J137" i="1"/>
  <c r="K137" i="1"/>
  <c r="J133" i="1"/>
  <c r="K133" i="1"/>
  <c r="I129" i="1"/>
  <c r="H34" i="14" s="1"/>
  <c r="J129" i="1"/>
  <c r="I34" i="14" s="1"/>
  <c r="K129" i="1"/>
  <c r="J34" i="14" s="1"/>
  <c r="F121" i="1"/>
  <c r="G121" i="1"/>
  <c r="I121" i="1"/>
  <c r="J121" i="1"/>
  <c r="K121" i="1"/>
  <c r="F117" i="1"/>
  <c r="G117" i="1"/>
  <c r="I117" i="1"/>
  <c r="J117" i="1"/>
  <c r="K117" i="1"/>
  <c r="F113" i="1"/>
  <c r="G113" i="1"/>
  <c r="I113" i="1"/>
  <c r="H30" i="14" s="1"/>
  <c r="J113" i="1"/>
  <c r="I30" i="14" s="1"/>
  <c r="K113" i="1"/>
  <c r="J30" i="14" s="1"/>
  <c r="F109" i="1"/>
  <c r="J109" i="1"/>
  <c r="F105" i="1"/>
  <c r="G105" i="1"/>
  <c r="I105" i="1"/>
  <c r="J105" i="1"/>
  <c r="K105" i="1"/>
  <c r="G101" i="1"/>
  <c r="K101" i="1"/>
  <c r="K125" i="1"/>
  <c r="J33" i="14" s="1"/>
  <c r="F125" i="1"/>
  <c r="G125" i="1"/>
  <c r="J125" i="1"/>
  <c r="I33" i="14" s="1"/>
  <c r="I43" i="8"/>
  <c r="J43" i="8"/>
  <c r="K43" i="8"/>
  <c r="I49" i="8"/>
  <c r="J49" i="8"/>
  <c r="K49" i="8"/>
  <c r="O51" i="8"/>
  <c r="O53" i="8" s="1"/>
  <c r="N51" i="8"/>
  <c r="N53" i="8" s="1"/>
  <c r="M51" i="8"/>
  <c r="M53" i="8" s="1"/>
  <c r="O48" i="8"/>
  <c r="O49" i="8" s="1"/>
  <c r="N48" i="8"/>
  <c r="M48" i="8"/>
  <c r="H48" i="8"/>
  <c r="H49" i="8" s="1"/>
  <c r="O42" i="8"/>
  <c r="O43" i="8" s="1"/>
  <c r="N42" i="8"/>
  <c r="N43" i="8" s="1"/>
  <c r="M42" i="8"/>
  <c r="H42" i="8"/>
  <c r="H43" i="8" s="1"/>
  <c r="H39" i="8"/>
  <c r="M39" i="8"/>
  <c r="N39" i="8"/>
  <c r="O39" i="8"/>
  <c r="O38" i="8"/>
  <c r="N38" i="8"/>
  <c r="N35" i="8" s="1"/>
  <c r="M38" i="8"/>
  <c r="H38" i="8"/>
  <c r="G62" i="7"/>
  <c r="I62" i="7"/>
  <c r="J62" i="7"/>
  <c r="K62" i="7"/>
  <c r="I117" i="7"/>
  <c r="H30" i="10" s="1"/>
  <c r="J117" i="7"/>
  <c r="I30" i="10" s="1"/>
  <c r="K117" i="7"/>
  <c r="J30" i="10" s="1"/>
  <c r="O66" i="7"/>
  <c r="H70" i="7"/>
  <c r="M70" i="7"/>
  <c r="N70" i="7"/>
  <c r="O70" i="7"/>
  <c r="H71" i="7"/>
  <c r="M71" i="7"/>
  <c r="N71" i="7"/>
  <c r="M44" i="14" s="1"/>
  <c r="O71" i="7"/>
  <c r="H72" i="7"/>
  <c r="N72" i="7"/>
  <c r="O72" i="7"/>
  <c r="N45" i="14" s="1"/>
  <c r="H73" i="7"/>
  <c r="M73" i="7"/>
  <c r="N73" i="7"/>
  <c r="O73" i="7"/>
  <c r="H74" i="7"/>
  <c r="M74" i="7"/>
  <c r="N74" i="7"/>
  <c r="M47" i="14" s="1"/>
  <c r="O74" i="7"/>
  <c r="H75" i="7"/>
  <c r="M75" i="7"/>
  <c r="N75" i="7"/>
  <c r="M48" i="14" s="1"/>
  <c r="O75" i="7"/>
  <c r="N48" i="14" s="1"/>
  <c r="H77" i="7"/>
  <c r="M77" i="7"/>
  <c r="L50" i="14" s="1"/>
  <c r="N77" i="7"/>
  <c r="O77" i="7"/>
  <c r="N50" i="14" s="1"/>
  <c r="H85" i="7"/>
  <c r="M85" i="7"/>
  <c r="N85" i="7"/>
  <c r="O85" i="7"/>
  <c r="H87" i="7"/>
  <c r="M87" i="7"/>
  <c r="L60" i="14" s="1"/>
  <c r="N87" i="7"/>
  <c r="M60" i="14" s="1"/>
  <c r="O87" i="7"/>
  <c r="N60" i="14" s="1"/>
  <c r="H88" i="7"/>
  <c r="M88" i="7"/>
  <c r="N88" i="7"/>
  <c r="O88" i="7"/>
  <c r="H89" i="7"/>
  <c r="M89" i="7"/>
  <c r="N89" i="7"/>
  <c r="O89" i="7"/>
  <c r="N62" i="14" s="1"/>
  <c r="H90" i="7"/>
  <c r="M90" i="7"/>
  <c r="N90" i="7"/>
  <c r="M63" i="14" s="1"/>
  <c r="O90" i="7"/>
  <c r="H91" i="7"/>
  <c r="M91" i="7"/>
  <c r="L64" i="14" s="1"/>
  <c r="N91" i="7"/>
  <c r="O91" i="7"/>
  <c r="H92" i="7"/>
  <c r="M92" i="7"/>
  <c r="L65" i="14" s="1"/>
  <c r="N92" i="7"/>
  <c r="M65" i="14" s="1"/>
  <c r="O92" i="7"/>
  <c r="N65" i="14" s="1"/>
  <c r="H93" i="7"/>
  <c r="M93" i="7"/>
  <c r="N93" i="7"/>
  <c r="O93" i="7"/>
  <c r="H94" i="7"/>
  <c r="M94" i="7"/>
  <c r="N94" i="7"/>
  <c r="M67" i="14" s="1"/>
  <c r="O94" i="7"/>
  <c r="H95" i="7"/>
  <c r="M95" i="7"/>
  <c r="N95" i="7"/>
  <c r="O95" i="7"/>
  <c r="H96" i="7"/>
  <c r="M96" i="7"/>
  <c r="N96" i="7"/>
  <c r="O96" i="7"/>
  <c r="H97" i="7"/>
  <c r="M97" i="7"/>
  <c r="N97" i="7"/>
  <c r="O97" i="7"/>
  <c r="H98" i="7"/>
  <c r="M98" i="7"/>
  <c r="N98" i="7"/>
  <c r="O98" i="7"/>
  <c r="H99" i="7"/>
  <c r="M99" i="7"/>
  <c r="N99" i="7"/>
  <c r="O99" i="7"/>
  <c r="H100" i="7"/>
  <c r="M100" i="7"/>
  <c r="N100" i="7"/>
  <c r="O100" i="7"/>
  <c r="H103" i="7"/>
  <c r="M103" i="7"/>
  <c r="N103" i="7"/>
  <c r="O103" i="7"/>
  <c r="H104" i="7"/>
  <c r="M104" i="7"/>
  <c r="N104" i="7"/>
  <c r="O104" i="7"/>
  <c r="H105" i="7"/>
  <c r="M105" i="7"/>
  <c r="N105" i="7"/>
  <c r="O105" i="7"/>
  <c r="H106" i="7"/>
  <c r="M106" i="7"/>
  <c r="N106" i="7"/>
  <c r="O106" i="7"/>
  <c r="H108" i="7"/>
  <c r="M108" i="7"/>
  <c r="N108" i="7"/>
  <c r="M74" i="14" s="1"/>
  <c r="O108" i="7"/>
  <c r="H109" i="7"/>
  <c r="M109" i="7"/>
  <c r="N109" i="7"/>
  <c r="O109" i="7"/>
  <c r="H110" i="7"/>
  <c r="M110" i="7"/>
  <c r="N110" i="7"/>
  <c r="O110" i="7"/>
  <c r="H111" i="7"/>
  <c r="M111" i="7"/>
  <c r="N111" i="7"/>
  <c r="O111" i="7"/>
  <c r="H112" i="7"/>
  <c r="M112" i="7"/>
  <c r="N112" i="7"/>
  <c r="O112" i="7"/>
  <c r="H113" i="7"/>
  <c r="M113" i="7"/>
  <c r="N113" i="7"/>
  <c r="O113" i="7"/>
  <c r="H114" i="7"/>
  <c r="M114" i="7"/>
  <c r="N114" i="7"/>
  <c r="O114" i="7"/>
  <c r="H115" i="7"/>
  <c r="M115" i="7"/>
  <c r="N115" i="7"/>
  <c r="M81" i="14" s="1"/>
  <c r="O115" i="7"/>
  <c r="N81" i="14" s="1"/>
  <c r="H116" i="7"/>
  <c r="M116" i="7"/>
  <c r="L82" i="14" s="1"/>
  <c r="N116" i="7"/>
  <c r="M82" i="14" s="1"/>
  <c r="O116" i="7"/>
  <c r="H119" i="7"/>
  <c r="M119" i="7"/>
  <c r="O119" i="7"/>
  <c r="H120" i="7"/>
  <c r="M120" i="7"/>
  <c r="N120" i="7"/>
  <c r="O120" i="7"/>
  <c r="H121" i="7"/>
  <c r="M121" i="7"/>
  <c r="N121" i="7"/>
  <c r="O121" i="7"/>
  <c r="O61" i="7"/>
  <c r="N61" i="7"/>
  <c r="M61" i="7"/>
  <c r="H61" i="7"/>
  <c r="O60" i="7"/>
  <c r="N60" i="7"/>
  <c r="M60" i="7"/>
  <c r="H60" i="7"/>
  <c r="O59" i="7"/>
  <c r="N59" i="7"/>
  <c r="M59" i="7"/>
  <c r="H59" i="7"/>
  <c r="O58" i="7"/>
  <c r="N58" i="7"/>
  <c r="M58" i="7"/>
  <c r="H58" i="7"/>
  <c r="O57" i="7"/>
  <c r="N57" i="7"/>
  <c r="M57" i="7"/>
  <c r="H57" i="7"/>
  <c r="O56" i="7"/>
  <c r="N56" i="7"/>
  <c r="M56" i="7"/>
  <c r="H56" i="7"/>
  <c r="O55" i="7"/>
  <c r="N55" i="7"/>
  <c r="M55" i="7"/>
  <c r="H55" i="7"/>
  <c r="O54" i="7"/>
  <c r="N54" i="7"/>
  <c r="M54" i="7"/>
  <c r="H54" i="7"/>
  <c r="O53" i="7"/>
  <c r="N53" i="7"/>
  <c r="M53" i="7"/>
  <c r="H53" i="7"/>
  <c r="O52" i="7"/>
  <c r="N52" i="7"/>
  <c r="M52" i="7"/>
  <c r="H52" i="7"/>
  <c r="O51" i="7"/>
  <c r="N51" i="7"/>
  <c r="N62" i="7" s="1"/>
  <c r="M51" i="7"/>
  <c r="H51" i="7"/>
  <c r="I49" i="7"/>
  <c r="J49" i="7"/>
  <c r="K49" i="7"/>
  <c r="H39" i="7"/>
  <c r="M39" i="7"/>
  <c r="N39" i="7"/>
  <c r="O39" i="7"/>
  <c r="H40" i="7"/>
  <c r="M40" i="7"/>
  <c r="N40" i="7"/>
  <c r="O40" i="7"/>
  <c r="H41" i="7"/>
  <c r="M41" i="7"/>
  <c r="N41" i="7"/>
  <c r="O41" i="7"/>
  <c r="H42" i="7"/>
  <c r="M42" i="7"/>
  <c r="N42" i="7"/>
  <c r="O42" i="7"/>
  <c r="H43" i="7"/>
  <c r="M43" i="7"/>
  <c r="N43" i="7"/>
  <c r="O43" i="7"/>
  <c r="H44" i="7"/>
  <c r="M44" i="7"/>
  <c r="N44" i="7"/>
  <c r="O44" i="7"/>
  <c r="H45" i="7"/>
  <c r="M45" i="7"/>
  <c r="N45" i="7"/>
  <c r="O45" i="7"/>
  <c r="H46" i="7"/>
  <c r="M46" i="7"/>
  <c r="N46" i="7"/>
  <c r="O46" i="7"/>
  <c r="H48" i="7"/>
  <c r="M48" i="7"/>
  <c r="N48" i="7"/>
  <c r="M39" i="14" s="1"/>
  <c r="O48" i="7"/>
  <c r="O38" i="7"/>
  <c r="N38" i="7"/>
  <c r="H38" i="7"/>
  <c r="I22" i="6"/>
  <c r="J22" i="6"/>
  <c r="K22" i="6"/>
  <c r="I19" i="6"/>
  <c r="J19" i="6"/>
  <c r="J23" i="6" s="1"/>
  <c r="K19" i="6"/>
  <c r="O21" i="6"/>
  <c r="O22" i="6" s="1"/>
  <c r="N21" i="6"/>
  <c r="N22" i="6" s="1"/>
  <c r="M21" i="6"/>
  <c r="M22" i="6" s="1"/>
  <c r="H21" i="6"/>
  <c r="H22" i="6" s="1"/>
  <c r="O18" i="6"/>
  <c r="O19" i="6" s="1"/>
  <c r="N18" i="6"/>
  <c r="N19" i="6" s="1"/>
  <c r="M18" i="6"/>
  <c r="H19" i="6"/>
  <c r="H30" i="3"/>
  <c r="M30" i="3"/>
  <c r="N30" i="3"/>
  <c r="O30" i="3"/>
  <c r="H31" i="3"/>
  <c r="M31" i="3"/>
  <c r="L49" i="14" s="1"/>
  <c r="N31" i="3"/>
  <c r="M49" i="14" s="1"/>
  <c r="O31" i="3"/>
  <c r="N49" i="14" s="1"/>
  <c r="H32" i="3"/>
  <c r="M32" i="3"/>
  <c r="N32" i="3"/>
  <c r="O32" i="3"/>
  <c r="H33" i="3"/>
  <c r="M33" i="3"/>
  <c r="N33" i="3"/>
  <c r="O33" i="3"/>
  <c r="H34" i="3"/>
  <c r="M34" i="3"/>
  <c r="L52" i="14" s="1"/>
  <c r="N34" i="3"/>
  <c r="M52" i="14" s="1"/>
  <c r="O34" i="3"/>
  <c r="N52" i="14" s="1"/>
  <c r="H35" i="3"/>
  <c r="M35" i="3"/>
  <c r="N35" i="3"/>
  <c r="O35" i="3"/>
  <c r="H36" i="3"/>
  <c r="M36" i="3"/>
  <c r="N36" i="3"/>
  <c r="O36" i="3"/>
  <c r="M37" i="3"/>
  <c r="N37" i="3"/>
  <c r="O37" i="3"/>
  <c r="H38" i="3"/>
  <c r="M38" i="3"/>
  <c r="N38" i="3"/>
  <c r="O38" i="3"/>
  <c r="H40" i="3"/>
  <c r="M40" i="3"/>
  <c r="N40" i="3"/>
  <c r="O40" i="3"/>
  <c r="H42" i="3"/>
  <c r="M42" i="3"/>
  <c r="N42" i="3"/>
  <c r="O42" i="3"/>
  <c r="H43" i="3"/>
  <c r="M43" i="3"/>
  <c r="N43" i="3"/>
  <c r="O43" i="3"/>
  <c r="H44" i="3"/>
  <c r="M44" i="3"/>
  <c r="N44" i="3"/>
  <c r="O44" i="3"/>
  <c r="H45" i="3"/>
  <c r="M45" i="3"/>
  <c r="N45" i="3"/>
  <c r="O45" i="3"/>
  <c r="H46" i="3"/>
  <c r="M46" i="3"/>
  <c r="N46" i="3"/>
  <c r="O46" i="3"/>
  <c r="H47" i="3"/>
  <c r="M47" i="3"/>
  <c r="N47" i="3"/>
  <c r="O47" i="3"/>
  <c r="H48" i="3"/>
  <c r="M48" i="3"/>
  <c r="N48" i="3"/>
  <c r="O48" i="3"/>
  <c r="H49" i="3"/>
  <c r="M49" i="3"/>
  <c r="N49" i="3"/>
  <c r="O49" i="3"/>
  <c r="H50" i="3"/>
  <c r="M50" i="3"/>
  <c r="N50" i="3"/>
  <c r="O50" i="3"/>
  <c r="H51" i="3"/>
  <c r="M51" i="3"/>
  <c r="N51" i="3"/>
  <c r="O51" i="3"/>
  <c r="H52" i="3"/>
  <c r="M52" i="3"/>
  <c r="N52" i="3"/>
  <c r="O52" i="3"/>
  <c r="H53" i="3"/>
  <c r="M53" i="3"/>
  <c r="N53" i="3"/>
  <c r="O53" i="3"/>
  <c r="H54" i="3"/>
  <c r="M54" i="3"/>
  <c r="N54" i="3"/>
  <c r="O54" i="3"/>
  <c r="H55" i="3"/>
  <c r="M55" i="3"/>
  <c r="N55" i="3"/>
  <c r="O55" i="3"/>
  <c r="H56" i="3"/>
  <c r="M56" i="3"/>
  <c r="N56" i="3"/>
  <c r="O56" i="3"/>
  <c r="G57" i="3"/>
  <c r="K57" i="3"/>
  <c r="H21" i="3"/>
  <c r="M21" i="3"/>
  <c r="O21" i="3"/>
  <c r="H22" i="3"/>
  <c r="M22" i="3"/>
  <c r="O22" i="3"/>
  <c r="H23" i="3"/>
  <c r="M23" i="3"/>
  <c r="L41" i="14" s="1"/>
  <c r="N23" i="3"/>
  <c r="M41" i="14" s="1"/>
  <c r="O23" i="3"/>
  <c r="N41" i="14" s="1"/>
  <c r="H24" i="3"/>
  <c r="M24" i="3"/>
  <c r="L42" i="14" s="1"/>
  <c r="N24" i="3"/>
  <c r="M42" i="14" s="1"/>
  <c r="O24" i="3"/>
  <c r="N42" i="14" s="1"/>
  <c r="H25" i="3"/>
  <c r="M25" i="3"/>
  <c r="N25" i="3"/>
  <c r="O25" i="3"/>
  <c r="H26" i="3"/>
  <c r="M26" i="3"/>
  <c r="N26" i="3"/>
  <c r="O26" i="3"/>
  <c r="H27" i="3"/>
  <c r="M27" i="3"/>
  <c r="L45" i="14" s="1"/>
  <c r="N27" i="3"/>
  <c r="O27" i="3"/>
  <c r="H28" i="3"/>
  <c r="M28" i="3"/>
  <c r="N28" i="3"/>
  <c r="O28" i="3"/>
  <c r="H29" i="3"/>
  <c r="M29" i="3"/>
  <c r="N29" i="3"/>
  <c r="O29" i="3"/>
  <c r="I122" i="2"/>
  <c r="I131" i="2" s="1"/>
  <c r="H31" i="10" s="1"/>
  <c r="J122" i="2"/>
  <c r="J131" i="2" s="1"/>
  <c r="I31" i="10" s="1"/>
  <c r="K122" i="2"/>
  <c r="K131" i="2" s="1"/>
  <c r="H126" i="2"/>
  <c r="H127" i="2"/>
  <c r="H128" i="2"/>
  <c r="H129" i="2"/>
  <c r="I134" i="2"/>
  <c r="J134" i="2"/>
  <c r="K134" i="2"/>
  <c r="I135" i="2"/>
  <c r="J135" i="2"/>
  <c r="K135" i="2"/>
  <c r="I136" i="2"/>
  <c r="J136" i="2"/>
  <c r="K136" i="2"/>
  <c r="I137" i="2"/>
  <c r="J137" i="2"/>
  <c r="K137" i="2"/>
  <c r="I138" i="2"/>
  <c r="J138" i="2"/>
  <c r="K138" i="2"/>
  <c r="I139" i="2"/>
  <c r="J139" i="2"/>
  <c r="K139" i="2"/>
  <c r="I140" i="2"/>
  <c r="J140" i="2"/>
  <c r="K140" i="2"/>
  <c r="I141" i="2"/>
  <c r="J141" i="2"/>
  <c r="K141" i="2"/>
  <c r="I142" i="2"/>
  <c r="J142" i="2"/>
  <c r="K142" i="2"/>
  <c r="I143" i="2"/>
  <c r="J143" i="2"/>
  <c r="K143" i="2"/>
  <c r="I144" i="2"/>
  <c r="J144" i="2"/>
  <c r="K144" i="2"/>
  <c r="I146" i="2"/>
  <c r="J146" i="2"/>
  <c r="M146" i="2"/>
  <c r="I147" i="2"/>
  <c r="J147" i="2"/>
  <c r="I148" i="2"/>
  <c r="J148" i="2"/>
  <c r="K148" i="2"/>
  <c r="I150" i="2"/>
  <c r="J150" i="2"/>
  <c r="K150" i="2"/>
  <c r="I151" i="2"/>
  <c r="J151" i="2"/>
  <c r="K151" i="2"/>
  <c r="I152" i="2"/>
  <c r="J152" i="2"/>
  <c r="K152" i="2"/>
  <c r="N118" i="2"/>
  <c r="M118" i="2"/>
  <c r="N116" i="2"/>
  <c r="M116" i="2"/>
  <c r="N114" i="2"/>
  <c r="M114" i="2"/>
  <c r="N110" i="2"/>
  <c r="M110" i="2"/>
  <c r="N108" i="2"/>
  <c r="M108" i="2"/>
  <c r="N106" i="2"/>
  <c r="M106" i="2"/>
  <c r="N104" i="2"/>
  <c r="M104" i="2"/>
  <c r="N100" i="2"/>
  <c r="M100" i="2"/>
  <c r="N98" i="2"/>
  <c r="M98" i="2"/>
  <c r="J120" i="2"/>
  <c r="N146" i="2"/>
  <c r="H98" i="2"/>
  <c r="H100" i="2"/>
  <c r="H102" i="2"/>
  <c r="H104" i="2"/>
  <c r="H106" i="2"/>
  <c r="H108" i="2"/>
  <c r="H110" i="2"/>
  <c r="H112" i="2"/>
  <c r="H114" i="2"/>
  <c r="H116" i="2"/>
  <c r="H118" i="2"/>
  <c r="I120" i="2"/>
  <c r="N90" i="2"/>
  <c r="I90" i="2"/>
  <c r="J90" i="2"/>
  <c r="K90" i="2"/>
  <c r="H92" i="2"/>
  <c r="H93" i="2"/>
  <c r="O86" i="2"/>
  <c r="K86" i="2"/>
  <c r="N84" i="2"/>
  <c r="M84" i="2"/>
  <c r="H84" i="2"/>
  <c r="O84" i="2"/>
  <c r="K76" i="2"/>
  <c r="H77" i="2"/>
  <c r="L77" i="2"/>
  <c r="H78" i="2"/>
  <c r="M78" i="2"/>
  <c r="N78" i="2"/>
  <c r="O78" i="2"/>
  <c r="H79" i="2"/>
  <c r="N79" i="2"/>
  <c r="O79" i="2"/>
  <c r="H81" i="2"/>
  <c r="L81" i="2"/>
  <c r="H82" i="2"/>
  <c r="M82" i="2"/>
  <c r="N82" i="2"/>
  <c r="O82" i="2"/>
  <c r="H83" i="2"/>
  <c r="N83" i="2"/>
  <c r="O83" i="2"/>
  <c r="H61" i="2"/>
  <c r="L61" i="2"/>
  <c r="H62" i="2"/>
  <c r="M62" i="2"/>
  <c r="N62" i="2"/>
  <c r="O62" i="2"/>
  <c r="H63" i="2"/>
  <c r="M63" i="2" s="1"/>
  <c r="N63" i="2"/>
  <c r="O63" i="2"/>
  <c r="H65" i="2"/>
  <c r="L65" i="2"/>
  <c r="H66" i="2"/>
  <c r="M66" i="2"/>
  <c r="N66" i="2"/>
  <c r="O66" i="2"/>
  <c r="H67" i="2"/>
  <c r="H69" i="2"/>
  <c r="L69" i="2"/>
  <c r="H70" i="2"/>
  <c r="M70" i="2"/>
  <c r="N70" i="2"/>
  <c r="O70" i="2"/>
  <c r="H71" i="2"/>
  <c r="M71" i="2" s="1"/>
  <c r="N71" i="2"/>
  <c r="O71" i="2"/>
  <c r="K72" i="2"/>
  <c r="H73" i="2"/>
  <c r="L73" i="2"/>
  <c r="H74" i="2"/>
  <c r="M74" i="2"/>
  <c r="N74" i="2"/>
  <c r="O74" i="2"/>
  <c r="H75" i="2"/>
  <c r="M75" i="2" s="1"/>
  <c r="O75" i="2"/>
  <c r="H57" i="2"/>
  <c r="L57" i="2"/>
  <c r="H58" i="2"/>
  <c r="M58" i="2"/>
  <c r="N58" i="2"/>
  <c r="O58" i="2"/>
  <c r="H59" i="2"/>
  <c r="K52" i="2"/>
  <c r="H53" i="2"/>
  <c r="L53" i="2"/>
  <c r="H54" i="2"/>
  <c r="M54" i="2"/>
  <c r="N54" i="2"/>
  <c r="O54" i="2"/>
  <c r="H55" i="2"/>
  <c r="M55" i="2" s="1"/>
  <c r="N55" i="2"/>
  <c r="O55" i="2"/>
  <c r="H49" i="2"/>
  <c r="L49" i="2"/>
  <c r="H50" i="2"/>
  <c r="M50" i="2"/>
  <c r="N50" i="2"/>
  <c r="O50" i="2"/>
  <c r="H51" i="2"/>
  <c r="M51" i="2" s="1"/>
  <c r="N51" i="2"/>
  <c r="O51" i="2"/>
  <c r="N46" i="2"/>
  <c r="O46" i="2"/>
  <c r="N47" i="2"/>
  <c r="O47" i="2"/>
  <c r="M46" i="2"/>
  <c r="K44" i="2"/>
  <c r="H46" i="2"/>
  <c r="H47" i="2"/>
  <c r="M47" i="2" s="1"/>
  <c r="O28" i="2"/>
  <c r="O134" i="2" s="1"/>
  <c r="N28" i="2"/>
  <c r="N134" i="2" s="1"/>
  <c r="M28" i="2"/>
  <c r="M134" i="2" s="1"/>
  <c r="H28" i="2"/>
  <c r="F26" i="2"/>
  <c r="G26" i="2"/>
  <c r="I26" i="2"/>
  <c r="J26" i="2"/>
  <c r="K26" i="2"/>
  <c r="M34" i="2"/>
  <c r="M140" i="2" s="1"/>
  <c r="N34" i="2"/>
  <c r="N140" i="2" s="1"/>
  <c r="O34" i="2"/>
  <c r="O140" i="2" s="1"/>
  <c r="M35" i="2"/>
  <c r="M141" i="2" s="1"/>
  <c r="N35" i="2"/>
  <c r="N141" i="2" s="1"/>
  <c r="O35" i="2"/>
  <c r="O141" i="2" s="1"/>
  <c r="M36" i="2"/>
  <c r="N36" i="2"/>
  <c r="N142" i="2" s="1"/>
  <c r="O36" i="2"/>
  <c r="O142" i="2" s="1"/>
  <c r="M37" i="2"/>
  <c r="M143" i="2" s="1"/>
  <c r="N37" i="2"/>
  <c r="N143" i="2" s="1"/>
  <c r="O37" i="2"/>
  <c r="O143" i="2" s="1"/>
  <c r="M38" i="2"/>
  <c r="N38" i="2"/>
  <c r="O38" i="2"/>
  <c r="M39" i="2"/>
  <c r="M149" i="2" s="1"/>
  <c r="N39" i="2"/>
  <c r="N149" i="2" s="1"/>
  <c r="O39" i="2"/>
  <c r="O149" i="2" s="1"/>
  <c r="M41" i="2"/>
  <c r="N41" i="2"/>
  <c r="O41" i="2"/>
  <c r="M42" i="2"/>
  <c r="N42" i="2"/>
  <c r="O42" i="2"/>
  <c r="M43" i="2"/>
  <c r="N43" i="2"/>
  <c r="O43" i="2"/>
  <c r="M29" i="2"/>
  <c r="N29" i="2"/>
  <c r="N135" i="2" s="1"/>
  <c r="O29" i="2"/>
  <c r="O135" i="2" s="1"/>
  <c r="M30" i="2"/>
  <c r="N30" i="2"/>
  <c r="N136" i="2" s="1"/>
  <c r="O30" i="2"/>
  <c r="O136" i="2" s="1"/>
  <c r="M31" i="2"/>
  <c r="M137" i="2" s="1"/>
  <c r="N31" i="2"/>
  <c r="N137" i="2" s="1"/>
  <c r="O31" i="2"/>
  <c r="O137" i="2" s="1"/>
  <c r="M32" i="2"/>
  <c r="N32" i="2"/>
  <c r="N138" i="2" s="1"/>
  <c r="O32" i="2"/>
  <c r="O138" i="2" s="1"/>
  <c r="M33" i="2"/>
  <c r="M139" i="2" s="1"/>
  <c r="N33" i="2"/>
  <c r="N139" i="2" s="1"/>
  <c r="O33" i="2"/>
  <c r="O139" i="2" s="1"/>
  <c r="M214" i="1"/>
  <c r="N214" i="1"/>
  <c r="O214" i="1"/>
  <c r="M215" i="1"/>
  <c r="N215" i="1"/>
  <c r="O215" i="1"/>
  <c r="M216" i="1"/>
  <c r="N216" i="1"/>
  <c r="O216" i="1"/>
  <c r="N194" i="1"/>
  <c r="N209" i="1" s="1"/>
  <c r="M194" i="1"/>
  <c r="M209" i="1" s="1"/>
  <c r="I192" i="1"/>
  <c r="H29" i="10" s="1"/>
  <c r="H190" i="1"/>
  <c r="M190" i="1"/>
  <c r="N190" i="1"/>
  <c r="O190" i="1"/>
  <c r="H191" i="1"/>
  <c r="M191" i="1"/>
  <c r="N191" i="1"/>
  <c r="O191" i="1"/>
  <c r="H189" i="1"/>
  <c r="H192" i="1" s="1"/>
  <c r="H152" i="1"/>
  <c r="M152" i="1"/>
  <c r="N152" i="1"/>
  <c r="O152" i="1"/>
  <c r="I149" i="1"/>
  <c r="H27" i="10" s="1"/>
  <c r="J149" i="1"/>
  <c r="I27" i="10" s="1"/>
  <c r="K149" i="1"/>
  <c r="J27" i="10" s="1"/>
  <c r="H148" i="1"/>
  <c r="M148" i="1"/>
  <c r="L40" i="14" s="1"/>
  <c r="N148" i="1"/>
  <c r="M40" i="14" s="1"/>
  <c r="O148" i="1"/>
  <c r="N40" i="14" s="1"/>
  <c r="M94" i="1"/>
  <c r="N94" i="1"/>
  <c r="O94" i="1"/>
  <c r="N97" i="1"/>
  <c r="O97" i="1"/>
  <c r="M98" i="1"/>
  <c r="M220" i="1" s="1"/>
  <c r="N98" i="1"/>
  <c r="N220" i="1" s="1"/>
  <c r="O98" i="1"/>
  <c r="O220" i="1" s="1"/>
  <c r="M99" i="1"/>
  <c r="N99" i="1"/>
  <c r="O99" i="1"/>
  <c r="M100" i="1"/>
  <c r="N100" i="1"/>
  <c r="O100" i="1"/>
  <c r="M102" i="1"/>
  <c r="N102" i="1"/>
  <c r="O102" i="1"/>
  <c r="H103" i="1"/>
  <c r="M103" i="1"/>
  <c r="N103" i="1"/>
  <c r="O103" i="1"/>
  <c r="H106" i="1"/>
  <c r="M106" i="1"/>
  <c r="N106" i="1"/>
  <c r="O106" i="1"/>
  <c r="H107" i="1"/>
  <c r="M107" i="1"/>
  <c r="N107" i="1"/>
  <c r="O107" i="1"/>
  <c r="H108" i="1"/>
  <c r="M108" i="1"/>
  <c r="N108" i="1"/>
  <c r="O108" i="1"/>
  <c r="M110" i="1"/>
  <c r="N110" i="1"/>
  <c r="O110" i="1"/>
  <c r="H111" i="1"/>
  <c r="M111" i="1"/>
  <c r="N111" i="1"/>
  <c r="O111" i="1"/>
  <c r="M112" i="1"/>
  <c r="N112" i="1"/>
  <c r="O112" i="1"/>
  <c r="M114" i="1"/>
  <c r="N114" i="1"/>
  <c r="O114" i="1"/>
  <c r="H115" i="1"/>
  <c r="M115" i="1"/>
  <c r="N115" i="1"/>
  <c r="O115" i="1"/>
  <c r="H116" i="1"/>
  <c r="M116" i="1"/>
  <c r="N116" i="1"/>
  <c r="O116" i="1"/>
  <c r="H118" i="1"/>
  <c r="M118" i="1"/>
  <c r="N118" i="1"/>
  <c r="O118" i="1"/>
  <c r="H119" i="1"/>
  <c r="M119" i="1"/>
  <c r="N119" i="1"/>
  <c r="O119" i="1"/>
  <c r="H120" i="1"/>
  <c r="M120" i="1"/>
  <c r="N120" i="1"/>
  <c r="O120" i="1"/>
  <c r="H122" i="1"/>
  <c r="M122" i="1"/>
  <c r="N122" i="1"/>
  <c r="O122" i="1"/>
  <c r="H123" i="1"/>
  <c r="M123" i="1"/>
  <c r="N123" i="1"/>
  <c r="O123" i="1"/>
  <c r="H124" i="1"/>
  <c r="M124" i="1"/>
  <c r="N124" i="1"/>
  <c r="O124" i="1"/>
  <c r="H126" i="1"/>
  <c r="M126" i="1"/>
  <c r="N126" i="1"/>
  <c r="O126" i="1"/>
  <c r="H127" i="1"/>
  <c r="M127" i="1"/>
  <c r="N127" i="1"/>
  <c r="O127" i="1"/>
  <c r="N128" i="1"/>
  <c r="O128" i="1"/>
  <c r="H130" i="1"/>
  <c r="M130" i="1"/>
  <c r="N130" i="1"/>
  <c r="O130" i="1"/>
  <c r="H131" i="1"/>
  <c r="M131" i="1"/>
  <c r="N131" i="1"/>
  <c r="O131" i="1"/>
  <c r="H132" i="1"/>
  <c r="M132" i="1"/>
  <c r="N132" i="1"/>
  <c r="O132" i="1"/>
  <c r="H134" i="1"/>
  <c r="M134" i="1"/>
  <c r="N134" i="1"/>
  <c r="O134" i="1"/>
  <c r="H135" i="1"/>
  <c r="M135" i="1"/>
  <c r="N135" i="1"/>
  <c r="O135" i="1"/>
  <c r="M136" i="1"/>
  <c r="N136" i="1"/>
  <c r="O136" i="1"/>
  <c r="H138" i="1"/>
  <c r="M138" i="1"/>
  <c r="N138" i="1"/>
  <c r="O138" i="1"/>
  <c r="H139" i="1"/>
  <c r="M139" i="1"/>
  <c r="N139" i="1"/>
  <c r="O139" i="1"/>
  <c r="H143" i="1"/>
  <c r="M143" i="1"/>
  <c r="N143" i="1"/>
  <c r="O143" i="1"/>
  <c r="H144" i="1"/>
  <c r="M144" i="1"/>
  <c r="N144" i="1"/>
  <c r="O144" i="1"/>
  <c r="M66" i="1"/>
  <c r="N66" i="1"/>
  <c r="O66" i="1"/>
  <c r="M67" i="1"/>
  <c r="N67" i="1"/>
  <c r="O67" i="1"/>
  <c r="M70" i="1"/>
  <c r="N70" i="1"/>
  <c r="O70" i="1"/>
  <c r="M71" i="1"/>
  <c r="N71" i="1"/>
  <c r="O71" i="1"/>
  <c r="M72" i="1"/>
  <c r="N72" i="1"/>
  <c r="O72" i="1"/>
  <c r="M76" i="1"/>
  <c r="N76" i="1"/>
  <c r="O76" i="1"/>
  <c r="M77" i="1"/>
  <c r="N77" i="1"/>
  <c r="O77" i="1"/>
  <c r="M78" i="1"/>
  <c r="N78" i="1"/>
  <c r="O78" i="1"/>
  <c r="M81" i="1"/>
  <c r="N81" i="1"/>
  <c r="O81" i="1"/>
  <c r="M82" i="1"/>
  <c r="N82" i="1"/>
  <c r="O82" i="1"/>
  <c r="M83" i="1"/>
  <c r="N83" i="1"/>
  <c r="O83" i="1"/>
  <c r="M86" i="1"/>
  <c r="N86" i="1"/>
  <c r="O86" i="1"/>
  <c r="M87" i="1"/>
  <c r="N87" i="1"/>
  <c r="O87" i="1"/>
  <c r="M88" i="1"/>
  <c r="N88" i="1"/>
  <c r="O88" i="1"/>
  <c r="M90" i="1"/>
  <c r="N90" i="1"/>
  <c r="O90" i="1"/>
  <c r="M50" i="1"/>
  <c r="N50" i="1"/>
  <c r="O50" i="1"/>
  <c r="M51" i="1"/>
  <c r="N51" i="1"/>
  <c r="O51" i="1"/>
  <c r="M52" i="1"/>
  <c r="N52" i="1"/>
  <c r="O52" i="1"/>
  <c r="M55" i="1"/>
  <c r="N55" i="1"/>
  <c r="O55" i="1"/>
  <c r="M56" i="1"/>
  <c r="N56" i="1"/>
  <c r="O56" i="1"/>
  <c r="M57" i="1"/>
  <c r="N57" i="1"/>
  <c r="O57" i="1"/>
  <c r="M60" i="1"/>
  <c r="N60" i="1"/>
  <c r="O60" i="1"/>
  <c r="M61" i="1"/>
  <c r="N61" i="1"/>
  <c r="O61" i="1"/>
  <c r="M62" i="1"/>
  <c r="N62" i="1"/>
  <c r="O62" i="1"/>
  <c r="M65" i="1"/>
  <c r="N65" i="1"/>
  <c r="O65" i="1"/>
  <c r="M33" i="1"/>
  <c r="N33" i="1"/>
  <c r="O33" i="1"/>
  <c r="M34" i="1"/>
  <c r="N34" i="1"/>
  <c r="O34" i="1"/>
  <c r="M35" i="1"/>
  <c r="N35" i="1"/>
  <c r="O35" i="1"/>
  <c r="M36" i="1"/>
  <c r="N36" i="1"/>
  <c r="O36" i="1"/>
  <c r="M39" i="1"/>
  <c r="N39" i="1"/>
  <c r="O39" i="1"/>
  <c r="M40" i="1"/>
  <c r="N40" i="1"/>
  <c r="O40" i="1"/>
  <c r="M41" i="1"/>
  <c r="N41" i="1"/>
  <c r="O41" i="1"/>
  <c r="M44" i="1"/>
  <c r="N44" i="1"/>
  <c r="O44" i="1"/>
  <c r="M45" i="1"/>
  <c r="N45" i="1"/>
  <c r="O45" i="1"/>
  <c r="M46" i="1"/>
  <c r="N46" i="1"/>
  <c r="O46" i="1"/>
  <c r="M47" i="1"/>
  <c r="N47" i="1"/>
  <c r="O47" i="1"/>
  <c r="D26" i="1"/>
  <c r="H103" i="12"/>
  <c r="M103" i="12"/>
  <c r="N103" i="12"/>
  <c r="H104" i="12"/>
  <c r="M104" i="12"/>
  <c r="N104" i="12"/>
  <c r="N102" i="12"/>
  <c r="M102" i="12"/>
  <c r="H102" i="12"/>
  <c r="I100" i="12"/>
  <c r="J100" i="12"/>
  <c r="K100" i="12"/>
  <c r="H87" i="12"/>
  <c r="H88" i="12"/>
  <c r="H89" i="12"/>
  <c r="H91" i="12"/>
  <c r="H92" i="12"/>
  <c r="H93" i="12"/>
  <c r="H94" i="12"/>
  <c r="H95" i="12"/>
  <c r="H96" i="12"/>
  <c r="H97" i="12"/>
  <c r="L97" i="12"/>
  <c r="H98" i="12"/>
  <c r="L98" i="12"/>
  <c r="H99" i="12"/>
  <c r="H86" i="12"/>
  <c r="H54" i="12"/>
  <c r="L54" i="12"/>
  <c r="H55" i="12"/>
  <c r="H56" i="12"/>
  <c r="L56" i="12"/>
  <c r="H57" i="12"/>
  <c r="H58" i="12"/>
  <c r="H60" i="12"/>
  <c r="L70" i="12"/>
  <c r="H73" i="12"/>
  <c r="H74" i="12"/>
  <c r="H75" i="12"/>
  <c r="L75" i="12"/>
  <c r="H76" i="12"/>
  <c r="L76" i="12"/>
  <c r="H77" i="12"/>
  <c r="H78" i="12"/>
  <c r="H79" i="12"/>
  <c r="H80" i="12"/>
  <c r="H81" i="12"/>
  <c r="H82" i="12"/>
  <c r="H83" i="12"/>
  <c r="L83" i="12"/>
  <c r="H53" i="12"/>
  <c r="O47" i="12"/>
  <c r="O49" i="12" s="1"/>
  <c r="N47" i="12"/>
  <c r="N49" i="12" s="1"/>
  <c r="H47" i="12"/>
  <c r="H49" i="12" s="1"/>
  <c r="H44" i="12"/>
  <c r="O44" i="12"/>
  <c r="I45" i="12"/>
  <c r="J45" i="12"/>
  <c r="K45" i="12"/>
  <c r="O43" i="12"/>
  <c r="H43" i="12"/>
  <c r="O42" i="12"/>
  <c r="H42" i="12"/>
  <c r="O41" i="12"/>
  <c r="H41" i="12"/>
  <c r="O40" i="12"/>
  <c r="L40" i="12" s="1"/>
  <c r="H40" i="12"/>
  <c r="O39" i="12"/>
  <c r="H39" i="12"/>
  <c r="O38" i="12"/>
  <c r="H38" i="12"/>
  <c r="O37" i="12"/>
  <c r="H37" i="12"/>
  <c r="O36" i="12"/>
  <c r="H36" i="12"/>
  <c r="O35" i="12"/>
  <c r="H35" i="12"/>
  <c r="O34" i="12"/>
  <c r="H34" i="12"/>
  <c r="O21" i="12"/>
  <c r="O22" i="12"/>
  <c r="O23" i="12"/>
  <c r="O24" i="12"/>
  <c r="O26" i="12"/>
  <c r="O27" i="12"/>
  <c r="L27" i="12" s="1"/>
  <c r="O28" i="12"/>
  <c r="L28" i="12" s="1"/>
  <c r="O29" i="12"/>
  <c r="L29" i="12" s="1"/>
  <c r="O30" i="12"/>
  <c r="O20" i="12"/>
  <c r="H30" i="12"/>
  <c r="H29" i="12"/>
  <c r="H28" i="12"/>
  <c r="H27" i="12"/>
  <c r="H26" i="12"/>
  <c r="H24" i="12"/>
  <c r="H20" i="12"/>
  <c r="E220" i="1"/>
  <c r="F57" i="3"/>
  <c r="D21" i="3"/>
  <c r="D22" i="3"/>
  <c r="G96" i="1"/>
  <c r="G93" i="1" s="1"/>
  <c r="D61" i="7"/>
  <c r="D25" i="14"/>
  <c r="F96" i="1"/>
  <c r="F93" i="1" s="1"/>
  <c r="D48" i="8"/>
  <c r="D49" i="8" s="1"/>
  <c r="D42" i="8"/>
  <c r="D43" i="8" s="1"/>
  <c r="F22" i="6"/>
  <c r="G22" i="6"/>
  <c r="E19" i="6"/>
  <c r="F19" i="6"/>
  <c r="G19" i="6"/>
  <c r="D21" i="6"/>
  <c r="D22" i="6" s="1"/>
  <c r="D18" i="6"/>
  <c r="D19" i="6" s="1"/>
  <c r="D50" i="2"/>
  <c r="F147" i="2"/>
  <c r="G147" i="2"/>
  <c r="E147" i="2"/>
  <c r="G148" i="2"/>
  <c r="F148" i="2"/>
  <c r="E134" i="2"/>
  <c r="F152" i="2"/>
  <c r="G152" i="2"/>
  <c r="E152" i="2"/>
  <c r="F151" i="2"/>
  <c r="G151" i="2"/>
  <c r="E151" i="2"/>
  <c r="F150" i="2"/>
  <c r="G150" i="2"/>
  <c r="E150" i="2"/>
  <c r="E146" i="2"/>
  <c r="F144" i="2"/>
  <c r="G144" i="2"/>
  <c r="E144" i="2"/>
  <c r="F143" i="2"/>
  <c r="G143" i="2"/>
  <c r="E143" i="2"/>
  <c r="F142" i="2"/>
  <c r="G142" i="2"/>
  <c r="E142" i="2"/>
  <c r="F141" i="2"/>
  <c r="G141" i="2"/>
  <c r="E141" i="2"/>
  <c r="F140" i="2"/>
  <c r="G140" i="2"/>
  <c r="E140" i="2"/>
  <c r="F139" i="2"/>
  <c r="G139" i="2"/>
  <c r="E139" i="2"/>
  <c r="F138" i="2"/>
  <c r="G138" i="2"/>
  <c r="E138" i="2"/>
  <c r="F137" i="2"/>
  <c r="G137" i="2"/>
  <c r="E137" i="2"/>
  <c r="F136" i="2"/>
  <c r="G136" i="2"/>
  <c r="E136" i="2"/>
  <c r="F135" i="2"/>
  <c r="G135" i="2"/>
  <c r="E135" i="2"/>
  <c r="F134" i="2"/>
  <c r="G134" i="2"/>
  <c r="E26" i="2"/>
  <c r="F122" i="2"/>
  <c r="F131" i="2" s="1"/>
  <c r="G122" i="2"/>
  <c r="G131" i="2" s="1"/>
  <c r="E120" i="2"/>
  <c r="E90" i="2"/>
  <c r="F90" i="2"/>
  <c r="G90" i="2"/>
  <c r="E80" i="2"/>
  <c r="F80" i="2"/>
  <c r="G80" i="2"/>
  <c r="E76" i="2"/>
  <c r="F76" i="2"/>
  <c r="G76" i="2"/>
  <c r="E72" i="2"/>
  <c r="F72" i="2"/>
  <c r="G72" i="2"/>
  <c r="E68" i="2"/>
  <c r="F68" i="2"/>
  <c r="G68" i="2"/>
  <c r="E64" i="2"/>
  <c r="F64" i="2"/>
  <c r="G64" i="2"/>
  <c r="E60" i="2"/>
  <c r="F60" i="2"/>
  <c r="G60" i="2"/>
  <c r="E56" i="2"/>
  <c r="F56" i="2"/>
  <c r="G56" i="2"/>
  <c r="G52" i="2"/>
  <c r="F48" i="2"/>
  <c r="G48" i="2"/>
  <c r="E44" i="2"/>
  <c r="F44" i="2"/>
  <c r="G44" i="2"/>
  <c r="D30" i="2"/>
  <c r="D31" i="2"/>
  <c r="D32" i="2"/>
  <c r="D33" i="2"/>
  <c r="D34" i="2"/>
  <c r="D35" i="2"/>
  <c r="D36" i="2"/>
  <c r="D37" i="2"/>
  <c r="D38" i="2"/>
  <c r="D39" i="2"/>
  <c r="D41" i="2"/>
  <c r="D42" i="2"/>
  <c r="D43" i="2"/>
  <c r="D96" i="2"/>
  <c r="D114" i="2"/>
  <c r="D106" i="2"/>
  <c r="D108" i="2"/>
  <c r="D102" i="2"/>
  <c r="D51" i="2"/>
  <c r="D49" i="2"/>
  <c r="D83" i="2"/>
  <c r="D82" i="2"/>
  <c r="D81" i="2"/>
  <c r="D79" i="2"/>
  <c r="D78" i="2"/>
  <c r="D77" i="2"/>
  <c r="D75" i="2"/>
  <c r="D74" i="2"/>
  <c r="D73" i="2"/>
  <c r="D71" i="2"/>
  <c r="D70" i="2"/>
  <c r="D69" i="2"/>
  <c r="D67" i="2"/>
  <c r="D66" i="2"/>
  <c r="D65" i="2"/>
  <c r="D63" i="2"/>
  <c r="D62" i="2"/>
  <c r="D61" i="2"/>
  <c r="D59" i="2"/>
  <c r="D58" i="2"/>
  <c r="D57" i="2"/>
  <c r="D55" i="2"/>
  <c r="D54" i="2"/>
  <c r="D53" i="2"/>
  <c r="D129" i="2"/>
  <c r="D128" i="2"/>
  <c r="D127" i="2"/>
  <c r="D126" i="2"/>
  <c r="D93" i="2"/>
  <c r="D92" i="2"/>
  <c r="D86" i="2"/>
  <c r="D47" i="2"/>
  <c r="D46" i="2"/>
  <c r="D29" i="2"/>
  <c r="D51" i="8"/>
  <c r="D53" i="8" s="1"/>
  <c r="G49" i="8"/>
  <c r="F49" i="8"/>
  <c r="E49" i="8"/>
  <c r="G43" i="8"/>
  <c r="E43" i="8"/>
  <c r="F43" i="8"/>
  <c r="D39" i="8"/>
  <c r="D38" i="8"/>
  <c r="D35" i="12"/>
  <c r="D36" i="12"/>
  <c r="D37" i="12"/>
  <c r="D38" i="12"/>
  <c r="D39" i="12"/>
  <c r="D40" i="12"/>
  <c r="D41" i="12"/>
  <c r="D42" i="12"/>
  <c r="D43" i="12"/>
  <c r="D44" i="12"/>
  <c r="D54" i="12"/>
  <c r="D55" i="12"/>
  <c r="D56" i="12"/>
  <c r="D57" i="12"/>
  <c r="D58" i="12"/>
  <c r="D60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7" i="12"/>
  <c r="D88" i="12"/>
  <c r="D89" i="12"/>
  <c r="D91" i="12"/>
  <c r="D92" i="12"/>
  <c r="D93" i="12"/>
  <c r="D94" i="12"/>
  <c r="D95" i="12"/>
  <c r="D96" i="12"/>
  <c r="D97" i="12"/>
  <c r="D98" i="12"/>
  <c r="D99" i="12"/>
  <c r="D104" i="12"/>
  <c r="D103" i="12"/>
  <c r="D102" i="12"/>
  <c r="D86" i="12"/>
  <c r="D53" i="12"/>
  <c r="D47" i="12"/>
  <c r="D49" i="12" s="1"/>
  <c r="D34" i="12"/>
  <c r="D21" i="12"/>
  <c r="D22" i="12"/>
  <c r="D23" i="12"/>
  <c r="D24" i="12"/>
  <c r="D26" i="12"/>
  <c r="D27" i="12"/>
  <c r="D28" i="12"/>
  <c r="D29" i="12"/>
  <c r="D30" i="12"/>
  <c r="D20" i="12"/>
  <c r="G100" i="12"/>
  <c r="F100" i="12"/>
  <c r="E100" i="12"/>
  <c r="G45" i="12"/>
  <c r="F45" i="12"/>
  <c r="E45" i="12"/>
  <c r="D64" i="7"/>
  <c r="D66" i="7" s="1"/>
  <c r="E62" i="7"/>
  <c r="F62" i="7"/>
  <c r="E49" i="7"/>
  <c r="F49" i="7"/>
  <c r="G49" i="7"/>
  <c r="D55" i="7"/>
  <c r="D52" i="7"/>
  <c r="D53" i="7"/>
  <c r="D54" i="7"/>
  <c r="D56" i="7"/>
  <c r="D57" i="7"/>
  <c r="D58" i="7"/>
  <c r="D59" i="7"/>
  <c r="D60" i="7"/>
  <c r="D51" i="7"/>
  <c r="D39" i="7"/>
  <c r="D40" i="7"/>
  <c r="D41" i="7"/>
  <c r="D42" i="7"/>
  <c r="D43" i="7"/>
  <c r="D44" i="7"/>
  <c r="D45" i="7"/>
  <c r="D46" i="7"/>
  <c r="D48" i="7"/>
  <c r="D38" i="7"/>
  <c r="D121" i="7"/>
  <c r="D120" i="7"/>
  <c r="D119" i="7"/>
  <c r="G117" i="7"/>
  <c r="F30" i="10" s="1"/>
  <c r="F117" i="7"/>
  <c r="E30" i="10" s="1"/>
  <c r="E117" i="7"/>
  <c r="D30" i="10" s="1"/>
  <c r="D116" i="7"/>
  <c r="D115" i="7"/>
  <c r="D114" i="7"/>
  <c r="D113" i="7"/>
  <c r="D112" i="7"/>
  <c r="D111" i="7"/>
  <c r="D110" i="7"/>
  <c r="D109" i="7"/>
  <c r="D108" i="7"/>
  <c r="D106" i="7"/>
  <c r="D105" i="7"/>
  <c r="D104" i="7"/>
  <c r="D103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5" i="7"/>
  <c r="D77" i="7"/>
  <c r="D75" i="7"/>
  <c r="D74" i="7"/>
  <c r="D73" i="7"/>
  <c r="D72" i="7"/>
  <c r="D71" i="7"/>
  <c r="D70" i="7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40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216" i="1"/>
  <c r="D215" i="1"/>
  <c r="D214" i="1"/>
  <c r="D194" i="1"/>
  <c r="D209" i="1" s="1"/>
  <c r="D191" i="1"/>
  <c r="D190" i="1"/>
  <c r="D152" i="1"/>
  <c r="D148" i="1"/>
  <c r="D144" i="1"/>
  <c r="D143" i="1"/>
  <c r="D140" i="1"/>
  <c r="D139" i="1"/>
  <c r="D138" i="1"/>
  <c r="D136" i="1"/>
  <c r="D135" i="1"/>
  <c r="D134" i="1"/>
  <c r="D132" i="1"/>
  <c r="D131" i="1"/>
  <c r="D130" i="1"/>
  <c r="D128" i="1"/>
  <c r="D127" i="1"/>
  <c r="D126" i="1"/>
  <c r="D124" i="1"/>
  <c r="D123" i="1"/>
  <c r="D122" i="1"/>
  <c r="D120" i="1"/>
  <c r="D119" i="1"/>
  <c r="D118" i="1"/>
  <c r="D116" i="1"/>
  <c r="D115" i="1"/>
  <c r="D114" i="1"/>
  <c r="D108" i="1"/>
  <c r="D107" i="1"/>
  <c r="D106" i="1"/>
  <c r="D103" i="1"/>
  <c r="D102" i="1"/>
  <c r="D98" i="1"/>
  <c r="D97" i="1"/>
  <c r="D94" i="1"/>
  <c r="F189" i="1"/>
  <c r="E187" i="1"/>
  <c r="G151" i="1"/>
  <c r="E149" i="1"/>
  <c r="F149" i="1"/>
  <c r="G149" i="1"/>
  <c r="E137" i="1"/>
  <c r="F137" i="1"/>
  <c r="G137" i="1"/>
  <c r="E133" i="1"/>
  <c r="F133" i="1"/>
  <c r="G133" i="1"/>
  <c r="E129" i="1"/>
  <c r="F129" i="1"/>
  <c r="G129" i="1"/>
  <c r="F34" i="14" s="1"/>
  <c r="E125" i="1"/>
  <c r="E117" i="1"/>
  <c r="E113" i="1"/>
  <c r="E105" i="1"/>
  <c r="F101" i="1"/>
  <c r="E85" i="1"/>
  <c r="D37" i="14" s="1"/>
  <c r="F85" i="1"/>
  <c r="E37" i="14" s="1"/>
  <c r="E80" i="1"/>
  <c r="D36" i="14" s="1"/>
  <c r="F80" i="1"/>
  <c r="E36" i="14" s="1"/>
  <c r="E75" i="1"/>
  <c r="F75" i="1"/>
  <c r="E69" i="1"/>
  <c r="F69" i="1"/>
  <c r="E34" i="14" s="1"/>
  <c r="F64" i="1"/>
  <c r="E59" i="1"/>
  <c r="D32" i="14" s="1"/>
  <c r="F59" i="1"/>
  <c r="E32" i="14" s="1"/>
  <c r="E54" i="1"/>
  <c r="F54" i="1"/>
  <c r="E31" i="14" s="1"/>
  <c r="G54" i="1"/>
  <c r="E43" i="1"/>
  <c r="D29" i="14" s="1"/>
  <c r="F43" i="1"/>
  <c r="E29" i="14" s="1"/>
  <c r="E38" i="1"/>
  <c r="F38" i="1"/>
  <c r="E32" i="1"/>
  <c r="F32" i="1"/>
  <c r="D28" i="2"/>
  <c r="D112" i="2"/>
  <c r="M148" i="2"/>
  <c r="N64" i="7"/>
  <c r="N66" i="7" s="1"/>
  <c r="N89" i="1"/>
  <c r="M38" i="14" s="1"/>
  <c r="O194" i="1"/>
  <c r="O209" i="1" s="1"/>
  <c r="H194" i="1"/>
  <c r="H209" i="1" s="1"/>
  <c r="O89" i="1"/>
  <c r="N38" i="14" s="1"/>
  <c r="M89" i="1"/>
  <c r="L38" i="14" s="1"/>
  <c r="M128" i="1"/>
  <c r="H128" i="1"/>
  <c r="I125" i="1"/>
  <c r="H33" i="14" s="1"/>
  <c r="M66" i="7"/>
  <c r="H64" i="7"/>
  <c r="H66" i="7" s="1"/>
  <c r="O80" i="2"/>
  <c r="J151" i="1"/>
  <c r="L21" i="6"/>
  <c r="O146" i="2"/>
  <c r="L96" i="2"/>
  <c r="D84" i="2"/>
  <c r="M90" i="2"/>
  <c r="N310" i="4"/>
  <c r="O310" i="4"/>
  <c r="M332" i="4"/>
  <c r="M62" i="14" l="1"/>
  <c r="L58" i="14"/>
  <c r="M50" i="14"/>
  <c r="L48" i="14"/>
  <c r="M45" i="14"/>
  <c r="N44" i="14"/>
  <c r="L44" i="14"/>
  <c r="O79" i="4"/>
  <c r="N79" i="4"/>
  <c r="L347" i="4"/>
  <c r="M79" i="4"/>
  <c r="M83" i="14"/>
  <c r="D27" i="10"/>
  <c r="N84" i="14"/>
  <c r="J32" i="14"/>
  <c r="F36" i="14"/>
  <c r="H26" i="14"/>
  <c r="M84" i="14"/>
  <c r="L83" i="14"/>
  <c r="J36" i="14"/>
  <c r="I26" i="14"/>
  <c r="L84" i="14"/>
  <c r="I36" i="14"/>
  <c r="F32" i="14"/>
  <c r="H36" i="14"/>
  <c r="J26" i="14"/>
  <c r="F26" i="14"/>
  <c r="F27" i="10"/>
  <c r="D34" i="14"/>
  <c r="N67" i="14"/>
  <c r="N64" i="14"/>
  <c r="N63" i="14"/>
  <c r="N58" i="14"/>
  <c r="N47" i="14"/>
  <c r="N82" i="14"/>
  <c r="M80" i="14"/>
  <c r="L85" i="14"/>
  <c r="N80" i="14"/>
  <c r="M64" i="14"/>
  <c r="M58" i="14"/>
  <c r="L67" i="14"/>
  <c r="L63" i="14"/>
  <c r="L62" i="14"/>
  <c r="L47" i="14"/>
  <c r="F57" i="8"/>
  <c r="E27" i="10"/>
  <c r="L66" i="7"/>
  <c r="E26" i="14"/>
  <c r="D26" i="14"/>
  <c r="M20" i="3"/>
  <c r="M57" i="3" s="1"/>
  <c r="N59" i="14"/>
  <c r="M59" i="14"/>
  <c r="D33" i="14"/>
  <c r="H148" i="2"/>
  <c r="D35" i="14"/>
  <c r="D218" i="1"/>
  <c r="J39" i="14"/>
  <c r="G39" i="14" s="1"/>
  <c r="N39" i="14"/>
  <c r="L73" i="14"/>
  <c r="L72" i="14"/>
  <c r="L70" i="14"/>
  <c r="L69" i="14"/>
  <c r="L61" i="14"/>
  <c r="J31" i="14"/>
  <c r="J35" i="14"/>
  <c r="M46" i="14"/>
  <c r="M51" i="14"/>
  <c r="L54" i="14"/>
  <c r="M55" i="14"/>
  <c r="N56" i="14"/>
  <c r="M66" i="14"/>
  <c r="M71" i="14"/>
  <c r="H28" i="14"/>
  <c r="N51" i="14"/>
  <c r="L53" i="14"/>
  <c r="M54" i="14"/>
  <c r="N55" i="14"/>
  <c r="M350" i="4"/>
  <c r="E28" i="14"/>
  <c r="E35" i="14"/>
  <c r="D30" i="14"/>
  <c r="L39" i="14"/>
  <c r="N73" i="14"/>
  <c r="N72" i="14"/>
  <c r="N70" i="14"/>
  <c r="N69" i="14"/>
  <c r="N61" i="14"/>
  <c r="I28" i="14"/>
  <c r="H31" i="14"/>
  <c r="F33" i="14"/>
  <c r="H218" i="1"/>
  <c r="M53" i="14"/>
  <c r="L56" i="14"/>
  <c r="D28" i="14"/>
  <c r="E33" i="14"/>
  <c r="H137" i="2"/>
  <c r="M73" i="14"/>
  <c r="M72" i="14"/>
  <c r="M70" i="14"/>
  <c r="M69" i="14"/>
  <c r="M61" i="14"/>
  <c r="J27" i="14"/>
  <c r="F28" i="14"/>
  <c r="F35" i="14"/>
  <c r="F37" i="14"/>
  <c r="L51" i="14"/>
  <c r="N53" i="14"/>
  <c r="L55" i="14"/>
  <c r="M56" i="14"/>
  <c r="L59" i="14"/>
  <c r="J28" i="14"/>
  <c r="N46" i="14"/>
  <c r="N66" i="14"/>
  <c r="L68" i="14"/>
  <c r="N71" i="14"/>
  <c r="N76" i="14"/>
  <c r="N54" i="14"/>
  <c r="M68" i="14"/>
  <c r="M76" i="14"/>
  <c r="N78" i="14"/>
  <c r="L46" i="14"/>
  <c r="L66" i="14"/>
  <c r="N68" i="14"/>
  <c r="L71" i="14"/>
  <c r="F28" i="10"/>
  <c r="F192" i="1"/>
  <c r="N49" i="8"/>
  <c r="M121" i="4"/>
  <c r="L43" i="14" s="1"/>
  <c r="N121" i="4"/>
  <c r="M43" i="14" s="1"/>
  <c r="O121" i="4"/>
  <c r="N43" i="14" s="1"/>
  <c r="N129" i="1"/>
  <c r="I28" i="10"/>
  <c r="H138" i="2"/>
  <c r="N90" i="4"/>
  <c r="O35" i="8"/>
  <c r="O32" i="12"/>
  <c r="M35" i="8"/>
  <c r="M40" i="8" s="1"/>
  <c r="F30" i="14"/>
  <c r="D32" i="12"/>
  <c r="G57" i="8"/>
  <c r="D68" i="2"/>
  <c r="N106" i="12"/>
  <c r="H68" i="2"/>
  <c r="E27" i="14"/>
  <c r="H35" i="8"/>
  <c r="D123" i="7"/>
  <c r="E30" i="14"/>
  <c r="L53" i="8"/>
  <c r="O123" i="7"/>
  <c r="N123" i="7"/>
  <c r="M123" i="7"/>
  <c r="H123" i="7"/>
  <c r="D106" i="12"/>
  <c r="H106" i="12"/>
  <c r="M106" i="12"/>
  <c r="E57" i="8"/>
  <c r="H28" i="10"/>
  <c r="L209" i="1"/>
  <c r="I57" i="8"/>
  <c r="G33" i="14"/>
  <c r="O211" i="1"/>
  <c r="O218" i="1" s="1"/>
  <c r="L82" i="4"/>
  <c r="M40" i="4"/>
  <c r="N40" i="4"/>
  <c r="O40" i="4"/>
  <c r="N211" i="1"/>
  <c r="N218" i="1" s="1"/>
  <c r="H135" i="2"/>
  <c r="G30" i="14"/>
  <c r="F27" i="14"/>
  <c r="F31" i="14"/>
  <c r="G30" i="10"/>
  <c r="L353" i="4"/>
  <c r="E28" i="10"/>
  <c r="J28" i="10"/>
  <c r="D31" i="14"/>
  <c r="E31" i="10"/>
  <c r="K38" i="14"/>
  <c r="F31" i="10"/>
  <c r="D31" i="10"/>
  <c r="K57" i="8"/>
  <c r="J57" i="8"/>
  <c r="I88" i="2"/>
  <c r="N153" i="2"/>
  <c r="K147" i="2"/>
  <c r="H147" i="2" s="1"/>
  <c r="J88" i="2"/>
  <c r="O147" i="2"/>
  <c r="J31" i="10"/>
  <c r="G31" i="10" s="1"/>
  <c r="E132" i="2"/>
  <c r="H152" i="2"/>
  <c r="N150" i="2"/>
  <c r="L149" i="2"/>
  <c r="H72" i="2"/>
  <c r="L78" i="2"/>
  <c r="H136" i="2"/>
  <c r="H32" i="12"/>
  <c r="G40" i="14"/>
  <c r="O150" i="2"/>
  <c r="G94" i="2"/>
  <c r="L50" i="2"/>
  <c r="L63" i="2"/>
  <c r="O102" i="2"/>
  <c r="L102" i="2" s="1"/>
  <c r="O56" i="2"/>
  <c r="F94" i="2"/>
  <c r="E94" i="2"/>
  <c r="J94" i="2"/>
  <c r="D101" i="7"/>
  <c r="H86" i="2"/>
  <c r="O101" i="7"/>
  <c r="N101" i="7"/>
  <c r="H101" i="7"/>
  <c r="M101" i="7"/>
  <c r="H84" i="12"/>
  <c r="D84" i="12"/>
  <c r="L313" i="4"/>
  <c r="L277" i="4"/>
  <c r="L281" i="4"/>
  <c r="L287" i="4"/>
  <c r="L295" i="4"/>
  <c r="L41" i="7"/>
  <c r="L41" i="4"/>
  <c r="L50" i="4"/>
  <c r="L55" i="4"/>
  <c r="L60" i="4"/>
  <c r="L66" i="4"/>
  <c r="O65" i="4"/>
  <c r="L71" i="4"/>
  <c r="L76" i="4"/>
  <c r="L241" i="4"/>
  <c r="L182" i="4"/>
  <c r="L190" i="4"/>
  <c r="L35" i="4"/>
  <c r="L43" i="4"/>
  <c r="L51" i="4"/>
  <c r="L56" i="4"/>
  <c r="L67" i="4"/>
  <c r="L72" i="4"/>
  <c r="L33" i="4"/>
  <c r="L138" i="4"/>
  <c r="D32" i="1"/>
  <c r="D43" i="1"/>
  <c r="H54" i="1"/>
  <c r="D64" i="1"/>
  <c r="H43" i="1"/>
  <c r="D69" i="1"/>
  <c r="D80" i="1"/>
  <c r="D38" i="1"/>
  <c r="H32" i="1"/>
  <c r="H38" i="1"/>
  <c r="D59" i="1"/>
  <c r="D54" i="1"/>
  <c r="D75" i="1"/>
  <c r="D85" i="1"/>
  <c r="H59" i="1"/>
  <c r="H75" i="1"/>
  <c r="H80" i="1"/>
  <c r="H85" i="1"/>
  <c r="D27" i="14"/>
  <c r="K25" i="14"/>
  <c r="L335" i="4"/>
  <c r="L300" i="4"/>
  <c r="L273" i="4"/>
  <c r="L278" i="4"/>
  <c r="L282" i="4"/>
  <c r="L288" i="4"/>
  <c r="L291" i="4"/>
  <c r="L296" i="4"/>
  <c r="L299" i="4"/>
  <c r="L301" i="4"/>
  <c r="L305" i="4"/>
  <c r="L256" i="4"/>
  <c r="L157" i="4"/>
  <c r="L130" i="4"/>
  <c r="L151" i="4"/>
  <c r="L164" i="4"/>
  <c r="O53" i="4"/>
  <c r="N57" i="4"/>
  <c r="O69" i="4"/>
  <c r="N94" i="2"/>
  <c r="M94" i="2"/>
  <c r="L84" i="2"/>
  <c r="N72" i="2"/>
  <c r="D72" i="2"/>
  <c r="D44" i="2"/>
  <c r="N147" i="2"/>
  <c r="M147" i="2"/>
  <c r="O20" i="3"/>
  <c r="D20" i="3"/>
  <c r="D57" i="3" s="1"/>
  <c r="H20" i="3"/>
  <c r="H57" i="3" s="1"/>
  <c r="L21" i="3"/>
  <c r="L33" i="3"/>
  <c r="L36" i="3"/>
  <c r="L39" i="3"/>
  <c r="L120" i="7"/>
  <c r="O62" i="7"/>
  <c r="L54" i="7"/>
  <c r="L55" i="7"/>
  <c r="L57" i="7"/>
  <c r="R57" i="7" s="1"/>
  <c r="L60" i="7"/>
  <c r="L61" i="7"/>
  <c r="L110" i="7"/>
  <c r="L104" i="7"/>
  <c r="L53" i="7"/>
  <c r="L48" i="7"/>
  <c r="L44" i="7"/>
  <c r="R44" i="7" s="1"/>
  <c r="L104" i="12"/>
  <c r="N96" i="1"/>
  <c r="N93" i="1" s="1"/>
  <c r="O96" i="1"/>
  <c r="O93" i="1" s="1"/>
  <c r="L51" i="8"/>
  <c r="L39" i="8"/>
  <c r="L114" i="7"/>
  <c r="R114" i="7" s="1"/>
  <c r="L112" i="7"/>
  <c r="L111" i="7"/>
  <c r="L109" i="7"/>
  <c r="L105" i="7"/>
  <c r="O117" i="7"/>
  <c r="L98" i="7"/>
  <c r="L97" i="7"/>
  <c r="L94" i="7"/>
  <c r="L77" i="7"/>
  <c r="L81" i="7"/>
  <c r="L38" i="7"/>
  <c r="L121" i="7"/>
  <c r="L116" i="7"/>
  <c r="L113" i="7"/>
  <c r="L90" i="7"/>
  <c r="L89" i="7"/>
  <c r="L88" i="7"/>
  <c r="L87" i="7"/>
  <c r="R87" i="7" s="1"/>
  <c r="L85" i="7"/>
  <c r="L75" i="7"/>
  <c r="L74" i="7"/>
  <c r="L73" i="7"/>
  <c r="R73" i="7" s="1"/>
  <c r="L71" i="7"/>
  <c r="R71" i="7" s="1"/>
  <c r="L70" i="7"/>
  <c r="L40" i="7"/>
  <c r="L18" i="6"/>
  <c r="L19" i="6" s="1"/>
  <c r="F23" i="6"/>
  <c r="L84" i="4"/>
  <c r="O57" i="4"/>
  <c r="L39" i="4"/>
  <c r="L48" i="4"/>
  <c r="L54" i="4"/>
  <c r="L59" i="4"/>
  <c r="L64" i="4"/>
  <c r="L70" i="4"/>
  <c r="L75" i="4"/>
  <c r="L125" i="4"/>
  <c r="L156" i="4"/>
  <c r="L269" i="4"/>
  <c r="L304" i="4"/>
  <c r="L309" i="4"/>
  <c r="L312" i="4"/>
  <c r="L317" i="4"/>
  <c r="L318" i="4"/>
  <c r="L334" i="4"/>
  <c r="M36" i="4"/>
  <c r="L37" i="4"/>
  <c r="M45" i="4"/>
  <c r="L46" i="4"/>
  <c r="M61" i="4"/>
  <c r="L62" i="4"/>
  <c r="N45" i="4"/>
  <c r="M57" i="4"/>
  <c r="L34" i="4"/>
  <c r="L38" i="4"/>
  <c r="L44" i="4"/>
  <c r="L81" i="4"/>
  <c r="L47" i="4"/>
  <c r="L52" i="4"/>
  <c r="L58" i="4"/>
  <c r="L63" i="4"/>
  <c r="L68" i="4"/>
  <c r="L74" i="4"/>
  <c r="L116" i="4"/>
  <c r="L139" i="4"/>
  <c r="L147" i="4"/>
  <c r="L165" i="4"/>
  <c r="L169" i="4"/>
  <c r="L173" i="4"/>
  <c r="L177" i="4"/>
  <c r="L186" i="4"/>
  <c r="L194" i="4"/>
  <c r="L198" i="4"/>
  <c r="L203" i="4"/>
  <c r="L207" i="4"/>
  <c r="L211" i="4"/>
  <c r="L215" i="4"/>
  <c r="L219" i="4"/>
  <c r="L223" i="4"/>
  <c r="L227" i="4"/>
  <c r="L231" i="4"/>
  <c r="L270" i="4"/>
  <c r="L274" i="4"/>
  <c r="L292" i="4"/>
  <c r="L308" i="4"/>
  <c r="L316" i="4"/>
  <c r="L325" i="4"/>
  <c r="O36" i="4"/>
  <c r="O45" i="4"/>
  <c r="N49" i="4"/>
  <c r="M53" i="4"/>
  <c r="O61" i="4"/>
  <c r="M69" i="4"/>
  <c r="N36" i="4"/>
  <c r="O49" i="4"/>
  <c r="N53" i="4"/>
  <c r="N69" i="4"/>
  <c r="M285" i="4"/>
  <c r="L74" i="14" s="1"/>
  <c r="M289" i="4"/>
  <c r="L75" i="14" s="1"/>
  <c r="M302" i="4"/>
  <c r="L78" i="14" s="1"/>
  <c r="C74" i="14"/>
  <c r="N271" i="4"/>
  <c r="N289" i="4"/>
  <c r="M75" i="14" s="1"/>
  <c r="L56" i="3"/>
  <c r="L55" i="3"/>
  <c r="L53" i="3"/>
  <c r="L52" i="3"/>
  <c r="L51" i="3"/>
  <c r="L38" i="3"/>
  <c r="L37" i="3"/>
  <c r="L26" i="3"/>
  <c r="L25" i="3"/>
  <c r="L24" i="3"/>
  <c r="L31" i="3"/>
  <c r="M72" i="2"/>
  <c r="M68" i="2"/>
  <c r="D64" i="2"/>
  <c r="N52" i="2"/>
  <c r="O48" i="2"/>
  <c r="N44" i="2"/>
  <c r="L29" i="2"/>
  <c r="L38" i="2"/>
  <c r="M135" i="2"/>
  <c r="L135" i="2" s="1"/>
  <c r="D143" i="2"/>
  <c r="D134" i="2"/>
  <c r="D150" i="2"/>
  <c r="L143" i="2"/>
  <c r="L134" i="2"/>
  <c r="L86" i="2"/>
  <c r="Q158" i="2" s="1"/>
  <c r="M44" i="2"/>
  <c r="L37" i="2"/>
  <c r="L30" i="2"/>
  <c r="L39" i="2"/>
  <c r="L35" i="2"/>
  <c r="L140" i="2"/>
  <c r="L47" i="2"/>
  <c r="O52" i="2"/>
  <c r="L66" i="2"/>
  <c r="H143" i="2"/>
  <c r="H139" i="2"/>
  <c r="L141" i="2"/>
  <c r="O64" i="2"/>
  <c r="K120" i="2"/>
  <c r="L71" i="2"/>
  <c r="O108" i="2"/>
  <c r="L108" i="2" s="1"/>
  <c r="L146" i="2"/>
  <c r="L139" i="2"/>
  <c r="D76" i="2"/>
  <c r="G120" i="2"/>
  <c r="D138" i="2"/>
  <c r="L33" i="2"/>
  <c r="L34" i="2"/>
  <c r="M136" i="2"/>
  <c r="L136" i="2" s="1"/>
  <c r="L31" i="2"/>
  <c r="O106" i="2"/>
  <c r="L106" i="2" s="1"/>
  <c r="L41" i="2"/>
  <c r="H134" i="2"/>
  <c r="L128" i="2"/>
  <c r="K94" i="2"/>
  <c r="O44" i="2"/>
  <c r="D80" i="2"/>
  <c r="O98" i="2"/>
  <c r="L98" i="2" s="1"/>
  <c r="O112" i="2"/>
  <c r="L112" i="2" s="1"/>
  <c r="D136" i="2"/>
  <c r="D139" i="2"/>
  <c r="D152" i="2"/>
  <c r="H48" i="2"/>
  <c r="N80" i="2"/>
  <c r="H90" i="2"/>
  <c r="H94" i="2" s="1"/>
  <c r="H141" i="2"/>
  <c r="O122" i="2"/>
  <c r="O131" i="2" s="1"/>
  <c r="L127" i="2"/>
  <c r="M96" i="1"/>
  <c r="M93" i="1" s="1"/>
  <c r="L93" i="12"/>
  <c r="N45" i="12"/>
  <c r="L96" i="12"/>
  <c r="L26" i="12"/>
  <c r="L82" i="12"/>
  <c r="L80" i="12"/>
  <c r="L99" i="12"/>
  <c r="L92" i="12"/>
  <c r="C44" i="14"/>
  <c r="O306" i="4"/>
  <c r="N79" i="14" s="1"/>
  <c r="M297" i="4"/>
  <c r="L77" i="14" s="1"/>
  <c r="M310" i="4"/>
  <c r="L80" i="14" s="1"/>
  <c r="M260" i="4"/>
  <c r="O326" i="4"/>
  <c r="N83" i="14" s="1"/>
  <c r="M267" i="4"/>
  <c r="N297" i="4"/>
  <c r="M77" i="14" s="1"/>
  <c r="O322" i="4"/>
  <c r="O358" i="4" s="1"/>
  <c r="C48" i="14"/>
  <c r="N32" i="4"/>
  <c r="O289" i="4"/>
  <c r="N75" i="14" s="1"/>
  <c r="M306" i="4"/>
  <c r="L79" i="14" s="1"/>
  <c r="M346" i="4"/>
  <c r="O271" i="4"/>
  <c r="N302" i="4"/>
  <c r="M78" i="14" s="1"/>
  <c r="H40" i="8"/>
  <c r="H57" i="8" s="1"/>
  <c r="L46" i="2"/>
  <c r="H144" i="2"/>
  <c r="N306" i="4"/>
  <c r="M79" i="14" s="1"/>
  <c r="N65" i="4"/>
  <c r="M65" i="4"/>
  <c r="N61" i="4"/>
  <c r="L45" i="7"/>
  <c r="R45" i="7" s="1"/>
  <c r="M62" i="7"/>
  <c r="L119" i="7"/>
  <c r="H117" i="7"/>
  <c r="L106" i="7"/>
  <c r="L115" i="7"/>
  <c r="R115" i="7" s="1"/>
  <c r="L108" i="7"/>
  <c r="L92" i="7"/>
  <c r="R92" i="7" s="1"/>
  <c r="L41" i="3"/>
  <c r="M64" i="2"/>
  <c r="N60" i="2"/>
  <c r="N48" i="2"/>
  <c r="H26" i="2"/>
  <c r="M85" i="14"/>
  <c r="C82" i="14"/>
  <c r="O267" i="4"/>
  <c r="O285" i="4"/>
  <c r="N74" i="14" s="1"/>
  <c r="M73" i="4"/>
  <c r="O116" i="2"/>
  <c r="D116" i="2"/>
  <c r="M151" i="2"/>
  <c r="C77" i="14"/>
  <c r="N148" i="2"/>
  <c r="L51" i="2"/>
  <c r="M60" i="2"/>
  <c r="L56" i="7"/>
  <c r="D60" i="2"/>
  <c r="E23" i="6"/>
  <c r="L41" i="12"/>
  <c r="L88" i="12"/>
  <c r="N64" i="2"/>
  <c r="H60" i="2"/>
  <c r="L54" i="3"/>
  <c r="N23" i="6"/>
  <c r="K23" i="6"/>
  <c r="L51" i="7"/>
  <c r="L93" i="7"/>
  <c r="R93" i="7" s="1"/>
  <c r="L91" i="7"/>
  <c r="M293" i="4"/>
  <c r="D135" i="2"/>
  <c r="D142" i="2"/>
  <c r="D148" i="2"/>
  <c r="L87" i="12"/>
  <c r="L102" i="12"/>
  <c r="L220" i="1"/>
  <c r="N152" i="2"/>
  <c r="L75" i="2"/>
  <c r="L67" i="2"/>
  <c r="L82" i="2"/>
  <c r="M120" i="2"/>
  <c r="H142" i="2"/>
  <c r="H140" i="2"/>
  <c r="L23" i="3"/>
  <c r="L32" i="3"/>
  <c r="L42" i="7"/>
  <c r="N49" i="7"/>
  <c r="L59" i="7"/>
  <c r="N117" i="7"/>
  <c r="O73" i="4"/>
  <c r="L86" i="7"/>
  <c r="D98" i="2"/>
  <c r="L30" i="12"/>
  <c r="R47" i="7" s="1"/>
  <c r="L23" i="12"/>
  <c r="L21" i="12"/>
  <c r="L34" i="12"/>
  <c r="L35" i="12"/>
  <c r="L37" i="12"/>
  <c r="L38" i="12"/>
  <c r="L77" i="12"/>
  <c r="L72" i="12"/>
  <c r="L55" i="12"/>
  <c r="H44" i="2"/>
  <c r="L70" i="2"/>
  <c r="L68" i="2" s="1"/>
  <c r="L27" i="3"/>
  <c r="L47" i="3"/>
  <c r="L22" i="3"/>
  <c r="L35" i="3"/>
  <c r="L29" i="3"/>
  <c r="M121" i="1"/>
  <c r="M109" i="1"/>
  <c r="O125" i="1"/>
  <c r="O49" i="1"/>
  <c r="L132" i="1"/>
  <c r="L119" i="1"/>
  <c r="N49" i="1"/>
  <c r="M49" i="1"/>
  <c r="L97" i="1"/>
  <c r="N133" i="1"/>
  <c r="M129" i="1"/>
  <c r="H151" i="1"/>
  <c r="D151" i="1"/>
  <c r="D187" i="1" s="1"/>
  <c r="O80" i="1"/>
  <c r="L62" i="1"/>
  <c r="N189" i="1"/>
  <c r="N192" i="1" s="1"/>
  <c r="D220" i="1"/>
  <c r="M151" i="1"/>
  <c r="M187" i="1" s="1"/>
  <c r="D105" i="1"/>
  <c r="L45" i="1"/>
  <c r="L40" i="1"/>
  <c r="M85" i="1"/>
  <c r="H133" i="1"/>
  <c r="N121" i="1"/>
  <c r="N117" i="1"/>
  <c r="H101" i="1"/>
  <c r="L214" i="1"/>
  <c r="G91" i="1"/>
  <c r="L44" i="1"/>
  <c r="L86" i="1"/>
  <c r="L144" i="1"/>
  <c r="L135" i="1"/>
  <c r="O133" i="1"/>
  <c r="O129" i="1"/>
  <c r="L128" i="1"/>
  <c r="L118" i="1"/>
  <c r="L216" i="1"/>
  <c r="L140" i="1"/>
  <c r="H149" i="1"/>
  <c r="N151" i="1"/>
  <c r="N187" i="1" s="1"/>
  <c r="J91" i="1"/>
  <c r="M125" i="1"/>
  <c r="M38" i="1"/>
  <c r="N32" i="1"/>
  <c r="L35" i="1"/>
  <c r="L33" i="1"/>
  <c r="L61" i="1"/>
  <c r="N59" i="1"/>
  <c r="L87" i="1"/>
  <c r="N85" i="1"/>
  <c r="N75" i="1"/>
  <c r="M64" i="1"/>
  <c r="N137" i="1"/>
  <c r="L110" i="1"/>
  <c r="N101" i="1"/>
  <c r="M117" i="1"/>
  <c r="L39" i="1"/>
  <c r="L36" i="1"/>
  <c r="L60" i="1"/>
  <c r="L55" i="1"/>
  <c r="L52" i="1"/>
  <c r="L83" i="1"/>
  <c r="L72" i="1"/>
  <c r="L136" i="1"/>
  <c r="L134" i="1"/>
  <c r="L131" i="1"/>
  <c r="L130" i="1"/>
  <c r="L127" i="1"/>
  <c r="L126" i="1"/>
  <c r="L124" i="1"/>
  <c r="L123" i="1"/>
  <c r="O121" i="1"/>
  <c r="L120" i="1"/>
  <c r="L114" i="1"/>
  <c r="O109" i="1"/>
  <c r="D137" i="1"/>
  <c r="E91" i="1"/>
  <c r="L46" i="1"/>
  <c r="N43" i="1"/>
  <c r="O54" i="1"/>
  <c r="N54" i="1"/>
  <c r="M54" i="1"/>
  <c r="L51" i="1"/>
  <c r="L90" i="1"/>
  <c r="L71" i="1"/>
  <c r="H137" i="1"/>
  <c r="L112" i="1"/>
  <c r="N149" i="1"/>
  <c r="M27" i="10" s="1"/>
  <c r="L148" i="1"/>
  <c r="Q228" i="1" s="1"/>
  <c r="L31" i="1"/>
  <c r="K91" i="1"/>
  <c r="N105" i="1"/>
  <c r="L98" i="1"/>
  <c r="D113" i="1"/>
  <c r="D141" i="1"/>
  <c r="L34" i="1"/>
  <c r="L88" i="1"/>
  <c r="L81" i="1"/>
  <c r="L78" i="1"/>
  <c r="L138" i="1"/>
  <c r="L115" i="1"/>
  <c r="L107" i="1"/>
  <c r="L99" i="1"/>
  <c r="L94" i="1"/>
  <c r="L142" i="1"/>
  <c r="O23" i="6"/>
  <c r="M19" i="6"/>
  <c r="M23" i="6" s="1"/>
  <c r="F120" i="2"/>
  <c r="F146" i="2"/>
  <c r="F132" i="2" s="1"/>
  <c r="C58" i="14"/>
  <c r="C60" i="14"/>
  <c r="C62" i="14"/>
  <c r="M49" i="8"/>
  <c r="L49" i="8" s="1"/>
  <c r="L48" i="8"/>
  <c r="Q62" i="8" s="1"/>
  <c r="H117" i="1"/>
  <c r="L56" i="1"/>
  <c r="L28" i="2"/>
  <c r="D110" i="2"/>
  <c r="O110" i="2"/>
  <c r="L110" i="2" s="1"/>
  <c r="O104" i="2"/>
  <c r="L104" i="2" s="1"/>
  <c r="D104" i="2"/>
  <c r="H105" i="1"/>
  <c r="D100" i="12"/>
  <c r="D56" i="2"/>
  <c r="F88" i="2"/>
  <c r="G88" i="2"/>
  <c r="D137" i="2"/>
  <c r="D144" i="2"/>
  <c r="C72" i="14"/>
  <c r="O141" i="1"/>
  <c r="L62" i="2"/>
  <c r="L60" i="2" s="1"/>
  <c r="O60" i="2"/>
  <c r="D45" i="12"/>
  <c r="C63" i="14"/>
  <c r="D149" i="1"/>
  <c r="L86" i="12"/>
  <c r="N64" i="1"/>
  <c r="N69" i="1"/>
  <c r="L66" i="1"/>
  <c r="L111" i="1"/>
  <c r="L89" i="1"/>
  <c r="D189" i="1"/>
  <c r="D192" i="1" s="1"/>
  <c r="D62" i="7"/>
  <c r="M101" i="1"/>
  <c r="L152" i="1"/>
  <c r="L191" i="1"/>
  <c r="L190" i="1"/>
  <c r="L137" i="2"/>
  <c r="D117" i="1"/>
  <c r="D121" i="1"/>
  <c r="D125" i="1"/>
  <c r="D133" i="1"/>
  <c r="D90" i="2"/>
  <c r="D94" i="2" s="1"/>
  <c r="D52" i="2"/>
  <c r="D151" i="2"/>
  <c r="D147" i="2"/>
  <c r="I107" i="12"/>
  <c r="L44" i="12"/>
  <c r="L60" i="12"/>
  <c r="L58" i="12"/>
  <c r="L57" i="12"/>
  <c r="L95" i="12"/>
  <c r="L94" i="12"/>
  <c r="L57" i="1"/>
  <c r="L50" i="1"/>
  <c r="O75" i="1"/>
  <c r="L77" i="1"/>
  <c r="L67" i="1"/>
  <c r="N125" i="1"/>
  <c r="L100" i="1"/>
  <c r="L215" i="1"/>
  <c r="H52" i="2"/>
  <c r="N56" i="2"/>
  <c r="L74" i="2"/>
  <c r="N76" i="2"/>
  <c r="H151" i="2"/>
  <c r="L50" i="3"/>
  <c r="L49" i="3"/>
  <c r="L48" i="3"/>
  <c r="H23" i="6"/>
  <c r="K124" i="7"/>
  <c r="L100" i="7"/>
  <c r="R100" i="7" s="1"/>
  <c r="L99" i="7"/>
  <c r="L96" i="7"/>
  <c r="O297" i="4"/>
  <c r="N77" i="14" s="1"/>
  <c r="D140" i="2"/>
  <c r="D141" i="2"/>
  <c r="D149" i="2"/>
  <c r="L39" i="12"/>
  <c r="L81" i="12"/>
  <c r="L79" i="12"/>
  <c r="L78" i="12"/>
  <c r="L74" i="12"/>
  <c r="L73" i="12"/>
  <c r="L71" i="12"/>
  <c r="L68" i="12"/>
  <c r="L103" i="12"/>
  <c r="M43" i="1"/>
  <c r="O43" i="1"/>
  <c r="O32" i="1"/>
  <c r="N80" i="1"/>
  <c r="M36" i="14" s="1"/>
  <c r="O69" i="1"/>
  <c r="N113" i="1"/>
  <c r="O149" i="1"/>
  <c r="N27" i="10" s="1"/>
  <c r="M48" i="2"/>
  <c r="I94" i="2"/>
  <c r="I23" i="6"/>
  <c r="H49" i="7"/>
  <c r="N346" i="4"/>
  <c r="N120" i="2"/>
  <c r="H150" i="2"/>
  <c r="H122" i="2"/>
  <c r="H131" i="2" s="1"/>
  <c r="L43" i="3"/>
  <c r="L42" i="3"/>
  <c r="L40" i="3"/>
  <c r="M279" i="4"/>
  <c r="L279" i="4" s="1"/>
  <c r="N40" i="8"/>
  <c r="N57" i="8" s="1"/>
  <c r="N267" i="4"/>
  <c r="C79" i="14"/>
  <c r="M271" i="4"/>
  <c r="L64" i="12"/>
  <c r="L126" i="2"/>
  <c r="M32" i="4"/>
  <c r="N73" i="4"/>
  <c r="N141" i="1"/>
  <c r="I91" i="1"/>
  <c r="O346" i="4"/>
  <c r="O152" i="2"/>
  <c r="E124" i="7"/>
  <c r="D23" i="6"/>
  <c r="M322" i="4"/>
  <c r="C67" i="14"/>
  <c r="L45" i="3"/>
  <c r="M152" i="2"/>
  <c r="D122" i="2"/>
  <c r="D131" i="2" s="1"/>
  <c r="L43" i="2"/>
  <c r="D26" i="2"/>
  <c r="I132" i="2"/>
  <c r="E88" i="2"/>
  <c r="M150" i="2"/>
  <c r="L30" i="1"/>
  <c r="C71" i="14"/>
  <c r="C25" i="14"/>
  <c r="C39" i="14"/>
  <c r="C47" i="14"/>
  <c r="C59" i="14"/>
  <c r="C50" i="14"/>
  <c r="C45" i="14"/>
  <c r="C49" i="14"/>
  <c r="C84" i="14"/>
  <c r="C57" i="14"/>
  <c r="C38" i="14"/>
  <c r="H100" i="12"/>
  <c r="J107" i="12"/>
  <c r="L41" i="1"/>
  <c r="O38" i="1"/>
  <c r="O151" i="2"/>
  <c r="L42" i="2"/>
  <c r="M314" i="4"/>
  <c r="L81" i="14" s="1"/>
  <c r="O189" i="1"/>
  <c r="O192" i="1" s="1"/>
  <c r="N29" i="10" s="1"/>
  <c r="G192" i="1"/>
  <c r="F29" i="10" s="1"/>
  <c r="L26" i="1"/>
  <c r="L116" i="1"/>
  <c r="M113" i="1"/>
  <c r="N68" i="2"/>
  <c r="L72" i="7"/>
  <c r="I145" i="1"/>
  <c r="H26" i="10" s="1"/>
  <c r="H93" i="1"/>
  <c r="Q22" i="6"/>
  <c r="L22" i="6"/>
  <c r="L22" i="12"/>
  <c r="L47" i="12"/>
  <c r="L49" i="12" s="1"/>
  <c r="L53" i="12"/>
  <c r="L65" i="1"/>
  <c r="O64" i="1"/>
  <c r="O59" i="1"/>
  <c r="L139" i="1"/>
  <c r="M137" i="1"/>
  <c r="M142" i="2"/>
  <c r="L142" i="2" s="1"/>
  <c r="L36" i="2"/>
  <c r="L54" i="2"/>
  <c r="O144" i="2"/>
  <c r="K146" i="2"/>
  <c r="H96" i="2"/>
  <c r="H120" i="2" s="1"/>
  <c r="L28" i="3"/>
  <c r="L42" i="8"/>
  <c r="Q65" i="8" s="1"/>
  <c r="M43" i="8"/>
  <c r="M275" i="4"/>
  <c r="L275" i="4" s="1"/>
  <c r="G146" i="2"/>
  <c r="E107" i="12"/>
  <c r="N100" i="12"/>
  <c r="M133" i="1"/>
  <c r="H125" i="1"/>
  <c r="E145" i="1"/>
  <c r="D26" i="10" s="1"/>
  <c r="O151" i="1"/>
  <c r="O187" i="1" s="1"/>
  <c r="L70" i="1"/>
  <c r="M117" i="7"/>
  <c r="L117" i="7" s="1"/>
  <c r="O114" i="2"/>
  <c r="L114" i="2" s="1"/>
  <c r="F145" i="1"/>
  <c r="E26" i="10" s="1"/>
  <c r="D96" i="1"/>
  <c r="D93" i="1" s="1"/>
  <c r="D49" i="7"/>
  <c r="G124" i="7"/>
  <c r="O45" i="12"/>
  <c r="L42" i="12"/>
  <c r="L43" i="12"/>
  <c r="K107" i="12"/>
  <c r="N144" i="2"/>
  <c r="J124" i="7"/>
  <c r="N279" i="4"/>
  <c r="L55" i="2"/>
  <c r="M52" i="2"/>
  <c r="G23" i="6"/>
  <c r="L108" i="1"/>
  <c r="M105" i="1"/>
  <c r="L102" i="1"/>
  <c r="O101" i="1"/>
  <c r="L95" i="1"/>
  <c r="N151" i="2"/>
  <c r="N122" i="2"/>
  <c r="N131" i="2" s="1"/>
  <c r="L64" i="7"/>
  <c r="M80" i="1"/>
  <c r="H56" i="2"/>
  <c r="E192" i="1"/>
  <c r="D29" i="10" s="1"/>
  <c r="M189" i="1"/>
  <c r="O100" i="2"/>
  <c r="L100" i="2" s="1"/>
  <c r="D100" i="2"/>
  <c r="L91" i="12"/>
  <c r="M100" i="12"/>
  <c r="M83" i="2"/>
  <c r="H80" i="2"/>
  <c r="L43" i="7"/>
  <c r="R43" i="7" s="1"/>
  <c r="M49" i="7"/>
  <c r="O49" i="7"/>
  <c r="L39" i="7"/>
  <c r="R39" i="7" s="1"/>
  <c r="M32" i="1"/>
  <c r="F124" i="7"/>
  <c r="N38" i="1"/>
  <c r="H121" i="1"/>
  <c r="C81" i="14"/>
  <c r="L47" i="1"/>
  <c r="O57" i="3"/>
  <c r="L84" i="7"/>
  <c r="O26" i="2"/>
  <c r="L38" i="8"/>
  <c r="D117" i="7"/>
  <c r="F107" i="12"/>
  <c r="D48" i="2"/>
  <c r="G145" i="1"/>
  <c r="F26" i="10" s="1"/>
  <c r="L36" i="12"/>
  <c r="M45" i="12"/>
  <c r="O100" i="12"/>
  <c r="M59" i="1"/>
  <c r="H129" i="1"/>
  <c r="O117" i="1"/>
  <c r="J132" i="2"/>
  <c r="J145" i="1"/>
  <c r="E57" i="3"/>
  <c r="M75" i="1"/>
  <c r="L76" i="1"/>
  <c r="L32" i="2"/>
  <c r="M138" i="2"/>
  <c r="D101" i="1"/>
  <c r="G107" i="12"/>
  <c r="D40" i="8"/>
  <c r="D57" i="8" s="1"/>
  <c r="L20" i="12"/>
  <c r="H45" i="12"/>
  <c r="L89" i="12"/>
  <c r="L122" i="1"/>
  <c r="N26" i="2"/>
  <c r="H64" i="2"/>
  <c r="K88" i="2"/>
  <c r="L116" i="2"/>
  <c r="H62" i="7"/>
  <c r="K145" i="1"/>
  <c r="J26" i="10" s="1"/>
  <c r="O118" i="2"/>
  <c r="L118" i="2" s="1"/>
  <c r="D118" i="2"/>
  <c r="L143" i="1"/>
  <c r="M141" i="1"/>
  <c r="O105" i="1"/>
  <c r="L106" i="1"/>
  <c r="L58" i="2"/>
  <c r="M79" i="2"/>
  <c r="H76" i="2"/>
  <c r="F91" i="1"/>
  <c r="D154" i="2"/>
  <c r="D129" i="1"/>
  <c r="L24" i="12"/>
  <c r="O85" i="1"/>
  <c r="M69" i="1"/>
  <c r="M144" i="2"/>
  <c r="O32" i="4"/>
  <c r="M122" i="2"/>
  <c r="M131" i="2" s="1"/>
  <c r="L131" i="2" s="1"/>
  <c r="C83" i="14"/>
  <c r="L82" i="1"/>
  <c r="O137" i="1"/>
  <c r="O113" i="1"/>
  <c r="N109" i="1"/>
  <c r="M149" i="1"/>
  <c r="M26" i="2"/>
  <c r="O72" i="2"/>
  <c r="L44" i="3"/>
  <c r="L34" i="3"/>
  <c r="L46" i="7"/>
  <c r="R46" i="7" s="1"/>
  <c r="L58" i="7"/>
  <c r="R58" i="7" s="1"/>
  <c r="L95" i="7"/>
  <c r="H113" i="1"/>
  <c r="M49" i="4"/>
  <c r="C41" i="14"/>
  <c r="L69" i="12"/>
  <c r="H141" i="1"/>
  <c r="N322" i="4"/>
  <c r="N358" i="4" s="1"/>
  <c r="L129" i="2"/>
  <c r="L103" i="1"/>
  <c r="L194" i="1"/>
  <c r="O68" i="2"/>
  <c r="O76" i="2"/>
  <c r="L46" i="3"/>
  <c r="L30" i="3"/>
  <c r="L52" i="7"/>
  <c r="L103" i="7"/>
  <c r="I124" i="7"/>
  <c r="H109" i="1"/>
  <c r="C52" i="14"/>
  <c r="L67" i="12"/>
  <c r="C51" i="14"/>
  <c r="C53" i="14"/>
  <c r="C54" i="14"/>
  <c r="C69" i="14"/>
  <c r="C66" i="14"/>
  <c r="C42" i="14"/>
  <c r="C68" i="14"/>
  <c r="C55" i="14"/>
  <c r="M29" i="10" l="1"/>
  <c r="E29" i="10"/>
  <c r="N36" i="14"/>
  <c r="N29" i="14"/>
  <c r="N32" i="14"/>
  <c r="L27" i="10"/>
  <c r="M37" i="14"/>
  <c r="L31" i="14"/>
  <c r="M254" i="4"/>
  <c r="L32" i="14"/>
  <c r="L121" i="4"/>
  <c r="L34" i="14"/>
  <c r="M29" i="14"/>
  <c r="M32" i="14"/>
  <c r="N34" i="14"/>
  <c r="M34" i="14"/>
  <c r="L36" i="14"/>
  <c r="Q135" i="7"/>
  <c r="D28" i="10"/>
  <c r="L29" i="14"/>
  <c r="M26" i="14"/>
  <c r="N26" i="14"/>
  <c r="G29" i="10"/>
  <c r="K39" i="14"/>
  <c r="Q157" i="2"/>
  <c r="P37" i="10" s="1"/>
  <c r="L150" i="2"/>
  <c r="M31" i="14"/>
  <c r="N30" i="14"/>
  <c r="S363" i="4"/>
  <c r="N33" i="14"/>
  <c r="Q66" i="8"/>
  <c r="L147" i="2"/>
  <c r="N35" i="14"/>
  <c r="O254" i="4"/>
  <c r="L37" i="14"/>
  <c r="M30" i="14"/>
  <c r="N350" i="4"/>
  <c r="M35" i="14"/>
  <c r="N37" i="14"/>
  <c r="N31" i="14"/>
  <c r="G26" i="14"/>
  <c r="L33" i="14"/>
  <c r="N320" i="4"/>
  <c r="M30" i="10" s="1"/>
  <c r="N28" i="14"/>
  <c r="M33" i="14"/>
  <c r="L76" i="14"/>
  <c r="K76" i="14" s="1"/>
  <c r="M28" i="14"/>
  <c r="L28" i="14"/>
  <c r="M27" i="14"/>
  <c r="N352" i="4"/>
  <c r="O356" i="4"/>
  <c r="L356" i="4" s="1"/>
  <c r="N27" i="14"/>
  <c r="L27" i="14"/>
  <c r="M352" i="4"/>
  <c r="L352" i="4" s="1"/>
  <c r="O40" i="8"/>
  <c r="O57" i="8" s="1"/>
  <c r="N254" i="4"/>
  <c r="G35" i="14"/>
  <c r="O320" i="4"/>
  <c r="N30" i="10" s="1"/>
  <c r="M320" i="4"/>
  <c r="L101" i="7"/>
  <c r="M341" i="4"/>
  <c r="M358" i="4"/>
  <c r="L358" i="4" s="1"/>
  <c r="L79" i="4"/>
  <c r="M153" i="2"/>
  <c r="R72" i="7"/>
  <c r="K72" i="14"/>
  <c r="L149" i="1"/>
  <c r="R52" i="7"/>
  <c r="L57" i="3"/>
  <c r="N341" i="4"/>
  <c r="M31" i="10" s="1"/>
  <c r="L44" i="2"/>
  <c r="L123" i="7"/>
  <c r="L48" i="2"/>
  <c r="L62" i="7"/>
  <c r="L49" i="7"/>
  <c r="I219" i="1"/>
  <c r="S360" i="4"/>
  <c r="S365" i="4"/>
  <c r="R121" i="7"/>
  <c r="L106" i="12"/>
  <c r="E87" i="14"/>
  <c r="S364" i="4"/>
  <c r="G28" i="10"/>
  <c r="F87" i="14"/>
  <c r="K219" i="1"/>
  <c r="E219" i="1"/>
  <c r="E25" i="10"/>
  <c r="F219" i="1"/>
  <c r="F25" i="10"/>
  <c r="G219" i="1"/>
  <c r="I25" i="10"/>
  <c r="J219" i="1"/>
  <c r="L213" i="1"/>
  <c r="Q231" i="1" s="1"/>
  <c r="I26" i="10"/>
  <c r="J25" i="10"/>
  <c r="H25" i="10"/>
  <c r="L35" i="8"/>
  <c r="Q64" i="8"/>
  <c r="R95" i="7"/>
  <c r="R99" i="7"/>
  <c r="R84" i="7"/>
  <c r="R106" i="7"/>
  <c r="R113" i="7"/>
  <c r="Q38" i="7"/>
  <c r="R97" i="7"/>
  <c r="R109" i="7"/>
  <c r="R110" i="7"/>
  <c r="R55" i="7"/>
  <c r="R59" i="7"/>
  <c r="R91" i="7"/>
  <c r="R40" i="7"/>
  <c r="R74" i="7"/>
  <c r="R88" i="7"/>
  <c r="R116" i="7"/>
  <c r="R81" i="7"/>
  <c r="R98" i="7"/>
  <c r="R111" i="7"/>
  <c r="R61" i="7"/>
  <c r="R54" i="7"/>
  <c r="R86" i="7"/>
  <c r="R108" i="7"/>
  <c r="R75" i="7"/>
  <c r="R89" i="7"/>
  <c r="R77" i="7"/>
  <c r="R53" i="7"/>
  <c r="R60" i="7"/>
  <c r="R41" i="7"/>
  <c r="R96" i="7"/>
  <c r="R56" i="7"/>
  <c r="R85" i="7"/>
  <c r="R90" i="7"/>
  <c r="R94" i="7"/>
  <c r="R105" i="7"/>
  <c r="R112" i="7"/>
  <c r="R104" i="7"/>
  <c r="R120" i="7"/>
  <c r="K81" i="14"/>
  <c r="K83" i="14"/>
  <c r="L134" i="4"/>
  <c r="D25" i="10"/>
  <c r="L28" i="10"/>
  <c r="K78" i="14"/>
  <c r="L351" i="4"/>
  <c r="L40" i="4"/>
  <c r="K52" i="14"/>
  <c r="M211" i="1"/>
  <c r="L26" i="14" s="1"/>
  <c r="K80" i="14"/>
  <c r="K53" i="14"/>
  <c r="G31" i="14"/>
  <c r="G36" i="14"/>
  <c r="K42" i="14"/>
  <c r="L65" i="4"/>
  <c r="K55" i="14"/>
  <c r="K41" i="14"/>
  <c r="K67" i="14"/>
  <c r="K47" i="14"/>
  <c r="K64" i="14"/>
  <c r="K58" i="14"/>
  <c r="K71" i="14"/>
  <c r="K70" i="14"/>
  <c r="K65" i="14"/>
  <c r="K60" i="14"/>
  <c r="K61" i="14"/>
  <c r="K63" i="14"/>
  <c r="K62" i="14"/>
  <c r="K68" i="14"/>
  <c r="K56" i="14"/>
  <c r="K45" i="14"/>
  <c r="K51" i="14"/>
  <c r="K82" i="14"/>
  <c r="K66" i="14"/>
  <c r="K59" i="14"/>
  <c r="Q222" i="1"/>
  <c r="K77" i="14"/>
  <c r="K74" i="14"/>
  <c r="K75" i="14"/>
  <c r="K57" i="14"/>
  <c r="K49" i="14"/>
  <c r="K69" i="14"/>
  <c r="K54" i="14"/>
  <c r="K43" i="14"/>
  <c r="K44" i="14"/>
  <c r="K46" i="14"/>
  <c r="K48" i="14"/>
  <c r="K50" i="14"/>
  <c r="R70" i="7"/>
  <c r="Q134" i="7"/>
  <c r="K84" i="14"/>
  <c r="R119" i="7"/>
  <c r="Q133" i="7"/>
  <c r="R103" i="7"/>
  <c r="Q132" i="7"/>
  <c r="R64" i="7"/>
  <c r="Q131" i="7"/>
  <c r="R51" i="7"/>
  <c r="Q128" i="7"/>
  <c r="R48" i="7"/>
  <c r="Q126" i="7"/>
  <c r="R42" i="7"/>
  <c r="Q156" i="2"/>
  <c r="O153" i="2"/>
  <c r="Q165" i="2"/>
  <c r="C29" i="10"/>
  <c r="Q225" i="1"/>
  <c r="G26" i="10"/>
  <c r="G27" i="10"/>
  <c r="R38" i="7"/>
  <c r="M57" i="8"/>
  <c r="L32" i="12"/>
  <c r="C61" i="14"/>
  <c r="L260" i="4"/>
  <c r="L151" i="2"/>
  <c r="R66" i="7"/>
  <c r="L23" i="6"/>
  <c r="L84" i="12"/>
  <c r="Q20" i="6"/>
  <c r="Q26" i="6" s="1"/>
  <c r="L20" i="3"/>
  <c r="Q28" i="3"/>
  <c r="Q27" i="3"/>
  <c r="L346" i="4"/>
  <c r="C26" i="14"/>
  <c r="K79" i="14"/>
  <c r="L69" i="4"/>
  <c r="L53" i="4"/>
  <c r="L73" i="4"/>
  <c r="G29" i="14"/>
  <c r="G37" i="14"/>
  <c r="G32" i="14"/>
  <c r="G28" i="14"/>
  <c r="G27" i="14"/>
  <c r="G34" i="14"/>
  <c r="L326" i="4"/>
  <c r="L293" i="4"/>
  <c r="L310" i="4"/>
  <c r="L302" i="4"/>
  <c r="L314" i="4"/>
  <c r="L297" i="4"/>
  <c r="L57" i="4"/>
  <c r="L49" i="4"/>
  <c r="L45" i="4"/>
  <c r="L32" i="4"/>
  <c r="N57" i="3"/>
  <c r="M90" i="4"/>
  <c r="L289" i="4"/>
  <c r="L322" i="4"/>
  <c r="L285" i="4"/>
  <c r="L271" i="4"/>
  <c r="L306" i="4"/>
  <c r="L267" i="4"/>
  <c r="L61" i="4"/>
  <c r="L36" i="4"/>
  <c r="L64" i="2"/>
  <c r="C40" i="14"/>
  <c r="L72" i="2"/>
  <c r="L122" i="2"/>
  <c r="C43" i="14"/>
  <c r="L96" i="1"/>
  <c r="Q226" i="1" s="1"/>
  <c r="C70" i="14"/>
  <c r="N77" i="4"/>
  <c r="C75" i="14"/>
  <c r="L144" i="2"/>
  <c r="C32" i="14"/>
  <c r="C76" i="14"/>
  <c r="O124" i="7"/>
  <c r="M107" i="12"/>
  <c r="L56" i="2"/>
  <c r="D91" i="1"/>
  <c r="L151" i="1"/>
  <c r="L187" i="1" s="1"/>
  <c r="L121" i="1"/>
  <c r="L129" i="1"/>
  <c r="L117" i="1"/>
  <c r="L125" i="1"/>
  <c r="L133" i="1"/>
  <c r="L49" i="1"/>
  <c r="C37" i="14"/>
  <c r="L109" i="1"/>
  <c r="L141" i="1"/>
  <c r="C35" i="14"/>
  <c r="L54" i="1"/>
  <c r="C31" i="14"/>
  <c r="L43" i="1"/>
  <c r="C27" i="14"/>
  <c r="L85" i="1"/>
  <c r="L32" i="1"/>
  <c r="H91" i="1"/>
  <c r="L27" i="1"/>
  <c r="L113" i="1"/>
  <c r="L59" i="1"/>
  <c r="N91" i="1"/>
  <c r="L69" i="1"/>
  <c r="L38" i="1"/>
  <c r="M145" i="1"/>
  <c r="L137" i="1"/>
  <c r="C78" i="14"/>
  <c r="Q224" i="1"/>
  <c r="C46" i="14"/>
  <c r="C33" i="14"/>
  <c r="C64" i="14"/>
  <c r="M91" i="1"/>
  <c r="L75" i="1"/>
  <c r="L100" i="12"/>
  <c r="R117" i="7" s="1"/>
  <c r="O107" i="12"/>
  <c r="O91" i="1"/>
  <c r="L152" i="2"/>
  <c r="Q230" i="1"/>
  <c r="L45" i="12"/>
  <c r="C36" i="14"/>
  <c r="O145" i="1"/>
  <c r="L105" i="1"/>
  <c r="N88" i="2"/>
  <c r="D120" i="2"/>
  <c r="N124" i="7"/>
  <c r="L64" i="1"/>
  <c r="H124" i="7"/>
  <c r="M124" i="7"/>
  <c r="D88" i="2"/>
  <c r="L26" i="2"/>
  <c r="C29" i="14"/>
  <c r="C80" i="14"/>
  <c r="D107" i="12"/>
  <c r="H107" i="12"/>
  <c r="M77" i="4"/>
  <c r="L43" i="8"/>
  <c r="H146" i="2"/>
  <c r="H132" i="2" s="1"/>
  <c r="K132" i="2"/>
  <c r="O77" i="4"/>
  <c r="L138" i="2"/>
  <c r="L83" i="2"/>
  <c r="L80" i="2" s="1"/>
  <c r="M80" i="2"/>
  <c r="D146" i="2"/>
  <c r="D132" i="2" s="1"/>
  <c r="G132" i="2"/>
  <c r="D124" i="7"/>
  <c r="N107" i="12"/>
  <c r="C34" i="14"/>
  <c r="C28" i="14"/>
  <c r="M56" i="2"/>
  <c r="L30" i="14" s="1"/>
  <c r="O88" i="2"/>
  <c r="N145" i="1"/>
  <c r="Q227" i="1"/>
  <c r="O90" i="4"/>
  <c r="C30" i="14"/>
  <c r="L189" i="1"/>
  <c r="M192" i="1"/>
  <c r="L29" i="10" s="1"/>
  <c r="L52" i="2"/>
  <c r="L79" i="2"/>
  <c r="L76" i="2" s="1"/>
  <c r="M76" i="2"/>
  <c r="L35" i="14" s="1"/>
  <c r="O120" i="2"/>
  <c r="L101" i="1"/>
  <c r="D145" i="1"/>
  <c r="L80" i="1"/>
  <c r="H88" i="2"/>
  <c r="N132" i="2"/>
  <c r="Q229" i="1"/>
  <c r="C65" i="14"/>
  <c r="H145" i="1"/>
  <c r="N342" i="4" l="1"/>
  <c r="Q69" i="8"/>
  <c r="L40" i="8"/>
  <c r="L57" i="8" s="1"/>
  <c r="N28" i="10"/>
  <c r="K28" i="10" s="1"/>
  <c r="M218" i="1"/>
  <c r="L218" i="1" s="1"/>
  <c r="L320" i="4"/>
  <c r="L153" i="2"/>
  <c r="M342" i="4"/>
  <c r="S367" i="4"/>
  <c r="P43" i="10" s="1"/>
  <c r="L120" i="2"/>
  <c r="K31" i="14"/>
  <c r="R49" i="7"/>
  <c r="R62" i="7"/>
  <c r="H219" i="1"/>
  <c r="K29" i="10"/>
  <c r="L192" i="1"/>
  <c r="O219" i="1"/>
  <c r="L90" i="4"/>
  <c r="L30" i="10"/>
  <c r="K30" i="10" s="1"/>
  <c r="S368" i="4"/>
  <c r="L124" i="7"/>
  <c r="L254" i="4"/>
  <c r="D219" i="1"/>
  <c r="L145" i="1"/>
  <c r="N219" i="1"/>
  <c r="G25" i="10"/>
  <c r="L91" i="1"/>
  <c r="K30" i="14"/>
  <c r="M26" i="10"/>
  <c r="N25" i="10"/>
  <c r="R123" i="7"/>
  <c r="R101" i="7"/>
  <c r="K35" i="14"/>
  <c r="M25" i="10"/>
  <c r="L211" i="1"/>
  <c r="K36" i="14"/>
  <c r="K33" i="14"/>
  <c r="M28" i="10"/>
  <c r="P38" i="10"/>
  <c r="P40" i="10"/>
  <c r="P41" i="10"/>
  <c r="Q136" i="7"/>
  <c r="P36" i="10"/>
  <c r="Q159" i="2"/>
  <c r="P39" i="10" s="1"/>
  <c r="L26" i="10"/>
  <c r="N26" i="10"/>
  <c r="C27" i="10"/>
  <c r="K34" i="14"/>
  <c r="Q28" i="6"/>
  <c r="Q30" i="3"/>
  <c r="Q34" i="3" s="1"/>
  <c r="Q30" i="6"/>
  <c r="K29" i="14"/>
  <c r="K32" i="14"/>
  <c r="K37" i="14"/>
  <c r="K27" i="14"/>
  <c r="K28" i="14"/>
  <c r="L77" i="4"/>
  <c r="C30" i="10"/>
  <c r="L93" i="1"/>
  <c r="M88" i="2"/>
  <c r="L107" i="12"/>
  <c r="C26" i="10"/>
  <c r="C25" i="10"/>
  <c r="M132" i="2"/>
  <c r="Q232" i="1"/>
  <c r="Q70" i="8" l="1"/>
  <c r="L31" i="10"/>
  <c r="M219" i="1"/>
  <c r="L219" i="1" s="1"/>
  <c r="L25" i="10"/>
  <c r="K25" i="10" s="1"/>
  <c r="L88" i="2"/>
  <c r="K26" i="14"/>
  <c r="R124" i="7"/>
  <c r="Q137" i="7"/>
  <c r="K26" i="10"/>
  <c r="Q32" i="3"/>
  <c r="L93" i="2"/>
  <c r="O92" i="2"/>
  <c r="O148" i="2" s="1"/>
  <c r="Q234" i="1" l="1"/>
  <c r="O132" i="2"/>
  <c r="L148" i="2"/>
  <c r="L132" i="2" s="1"/>
  <c r="L92" i="2"/>
  <c r="Q162" i="2" s="1"/>
  <c r="O90" i="2"/>
  <c r="Q166" i="2" l="1"/>
  <c r="Q168" i="2" s="1"/>
  <c r="P42" i="10"/>
  <c r="O94" i="2"/>
  <c r="L90" i="2"/>
  <c r="K27" i="10" l="1"/>
  <c r="L94" i="2"/>
  <c r="K40" i="14"/>
  <c r="R39" i="2"/>
  <c r="D73" i="14" l="1"/>
  <c r="D87" i="14" s="1"/>
  <c r="D32" i="10" l="1"/>
  <c r="C73" i="14"/>
  <c r="E32" i="10"/>
  <c r="C28" i="10" l="1"/>
  <c r="H87" i="14"/>
  <c r="H32" i="10"/>
  <c r="I87" i="14"/>
  <c r="I32" i="10"/>
  <c r="J32" i="10"/>
  <c r="J87" i="14"/>
  <c r="L87" i="14"/>
  <c r="L32" i="10"/>
  <c r="M32" i="10"/>
  <c r="M87" i="14"/>
  <c r="P44" i="10" l="1"/>
  <c r="G73" i="14"/>
  <c r="G87" i="14" s="1"/>
  <c r="K73" i="14"/>
  <c r="G32" i="10"/>
  <c r="O332" i="4"/>
  <c r="O350" i="4" l="1"/>
  <c r="O342" i="4" s="1"/>
  <c r="N85" i="14"/>
  <c r="O341" i="4"/>
  <c r="L341" i="4" s="1"/>
  <c r="F32" i="10"/>
  <c r="C31" i="10"/>
  <c r="C32" i="10" s="1"/>
  <c r="C85" i="14"/>
  <c r="C87" i="14" s="1"/>
  <c r="L332" i="4"/>
  <c r="S369" i="4" s="1"/>
  <c r="N31" i="10" l="1"/>
  <c r="K31" i="10" s="1"/>
  <c r="K85" i="14"/>
  <c r="K87" i="14" s="1"/>
  <c r="N87" i="14"/>
  <c r="P45" i="10"/>
  <c r="L350" i="4"/>
  <c r="L342" i="4" s="1"/>
  <c r="N32" i="10" l="1"/>
  <c r="K32" i="10" s="1"/>
  <c r="S371" i="4"/>
  <c r="S372" i="4" s="1"/>
  <c r="P46" i="10"/>
  <c r="P48" i="10" l="1"/>
</calcChain>
</file>

<file path=xl/sharedStrings.xml><?xml version="1.0" encoding="utf-8"?>
<sst xmlns="http://schemas.openxmlformats.org/spreadsheetml/2006/main" count="2979" uniqueCount="525">
  <si>
    <t>Iš viso</t>
  </si>
  <si>
    <t>išlaidoms</t>
  </si>
  <si>
    <t>turtui įsigyti</t>
  </si>
  <si>
    <t>iš viso</t>
  </si>
  <si>
    <t>iš jų darbo užmokesčiui</t>
  </si>
  <si>
    <t>Eil.                 Nr.</t>
  </si>
  <si>
    <t>01 programa. Savivaldybės valdymas</t>
  </si>
  <si>
    <t>Degaičių seniūnija</t>
  </si>
  <si>
    <t>savarankiškos funkcijos</t>
  </si>
  <si>
    <t>01</t>
  </si>
  <si>
    <t>Gadūnavo seniūnija</t>
  </si>
  <si>
    <t>Luokės seniūnija</t>
  </si>
  <si>
    <t>Nevarėnų seniūnija</t>
  </si>
  <si>
    <t>Ryškėnų seniūnija</t>
  </si>
  <si>
    <t>Tryškių seniūnija</t>
  </si>
  <si>
    <t>Upynos seniūnija</t>
  </si>
  <si>
    <t>Varnių seniūnija</t>
  </si>
  <si>
    <t>Viešvėnų seniūnija</t>
  </si>
  <si>
    <t>Žarėnų seniūnija</t>
  </si>
  <si>
    <t>Telšių miesto seniūnija</t>
  </si>
  <si>
    <t>Savivaldybės administracija</t>
  </si>
  <si>
    <t>03</t>
  </si>
  <si>
    <t>06</t>
  </si>
  <si>
    <t>02</t>
  </si>
  <si>
    <t>10</t>
  </si>
  <si>
    <t>04</t>
  </si>
  <si>
    <t>Savivaldybės administracijos Finansų skyrius</t>
  </si>
  <si>
    <t>Kultūros centras</t>
  </si>
  <si>
    <t>Karolinos Praniauskaitės viešoji biblioteka</t>
  </si>
  <si>
    <t>Žemaitės dramos teatras</t>
  </si>
  <si>
    <t>08</t>
  </si>
  <si>
    <t>05</t>
  </si>
  <si>
    <t>07</t>
  </si>
  <si>
    <t>Žemaitės gimnazija</t>
  </si>
  <si>
    <t>Lopšelis-darželis „Nykštukas“</t>
  </si>
  <si>
    <t>Lopšelis-darželis „Saulutė“</t>
  </si>
  <si>
    <t>Lopšelis-darželis „Berželis“</t>
  </si>
  <si>
    <t>Lopšelis-darželis „Mastis“</t>
  </si>
  <si>
    <t>Lopšelis-darželis „Eglutė“</t>
  </si>
  <si>
    <t>Upynos lopšelis-darželis</t>
  </si>
  <si>
    <t>Rainių mokykla-darželis</t>
  </si>
  <si>
    <t>„Saulėtekio“ pradinė mokykla</t>
  </si>
  <si>
    <t>Janapolės pagrindinė mokykla</t>
  </si>
  <si>
    <t>Upynos pagrindinė mokykla</t>
  </si>
  <si>
    <t>Kaunatavos pagrindinė mokykla</t>
  </si>
  <si>
    <t>Eigirdžių pagrindinė mokykla</t>
  </si>
  <si>
    <t>Viešvėnų pagrindinė mokykla</t>
  </si>
  <si>
    <t>Telšių  muzikos mokykla</t>
  </si>
  <si>
    <t>Luokės muzikos ir dailės mokykla</t>
  </si>
  <si>
    <t>Telšių švietimo centras</t>
  </si>
  <si>
    <t>09</t>
  </si>
  <si>
    <t>Senelių globos namai</t>
  </si>
  <si>
    <t>Socialinių paslaugų centras</t>
  </si>
  <si>
    <t>Valsty- bės funkci- jų kla- sifikacija</t>
  </si>
  <si>
    <t>Varnių Motiejaus Valančiaus gimnazija</t>
  </si>
  <si>
    <t>Savivaldybės kontrolės ir audito tarnyba</t>
  </si>
  <si>
    <t>Nevarėnų kultūros centras</t>
  </si>
  <si>
    <t>Ryškėnų kultūros centras</t>
  </si>
  <si>
    <t>02 programa. Saugios aplinkos užtikrinimas</t>
  </si>
  <si>
    <t xml:space="preserve"> Nevarėnų seniūnija</t>
  </si>
  <si>
    <t xml:space="preserve"> Ryškėnų seniūnija</t>
  </si>
  <si>
    <t>03 programa. Sveikatos priežiūra</t>
  </si>
  <si>
    <t>Sporto ir rekreacijos centras</t>
  </si>
  <si>
    <t>Telšių dailės mokykla</t>
  </si>
  <si>
    <t>06 programa. Kultūros ir sporto politikos įgyvendinimas</t>
  </si>
  <si>
    <t>Viešvėnų kultūros centras</t>
  </si>
  <si>
    <t>07 programa. Socialinės paramos įgyvendinimas</t>
  </si>
  <si>
    <t>Vaikų globos namai</t>
  </si>
  <si>
    <t>Visuomenės sveikatos biuras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</si>
  <si>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</si>
  <si>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</si>
  <si>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</si>
  <si>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</si>
  <si>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</si>
  <si>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</si>
  <si>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</si>
  <si>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</si>
  <si>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</si>
  <si>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</si>
  <si>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</si>
  <si>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</si>
  <si>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</si>
  <si>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</si>
  <si>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</si>
  <si>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</si>
  <si>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</si>
  <si>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</si>
  <si>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</si>
  <si>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</si>
  <si>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</si>
  <si>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</si>
  <si>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</si>
  <si>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</si>
  <si>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</si>
  <si>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</si>
  <si>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</si>
  <si>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</si>
  <si>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</si>
  <si>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</si>
  <si>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</si>
  <si>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</si>
  <si>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</si>
  <si>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</si>
  <si>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</si>
  <si>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</si>
  <si>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</si>
  <si>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</si>
  <si>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</si>
  <si>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43.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</si>
  <si>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</si>
  <si>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</si>
  <si>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</si>
  <si>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</si>
  <si>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</si>
  <si>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</si>
  <si>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</si>
  <si>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</si>
  <si>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</si>
  <si>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</si>
  <si>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</si>
  <si>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</si>
  <si>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</si>
  <si>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</si>
  <si>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</si>
  <si>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</si>
  <si>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</si>
  <si>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</si>
  <si>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</si>
  <si>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</si>
  <si>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</si>
  <si>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</si>
  <si>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</si>
  <si>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</si>
  <si>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</si>
  <si>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</si>
  <si>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</si>
  <si>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</si>
  <si>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</si>
  <si>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79.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</si>
  <si>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</si>
  <si>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</si>
  <si>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</si>
  <si>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</si>
  <si>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</si>
  <si>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</si>
  <si>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</si>
  <si>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</si>
  <si>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</si>
  <si>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Suaugusiųjų mokykla</t>
  </si>
  <si>
    <t>Lopšelis-darželis „Žemaitukas“</t>
  </si>
  <si>
    <t>Žarėnų kultūros centras</t>
  </si>
  <si>
    <t>41.</t>
  </si>
  <si>
    <t>42.</t>
  </si>
  <si>
    <t>44.</t>
  </si>
  <si>
    <t>45.</t>
  </si>
  <si>
    <t>„Džiugo“ gimnazija</t>
  </si>
  <si>
    <t>Ubiškės mokykla-darželis</t>
  </si>
  <si>
    <t>57.</t>
  </si>
  <si>
    <t>70.</t>
  </si>
  <si>
    <t>78.</t>
  </si>
  <si>
    <t>Nevarėnų pagrindinė mokykla</t>
  </si>
  <si>
    <t>51.</t>
  </si>
  <si>
    <t>„Vilties“ mokykla</t>
  </si>
  <si>
    <t>Naujamiesčio mokykla</t>
  </si>
  <si>
    <t xml:space="preserve">iš jų – vietinė rinkliava už komunalinių atliekų surinkimą ir tvarkymą </t>
  </si>
  <si>
    <t>Priešgaisrinė tarnyba</t>
  </si>
  <si>
    <t>04 programa. Išsilavinusios bendruomenės ugdymas (-sis)</t>
  </si>
  <si>
    <t>IŠ VISO:</t>
  </si>
  <si>
    <t xml:space="preserve"> </t>
  </si>
  <si>
    <t>Iš viso 01 programai:</t>
  </si>
  <si>
    <t>Iš viso 02 programai:</t>
  </si>
  <si>
    <t>Iš viso 03 programai:</t>
  </si>
  <si>
    <t>Iš viso 04 programai:</t>
  </si>
  <si>
    <t>Iš viso 05 programai:</t>
  </si>
  <si>
    <t>Iš viso 06 programai:</t>
  </si>
  <si>
    <t>Iš viso 07 programai:</t>
  </si>
  <si>
    <t>05 programa. Ekonomikos ir verslo skatinimas</t>
  </si>
  <si>
    <t>2.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</si>
  <si>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</si>
  <si>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</si>
  <si>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</si>
  <si>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</si>
  <si>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</si>
  <si>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</si>
  <si>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</si>
  <si>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</si>
  <si>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</si>
  <si>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</si>
  <si>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</si>
  <si>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iš jų:</t>
  </si>
  <si>
    <t>įmokos už išlaikymą švietimo, socialinės apsaugos ir kitose įstaigose</t>
  </si>
  <si>
    <t>dalyvauti rengiant ir vykdant mobilizaciją</t>
  </si>
  <si>
    <t>socialinėms išmokoms ir kompensacijoms skaičiuoti ir mokėti</t>
  </si>
  <si>
    <t>visuomenės sveikatos priežiūros funkcijoms vykdyti</t>
  </si>
  <si>
    <t>civilinės būklės aktams registruoti</t>
  </si>
  <si>
    <t>valstybės garantuojamai pirminei teisinei pagalbai teikti</t>
  </si>
  <si>
    <t>savivaldybėms priskirtiems archyviniams dokumentams tvarkyti</t>
  </si>
  <si>
    <t xml:space="preserve">iš jų: </t>
  </si>
  <si>
    <t>gyventojų registrui tvarkyti ir duomenims valstybės registrams teikti</t>
  </si>
  <si>
    <t>civilinei saugai vykdyti</t>
  </si>
  <si>
    <t>valstybinės kalbos vartojimo ir taisyklingumo kontrolei vykdyti</t>
  </si>
  <si>
    <t>jaunimo teisių apsaugai vykdyti</t>
  </si>
  <si>
    <t>socialinių išmokų ir kompensacijų skaičiavimui ir mokėjimui administruoti</t>
  </si>
  <si>
    <t>socialinei paramos mokiniams administruoti</t>
  </si>
  <si>
    <t>žemės ūkio funkcijoms vykdyti</t>
  </si>
  <si>
    <t>socialinėms paslaugos administruoti</t>
  </si>
  <si>
    <t>būsto nuomos ar išperkamosios būsto nuomos mokesčių dalies kompensacijoms administruoti</t>
  </si>
  <si>
    <t>mokinių visuomenės sveikatos priežiūrai vykdyti</t>
  </si>
  <si>
    <t>priešgaisrinės saugos funkcijai vykdyti</t>
  </si>
  <si>
    <t>valstybei nuosavybės teise priklausančių melioracijos ir hidrotechnikos statinių valdymo ir naudojimo patikėjimo teise funkcijai atlikti</t>
  </si>
  <si>
    <t>būsto nuomos ar išperkamosios būsto nuomos mokesčių daliai kompensuoti</t>
  </si>
  <si>
    <t>socialinei paramos mokiniams teikti</t>
  </si>
  <si>
    <t>socialinei globai asmenims su sunkia negalia teikti</t>
  </si>
  <si>
    <t>socialinei priežiūrai socialinės rizikos šeimoms teikti</t>
  </si>
  <si>
    <t>duomenims suteiktos valstybės pagalbos registrui teikti</t>
  </si>
  <si>
    <t>socialinėms paslaugoms teikti</t>
  </si>
  <si>
    <t>Programos pavadinimas</t>
  </si>
  <si>
    <t>Eil. Nr.</t>
  </si>
  <si>
    <t>Pajamų pavadinimas</t>
  </si>
  <si>
    <t xml:space="preserve">MOKESČIAI </t>
  </si>
  <si>
    <t>1.1.</t>
  </si>
  <si>
    <t>Pajamų ir pelno mokesčiai</t>
  </si>
  <si>
    <t>1.1.1.</t>
  </si>
  <si>
    <t>1.2.</t>
  </si>
  <si>
    <t>Turto mokesčiai</t>
  </si>
  <si>
    <t>1.2.1.</t>
  </si>
  <si>
    <t>1.2.2.</t>
  </si>
  <si>
    <t>1.2.3.</t>
  </si>
  <si>
    <t>1.3.</t>
  </si>
  <si>
    <t>Prekių ir paslaugų mokesčiai</t>
  </si>
  <si>
    <t>1.3.1.</t>
  </si>
  <si>
    <t>KITOS PAJAMOS</t>
  </si>
  <si>
    <t>2.1.</t>
  </si>
  <si>
    <t>Turto pajamos</t>
  </si>
  <si>
    <t>2.1.1.</t>
  </si>
  <si>
    <t>2.1.2.</t>
  </si>
  <si>
    <t>2.1.3.</t>
  </si>
  <si>
    <t>2.2.</t>
  </si>
  <si>
    <t>Pajamos už prekes ir paslaugas</t>
  </si>
  <si>
    <t>2.2.1.</t>
  </si>
  <si>
    <t>2.2.2.</t>
  </si>
  <si>
    <t>2.2.3.</t>
  </si>
  <si>
    <t>2.3.</t>
  </si>
  <si>
    <t>Pajamos iš baudų ir konfiskacijos</t>
  </si>
  <si>
    <t>2.4.</t>
  </si>
  <si>
    <t>Kitos neišvardytos pajamos</t>
  </si>
  <si>
    <t xml:space="preserve">MATERIALIOJO IR NEMATERIALIOJO TURTO REALIZAVIMO PAJAMOS </t>
  </si>
  <si>
    <t>3.1.</t>
  </si>
  <si>
    <t>Ilgalaikio materialiojo turto realizavimo pajamos</t>
  </si>
  <si>
    <t>3.1.1.</t>
  </si>
  <si>
    <t>3.1.2.</t>
  </si>
  <si>
    <t xml:space="preserve">DOTACIJOS </t>
  </si>
  <si>
    <t>4.1.</t>
  </si>
  <si>
    <t xml:space="preserve">Specialioji  tikslinė dotacija </t>
  </si>
  <si>
    <t>4.1.1.</t>
  </si>
  <si>
    <t>4.1.1.1.</t>
  </si>
  <si>
    <t>4.1.1.2.</t>
  </si>
  <si>
    <t>4.1.1.3.</t>
  </si>
  <si>
    <t>4.1.1.4.</t>
  </si>
  <si>
    <t>4.1.1.5.</t>
  </si>
  <si>
    <t>4.1.1.6.</t>
  </si>
  <si>
    <t>4.1.1.7.</t>
  </si>
  <si>
    <t>4.1.1.8.</t>
  </si>
  <si>
    <t>4.1.1.9.</t>
  </si>
  <si>
    <t>4.1.1.10.</t>
  </si>
  <si>
    <t>4.1.1.11.</t>
  </si>
  <si>
    <t>4.1.1.12.</t>
  </si>
  <si>
    <t>4.1.1.13.</t>
  </si>
  <si>
    <t>4.1.1.14.</t>
  </si>
  <si>
    <t>4.1.1.15.</t>
  </si>
  <si>
    <t>4.1.1.16.</t>
  </si>
  <si>
    <t>4.1.1.17.</t>
  </si>
  <si>
    <t>4.1.1.18.</t>
  </si>
  <si>
    <t>4.1.1.19.</t>
  </si>
  <si>
    <t>4.1.1.20.</t>
  </si>
  <si>
    <t>4.1.1.21.</t>
  </si>
  <si>
    <t>4.1.2.</t>
  </si>
  <si>
    <t>4.1.3.</t>
  </si>
  <si>
    <t xml:space="preserve">VISI MOKESČIAI,  PAJAMOS  IR DOTACIJOS </t>
  </si>
  <si>
    <t>Žemės mokestis</t>
  </si>
  <si>
    <t>Paveldimo turto mokestis</t>
  </si>
  <si>
    <t>Nekilnojamojo turto mokestis</t>
  </si>
  <si>
    <t>Mokestis už aplinkos teršimą</t>
  </si>
  <si>
    <t>Nuomos mokestis už valstybinę žemę ir valstybinio vidaus vandenų fondo vandens telkinius</t>
  </si>
  <si>
    <t>Mokestis už medžiojamųjų gyvūnų išteklius</t>
  </si>
  <si>
    <t>Kiti mokesčiai už valstybinius gamtos išteklius</t>
  </si>
  <si>
    <t>01 f-ja -</t>
  </si>
  <si>
    <t>02 f-ja -</t>
  </si>
  <si>
    <t>03 f-ja -</t>
  </si>
  <si>
    <t>04 f-ja -</t>
  </si>
  <si>
    <t>06 f-ja -</t>
  </si>
  <si>
    <t>07 f-ja -</t>
  </si>
  <si>
    <t>05 f-ja -</t>
  </si>
  <si>
    <t>08 f-ja -</t>
  </si>
  <si>
    <t>09 f-ja -</t>
  </si>
  <si>
    <t>10 f-ja -</t>
  </si>
  <si>
    <t>Padidinta/ sumažinta</t>
  </si>
  <si>
    <t xml:space="preserve">vietinės reikšmės keliams ir gatvėms tiesti, rekonstruoti, taisyti (remontuoti), prižiūrėti ir saugaus eismo sąlygoms užtikrinti </t>
  </si>
  <si>
    <t xml:space="preserve">valstybės investicijų programoje numatytiems projektams finansuoti </t>
  </si>
  <si>
    <t>Patvirtinta</t>
  </si>
  <si>
    <t>Telšių „Ateities“ pagrindinės mokyklos pastatui Telšiuose, Lygumų g. 47, kapitaliniam remontui</t>
  </si>
  <si>
    <t>VšĮ Regioninės Telšių ligoninės Psichiatrijos, Terapinio, Vaikų skyriaus ir akušeriniam korpusui su maisto bloku Telšiuose, Kalno g. 40, rekonstruoti</t>
  </si>
  <si>
    <t>VšĮ Regioninės Telšių ligoninės branduoliniam magnetiniam rezonanso aparatui įsigyti</t>
  </si>
  <si>
    <t>IŠ VISO</t>
  </si>
  <si>
    <r>
      <t xml:space="preserve">Degaičių seniūnija                                                </t>
    </r>
    <r>
      <rPr>
        <i/>
        <sz val="11"/>
        <rFont val="Times New Roman"/>
        <family val="1"/>
        <charset val="186"/>
      </rPr>
      <t xml:space="preserve"> </t>
    </r>
  </si>
  <si>
    <t>Programos pavadinimas, asignavimų valdytojai</t>
  </si>
  <si>
    <t xml:space="preserve">Programos pavadinimas ir asignavimų valdytojai  </t>
  </si>
  <si>
    <t>Programos pavadinimas, asignavimų valdytojai,  finansavimo šaltiniai</t>
  </si>
  <si>
    <t xml:space="preserve"> PATVIRTINTA</t>
  </si>
  <si>
    <t xml:space="preserve">1 priedas </t>
  </si>
  <si>
    <t>Įmokos už išlaikymą švietimo, socialinės apsaugos ir kitose įstaigose</t>
  </si>
  <si>
    <t>Telšių rajono Ubiškės pagrindinės mokyklos sporto salei rekonstruoti</t>
  </si>
  <si>
    <t xml:space="preserve">2 priedas </t>
  </si>
  <si>
    <t xml:space="preserve">3 priedas </t>
  </si>
  <si>
    <t>Asignavimų valdytojai</t>
  </si>
  <si>
    <t xml:space="preserve">4 priedas </t>
  </si>
  <si>
    <t>Iš viso patvirtinta</t>
  </si>
  <si>
    <t>Iš viso padidinta/ sumažinta</t>
  </si>
  <si>
    <t>Iš viso padidinta /sumažinta</t>
  </si>
  <si>
    <t xml:space="preserve">5 priedas </t>
  </si>
  <si>
    <t>visuomenės sveikatos stiprinimui ir stebėsenai vykdyti</t>
  </si>
  <si>
    <t xml:space="preserve">6 priedas </t>
  </si>
  <si>
    <t>Tryškių Lazdynų Pelėdos gimnazija</t>
  </si>
  <si>
    <t xml:space="preserve">7 priedas </t>
  </si>
  <si>
    <t xml:space="preserve">8 priedas </t>
  </si>
  <si>
    <t xml:space="preserve">9 priedas </t>
  </si>
  <si>
    <t xml:space="preserve">10 priedas </t>
  </si>
  <si>
    <t xml:space="preserve">11 priedas </t>
  </si>
  <si>
    <t xml:space="preserve">Programos pavadinimas, asignavimų valdytojai    </t>
  </si>
  <si>
    <t xml:space="preserve">12 priedas </t>
  </si>
  <si>
    <t>išlaidoms, susijusioms su pedagoginių darbuotojų skaičiaus optimizavimu, apmokėti</t>
  </si>
  <si>
    <t>pagal teisės aktus savivaldybėms perduotoms įstaigoms išlaikyti</t>
  </si>
  <si>
    <t>Valstybinėms (valstybės perduotoms savivaldybėms) funkcijoms atlikti, iš viso:</t>
  </si>
  <si>
    <t>Dalyvauti rengiant ir vykdant mobilizaciją</t>
  </si>
  <si>
    <t>Valstybinės kalbos vartojimo ir taisyklingumo kontrolei</t>
  </si>
  <si>
    <t>Socialinėms išmokoms ir kompensacijoms skaičiuoti ir mokėti</t>
  </si>
  <si>
    <t>Socialinei paramai mokiniams</t>
  </si>
  <si>
    <t>Socialinėms paslaugoms</t>
  </si>
  <si>
    <t>Jaunimo teisių apsaugai</t>
  </si>
  <si>
    <t>Mokinių visuomenės sveikatos priežiūra</t>
  </si>
  <si>
    <t>Visuomenės sveikatos stiprinimas ir stebėsena</t>
  </si>
  <si>
    <t>Civilinės būklės aktams registruoti</t>
  </si>
  <si>
    <t>Valstybės garantuojamai pirminei teisinei pagalbai teikti</t>
  </si>
  <si>
    <t>Gyventojų registrui tvarkyti ir duomenims valstybės registrams teikti</t>
  </si>
  <si>
    <t>Civilinei saugai</t>
  </si>
  <si>
    <t>Priešgaisrinei saugai</t>
  </si>
  <si>
    <t>Gyvenamosios vietos deklaravimo duomenų ir gyvenamosios vietos neturinčių asmenų apskaitos duomenims tvarkyti</t>
  </si>
  <si>
    <t>Žemės ūkio funkcijoms atlikti</t>
  </si>
  <si>
    <t>Melioracijai</t>
  </si>
  <si>
    <t>Savivaldybėms priskirtiems archyviniams dokumentams tvarkyti</t>
  </si>
  <si>
    <t>Būsto nuomos ar išperkamosios būsto nuomos mokesčių dalies kompensacijoms</t>
  </si>
  <si>
    <t>Kita tikslinė dotacija, iš viso:</t>
  </si>
  <si>
    <t>4.1.3.2.</t>
  </si>
  <si>
    <t xml:space="preserve">Vietinės reikšmės keliams ir gatvėms tiesti, rekonstruoti, taisyti (remontuoti), prižiūrėti ir saugaus eismo sąlygoms užtikrinti </t>
  </si>
  <si>
    <t>4.1.3.3.</t>
  </si>
  <si>
    <t>4.1.3.1.1.</t>
  </si>
  <si>
    <t>4.1.3.1.2.</t>
  </si>
  <si>
    <t>4.1.3.1.3.</t>
  </si>
  <si>
    <t>4.1.3.1.4.</t>
  </si>
  <si>
    <t>Pagal teisės aktus savivaldybėms perduotoms įstaigoms išlaikyti</t>
  </si>
  <si>
    <t>kultūros ir meno darbuotojų darbo užmokesčiui padidinti</t>
  </si>
  <si>
    <t xml:space="preserve">Upynos lopšelis-darželis </t>
  </si>
  <si>
    <t xml:space="preserve">Varnių lopšelis-darželis „Raudonkepuraitė“ </t>
  </si>
  <si>
    <t>„Kranto“ progimnazija</t>
  </si>
  <si>
    <t>Žarėnų „Minijos“ pagrindinė mokykla</t>
  </si>
  <si>
    <t>Buožėnų mokykla-darželis</t>
  </si>
  <si>
    <t>Tryškių kultūros centras</t>
  </si>
  <si>
    <t>suteikta valstybės finansinė parama užsienyje mirusio (žuvusio) Lietuvos Respublikos piliečio palaikams parvežti į Lietuvos Respubliką</t>
  </si>
  <si>
    <t>iš jų: žedinių atkuriamosios vertės kompensacija</t>
  </si>
  <si>
    <t>Atliekų tvarkymo sistemos infrastruktūros plėtrai</t>
  </si>
  <si>
    <t>iš jų: aplinkos apsaugos specialiosios programos lėšų</t>
  </si>
  <si>
    <t>3.1.3.</t>
  </si>
  <si>
    <t>Pastatų ir statinių realizavimo pajamos</t>
  </si>
  <si>
    <t>Kito ilgalaikio materialiojo turto realizavimo pajamos</t>
  </si>
  <si>
    <t>3.2.</t>
  </si>
  <si>
    <t>Atsargų realizavimo pajamos</t>
  </si>
  <si>
    <t>Tūkst. Eur</t>
  </si>
  <si>
    <t>Duomenims suteiktos valstybės pagalbos registrui teikti</t>
  </si>
  <si>
    <t>Telšių sporto ir rekreacijos centro Birutės g. 60, Telšiai, rekontruoti</t>
  </si>
  <si>
    <t xml:space="preserve">            (Telšių rajono savivaldybės tarybos 2016 m. kovo 31 d.</t>
  </si>
  <si>
    <t xml:space="preserve">           (Telšių rajono savivaldybės tarybos 2016 m. balandžio 28 d.</t>
  </si>
  <si>
    <t xml:space="preserve">  (Telšių rajono savivaldybės tarybos 2016 m. gegužės 26 d.</t>
  </si>
  <si>
    <t xml:space="preserve">    sprendimo Nr. T1-201 redakcija)</t>
  </si>
  <si>
    <t xml:space="preserve">  (Telšių rajono savivaldybės tarybos 2016 m. birželio 30 d.</t>
  </si>
  <si>
    <t xml:space="preserve">    sprendimo Nr. T1-242  redakcija)</t>
  </si>
  <si>
    <t>Luokės Vytauto Kleivos gimnazija</t>
  </si>
  <si>
    <t>„Ateities“ progimnazija</t>
  </si>
  <si>
    <t>„Atžalyno“ progimnazija</t>
  </si>
  <si>
    <t>„Germanto“ progimnazija</t>
  </si>
  <si>
    <t xml:space="preserve">           (Telšių rajono savivaldybės tarybos 2016 m. rugsėjo 29 d.</t>
  </si>
  <si>
    <t xml:space="preserve">    sprendimo Nr. T1-315  redakcija)</t>
  </si>
  <si>
    <t xml:space="preserve">           sprendimo Nr. T1-315  redakcija)</t>
  </si>
  <si>
    <t xml:space="preserve">           sprendimo Nr. T1-162  redakcija)</t>
  </si>
  <si>
    <t xml:space="preserve">           sprendimo Nr. T1-103 redakcija)</t>
  </si>
  <si>
    <t xml:space="preserve">           (Telšių rajono savivaldybės tarybos 2016 m. spalio 27 d.</t>
  </si>
  <si>
    <t xml:space="preserve">           sprendimo Nr. T1-357 redakcija)</t>
  </si>
  <si>
    <t xml:space="preserve">    sprendimo Nr. T1-357 redakcija)</t>
  </si>
  <si>
    <t xml:space="preserve">  (Telšių rajono savivaldybės tarybos 2016 m. lapkričio 24 d.</t>
  </si>
  <si>
    <t xml:space="preserve">  (Telšių rajono savivaldybės tarybos 2016 m. spalio 27 d.</t>
  </si>
  <si>
    <t xml:space="preserve">  (Telšių rajono savivaldybės tarybos 2016 m. rugsėjo  29 d.</t>
  </si>
  <si>
    <t xml:space="preserve">           (Telšių rajono savivaldybės tarybos 2016 m. lapkričio 24 d.</t>
  </si>
  <si>
    <t xml:space="preserve">           sprendimo Nr. T1- redakcija)</t>
  </si>
  <si>
    <t xml:space="preserve">                 </t>
  </si>
  <si>
    <t xml:space="preserve">  (Telšių rajono savivaldybės tarybos 2016 m. gruodžio 8 d.</t>
  </si>
  <si>
    <t xml:space="preserve">    sprendimo Nr. T1-383 redakcija)</t>
  </si>
  <si>
    <t xml:space="preserve">           sprendimo Nr. T1- 383 redakcija)</t>
  </si>
  <si>
    <t xml:space="preserve">    sprendimo Nr. T1-411 redakcija)</t>
  </si>
  <si>
    <t xml:space="preserve">           (Telšių rajono savivaldybės tarybos 2016 m. gruodžio 28 d.</t>
  </si>
  <si>
    <t>4.3.1.</t>
  </si>
  <si>
    <t>4.3.2.</t>
  </si>
  <si>
    <t>Kompensavimo būdu gautos Europos Sąjungos finansinės paramos lėšos</t>
  </si>
  <si>
    <t>Europos Sąjungos ir kitos tarptautinės finansinės paramos lėšos</t>
  </si>
  <si>
    <t>Valstybės biudžeto lėšos, kuriomis bendrai finansuojami projektai  iš Europos Sąjungos ir kitos tarptautinės finansinės paramos lėšų</t>
  </si>
  <si>
    <t xml:space="preserve">  (Telšių rajono savivaldybės tarybos 2016 m. gruodžio28 d.</t>
  </si>
  <si>
    <t xml:space="preserve">    sprendimo Nr. T1- redakcija)</t>
  </si>
  <si>
    <t>4 f-ja -</t>
  </si>
  <si>
    <t>Gyventojų pajamų mokestis</t>
  </si>
  <si>
    <t>4.1.1.22.</t>
  </si>
  <si>
    <t>Neveiksnių asmenų būklės peržiūrėjimui užtikrinti</t>
  </si>
  <si>
    <t>gyvenamosios vietos deklaravimo duomenų ir gyvenamosios vietos neturinčių asmenų apskaitos duomenims tvarkyti</t>
  </si>
  <si>
    <t>neveiksnių asmenų būklės peržiūrėjimui užtikrinti</t>
  </si>
  <si>
    <t>106.</t>
  </si>
  <si>
    <t>110.</t>
  </si>
  <si>
    <t>111.</t>
  </si>
  <si>
    <t>112.</t>
  </si>
  <si>
    <t>113.</t>
  </si>
  <si>
    <t>114.</t>
  </si>
  <si>
    <t>115.</t>
  </si>
  <si>
    <t>116.</t>
  </si>
  <si>
    <t>savarankiškoms funkcijoms vykdyti</t>
  </si>
  <si>
    <t>Pasitikrinimui su pajamomis</t>
  </si>
  <si>
    <t>neformaliajam vaikų švietimui</t>
  </si>
  <si>
    <t>6.1.</t>
  </si>
  <si>
    <t>6.2.</t>
  </si>
  <si>
    <t>6.3.</t>
  </si>
  <si>
    <t>109.</t>
  </si>
  <si>
    <t>BIUDŽETINIŲ ĮSTAIGŲ PAJAMŲ</t>
  </si>
  <si>
    <t>SKOLINTŲ LĖŠŲ</t>
  </si>
  <si>
    <t>EUROPOS SĄJUNGOS IR KITOS TARPTAUTINĖS FINANSINĖS PARAMOS LĖŠŲ</t>
  </si>
  <si>
    <t xml:space="preserve"> SAVARANKIŠKOMS FUNKCIJOMS VIKDYTI</t>
  </si>
  <si>
    <t>aplinkos apsaugos rėmimo specialiosios programos</t>
  </si>
  <si>
    <t>Metų pradžios lėšų likutis, iš viso:</t>
  </si>
  <si>
    <t>skolintų lėšų</t>
  </si>
  <si>
    <t>Europos Sąjungos ir kitos tarptautinės finansinės paramos lėšų</t>
  </si>
  <si>
    <t>biudžetinių įstaigų pajamų</t>
  </si>
  <si>
    <t xml:space="preserve">Tikslinės paskirties lėšų likutis </t>
  </si>
  <si>
    <t xml:space="preserve">Biudžetinių įstaigų pajamų likutis </t>
  </si>
  <si>
    <t xml:space="preserve">Kitas nepanaudotas pajamų dalies likutis </t>
  </si>
  <si>
    <t>pedagoginių darbuotojų darbo apmokėjimo sąlygoms gerinti</t>
  </si>
  <si>
    <t>Europos Sąjungos finansinės paramos lėšos</t>
  </si>
  <si>
    <t>Valsty- bės funkcijų kla-sifikacija</t>
  </si>
  <si>
    <t>Telšių rajono savivaldybės Žemaitės dramos teatro, kultūros centro ir Karolinos Praniauskaitės viešosios bibliotekos pastato Telšiuose, Respublikos g. 18/Katedros a. 1, avarinės būklės likvidavimas ir rekonstravimas</t>
  </si>
  <si>
    <t>4.1.3.5.</t>
  </si>
  <si>
    <t>Privalomųjų biologinio saugumo priemonių neversliniuose kiaulininkystės ūkiuose taikymui įvertinti ir sklaidai apie afrikinį kiaulių marą organizuoti</t>
  </si>
  <si>
    <t>4.1.3.6.1.</t>
  </si>
  <si>
    <t>4.1.3.6.3.</t>
  </si>
  <si>
    <t>darbuotojų darbo apmokėjimo įstatymui laipsniškai įgyvendinti</t>
  </si>
  <si>
    <t>privalomųjų biologinio saugumo priemonių neversliniuose kiaulininkystės ūkiuose taikymui įvertinti ir sklaidai apie afrikinį kiaulių marą organizuoti</t>
  </si>
  <si>
    <t>4.1.3.6.4.</t>
  </si>
  <si>
    <t>Telšių r. Varnių Motiejaus Valančiaus gimnazija, Dariaus ir Girėno g. 56, Varniai, Telšių r.</t>
  </si>
  <si>
    <t>4.1.3.1.7.</t>
  </si>
  <si>
    <t>Telšių r. Luokės Vytauto Kleivos gimnazija, Mokyklos g. 5, Luokės mstl., Telšių r. sav.</t>
  </si>
  <si>
    <t>Centras „Viltis“</t>
  </si>
  <si>
    <t>valstybės biudžeto dotacija savivaldybei, nuosavam lėšų indėliui bendrai iš ES struktūrinių fondų lėšų finansuojamiems projektams finansuoti</t>
  </si>
  <si>
    <t>Valstybės biudžeto dotacija savivaldybei, nuosavam lėšų indėliui bendrai iš ES struktūrinių fondų lėšų finansuojamiems projektams finansuoti</t>
  </si>
  <si>
    <t>4.1.3.6.5.</t>
  </si>
  <si>
    <t>psichologo paslaugų mokyklose prieinamumui užtikrinti</t>
  </si>
  <si>
    <t>Palūkanos už paskolas</t>
  </si>
  <si>
    <t>padangų atliekų transportavimo iki atliekų naudotojo paslaugoms įsigyti</t>
  </si>
  <si>
    <t>4.3.3.</t>
  </si>
  <si>
    <t>sprendimo Nr. T1- redakcija)</t>
  </si>
  <si>
    <t>2.1.4.</t>
  </si>
  <si>
    <t xml:space="preserve"> (Telšių rajono savivaldybės tarybos 2018 m.   d.</t>
  </si>
  <si>
    <t xml:space="preserve"> (Telšių rajono savivaldybės tarybos 2018 m.  d.</t>
  </si>
  <si>
    <t>(Telšių rajono savivaldybės tarybos 2018 m.  d.</t>
  </si>
  <si>
    <t>Telšių rajono savivaldybės tarybos 2018 m.  d.</t>
  </si>
  <si>
    <t>sprendimo Nr. T1-redakcija)</t>
  </si>
  <si>
    <t xml:space="preserve">    (Telšių rajono savivaldybės tarybos 2018 m.  d.</t>
  </si>
  <si>
    <t xml:space="preserve">    sprendimo Nr. T1-redakcija)</t>
  </si>
  <si>
    <t>pajamos už ilgalaikio ir trumpalaikio materialiojo turto nuomą</t>
  </si>
  <si>
    <t>pajamos už prekes ir paslaugas</t>
  </si>
  <si>
    <t>Pajamos už ilgalaikio ir trumpalaikio materialiojo turto nuomą</t>
  </si>
  <si>
    <t>Patvirtintoms užimtumo didinimo programoms įgyvendinti</t>
  </si>
  <si>
    <t>patvirtintoms užimtumo didinimo programoms įgyvendinti</t>
  </si>
  <si>
    <t>patvirtintoms užimtumo didinimo programoms administruoti</t>
  </si>
  <si>
    <t>Spec. tikslinė dotacija savivaldybės mokyklos (klasės) specialiųjų ugdymosi poreikių turintiems mokiniams išlaikyti</t>
  </si>
  <si>
    <t>savivaldybės mokyklos (klasės) specialiųjų ugdymosi poreikių turintiems mokiniams išlaikyti</t>
  </si>
  <si>
    <t xml:space="preserve">Centras „Viltis“ </t>
  </si>
  <si>
    <t>4.2.</t>
  </si>
  <si>
    <t>Valstybės rinkliava</t>
  </si>
  <si>
    <t>2.2.4.</t>
  </si>
  <si>
    <t>2.2.4.1.</t>
  </si>
  <si>
    <t>2.2.4.2.</t>
  </si>
  <si>
    <t>Rinkliavos, iš viso:</t>
  </si>
  <si>
    <t>4.3.</t>
  </si>
  <si>
    <t>Žemės realizavimo pajamos</t>
  </si>
  <si>
    <t>Telšių rajono Tryškių Lazdynų Pelėdos gimnazijos pastatui  Telšių r., Tryškiuose, Lazdynų Pelėdos g. 20, rekonstruoti</t>
  </si>
  <si>
    <t>Vietinė rinkliava</t>
  </si>
  <si>
    <t>2019 METŲ SPECIALIOJI TIKSLINĖ DOTACIJA VALSTYBINĖMS (PERDUOTOMS SAVIVALDYBĖMS) FUNKCIJOMS ATLIKTI PAGAL ASIGNAVIMŲ VALDYTOJUS</t>
  </si>
  <si>
    <t>erdvinių duomenų rinkiniui tvarkyti</t>
  </si>
  <si>
    <t>Ubiškės mokykla-daugiafunkcis centras</t>
  </si>
  <si>
    <t>APLINKOS APSAUGOS RĖMIMO SPECIALIOSIOS PROGRAMOS</t>
  </si>
  <si>
    <t>APYVARTINĖS LĖŠOS 2019 M. SAUSIO 1D. ESANČIAM ĮSISKOLINIMUI UŽ SUTEIKTAS PASLAUGAS, ATLIKTUS DARBUS IR ĮSIGYTAS PREKES PADENGTI, TIKSLINĖMS PROGRAMOMS FINANSUOTI</t>
  </si>
  <si>
    <t xml:space="preserve"> 2019 METŲ ASIGNAVIMAI SAVARANKIŠKOSIOMS FUNKCIJOMS VYKDYTI PAGAL ASIGNAVIMŲ VALDYTOJUS</t>
  </si>
  <si>
    <t>2019 METŲ KITA TIKSLINĖ DOTACIJA PAGAL ASIGNAVIMŲ VALDYTOJUS</t>
  </si>
  <si>
    <t>2019 METŲ APLINKOS APSAUGOS RĖMIMO SPECIALIOJI PROGRAMA PAGAL ASIGNAVIMŲ VALDYTOJAMS</t>
  </si>
  <si>
    <t>2019 METŲ ASIGNAVIMAI IŠ BIUDŽETINIŲ ĮSTAIGŲ PAJAMŲ PAGAL ASIGNAVIMŲ VALDYTOJUS</t>
  </si>
  <si>
    <t>2019 METŲ SKOLINTOS LĖŠOS INVESTICINIAMS PROJEKTAMS FINANSUOTI PAGAL ASIGNAVIMŲ VALDYTOJUS</t>
  </si>
  <si>
    <t>2019 METŲ ASIGNAVIMAI  PAGAL PROGRAMAS</t>
  </si>
  <si>
    <t>2019 METŲ BIUDŽETINIŲ ĮSTAIGŲ PAJAMŲ ĮMOKOS Į SAVIVALDYBĖS BIUDŽETĄ PAGAL ASIGNAVIMŲ VALDYTOJUS</t>
  </si>
  <si>
    <t xml:space="preserve"> išlaidoms, susijusioms su mokytojų, dirbančių pagal neformaliojo vaikų švietimo programas, darbo apmokėjimu</t>
  </si>
  <si>
    <t xml:space="preserve">Telšių rajono savivaldybės tarybos 2019 m. kovo 1 d. </t>
  </si>
  <si>
    <t xml:space="preserve">Telšių rajono savivaldybės tarybos 2018 m. kovo 1 d. </t>
  </si>
  <si>
    <t>Erdvinių duomenų rinkiniui tvarkyti</t>
  </si>
  <si>
    <t>Specialioji tikslinė dotacija ugdymo reikmėms finansuoti</t>
  </si>
  <si>
    <t>2019 METŲ SPECIALIOJI TIKSLINĖ DOTACIJA UGDYMO REIKMĖMS FINANSUOTI PAGAL ASIGNAVIMŲ VALDYTOJUS</t>
  </si>
  <si>
    <t>4.1.3.1.</t>
  </si>
  <si>
    <t>Kitos dotacijos ir lėšos iš kitų valdymo lygių, iš viso:</t>
  </si>
  <si>
    <t>Išlaidoms, susijusioms su mokytojų, dirbančių pagal neformaliojo vaikų švietimo programas, darbo apmokėjimu</t>
  </si>
  <si>
    <t xml:space="preserve">  TELŠIŲ RAJONO SAVIVALDYBĖS 2019 METŲ BIUDŽETO PAJAMOS</t>
  </si>
  <si>
    <t xml:space="preserve">2019 METŲ ASIGNAVIMAI  </t>
  </si>
  <si>
    <t xml:space="preserve">Valstybės investicijų programoje numatytiems projektams finansuoti, iš viso: </t>
  </si>
  <si>
    <t>4.1.3.4.</t>
  </si>
  <si>
    <t>100.</t>
  </si>
  <si>
    <t>sprendimo Nr. T1-52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</si>
</sst>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_L_t_-;\-* #,##0.00\ _L_t_-;_-* &quot;-&quot;??\ _L_t_-;_-@_-"/>
  </numFmts>
  <fonts count="25" x14ac:knownFonts="1">
    <font>
      <sz val="10"/>
      <name val="Arial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</cellStyleXfs>
  <cellXfs count="692">
    <xf numFmtId="0" fontId="0" fillId="0" borderId="0" xfId="0"/>
    <xf numFmtId="1" fontId="7" fillId="0" borderId="7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7" fillId="0" borderId="11" xfId="0" applyNumberFormat="1" applyFont="1" applyBorder="1" applyAlignment="1">
      <alignment horizontal="center"/>
    </xf>
    <xf numFmtId="164" fontId="3" fillId="6" borderId="11" xfId="0" applyNumberFormat="1" applyFont="1" applyFill="1" applyBorder="1"/>
    <xf numFmtId="164" fontId="3" fillId="7" borderId="11" xfId="0" applyNumberFormat="1" applyFont="1" applyFill="1" applyBorder="1"/>
    <xf numFmtId="164" fontId="3" fillId="7" borderId="1" xfId="0" applyNumberFormat="1" applyFont="1" applyFill="1" applyBorder="1"/>
    <xf numFmtId="164" fontId="3" fillId="0" borderId="11" xfId="0" applyNumberFormat="1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3" fillId="6" borderId="1" xfId="0" applyNumberFormat="1" applyFont="1" applyFill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164" fontId="11" fillId="3" borderId="4" xfId="0" applyNumberFormat="1" applyFont="1" applyFill="1" applyBorder="1" applyAlignment="1">
      <alignment horizontal="center"/>
    </xf>
    <xf numFmtId="164" fontId="4" fillId="6" borderId="1" xfId="0" applyNumberFormat="1" applyFont="1" applyFill="1" applyBorder="1"/>
    <xf numFmtId="164" fontId="4" fillId="7" borderId="1" xfId="0" applyNumberFormat="1" applyFont="1" applyFill="1" applyBorder="1"/>
    <xf numFmtId="164" fontId="7" fillId="3" borderId="4" xfId="0" applyNumberFormat="1" applyFont="1" applyFill="1" applyBorder="1" applyAlignment="1">
      <alignment horizontal="center"/>
    </xf>
    <xf numFmtId="164" fontId="3" fillId="0" borderId="13" xfId="0" applyNumberFormat="1" applyFont="1" applyBorder="1"/>
    <xf numFmtId="164" fontId="4" fillId="3" borderId="4" xfId="0" applyNumberFormat="1" applyFont="1" applyFill="1" applyBorder="1"/>
    <xf numFmtId="164" fontId="7" fillId="3" borderId="1" xfId="0" applyNumberFormat="1" applyFont="1" applyFill="1" applyBorder="1" applyAlignment="1">
      <alignment horizontal="center"/>
    </xf>
    <xf numFmtId="164" fontId="3" fillId="0" borderId="2" xfId="0" applyNumberFormat="1" applyFont="1" applyBorder="1"/>
    <xf numFmtId="164" fontId="7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left"/>
    </xf>
    <xf numFmtId="164" fontId="3" fillId="0" borderId="6" xfId="0" applyNumberFormat="1" applyFont="1" applyBorder="1"/>
    <xf numFmtId="164" fontId="3" fillId="0" borderId="6" xfId="0" applyNumberFormat="1" applyFont="1" applyBorder="1" applyAlignment="1">
      <alignment horizontal="left"/>
    </xf>
    <xf numFmtId="164" fontId="1" fillId="0" borderId="0" xfId="0" applyNumberFormat="1" applyFont="1"/>
    <xf numFmtId="164" fontId="3" fillId="0" borderId="1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164" fontId="3" fillId="6" borderId="11" xfId="0" applyNumberFormat="1" applyFont="1" applyFill="1" applyBorder="1" applyAlignment="1">
      <alignment horizontal="right"/>
    </xf>
    <xf numFmtId="164" fontId="3" fillId="6" borderId="1" xfId="0" applyNumberFormat="1" applyFont="1" applyFill="1" applyBorder="1" applyAlignment="1">
      <alignment horizontal="right"/>
    </xf>
    <xf numFmtId="164" fontId="4" fillId="3" borderId="2" xfId="0" applyNumberFormat="1" applyFont="1" applyFill="1" applyBorder="1"/>
    <xf numFmtId="164" fontId="4" fillId="3" borderId="4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vertical="distributed"/>
    </xf>
    <xf numFmtId="164" fontId="4" fillId="7" borderId="1" xfId="0" applyNumberFormat="1" applyFont="1" applyFill="1" applyBorder="1" applyAlignment="1">
      <alignment vertical="distributed"/>
    </xf>
    <xf numFmtId="164" fontId="4" fillId="3" borderId="1" xfId="0" applyNumberFormat="1" applyFont="1" applyFill="1" applyBorder="1" applyAlignment="1">
      <alignment vertical="distributed"/>
    </xf>
    <xf numFmtId="164" fontId="3" fillId="0" borderId="7" xfId="0" applyNumberFormat="1" applyFont="1" applyBorder="1"/>
    <xf numFmtId="164" fontId="7" fillId="0" borderId="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7" fillId="6" borderId="9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 wrapText="1"/>
    </xf>
    <xf numFmtId="164" fontId="3" fillId="6" borderId="1" xfId="0" applyNumberFormat="1" applyFont="1" applyFill="1" applyBorder="1" applyAlignment="1">
      <alignment vertical="top"/>
    </xf>
    <xf numFmtId="164" fontId="3" fillId="7" borderId="1" xfId="0" applyNumberFormat="1" applyFont="1" applyFill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1" fillId="6" borderId="0" xfId="0" applyNumberFormat="1" applyFont="1" applyFill="1" applyAlignment="1">
      <alignment horizontal="right"/>
    </xf>
    <xf numFmtId="164" fontId="1" fillId="6" borderId="0" xfId="0" applyNumberFormat="1" applyFont="1" applyFill="1"/>
    <xf numFmtId="164" fontId="11" fillId="3" borderId="9" xfId="0" applyNumberFormat="1" applyFont="1" applyFill="1" applyBorder="1" applyAlignment="1">
      <alignment horizontal="center"/>
    </xf>
    <xf numFmtId="164" fontId="4" fillId="6" borderId="2" xfId="0" applyNumberFormat="1" applyFont="1" applyFill="1" applyBorder="1"/>
    <xf numFmtId="164" fontId="4" fillId="7" borderId="2" xfId="0" applyNumberFormat="1" applyFont="1" applyFill="1" applyBorder="1"/>
    <xf numFmtId="164" fontId="16" fillId="6" borderId="0" xfId="0" applyNumberFormat="1" applyFont="1" applyFill="1" applyAlignment="1">
      <alignment horizontal="right"/>
    </xf>
    <xf numFmtId="164" fontId="16" fillId="6" borderId="0" xfId="0" applyNumberFormat="1" applyFont="1" applyFill="1"/>
    <xf numFmtId="164" fontId="3" fillId="6" borderId="0" xfId="0" applyNumberFormat="1" applyFont="1" applyFill="1"/>
    <xf numFmtId="164" fontId="7" fillId="3" borderId="2" xfId="0" applyNumberFormat="1" applyFont="1" applyFill="1" applyBorder="1" applyAlignment="1">
      <alignment horizontal="center"/>
    </xf>
    <xf numFmtId="164" fontId="3" fillId="7" borderId="2" xfId="0" applyNumberFormat="1" applyFont="1" applyFill="1" applyBorder="1"/>
    <xf numFmtId="164" fontId="3" fillId="0" borderId="5" xfId="0" applyNumberFormat="1" applyFont="1" applyBorder="1"/>
    <xf numFmtId="164" fontId="7" fillId="0" borderId="12" xfId="0" applyNumberFormat="1" applyFont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164" fontId="7" fillId="3" borderId="12" xfId="0" applyNumberFormat="1" applyFont="1" applyFill="1" applyBorder="1" applyAlignment="1">
      <alignment horizontal="center"/>
    </xf>
    <xf numFmtId="164" fontId="4" fillId="6" borderId="11" xfId="0" applyNumberFormat="1" applyFont="1" applyFill="1" applyBorder="1"/>
    <xf numFmtId="164" fontId="4" fillId="3" borderId="11" xfId="0" applyNumberFormat="1" applyFont="1" applyFill="1" applyBorder="1"/>
    <xf numFmtId="164" fontId="7" fillId="6" borderId="4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horizontal="left"/>
    </xf>
    <xf numFmtId="164" fontId="3" fillId="0" borderId="1" xfId="0" applyNumberFormat="1" applyFont="1" applyFill="1" applyBorder="1"/>
    <xf numFmtId="164" fontId="4" fillId="0" borderId="8" xfId="0" applyNumberFormat="1" applyFont="1" applyBorder="1" applyAlignment="1">
      <alignment horizontal="center" wrapText="1"/>
    </xf>
    <xf numFmtId="164" fontId="1" fillId="6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164" fontId="3" fillId="3" borderId="5" xfId="0" applyNumberFormat="1" applyFont="1" applyFill="1" applyBorder="1" applyAlignment="1">
      <alignment horizontal="center"/>
    </xf>
    <xf numFmtId="164" fontId="1" fillId="7" borderId="1" xfId="0" applyNumberFormat="1" applyFont="1" applyFill="1" applyBorder="1"/>
    <xf numFmtId="164" fontId="1" fillId="3" borderId="1" xfId="0" applyNumberFormat="1" applyFont="1" applyFill="1" applyBorder="1"/>
    <xf numFmtId="164" fontId="3" fillId="7" borderId="1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vertical="center"/>
    </xf>
    <xf numFmtId="164" fontId="8" fillId="3" borderId="5" xfId="0" applyNumberFormat="1" applyFont="1" applyFill="1" applyBorder="1" applyAlignment="1">
      <alignment horizontal="left" wrapText="1" indent="1"/>
    </xf>
    <xf numFmtId="164" fontId="3" fillId="0" borderId="0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/>
    <xf numFmtId="164" fontId="7" fillId="0" borderId="8" xfId="0" applyNumberFormat="1" applyFont="1" applyBorder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4" fontId="4" fillId="0" borderId="0" xfId="0" applyNumberFormat="1" applyFont="1"/>
    <xf numFmtId="164" fontId="1" fillId="0" borderId="0" xfId="0" applyNumberFormat="1" applyFont="1" applyAlignment="1">
      <alignment horizontal="right"/>
    </xf>
    <xf numFmtId="164" fontId="11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left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4" fillId="0" borderId="8" xfId="0" applyNumberFormat="1" applyFont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left" indent="26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164" fontId="3" fillId="0" borderId="5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wrapText="1"/>
    </xf>
    <xf numFmtId="164" fontId="4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3" fillId="6" borderId="5" xfId="0" applyNumberFormat="1" applyFont="1" applyFill="1" applyBorder="1"/>
    <xf numFmtId="164" fontId="3" fillId="7" borderId="5" xfId="0" applyNumberFormat="1" applyFont="1" applyFill="1" applyBorder="1"/>
    <xf numFmtId="164" fontId="3" fillId="0" borderId="13" xfId="0" applyNumberFormat="1" applyFont="1" applyBorder="1" applyAlignment="1">
      <alignment horizontal="center"/>
    </xf>
    <xf numFmtId="164" fontId="8" fillId="0" borderId="13" xfId="0" applyNumberFormat="1" applyFont="1" applyBorder="1"/>
    <xf numFmtId="164" fontId="7" fillId="0" borderId="2" xfId="0" applyNumberFormat="1" applyFont="1" applyBorder="1" applyAlignment="1">
      <alignment horizontal="center"/>
    </xf>
    <xf numFmtId="164" fontId="3" fillId="6" borderId="2" xfId="0" applyNumberFormat="1" applyFont="1" applyFill="1" applyBorder="1"/>
    <xf numFmtId="164" fontId="8" fillId="0" borderId="13" xfId="0" applyNumberFormat="1" applyFont="1" applyBorder="1" applyAlignment="1">
      <alignment horizontal="left" wrapText="1" indent="1"/>
    </xf>
    <xf numFmtId="164" fontId="8" fillId="0" borderId="5" xfId="0" applyNumberFormat="1" applyFont="1" applyBorder="1" applyAlignment="1">
      <alignment horizontal="left" wrapText="1" indent="1"/>
    </xf>
    <xf numFmtId="164" fontId="8" fillId="0" borderId="5" xfId="0" applyNumberFormat="1" applyFont="1" applyFill="1" applyBorder="1" applyAlignment="1">
      <alignment horizontal="left" wrapText="1" indent="1"/>
    </xf>
    <xf numFmtId="164" fontId="7" fillId="0" borderId="9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left" wrapText="1" indent="1"/>
    </xf>
    <xf numFmtId="164" fontId="3" fillId="6" borderId="2" xfId="0" applyNumberFormat="1" applyFont="1" applyFill="1" applyBorder="1" applyAlignment="1">
      <alignment vertical="top"/>
    </xf>
    <xf numFmtId="164" fontId="3" fillId="7" borderId="2" xfId="0" applyNumberFormat="1" applyFont="1" applyFill="1" applyBorder="1" applyAlignment="1">
      <alignment vertical="top"/>
    </xf>
    <xf numFmtId="164" fontId="3" fillId="0" borderId="2" xfId="0" applyNumberFormat="1" applyFont="1" applyBorder="1" applyAlignment="1">
      <alignment vertical="top"/>
    </xf>
    <xf numFmtId="164" fontId="3" fillId="6" borderId="11" xfId="0" applyNumberFormat="1" applyFont="1" applyFill="1" applyBorder="1" applyAlignment="1">
      <alignment vertical="top"/>
    </xf>
    <xf numFmtId="164" fontId="3" fillId="7" borderId="11" xfId="0" applyNumberFormat="1" applyFont="1" applyFill="1" applyBorder="1" applyAlignment="1">
      <alignment vertical="top"/>
    </xf>
    <xf numFmtId="164" fontId="3" fillId="0" borderId="11" xfId="0" applyNumberFormat="1" applyFont="1" applyBorder="1" applyAlignment="1">
      <alignment vertical="top"/>
    </xf>
    <xf numFmtId="164" fontId="3" fillId="0" borderId="2" xfId="0" applyNumberFormat="1" applyFont="1" applyBorder="1" applyAlignment="1"/>
    <xf numFmtId="164" fontId="4" fillId="3" borderId="12" xfId="0" applyNumberFormat="1" applyFont="1" applyFill="1" applyBorder="1"/>
    <xf numFmtId="164" fontId="3" fillId="6" borderId="5" xfId="0" applyNumberFormat="1" applyFont="1" applyFill="1" applyBorder="1" applyAlignment="1">
      <alignment vertical="top"/>
    </xf>
    <xf numFmtId="164" fontId="3" fillId="7" borderId="5" xfId="0" applyNumberFormat="1" applyFont="1" applyFill="1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164" fontId="8" fillId="0" borderId="10" xfId="0" applyNumberFormat="1" applyFont="1" applyBorder="1" applyAlignment="1">
      <alignment horizontal="left" wrapText="1" indent="1"/>
    </xf>
    <xf numFmtId="164" fontId="7" fillId="0" borderId="0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/>
    <xf numFmtId="164" fontId="3" fillId="0" borderId="14" xfId="0" applyNumberFormat="1" applyFont="1" applyBorder="1" applyAlignment="1"/>
    <xf numFmtId="164" fontId="3" fillId="0" borderId="11" xfId="0" applyNumberFormat="1" applyFont="1" applyBorder="1" applyAlignment="1"/>
    <xf numFmtId="164" fontId="3" fillId="0" borderId="5" xfId="0" applyNumberFormat="1" applyFont="1" applyBorder="1" applyAlignment="1"/>
    <xf numFmtId="164" fontId="8" fillId="0" borderId="11" xfId="0" applyNumberFormat="1" applyFont="1" applyFill="1" applyBorder="1" applyAlignment="1">
      <alignment horizontal="left" wrapText="1" indent="1"/>
    </xf>
    <xf numFmtId="164" fontId="4" fillId="3" borderId="9" xfId="0" applyNumberFormat="1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vertical="distributed"/>
    </xf>
    <xf numFmtId="164" fontId="4" fillId="7" borderId="2" xfId="0" applyNumberFormat="1" applyFont="1" applyFill="1" applyBorder="1" applyAlignment="1">
      <alignment vertical="distributed"/>
    </xf>
    <xf numFmtId="164" fontId="4" fillId="3" borderId="2" xfId="0" applyNumberFormat="1" applyFont="1" applyFill="1" applyBorder="1" applyAlignment="1">
      <alignment vertical="distributed"/>
    </xf>
    <xf numFmtId="164" fontId="9" fillId="6" borderId="2" xfId="0" applyNumberFormat="1" applyFont="1" applyFill="1" applyBorder="1"/>
    <xf numFmtId="164" fontId="9" fillId="6" borderId="2" xfId="0" applyNumberFormat="1" applyFont="1" applyFill="1" applyBorder="1" applyAlignment="1">
      <alignment horizontal="right"/>
    </xf>
    <xf numFmtId="164" fontId="9" fillId="7" borderId="2" xfId="0" applyNumberFormat="1" applyFont="1" applyFill="1" applyBorder="1"/>
    <xf numFmtId="164" fontId="9" fillId="7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/>
    <xf numFmtId="164" fontId="9" fillId="3" borderId="2" xfId="0" applyNumberFormat="1" applyFont="1" applyFill="1" applyBorder="1" applyAlignment="1">
      <alignment horizontal="right"/>
    </xf>
    <xf numFmtId="164" fontId="1" fillId="6" borderId="11" xfId="0" applyNumberFormat="1" applyFont="1" applyFill="1" applyBorder="1"/>
    <xf numFmtId="164" fontId="1" fillId="7" borderId="11" xfId="0" applyNumberFormat="1" applyFont="1" applyFill="1" applyBorder="1"/>
    <xf numFmtId="164" fontId="1" fillId="3" borderId="11" xfId="0" applyNumberFormat="1" applyFont="1" applyFill="1" applyBorder="1"/>
    <xf numFmtId="164" fontId="3" fillId="0" borderId="1" xfId="0" applyNumberFormat="1" applyFont="1" applyBorder="1" applyAlignment="1">
      <alignment horizontal="left"/>
    </xf>
    <xf numFmtId="164" fontId="7" fillId="0" borderId="0" xfId="0" applyNumberFormat="1" applyFont="1" applyAlignment="1">
      <alignment vertical="top"/>
    </xf>
    <xf numFmtId="164" fontId="4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right"/>
    </xf>
    <xf numFmtId="164" fontId="3" fillId="7" borderId="15" xfId="0" applyNumberFormat="1" applyFont="1" applyFill="1" applyBorder="1"/>
    <xf numFmtId="164" fontId="7" fillId="3" borderId="11" xfId="0" applyNumberFormat="1" applyFont="1" applyFill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164" fontId="3" fillId="3" borderId="11" xfId="0" applyNumberFormat="1" applyFont="1" applyFill="1" applyBorder="1" applyAlignment="1">
      <alignment horizontal="center"/>
    </xf>
    <xf numFmtId="164" fontId="3" fillId="6" borderId="6" xfId="0" applyNumberFormat="1" applyFont="1" applyFill="1" applyBorder="1" applyAlignment="1">
      <alignment vertical="top"/>
    </xf>
    <xf numFmtId="164" fontId="3" fillId="7" borderId="9" xfId="0" applyNumberFormat="1" applyFont="1" applyFill="1" applyBorder="1" applyAlignment="1">
      <alignment vertical="top"/>
    </xf>
    <xf numFmtId="164" fontId="3" fillId="6" borderId="14" xfId="0" applyNumberFormat="1" applyFont="1" applyFill="1" applyBorder="1" applyAlignment="1">
      <alignment vertical="top"/>
    </xf>
    <xf numFmtId="164" fontId="3" fillId="7" borderId="12" xfId="0" applyNumberFormat="1" applyFont="1" applyFill="1" applyBorder="1" applyAlignment="1">
      <alignment vertical="top"/>
    </xf>
    <xf numFmtId="164" fontId="16" fillId="0" borderId="0" xfId="0" applyNumberFormat="1" applyFont="1" applyFill="1" applyAlignment="1">
      <alignment horizontal="right"/>
    </xf>
    <xf numFmtId="164" fontId="16" fillId="0" borderId="0" xfId="0" applyNumberFormat="1" applyFont="1" applyFill="1"/>
    <xf numFmtId="164" fontId="3" fillId="0" borderId="2" xfId="0" applyNumberFormat="1" applyFont="1" applyBorder="1" applyAlignment="1">
      <alignment horizontal="left" wrapText="1"/>
    </xf>
    <xf numFmtId="164" fontId="3" fillId="0" borderId="9" xfId="0" applyNumberFormat="1" applyFont="1" applyBorder="1" applyAlignment="1">
      <alignment vertical="top"/>
    </xf>
    <xf numFmtId="164" fontId="3" fillId="0" borderId="12" xfId="0" applyNumberFormat="1" applyFont="1" applyBorder="1" applyAlignment="1">
      <alignment vertical="top"/>
    </xf>
    <xf numFmtId="164" fontId="3" fillId="0" borderId="0" xfId="0" applyNumberFormat="1" applyFont="1" applyFill="1"/>
    <xf numFmtId="164" fontId="4" fillId="7" borderId="11" xfId="0" applyNumberFormat="1" applyFont="1" applyFill="1" applyBorder="1"/>
    <xf numFmtId="164" fontId="3" fillId="6" borderId="9" xfId="0" applyNumberFormat="1" applyFont="1" applyFill="1" applyBorder="1" applyAlignment="1">
      <alignment vertical="top"/>
    </xf>
    <xf numFmtId="164" fontId="3" fillId="6" borderId="12" xfId="0" applyNumberFormat="1" applyFont="1" applyFill="1" applyBorder="1" applyAlignment="1">
      <alignment vertical="top"/>
    </xf>
    <xf numFmtId="164" fontId="7" fillId="3" borderId="1" xfId="0" applyNumberFormat="1" applyFont="1" applyFill="1" applyBorder="1" applyAlignment="1">
      <alignment horizontal="center" vertical="top"/>
    </xf>
    <xf numFmtId="164" fontId="3" fillId="6" borderId="3" xfId="0" applyNumberFormat="1" applyFont="1" applyFill="1" applyBorder="1" applyAlignment="1">
      <alignment vertical="top"/>
    </xf>
    <xf numFmtId="164" fontId="3" fillId="7" borderId="3" xfId="0" applyNumberFormat="1" applyFont="1" applyFill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164" fontId="3" fillId="6" borderId="1" xfId="0" applyNumberFormat="1" applyFont="1" applyFill="1" applyBorder="1" applyAlignment="1">
      <alignment vertical="distributed"/>
    </xf>
    <xf numFmtId="164" fontId="3" fillId="7" borderId="1" xfId="0" applyNumberFormat="1" applyFont="1" applyFill="1" applyBorder="1" applyAlignment="1">
      <alignment vertical="distributed"/>
    </xf>
    <xf numFmtId="164" fontId="1" fillId="6" borderId="1" xfId="0" applyNumberFormat="1" applyFont="1" applyFill="1" applyBorder="1" applyAlignment="1">
      <alignment horizontal="right"/>
    </xf>
    <xf numFmtId="164" fontId="1" fillId="7" borderId="1" xfId="0" applyNumberFormat="1" applyFont="1" applyFill="1" applyBorder="1" applyAlignment="1">
      <alignment horizontal="right"/>
    </xf>
    <xf numFmtId="164" fontId="7" fillId="0" borderId="8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164" fontId="3" fillId="7" borderId="14" xfId="0" applyNumberFormat="1" applyFont="1" applyFill="1" applyBorder="1"/>
    <xf numFmtId="164" fontId="3" fillId="0" borderId="0" xfId="0" applyNumberFormat="1" applyFont="1" applyFill="1" applyBorder="1"/>
    <xf numFmtId="164" fontId="3" fillId="0" borderId="13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/>
    <xf numFmtId="164" fontId="3" fillId="0" borderId="3" xfId="0" applyNumberFormat="1" applyFont="1" applyBorder="1" applyAlignment="1">
      <alignment wrapText="1"/>
    </xf>
    <xf numFmtId="164" fontId="4" fillId="3" borderId="9" xfId="0" applyNumberFormat="1" applyFont="1" applyFill="1" applyBorder="1"/>
    <xf numFmtId="164" fontId="4" fillId="7" borderId="6" xfId="0" applyNumberFormat="1" applyFont="1" applyFill="1" applyBorder="1"/>
    <xf numFmtId="164" fontId="3" fillId="0" borderId="13" xfId="0" applyNumberFormat="1" applyFont="1" applyFill="1" applyBorder="1"/>
    <xf numFmtId="164" fontId="3" fillId="6" borderId="4" xfId="0" applyNumberFormat="1" applyFont="1" applyFill="1" applyBorder="1"/>
    <xf numFmtId="164" fontId="3" fillId="4" borderId="5" xfId="0" applyNumberFormat="1" applyFont="1" applyFill="1" applyBorder="1" applyAlignment="1">
      <alignment horizontal="center"/>
    </xf>
    <xf numFmtId="164" fontId="6" fillId="4" borderId="13" xfId="0" applyNumberFormat="1" applyFont="1" applyFill="1" applyBorder="1"/>
    <xf numFmtId="164" fontId="3" fillId="4" borderId="4" xfId="0" applyNumberFormat="1" applyFont="1" applyFill="1" applyBorder="1"/>
    <xf numFmtId="164" fontId="3" fillId="4" borderId="1" xfId="0" applyNumberFormat="1" applyFont="1" applyFill="1" applyBorder="1"/>
    <xf numFmtId="164" fontId="8" fillId="0" borderId="13" xfId="0" applyNumberFormat="1" applyFont="1" applyFill="1" applyBorder="1" applyAlignment="1">
      <alignment horizontal="left" wrapText="1"/>
    </xf>
    <xf numFmtId="164" fontId="7" fillId="0" borderId="12" xfId="0" applyNumberFormat="1" applyFont="1" applyFill="1" applyBorder="1" applyAlignment="1">
      <alignment horizontal="center"/>
    </xf>
    <xf numFmtId="164" fontId="3" fillId="0" borderId="10" xfId="0" applyNumberFormat="1" applyFont="1" applyFill="1" applyBorder="1"/>
    <xf numFmtId="164" fontId="4" fillId="7" borderId="15" xfId="0" applyNumberFormat="1" applyFont="1" applyFill="1" applyBorder="1"/>
    <xf numFmtId="164" fontId="3" fillId="3" borderId="2" xfId="0" applyNumberFormat="1" applyFont="1" applyFill="1" applyBorder="1" applyAlignment="1">
      <alignment horizontal="center" vertical="top"/>
    </xf>
    <xf numFmtId="164" fontId="3" fillId="0" borderId="15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4" fillId="6" borderId="4" xfId="0" applyNumberFormat="1" applyFont="1" applyFill="1" applyBorder="1"/>
    <xf numFmtId="164" fontId="1" fillId="7" borderId="15" xfId="0" applyNumberFormat="1" applyFont="1" applyFill="1" applyBorder="1"/>
    <xf numFmtId="164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center" vertical="top"/>
    </xf>
    <xf numFmtId="164" fontId="8" fillId="0" borderId="14" xfId="0" applyNumberFormat="1" applyFont="1" applyFill="1" applyBorder="1" applyAlignment="1">
      <alignment horizontal="left" wrapText="1" indent="1"/>
    </xf>
    <xf numFmtId="164" fontId="3" fillId="6" borderId="13" xfId="0" applyNumberFormat="1" applyFont="1" applyFill="1" applyBorder="1" applyAlignment="1">
      <alignment vertical="top"/>
    </xf>
    <xf numFmtId="164" fontId="3" fillId="7" borderId="10" xfId="0" applyNumberFormat="1" applyFont="1" applyFill="1" applyBorder="1" applyAlignment="1">
      <alignment vertical="top"/>
    </xf>
    <xf numFmtId="164" fontId="3" fillId="6" borderId="0" xfId="0" applyNumberFormat="1" applyFont="1" applyFill="1" applyBorder="1" applyAlignment="1">
      <alignment vertical="top"/>
    </xf>
    <xf numFmtId="164" fontId="3" fillId="7" borderId="0" xfId="0" applyNumberFormat="1" applyFont="1" applyFill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4" fontId="8" fillId="0" borderId="13" xfId="0" applyNumberFormat="1" applyFont="1" applyBorder="1" applyAlignment="1">
      <alignment horizontal="left" vertical="top" wrapText="1" indent="1"/>
    </xf>
    <xf numFmtId="164" fontId="3" fillId="0" borderId="10" xfId="0" applyNumberFormat="1" applyFont="1" applyBorder="1" applyAlignment="1">
      <alignment vertical="top"/>
    </xf>
    <xf numFmtId="164" fontId="3" fillId="7" borderId="0" xfId="0" applyNumberFormat="1" applyFont="1" applyFill="1" applyBorder="1"/>
    <xf numFmtId="164" fontId="13" fillId="0" borderId="0" xfId="0" applyNumberFormat="1" applyFont="1"/>
    <xf numFmtId="164" fontId="15" fillId="0" borderId="0" xfId="0" applyNumberFormat="1" applyFont="1" applyAlignment="1">
      <alignment horizontal="left" wrapText="1" indent="22"/>
    </xf>
    <xf numFmtId="164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/>
    </xf>
    <xf numFmtId="164" fontId="14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left"/>
    </xf>
    <xf numFmtId="164" fontId="8" fillId="0" borderId="0" xfId="0" applyNumberFormat="1" applyFont="1"/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9" fillId="0" borderId="0" xfId="0" applyNumberFormat="1" applyFont="1"/>
    <xf numFmtId="164" fontId="14" fillId="3" borderId="1" xfId="0" applyNumberFormat="1" applyFont="1" applyFill="1" applyBorder="1" applyAlignment="1">
      <alignment vertical="center" wrapText="1"/>
    </xf>
    <xf numFmtId="164" fontId="3" fillId="7" borderId="8" xfId="0" applyNumberFormat="1" applyFont="1" applyFill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164" fontId="3" fillId="7" borderId="8" xfId="0" applyNumberFormat="1" applyFont="1" applyFill="1" applyBorder="1"/>
    <xf numFmtId="164" fontId="1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/>
    <xf numFmtId="164" fontId="3" fillId="0" borderId="14" xfId="0" applyNumberFormat="1" applyFont="1" applyFill="1" applyBorder="1" applyAlignment="1">
      <alignment horizontal="center"/>
    </xf>
    <xf numFmtId="164" fontId="1" fillId="6" borderId="4" xfId="0" applyNumberFormat="1" applyFont="1" applyFill="1" applyBorder="1"/>
    <xf numFmtId="164" fontId="7" fillId="0" borderId="9" xfId="0" applyNumberFormat="1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vertical="distributed"/>
    </xf>
    <xf numFmtId="164" fontId="9" fillId="6" borderId="9" xfId="0" applyNumberFormat="1" applyFont="1" applyFill="1" applyBorder="1"/>
    <xf numFmtId="164" fontId="1" fillId="6" borderId="12" xfId="0" applyNumberFormat="1" applyFont="1" applyFill="1" applyBorder="1"/>
    <xf numFmtId="164" fontId="3" fillId="7" borderId="12" xfId="0" applyNumberFormat="1" applyFont="1" applyFill="1" applyBorder="1"/>
    <xf numFmtId="0" fontId="13" fillId="0" borderId="0" xfId="0" applyFont="1"/>
    <xf numFmtId="0" fontId="15" fillId="0" borderId="0" xfId="0" applyFont="1" applyAlignment="1">
      <alignment horizontal="left" wrapText="1" indent="22"/>
    </xf>
    <xf numFmtId="0" fontId="15" fillId="0" borderId="0" xfId="0" applyFont="1" applyAlignment="1">
      <alignment horizontal="left" wrapText="1" indent="23"/>
    </xf>
    <xf numFmtId="1" fontId="3" fillId="0" borderId="0" xfId="0" applyNumberFormat="1" applyFont="1"/>
    <xf numFmtId="164" fontId="8" fillId="3" borderId="5" xfId="0" applyNumberFormat="1" applyFont="1" applyFill="1" applyBorder="1"/>
    <xf numFmtId="0" fontId="15" fillId="0" borderId="0" xfId="0" applyFont="1" applyAlignment="1">
      <alignment horizontal="left" wrapText="1" indent="23"/>
    </xf>
    <xf numFmtId="164" fontId="3" fillId="6" borderId="4" xfId="0" applyNumberFormat="1" applyFont="1" applyFill="1" applyBorder="1" applyAlignment="1">
      <alignment vertical="distributed"/>
    </xf>
    <xf numFmtId="164" fontId="1" fillId="6" borderId="4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/>
    <xf numFmtId="164" fontId="3" fillId="6" borderId="11" xfId="0" applyNumberFormat="1" applyFont="1" applyFill="1" applyBorder="1" applyAlignment="1"/>
    <xf numFmtId="164" fontId="3" fillId="6" borderId="2" xfId="0" applyNumberFormat="1" applyFont="1" applyFill="1" applyBorder="1" applyAlignment="1"/>
    <xf numFmtId="164" fontId="3" fillId="6" borderId="8" xfId="0" applyNumberFormat="1" applyFont="1" applyFill="1" applyBorder="1" applyAlignment="1">
      <alignment vertical="top"/>
    </xf>
    <xf numFmtId="164" fontId="3" fillId="0" borderId="6" xfId="0" applyNumberFormat="1" applyFont="1" applyBorder="1" applyAlignment="1">
      <alignment horizontal="left" wrapText="1"/>
    </xf>
    <xf numFmtId="164" fontId="8" fillId="0" borderId="14" xfId="0" applyNumberFormat="1" applyFont="1" applyBorder="1" applyAlignment="1">
      <alignment horizontal="left" vertical="top" wrapText="1" indent="1"/>
    </xf>
    <xf numFmtId="164" fontId="3" fillId="7" borderId="6" xfId="0" applyNumberFormat="1" applyFont="1" applyFill="1" applyBorder="1" applyAlignment="1">
      <alignment vertical="top"/>
    </xf>
    <xf numFmtId="164" fontId="3" fillId="7" borderId="14" xfId="0" applyNumberFormat="1" applyFont="1" applyFill="1" applyBorder="1" applyAlignment="1">
      <alignment vertical="top"/>
    </xf>
    <xf numFmtId="164" fontId="1" fillId="7" borderId="4" xfId="0" applyNumberFormat="1" applyFont="1" applyFill="1" applyBorder="1" applyAlignment="1">
      <alignment horizontal="right"/>
    </xf>
    <xf numFmtId="164" fontId="1" fillId="0" borderId="0" xfId="0" applyNumberFormat="1" applyFont="1" applyBorder="1"/>
    <xf numFmtId="164" fontId="3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164" fontId="14" fillId="6" borderId="1" xfId="0" applyNumberFormat="1" applyFont="1" applyFill="1" applyBorder="1" applyAlignment="1">
      <alignment horizontal="right"/>
    </xf>
    <xf numFmtId="164" fontId="14" fillId="7" borderId="1" xfId="0" applyNumberFormat="1" applyFont="1" applyFill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3" fillId="7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13" fillId="6" borderId="1" xfId="0" applyNumberFormat="1" applyFont="1" applyFill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17" fillId="6" borderId="1" xfId="0" applyNumberFormat="1" applyFont="1" applyFill="1" applyBorder="1" applyAlignment="1">
      <alignment horizontal="right"/>
    </xf>
    <xf numFmtId="164" fontId="8" fillId="7" borderId="1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  <xf numFmtId="164" fontId="4" fillId="7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8" fillId="6" borderId="1" xfId="0" applyNumberFormat="1" applyFont="1" applyFill="1" applyBorder="1" applyAlignment="1">
      <alignment horizontal="right"/>
    </xf>
    <xf numFmtId="164" fontId="14" fillId="3" borderId="1" xfId="0" applyNumberFormat="1" applyFont="1" applyFill="1" applyBorder="1" applyAlignment="1">
      <alignment horizontal="right"/>
    </xf>
    <xf numFmtId="164" fontId="3" fillId="6" borderId="10" xfId="0" applyNumberFormat="1" applyFont="1" applyFill="1" applyBorder="1" applyAlignment="1">
      <alignment vertical="top"/>
    </xf>
    <xf numFmtId="164" fontId="3" fillId="5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vertical="top"/>
    </xf>
    <xf numFmtId="164" fontId="8" fillId="0" borderId="5" xfId="0" applyNumberFormat="1" applyFont="1" applyBorder="1"/>
    <xf numFmtId="164" fontId="7" fillId="0" borderId="5" xfId="0" applyNumberFormat="1" applyFont="1" applyBorder="1" applyAlignment="1">
      <alignment vertical="top"/>
    </xf>
    <xf numFmtId="164" fontId="3" fillId="6" borderId="3" xfId="0" applyNumberFormat="1" applyFont="1" applyFill="1" applyBorder="1" applyAlignment="1"/>
    <xf numFmtId="164" fontId="3" fillId="6" borderId="5" xfId="0" applyNumberFormat="1" applyFont="1" applyFill="1" applyBorder="1" applyAlignment="1"/>
    <xf numFmtId="164" fontId="8" fillId="5" borderId="5" xfId="0" applyNumberFormat="1" applyFont="1" applyFill="1" applyBorder="1" applyAlignment="1">
      <alignment horizontal="left" wrapText="1" indent="1"/>
    </xf>
    <xf numFmtId="164" fontId="3" fillId="4" borderId="11" xfId="0" applyNumberFormat="1" applyFont="1" applyFill="1" applyBorder="1"/>
    <xf numFmtId="164" fontId="3" fillId="4" borderId="15" xfId="0" applyNumberFormat="1" applyFont="1" applyFill="1" applyBorder="1"/>
    <xf numFmtId="164" fontId="9" fillId="0" borderId="10" xfId="0" applyNumberFormat="1" applyFont="1" applyBorder="1"/>
    <xf numFmtId="164" fontId="9" fillId="0" borderId="12" xfId="0" applyNumberFormat="1" applyFont="1" applyBorder="1"/>
    <xf numFmtId="164" fontId="7" fillId="3" borderId="11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/>
    </xf>
    <xf numFmtId="164" fontId="3" fillId="6" borderId="14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left" wrapText="1" indent="1"/>
    </xf>
    <xf numFmtId="164" fontId="3" fillId="6" borderId="13" xfId="0" applyNumberFormat="1" applyFont="1" applyFill="1" applyBorder="1" applyAlignment="1"/>
    <xf numFmtId="164" fontId="3" fillId="7" borderId="4" xfId="0" applyNumberFormat="1" applyFont="1" applyFill="1" applyBorder="1" applyAlignment="1">
      <alignment vertical="top"/>
    </xf>
    <xf numFmtId="164" fontId="3" fillId="7" borderId="5" xfId="0" applyNumberFormat="1" applyFont="1" applyFill="1" applyBorder="1" applyAlignment="1"/>
    <xf numFmtId="164" fontId="3" fillId="7" borderId="13" xfId="0" applyNumberFormat="1" applyFont="1" applyFill="1" applyBorder="1" applyAlignment="1">
      <alignment vertical="top"/>
    </xf>
    <xf numFmtId="164" fontId="3" fillId="6" borderId="15" xfId="0" applyNumberFormat="1" applyFont="1" applyFill="1" applyBorder="1" applyAlignment="1">
      <alignment vertical="top"/>
    </xf>
    <xf numFmtId="164" fontId="15" fillId="0" borderId="0" xfId="0" applyNumberFormat="1" applyFont="1" applyFill="1" applyAlignment="1">
      <alignment horizontal="left" indent="25"/>
    </xf>
    <xf numFmtId="0" fontId="15" fillId="0" borderId="0" xfId="0" applyFont="1" applyFill="1" applyAlignment="1">
      <alignment horizontal="left" wrapText="1" indent="23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vertical="distributed"/>
    </xf>
    <xf numFmtId="164" fontId="3" fillId="0" borderId="0" xfId="0" applyNumberFormat="1" applyFont="1" applyFill="1" applyBorder="1" applyAlignment="1">
      <alignment vertical="distributed"/>
    </xf>
    <xf numFmtId="164" fontId="7" fillId="3" borderId="2" xfId="0" applyNumberFormat="1" applyFont="1" applyFill="1" applyBorder="1" applyAlignment="1">
      <alignment vertical="top"/>
    </xf>
    <xf numFmtId="164" fontId="7" fillId="3" borderId="11" xfId="0" applyNumberFormat="1" applyFont="1" applyFill="1" applyBorder="1" applyAlignment="1">
      <alignment vertical="top"/>
    </xf>
    <xf numFmtId="49" fontId="7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4" fontId="8" fillId="0" borderId="5" xfId="0" applyNumberFormat="1" applyFont="1" applyFill="1" applyBorder="1" applyAlignment="1">
      <alignment horizontal="left" wrapText="1" indent="1"/>
    </xf>
    <xf numFmtId="49" fontId="7" fillId="0" borderId="7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left" wrapText="1" indent="1"/>
    </xf>
    <xf numFmtId="164" fontId="7" fillId="0" borderId="1" xfId="0" applyNumberFormat="1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8" fillId="3" borderId="13" xfId="0" applyNumberFormat="1" applyFont="1" applyFill="1" applyBorder="1"/>
    <xf numFmtId="164" fontId="8" fillId="3" borderId="13" xfId="0" applyNumberFormat="1" applyFont="1" applyFill="1" applyBorder="1" applyAlignment="1">
      <alignment horizontal="left" wrapText="1" indent="1"/>
    </xf>
    <xf numFmtId="164" fontId="7" fillId="3" borderId="10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vertical="center"/>
    </xf>
    <xf numFmtId="164" fontId="8" fillId="3" borderId="14" xfId="0" applyNumberFormat="1" applyFont="1" applyFill="1" applyBorder="1" applyAlignment="1">
      <alignment horizontal="left" wrapText="1" indent="1"/>
    </xf>
    <xf numFmtId="164" fontId="17" fillId="0" borderId="13" xfId="0" applyNumberFormat="1" applyFont="1" applyBorder="1" applyAlignment="1"/>
    <xf numFmtId="164" fontId="17" fillId="0" borderId="0" xfId="0" applyNumberFormat="1" applyFont="1" applyAlignment="1"/>
    <xf numFmtId="164" fontId="7" fillId="0" borderId="2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right" vertical="top"/>
    </xf>
    <xf numFmtId="164" fontId="3" fillId="6" borderId="3" xfId="0" applyNumberFormat="1" applyFont="1" applyFill="1" applyBorder="1" applyAlignment="1">
      <alignment horizontal="right" vertical="top"/>
    </xf>
    <xf numFmtId="164" fontId="3" fillId="7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7" fillId="0" borderId="1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/>
    </xf>
    <xf numFmtId="164" fontId="3" fillId="9" borderId="1" xfId="0" applyNumberFormat="1" applyFont="1" applyFill="1" applyBorder="1" applyAlignment="1">
      <alignment horizontal="center"/>
    </xf>
    <xf numFmtId="164" fontId="3" fillId="9" borderId="5" xfId="0" applyNumberFormat="1" applyFont="1" applyFill="1" applyBorder="1" applyAlignment="1">
      <alignment horizontal="center"/>
    </xf>
    <xf numFmtId="164" fontId="3" fillId="9" borderId="2" xfId="0" applyNumberFormat="1" applyFont="1" applyFill="1" applyBorder="1" applyAlignment="1">
      <alignment horizontal="center"/>
    </xf>
    <xf numFmtId="164" fontId="3" fillId="9" borderId="14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/>
    </xf>
    <xf numFmtId="164" fontId="3" fillId="3" borderId="13" xfId="0" applyNumberFormat="1" applyFont="1" applyFill="1" applyBorder="1" applyAlignment="1">
      <alignment vertical="top"/>
    </xf>
    <xf numFmtId="164" fontId="3" fillId="3" borderId="14" xfId="0" applyNumberFormat="1" applyFont="1" applyFill="1" applyBorder="1" applyAlignment="1">
      <alignment vertical="top"/>
    </xf>
    <xf numFmtId="0" fontId="3" fillId="0" borderId="1" xfId="2" applyFont="1" applyBorder="1" applyAlignment="1">
      <alignment horizontal="left"/>
    </xf>
    <xf numFmtId="164" fontId="3" fillId="6" borderId="12" xfId="0" applyNumberFormat="1" applyFont="1" applyFill="1" applyBorder="1"/>
    <xf numFmtId="164" fontId="3" fillId="6" borderId="9" xfId="0" applyNumberFormat="1" applyFont="1" applyFill="1" applyBorder="1"/>
    <xf numFmtId="0" fontId="15" fillId="0" borderId="0" xfId="0" applyFont="1" applyAlignment="1">
      <alignment horizontal="center" wrapText="1"/>
    </xf>
    <xf numFmtId="164" fontId="3" fillId="6" borderId="1" xfId="0" applyNumberFormat="1" applyFont="1" applyFill="1" applyBorder="1" applyAlignment="1"/>
    <xf numFmtId="164" fontId="3" fillId="3" borderId="1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 wrapText="1" indent="23"/>
    </xf>
    <xf numFmtId="164" fontId="3" fillId="6" borderId="6" xfId="0" applyNumberFormat="1" applyFont="1" applyFill="1" applyBorder="1" applyAlignment="1"/>
    <xf numFmtId="164" fontId="3" fillId="6" borderId="8" xfId="0" applyNumberFormat="1" applyFont="1" applyFill="1" applyBorder="1" applyAlignment="1"/>
    <xf numFmtId="164" fontId="3" fillId="7" borderId="2" xfId="0" applyNumberFormat="1" applyFont="1" applyFill="1" applyBorder="1" applyAlignment="1"/>
    <xf numFmtId="164" fontId="3" fillId="0" borderId="2" xfId="0" applyNumberFormat="1" applyFont="1" applyFill="1" applyBorder="1" applyAlignment="1">
      <alignment vertical="top"/>
    </xf>
    <xf numFmtId="164" fontId="3" fillId="0" borderId="8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64" fontId="3" fillId="0" borderId="6" xfId="0" applyNumberFormat="1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vertical="top"/>
    </xf>
    <xf numFmtId="164" fontId="3" fillId="0" borderId="2" xfId="0" applyNumberFormat="1" applyFont="1" applyFill="1" applyBorder="1" applyAlignment="1"/>
    <xf numFmtId="164" fontId="3" fillId="0" borderId="10" xfId="0" applyNumberFormat="1" applyFont="1" applyFill="1" applyBorder="1" applyAlignment="1">
      <alignment vertical="top"/>
    </xf>
    <xf numFmtId="1" fontId="7" fillId="0" borderId="1" xfId="0" applyNumberFormat="1" applyFont="1" applyBorder="1" applyAlignment="1">
      <alignment horizontal="center" vertical="top"/>
    </xf>
    <xf numFmtId="164" fontId="3" fillId="7" borderId="15" xfId="0" applyNumberFormat="1" applyFont="1" applyFill="1" applyBorder="1" applyAlignment="1">
      <alignment vertical="top"/>
    </xf>
    <xf numFmtId="164" fontId="3" fillId="0" borderId="6" xfId="0" applyNumberFormat="1" applyFont="1" applyBorder="1" applyAlignment="1">
      <alignment vertical="top"/>
    </xf>
    <xf numFmtId="164" fontId="3" fillId="0" borderId="13" xfId="0" applyNumberFormat="1" applyFont="1" applyBorder="1" applyAlignment="1">
      <alignment vertical="top"/>
    </xf>
    <xf numFmtId="164" fontId="3" fillId="0" borderId="14" xfId="0" applyNumberFormat="1" applyFont="1" applyBorder="1" applyAlignment="1">
      <alignment vertical="top"/>
    </xf>
    <xf numFmtId="164" fontId="8" fillId="0" borderId="0" xfId="0" applyNumberFormat="1" applyFont="1" applyBorder="1"/>
    <xf numFmtId="164" fontId="8" fillId="0" borderId="8" xfId="0" applyNumberFormat="1" applyFont="1" applyFill="1" applyBorder="1" applyAlignment="1">
      <alignment horizontal="left" wrapText="1" indent="1"/>
    </xf>
    <xf numFmtId="164" fontId="3" fillId="6" borderId="0" xfId="0" applyNumberFormat="1" applyFont="1" applyFill="1" applyBorder="1" applyAlignment="1"/>
    <xf numFmtId="164" fontId="8" fillId="0" borderId="0" xfId="0" applyNumberFormat="1" applyFont="1" applyBorder="1" applyAlignment="1">
      <alignment horizontal="left" wrapText="1" indent="1"/>
    </xf>
    <xf numFmtId="164" fontId="7" fillId="0" borderId="11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2" fontId="7" fillId="0" borderId="6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4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3" xfId="0" applyNumberFormat="1" applyFont="1" applyFill="1" applyBorder="1" applyAlignment="1">
      <alignment horizontal="center" vertical="top"/>
    </xf>
    <xf numFmtId="2" fontId="7" fillId="0" borderId="8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/>
    <xf numFmtId="2" fontId="7" fillId="0" borderId="9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2" fontId="7" fillId="3" borderId="11" xfId="0" applyNumberFormat="1" applyFont="1" applyFill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top"/>
    </xf>
    <xf numFmtId="2" fontId="7" fillId="0" borderId="14" xfId="0" applyNumberFormat="1" applyFont="1" applyBorder="1" applyAlignment="1">
      <alignment horizontal="center" vertical="top"/>
    </xf>
    <xf numFmtId="2" fontId="0" fillId="0" borderId="11" xfId="0" applyNumberFormat="1" applyBorder="1" applyAlignment="1">
      <alignment vertical="top"/>
    </xf>
    <xf numFmtId="164" fontId="15" fillId="0" borderId="0" xfId="0" applyNumberFormat="1" applyFont="1" applyAlignment="1">
      <alignment horizontal="left"/>
    </xf>
    <xf numFmtId="164" fontId="3" fillId="6" borderId="1" xfId="0" applyNumberFormat="1" applyFont="1" applyFill="1" applyBorder="1" applyAlignment="1">
      <alignment vertical="center"/>
    </xf>
    <xf numFmtId="2" fontId="7" fillId="0" borderId="13" xfId="0" applyNumberFormat="1" applyFont="1" applyBorder="1" applyAlignment="1">
      <alignment horizontal="center" vertical="top"/>
    </xf>
    <xf numFmtId="164" fontId="8" fillId="0" borderId="5" xfId="0" applyNumberFormat="1" applyFont="1" applyFill="1" applyBorder="1" applyAlignment="1">
      <alignment horizontal="left" wrapText="1" indent="1"/>
    </xf>
    <xf numFmtId="2" fontId="7" fillId="0" borderId="13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64" fontId="8" fillId="0" borderId="5" xfId="0" applyNumberFormat="1" applyFont="1" applyFill="1" applyBorder="1" applyAlignment="1">
      <alignment horizontal="left" wrapText="1" indent="1"/>
    </xf>
    <xf numFmtId="164" fontId="7" fillId="0" borderId="9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20" fillId="0" borderId="0" xfId="0" applyFont="1" applyAlignment="1">
      <alignment wrapText="1"/>
    </xf>
    <xf numFmtId="0" fontId="15" fillId="0" borderId="0" xfId="0" applyFont="1" applyAlignment="1">
      <alignment horizontal="left" wrapText="1" indent="23"/>
    </xf>
    <xf numFmtId="0" fontId="15" fillId="0" borderId="0" xfId="0" applyFont="1" applyAlignment="1">
      <alignment horizontal="left" wrapText="1" indent="23"/>
    </xf>
    <xf numFmtId="0" fontId="15" fillId="0" borderId="0" xfId="0" applyFont="1" applyAlignment="1">
      <alignment horizontal="left" wrapText="1" indent="23"/>
    </xf>
    <xf numFmtId="164" fontId="15" fillId="0" borderId="0" xfId="0" applyNumberFormat="1" applyFont="1" applyAlignment="1">
      <alignment horizontal="left"/>
    </xf>
    <xf numFmtId="49" fontId="7" fillId="0" borderId="9" xfId="0" applyNumberFormat="1" applyFont="1" applyBorder="1" applyAlignment="1">
      <alignment horizontal="center"/>
    </xf>
    <xf numFmtId="164" fontId="3" fillId="7" borderId="5" xfId="0" applyNumberFormat="1" applyFont="1" applyFill="1" applyBorder="1" applyAlignment="1">
      <alignment horizontal="right" vertical="top"/>
    </xf>
    <xf numFmtId="164" fontId="3" fillId="7" borderId="0" xfId="0" applyNumberFormat="1" applyFont="1" applyFill="1" applyBorder="1" applyAlignment="1">
      <alignment horizontal="right" vertical="top"/>
    </xf>
    <xf numFmtId="164" fontId="3" fillId="7" borderId="1" xfId="0" applyNumberFormat="1" applyFont="1" applyFill="1" applyBorder="1" applyAlignment="1"/>
    <xf numFmtId="164" fontId="8" fillId="0" borderId="5" xfId="0" applyNumberFormat="1" applyFont="1" applyFill="1" applyBorder="1" applyAlignment="1">
      <alignment horizontal="left" wrapText="1" indent="1"/>
    </xf>
    <xf numFmtId="49" fontId="7" fillId="0" borderId="12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left" vertical="center" wrapText="1" indent="1"/>
    </xf>
    <xf numFmtId="2" fontId="7" fillId="0" borderId="5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164" fontId="8" fillId="0" borderId="5" xfId="0" applyNumberFormat="1" applyFont="1" applyFill="1" applyBorder="1" applyAlignment="1">
      <alignment horizontal="left" vertical="top" wrapText="1" indent="1"/>
    </xf>
    <xf numFmtId="164" fontId="7" fillId="0" borderId="8" xfId="0" applyNumberFormat="1" applyFont="1" applyBorder="1" applyAlignment="1">
      <alignment vertical="top"/>
    </xf>
    <xf numFmtId="164" fontId="8" fillId="0" borderId="13" xfId="0" applyNumberFormat="1" applyFont="1" applyFill="1" applyBorder="1" applyAlignment="1">
      <alignment horizontal="left" wrapText="1" indent="1"/>
    </xf>
    <xf numFmtId="164" fontId="3" fillId="6" borderId="7" xfId="0" applyNumberFormat="1" applyFont="1" applyFill="1" applyBorder="1" applyAlignment="1">
      <alignment vertical="top"/>
    </xf>
    <xf numFmtId="164" fontId="8" fillId="5" borderId="14" xfId="0" applyNumberFormat="1" applyFont="1" applyFill="1" applyBorder="1" applyAlignment="1">
      <alignment horizontal="left" wrapText="1" indent="1"/>
    </xf>
    <xf numFmtId="49" fontId="7" fillId="0" borderId="2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164" fontId="3" fillId="6" borderId="12" xfId="0" applyNumberFormat="1" applyFont="1" applyFill="1" applyBorder="1" applyAlignment="1"/>
    <xf numFmtId="164" fontId="8" fillId="3" borderId="13" xfId="0" applyNumberFormat="1" applyFont="1" applyFill="1" applyBorder="1" applyAlignment="1">
      <alignment horizontal="left" vertical="center"/>
    </xf>
    <xf numFmtId="164" fontId="8" fillId="3" borderId="13" xfId="0" applyNumberFormat="1" applyFont="1" applyFill="1" applyBorder="1" applyAlignment="1">
      <alignment horizontal="left" vertical="center" wrapText="1" indent="1"/>
    </xf>
    <xf numFmtId="164" fontId="7" fillId="3" borderId="2" xfId="0" applyNumberFormat="1" applyFont="1" applyFill="1" applyBorder="1" applyAlignment="1">
      <alignment horizontal="center" vertical="top"/>
    </xf>
    <xf numFmtId="164" fontId="7" fillId="3" borderId="5" xfId="0" applyNumberFormat="1" applyFont="1" applyFill="1" applyBorder="1" applyAlignment="1">
      <alignment vertical="top"/>
    </xf>
    <xf numFmtId="49" fontId="7" fillId="0" borderId="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left" wrapText="1" indent="1"/>
    </xf>
    <xf numFmtId="2" fontId="7" fillId="0" borderId="4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left" indent="24"/>
    </xf>
    <xf numFmtId="164" fontId="15" fillId="0" borderId="0" xfId="0" applyNumberFormat="1" applyFont="1" applyAlignment="1">
      <alignment horizontal="left" indent="25"/>
    </xf>
    <xf numFmtId="164" fontId="15" fillId="0" borderId="0" xfId="0" applyNumberFormat="1" applyFont="1" applyAlignment="1">
      <alignment horizontal="left" vertical="top" indent="25"/>
    </xf>
    <xf numFmtId="0" fontId="15" fillId="0" borderId="0" xfId="0" applyFont="1" applyAlignment="1">
      <alignment horizontal="left" wrapText="1" indent="23"/>
    </xf>
    <xf numFmtId="164" fontId="15" fillId="0" borderId="0" xfId="0" applyNumberFormat="1" applyFont="1" applyAlignment="1">
      <alignment horizontal="left" indent="24"/>
    </xf>
    <xf numFmtId="164" fontId="15" fillId="0" borderId="0" xfId="0" applyNumberFormat="1" applyFont="1" applyAlignment="1">
      <alignment horizontal="left" indent="25"/>
    </xf>
    <xf numFmtId="164" fontId="15" fillId="0" borderId="0" xfId="0" applyNumberFormat="1" applyFont="1" applyAlignment="1">
      <alignment horizontal="left" vertical="top" indent="25"/>
    </xf>
    <xf numFmtId="164" fontId="1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164" fontId="8" fillId="3" borderId="5" xfId="0" applyNumberFormat="1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left" wrapText="1" indent="1"/>
    </xf>
    <xf numFmtId="2" fontId="7" fillId="0" borderId="13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/>
    </xf>
    <xf numFmtId="164" fontId="3" fillId="6" borderId="1" xfId="0" applyNumberFormat="1" applyFont="1" applyFill="1" applyBorder="1" applyAlignment="1">
      <alignment horizontal="right" vertical="top"/>
    </xf>
    <xf numFmtId="164" fontId="1" fillId="6" borderId="12" xfId="0" applyNumberFormat="1" applyFont="1" applyFill="1" applyBorder="1" applyAlignment="1">
      <alignment horizontal="right"/>
    </xf>
    <xf numFmtId="164" fontId="1" fillId="7" borderId="12" xfId="0" applyNumberFormat="1" applyFont="1" applyFill="1" applyBorder="1" applyAlignment="1">
      <alignment horizontal="right"/>
    </xf>
    <xf numFmtId="164" fontId="1" fillId="8" borderId="12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wrapText="1"/>
    </xf>
    <xf numFmtId="164" fontId="21" fillId="0" borderId="1" xfId="0" applyNumberFormat="1" applyFont="1" applyBorder="1" applyAlignment="1">
      <alignment horizontal="left"/>
    </xf>
    <xf numFmtId="164" fontId="22" fillId="0" borderId="1" xfId="0" applyNumberFormat="1" applyFont="1" applyBorder="1" applyAlignment="1">
      <alignment horizontal="left" vertical="center" wrapText="1" indent="1"/>
    </xf>
    <xf numFmtId="164" fontId="22" fillId="6" borderId="1" xfId="0" applyNumberFormat="1" applyFont="1" applyFill="1" applyBorder="1" applyAlignment="1">
      <alignment horizontal="right"/>
    </xf>
    <xf numFmtId="164" fontId="22" fillId="7" borderId="1" xfId="0" applyNumberFormat="1" applyFont="1" applyFill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left" vertical="center" wrapText="1" indent="1"/>
    </xf>
    <xf numFmtId="0" fontId="23" fillId="0" borderId="0" xfId="0" applyFont="1" applyAlignment="1">
      <alignment wrapText="1"/>
    </xf>
    <xf numFmtId="164" fontId="3" fillId="0" borderId="1" xfId="0" applyNumberFormat="1" applyFont="1" applyBorder="1" applyAlignment="1">
      <alignment horizontal="left" vertical="center" wrapText="1"/>
    </xf>
    <xf numFmtId="1" fontId="24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64" fontId="1" fillId="3" borderId="2" xfId="0" applyNumberFormat="1" applyFont="1" applyFill="1" applyBorder="1"/>
    <xf numFmtId="164" fontId="4" fillId="3" borderId="10" xfId="0" applyNumberFormat="1" applyFont="1" applyFill="1" applyBorder="1"/>
    <xf numFmtId="164" fontId="7" fillId="0" borderId="12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164" fontId="4" fillId="3" borderId="15" xfId="0" applyNumberFormat="1" applyFont="1" applyFill="1" applyBorder="1"/>
    <xf numFmtId="164" fontId="7" fillId="0" borderId="5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 vertical="top"/>
    </xf>
    <xf numFmtId="2" fontId="7" fillId="0" borderId="6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left" vertical="top" wrapText="1" indent="1"/>
    </xf>
    <xf numFmtId="164" fontId="7" fillId="0" borderId="6" xfId="0" applyNumberFormat="1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164" fontId="7" fillId="0" borderId="14" xfId="0" applyNumberFormat="1" applyFont="1" applyBorder="1" applyAlignment="1">
      <alignment horizontal="center" vertical="top"/>
    </xf>
    <xf numFmtId="164" fontId="3" fillId="9" borderId="11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wrapText="1" indent="22"/>
    </xf>
    <xf numFmtId="164" fontId="15" fillId="0" borderId="0" xfId="0" applyNumberFormat="1" applyFont="1" applyAlignment="1">
      <alignment horizontal="left" indent="22"/>
    </xf>
    <xf numFmtId="164" fontId="5" fillId="0" borderId="15" xfId="0" applyNumberFormat="1" applyFont="1" applyBorder="1" applyAlignment="1">
      <alignment horizontal="left"/>
    </xf>
    <xf numFmtId="164" fontId="5" fillId="0" borderId="7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164" fontId="7" fillId="6" borderId="11" xfId="0" applyNumberFormat="1" applyFont="1" applyFill="1" applyBorder="1" applyAlignment="1">
      <alignment horizontal="center" vertical="center" wrapText="1"/>
    </xf>
    <xf numFmtId="164" fontId="7" fillId="6" borderId="15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/>
    </xf>
    <xf numFmtId="164" fontId="7" fillId="0" borderId="15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6" borderId="9" xfId="0" applyNumberFormat="1" applyFont="1" applyFill="1" applyBorder="1" applyAlignment="1">
      <alignment horizontal="center" vertical="center" wrapText="1"/>
    </xf>
    <xf numFmtId="164" fontId="7" fillId="6" borderId="12" xfId="0" applyNumberFormat="1" applyFont="1" applyFill="1" applyBorder="1" applyAlignment="1">
      <alignment horizontal="center" vertical="center" wrapText="1"/>
    </xf>
    <xf numFmtId="164" fontId="7" fillId="7" borderId="9" xfId="0" applyNumberFormat="1" applyFont="1" applyFill="1" applyBorder="1" applyAlignment="1">
      <alignment horizontal="center" vertical="center" wrapText="1"/>
    </xf>
    <xf numFmtId="164" fontId="7" fillId="7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7" borderId="5" xfId="0" applyNumberFormat="1" applyFont="1" applyFill="1" applyBorder="1" applyAlignment="1">
      <alignment horizontal="center" vertical="center" wrapText="1"/>
    </xf>
    <xf numFmtId="164" fontId="7" fillId="7" borderId="11" xfId="0" applyNumberFormat="1" applyFont="1" applyFill="1" applyBorder="1" applyAlignment="1">
      <alignment horizontal="center" vertical="center" wrapText="1"/>
    </xf>
    <xf numFmtId="164" fontId="7" fillId="7" borderId="15" xfId="0" applyNumberFormat="1" applyFont="1" applyFill="1" applyBorder="1" applyAlignment="1">
      <alignment horizontal="center" vertical="center"/>
    </xf>
    <xf numFmtId="164" fontId="7" fillId="7" borderId="7" xfId="0" applyNumberFormat="1" applyFont="1" applyFill="1" applyBorder="1" applyAlignment="1">
      <alignment horizontal="center" vertical="center"/>
    </xf>
    <xf numFmtId="164" fontId="7" fillId="7" borderId="4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left" indent="23"/>
    </xf>
    <xf numFmtId="0" fontId="15" fillId="0" borderId="0" xfId="0" applyFont="1" applyAlignment="1">
      <alignment horizontal="left" wrapText="1" indent="23"/>
    </xf>
    <xf numFmtId="164" fontId="7" fillId="6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164" fontId="7" fillId="7" borderId="6" xfId="0" applyNumberFormat="1" applyFont="1" applyFill="1" applyBorder="1" applyAlignment="1">
      <alignment horizontal="center" vertical="center" wrapText="1"/>
    </xf>
    <xf numFmtId="164" fontId="7" fillId="7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164" fontId="15" fillId="0" borderId="0" xfId="0" applyNumberFormat="1" applyFont="1" applyAlignment="1">
      <alignment horizontal="left" indent="24"/>
    </xf>
    <xf numFmtId="0" fontId="15" fillId="0" borderId="0" xfId="0" applyFont="1" applyAlignment="1">
      <alignment horizontal="left" wrapText="1" indent="24"/>
    </xf>
    <xf numFmtId="164" fontId="7" fillId="0" borderId="2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0" fontId="15" fillId="0" borderId="0" xfId="0" applyFont="1" applyAlignment="1">
      <alignment horizontal="left" wrapText="1" indent="25"/>
    </xf>
    <xf numFmtId="164" fontId="15" fillId="0" borderId="0" xfId="0" applyNumberFormat="1" applyFont="1" applyAlignment="1">
      <alignment horizontal="left" indent="25"/>
    </xf>
    <xf numFmtId="164" fontId="7" fillId="0" borderId="5" xfId="0" applyNumberFormat="1" applyFont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 vertical="top"/>
    </xf>
    <xf numFmtId="164" fontId="3" fillId="3" borderId="5" xfId="0" applyNumberFormat="1" applyFont="1" applyFill="1" applyBorder="1" applyAlignment="1">
      <alignment horizontal="center" vertical="top"/>
    </xf>
    <xf numFmtId="164" fontId="3" fillId="3" borderId="11" xfId="0" applyNumberFormat="1" applyFont="1" applyFill="1" applyBorder="1" applyAlignment="1">
      <alignment horizontal="center" vertical="top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7" fillId="0" borderId="9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center" vertical="top"/>
    </xf>
    <xf numFmtId="164" fontId="7" fillId="0" borderId="11" xfId="0" applyNumberFormat="1" applyFont="1" applyFill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left" vertical="center" wrapText="1" indent="1"/>
    </xf>
    <xf numFmtId="164" fontId="8" fillId="0" borderId="11" xfId="0" applyNumberFormat="1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left" vertical="top" wrapText="1" indent="25"/>
    </xf>
    <xf numFmtId="164" fontId="15" fillId="0" borderId="0" xfId="0" applyNumberFormat="1" applyFont="1" applyAlignment="1">
      <alignment horizontal="left" vertical="top" indent="25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2" fontId="7" fillId="0" borderId="6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8" fillId="0" borderId="5" xfId="0" applyNumberFormat="1" applyFont="1" applyFill="1" applyBorder="1" applyAlignment="1">
      <alignment horizontal="left" wrapText="1" indent="1"/>
    </xf>
    <xf numFmtId="2" fontId="7" fillId="0" borderId="6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164" fontId="8" fillId="0" borderId="5" xfId="0" applyNumberFormat="1" applyFont="1" applyBorder="1" applyAlignment="1">
      <alignment horizontal="left" vertical="top" wrapText="1" indent="1"/>
    </xf>
    <xf numFmtId="164" fontId="8" fillId="0" borderId="11" xfId="0" applyNumberFormat="1" applyFont="1" applyBorder="1" applyAlignment="1">
      <alignment horizontal="left" vertical="top" wrapText="1" indent="1"/>
    </xf>
    <xf numFmtId="164" fontId="5" fillId="0" borderId="6" xfId="0" applyNumberFormat="1" applyFont="1" applyFill="1" applyBorder="1" applyAlignment="1">
      <alignment horizontal="left"/>
    </xf>
    <xf numFmtId="164" fontId="7" fillId="0" borderId="6" xfId="0" applyNumberFormat="1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164" fontId="5" fillId="0" borderId="9" xfId="0" applyNumberFormat="1" applyFont="1" applyBorder="1" applyAlignment="1">
      <alignment horizontal="left"/>
    </xf>
    <xf numFmtId="2" fontId="7" fillId="0" borderId="14" xfId="0" applyNumberFormat="1" applyFont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 wrapText="1"/>
    </xf>
    <xf numFmtId="164" fontId="5" fillId="0" borderId="6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left" indent="27"/>
    </xf>
    <xf numFmtId="0" fontId="15" fillId="0" borderId="0" xfId="0" applyFont="1" applyAlignment="1">
      <alignment horizontal="left" wrapText="1" indent="26"/>
    </xf>
    <xf numFmtId="164" fontId="4" fillId="0" borderId="1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left" indent="26"/>
    </xf>
  </cellXfs>
  <cellStyles count="7">
    <cellStyle name="Įprastas" xfId="0" builtinId="0"/>
    <cellStyle name="Įprastas 2" xfId="2"/>
    <cellStyle name="Kablelis 2" xfId="3"/>
    <cellStyle name="Normal 2" xfId="4"/>
    <cellStyle name="Normal 3" xfId="5"/>
    <cellStyle name="Normal 4" xfId="6"/>
    <cellStyle name="Normal_SAVAPYSssss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zoomScaleNormal="100" workbookViewId="0">
      <selection activeCell="K26" sqref="K26"/>
    </sheetView>
  </sheetViews>
  <sheetFormatPr defaultColWidth="9.42578125" defaultRowHeight="15" x14ac:dyDescent="0.25"/>
  <cols>
    <col min="1" max="1" width="9.7109375" style="272" customWidth="1"/>
    <col min="2" max="2" width="70.28515625" style="274" customWidth="1"/>
    <col min="3" max="3" width="10.42578125" style="275" hidden="1" customWidth="1"/>
    <col min="4" max="4" width="11.7109375" style="272" hidden="1" customWidth="1"/>
    <col min="5" max="5" width="11.5703125" style="272" customWidth="1"/>
    <col min="6" max="16384" width="9.42578125" style="272"/>
  </cols>
  <sheetData>
    <row r="1" spans="2:5" x14ac:dyDescent="0.25">
      <c r="B1" s="566" t="s">
        <v>308</v>
      </c>
      <c r="C1" s="566"/>
      <c r="D1" s="566"/>
      <c r="E1" s="566"/>
    </row>
    <row r="2" spans="2:5" x14ac:dyDescent="0.25">
      <c r="B2" s="566" t="s">
        <v>511</v>
      </c>
      <c r="C2" s="566"/>
      <c r="D2" s="566"/>
      <c r="E2" s="566"/>
    </row>
    <row r="3" spans="2:5" x14ac:dyDescent="0.25">
      <c r="B3" s="566" t="s">
        <v>524</v>
      </c>
      <c r="C3" s="566"/>
      <c r="D3" s="566"/>
      <c r="E3" s="566"/>
    </row>
    <row r="4" spans="2:5" x14ac:dyDescent="0.25">
      <c r="B4" s="566" t="s">
        <v>309</v>
      </c>
      <c r="C4" s="566"/>
      <c r="D4" s="566"/>
      <c r="E4" s="566"/>
    </row>
    <row r="5" spans="2:5" ht="15" hidden="1" customHeight="1" x14ac:dyDescent="0.25">
      <c r="B5" s="565" t="s">
        <v>473</v>
      </c>
      <c r="C5" s="565"/>
      <c r="D5" s="565"/>
      <c r="E5" s="565"/>
    </row>
    <row r="6" spans="2:5" hidden="1" x14ac:dyDescent="0.25">
      <c r="B6" s="565" t="s">
        <v>470</v>
      </c>
      <c r="C6" s="565"/>
      <c r="D6" s="565"/>
      <c r="E6" s="565"/>
    </row>
    <row r="7" spans="2:5" ht="15" hidden="1" customHeight="1" x14ac:dyDescent="0.25">
      <c r="B7" s="565" t="s">
        <v>473</v>
      </c>
      <c r="C7" s="565"/>
      <c r="D7" s="565"/>
      <c r="E7" s="565"/>
    </row>
    <row r="8" spans="2:5" hidden="1" x14ac:dyDescent="0.25">
      <c r="B8" s="565" t="s">
        <v>470</v>
      </c>
      <c r="C8" s="565"/>
      <c r="D8" s="565"/>
      <c r="E8" s="565"/>
    </row>
    <row r="9" spans="2:5" ht="15" hidden="1" customHeight="1" x14ac:dyDescent="0.25">
      <c r="B9" s="565" t="s">
        <v>473</v>
      </c>
      <c r="C9" s="565"/>
      <c r="D9" s="565"/>
      <c r="E9" s="565"/>
    </row>
    <row r="10" spans="2:5" hidden="1" x14ac:dyDescent="0.25">
      <c r="B10" s="565" t="s">
        <v>470</v>
      </c>
      <c r="C10" s="565"/>
      <c r="D10" s="565"/>
      <c r="E10" s="565"/>
    </row>
    <row r="11" spans="2:5" ht="15" hidden="1" customHeight="1" x14ac:dyDescent="0.25">
      <c r="B11" s="565" t="s">
        <v>473</v>
      </c>
      <c r="C11" s="565"/>
      <c r="D11" s="565"/>
      <c r="E11" s="565"/>
    </row>
    <row r="12" spans="2:5" hidden="1" x14ac:dyDescent="0.25">
      <c r="B12" s="565" t="s">
        <v>470</v>
      </c>
      <c r="C12" s="565"/>
      <c r="D12" s="565"/>
      <c r="E12" s="565"/>
    </row>
    <row r="13" spans="2:5" ht="15" hidden="1" customHeight="1" x14ac:dyDescent="0.25">
      <c r="B13" s="565" t="s">
        <v>473</v>
      </c>
      <c r="C13" s="565"/>
      <c r="D13" s="565"/>
      <c r="E13" s="565"/>
    </row>
    <row r="14" spans="2:5" hidden="1" x14ac:dyDescent="0.25">
      <c r="B14" s="565" t="s">
        <v>470</v>
      </c>
      <c r="C14" s="565"/>
      <c r="D14" s="565"/>
      <c r="E14" s="565"/>
    </row>
    <row r="15" spans="2:5" ht="15" hidden="1" customHeight="1" x14ac:dyDescent="0.25">
      <c r="B15" s="565" t="s">
        <v>473</v>
      </c>
      <c r="C15" s="565"/>
      <c r="D15" s="565"/>
      <c r="E15" s="565"/>
    </row>
    <row r="16" spans="2:5" hidden="1" x14ac:dyDescent="0.25">
      <c r="B16" s="565" t="s">
        <v>470</v>
      </c>
      <c r="C16" s="565"/>
      <c r="D16" s="565"/>
      <c r="E16" s="565"/>
    </row>
    <row r="17" spans="1:5" ht="15" hidden="1" customHeight="1" x14ac:dyDescent="0.25">
      <c r="B17" s="565" t="s">
        <v>473</v>
      </c>
      <c r="C17" s="565"/>
      <c r="D17" s="565"/>
      <c r="E17" s="565"/>
    </row>
    <row r="18" spans="1:5" hidden="1" x14ac:dyDescent="0.25">
      <c r="B18" s="565" t="s">
        <v>470</v>
      </c>
      <c r="C18" s="565"/>
      <c r="D18" s="565"/>
      <c r="E18" s="565"/>
    </row>
    <row r="19" spans="1:5" ht="12" customHeight="1" x14ac:dyDescent="0.25">
      <c r="B19" s="273"/>
      <c r="C19" s="273"/>
      <c r="D19" s="273"/>
      <c r="E19" s="273"/>
    </row>
    <row r="20" spans="1:5" x14ac:dyDescent="0.25">
      <c r="A20" s="564" t="s">
        <v>519</v>
      </c>
      <c r="B20" s="564"/>
      <c r="C20" s="564"/>
    </row>
    <row r="21" spans="1:5" ht="21" customHeight="1" x14ac:dyDescent="0.25">
      <c r="E21" s="4" t="s">
        <v>376</v>
      </c>
    </row>
    <row r="22" spans="1:5" ht="30" x14ac:dyDescent="0.25">
      <c r="A22" s="276" t="s">
        <v>217</v>
      </c>
      <c r="B22" s="277" t="s">
        <v>218</v>
      </c>
      <c r="C22" s="278" t="s">
        <v>299</v>
      </c>
      <c r="D22" s="279" t="s">
        <v>296</v>
      </c>
      <c r="E22" s="277" t="s">
        <v>0</v>
      </c>
    </row>
    <row r="23" spans="1:5" x14ac:dyDescent="0.25">
      <c r="A23" s="280" t="s">
        <v>69</v>
      </c>
      <c r="B23" s="281" t="s">
        <v>219</v>
      </c>
      <c r="C23" s="326">
        <f>C24+C26+C30</f>
        <v>22226</v>
      </c>
      <c r="D23" s="327">
        <f>D24+D26+D30</f>
        <v>0</v>
      </c>
      <c r="E23" s="328">
        <f>E24+E26+E30</f>
        <v>22226</v>
      </c>
    </row>
    <row r="24" spans="1:5" x14ac:dyDescent="0.25">
      <c r="A24" s="280" t="s">
        <v>220</v>
      </c>
      <c r="B24" s="281" t="s">
        <v>221</v>
      </c>
      <c r="C24" s="326">
        <f>C25</f>
        <v>21655</v>
      </c>
      <c r="D24" s="327">
        <f>D25</f>
        <v>0</v>
      </c>
      <c r="E24" s="328">
        <f>E25</f>
        <v>21655</v>
      </c>
    </row>
    <row r="25" spans="1:5" ht="15" customHeight="1" x14ac:dyDescent="0.25">
      <c r="A25" s="280" t="s">
        <v>222</v>
      </c>
      <c r="B25" s="282" t="s">
        <v>416</v>
      </c>
      <c r="C25" s="43">
        <v>21655</v>
      </c>
      <c r="D25" s="329"/>
      <c r="E25" s="332">
        <f>C25+D25</f>
        <v>21655</v>
      </c>
    </row>
    <row r="26" spans="1:5" x14ac:dyDescent="0.25">
      <c r="A26" s="280" t="s">
        <v>223</v>
      </c>
      <c r="B26" s="281" t="s">
        <v>224</v>
      </c>
      <c r="C26" s="326">
        <f>C27+C28+C29</f>
        <v>507</v>
      </c>
      <c r="D26" s="327">
        <f>D27+D28+D29</f>
        <v>0</v>
      </c>
      <c r="E26" s="328">
        <f>E27+E28+E29</f>
        <v>507</v>
      </c>
    </row>
    <row r="27" spans="1:5" x14ac:dyDescent="0.25">
      <c r="A27" s="280" t="s">
        <v>225</v>
      </c>
      <c r="B27" s="282" t="s">
        <v>279</v>
      </c>
      <c r="C27" s="331">
        <v>250</v>
      </c>
      <c r="D27" s="329"/>
      <c r="E27" s="332">
        <f>C27+D27</f>
        <v>250</v>
      </c>
    </row>
    <row r="28" spans="1:5" x14ac:dyDescent="0.25">
      <c r="A28" s="280" t="s">
        <v>226</v>
      </c>
      <c r="B28" s="282" t="s">
        <v>280</v>
      </c>
      <c r="C28" s="331">
        <v>7</v>
      </c>
      <c r="D28" s="329"/>
      <c r="E28" s="332">
        <f>C28+D28</f>
        <v>7</v>
      </c>
    </row>
    <row r="29" spans="1:5" x14ac:dyDescent="0.25">
      <c r="A29" s="280" t="s">
        <v>227</v>
      </c>
      <c r="B29" s="282" t="s">
        <v>281</v>
      </c>
      <c r="C29" s="331">
        <v>250</v>
      </c>
      <c r="D29" s="329"/>
      <c r="E29" s="332">
        <f>C29+D29</f>
        <v>250</v>
      </c>
    </row>
    <row r="30" spans="1:5" x14ac:dyDescent="0.25">
      <c r="A30" s="280" t="s">
        <v>228</v>
      </c>
      <c r="B30" s="283" t="s">
        <v>229</v>
      </c>
      <c r="C30" s="326">
        <f>C31</f>
        <v>64</v>
      </c>
      <c r="D30" s="327">
        <f t="shared" ref="D30:E30" si="0">D31</f>
        <v>0</v>
      </c>
      <c r="E30" s="328">
        <f t="shared" si="0"/>
        <v>64</v>
      </c>
    </row>
    <row r="31" spans="1:5" x14ac:dyDescent="0.25">
      <c r="A31" s="280" t="s">
        <v>230</v>
      </c>
      <c r="B31" s="282" t="s">
        <v>282</v>
      </c>
      <c r="C31" s="331">
        <v>64</v>
      </c>
      <c r="D31" s="329"/>
      <c r="E31" s="332">
        <f>C31+D31</f>
        <v>64</v>
      </c>
    </row>
    <row r="32" spans="1:5" x14ac:dyDescent="0.25">
      <c r="A32" s="280" t="s">
        <v>177</v>
      </c>
      <c r="B32" s="281" t="s">
        <v>231</v>
      </c>
      <c r="C32" s="326">
        <f>C33+C38+C45+C47</f>
        <v>3003.8</v>
      </c>
      <c r="D32" s="327">
        <f>D33+D38+D45+D47</f>
        <v>0</v>
      </c>
      <c r="E32" s="328">
        <f>E33+E38+E45+E47</f>
        <v>3003.8</v>
      </c>
    </row>
    <row r="33" spans="1:5" x14ac:dyDescent="0.25">
      <c r="A33" s="280" t="s">
        <v>232</v>
      </c>
      <c r="B33" s="281" t="s">
        <v>233</v>
      </c>
      <c r="C33" s="326">
        <f>C34+C35+C36+C37</f>
        <v>242</v>
      </c>
      <c r="D33" s="327">
        <f>D34+D35+D36+D37</f>
        <v>0</v>
      </c>
      <c r="E33" s="328">
        <f>E34+E35+E36+E37</f>
        <v>242</v>
      </c>
    </row>
    <row r="34" spans="1:5" ht="30" x14ac:dyDescent="0.25">
      <c r="A34" s="280" t="s">
        <v>234</v>
      </c>
      <c r="B34" s="282" t="s">
        <v>283</v>
      </c>
      <c r="C34" s="331">
        <v>150</v>
      </c>
      <c r="D34" s="329"/>
      <c r="E34" s="332">
        <f>C34+D34</f>
        <v>150</v>
      </c>
    </row>
    <row r="35" spans="1:5" x14ac:dyDescent="0.25">
      <c r="A35" s="280" t="s">
        <v>235</v>
      </c>
      <c r="B35" s="282" t="s">
        <v>284</v>
      </c>
      <c r="C35" s="331">
        <v>22</v>
      </c>
      <c r="D35" s="329"/>
      <c r="E35" s="332">
        <f>C35+D35</f>
        <v>22</v>
      </c>
    </row>
    <row r="36" spans="1:5" s="2" customFormat="1" x14ac:dyDescent="0.25">
      <c r="A36" s="199" t="s">
        <v>236</v>
      </c>
      <c r="B36" s="541" t="s">
        <v>285</v>
      </c>
      <c r="C36" s="43">
        <v>70</v>
      </c>
      <c r="D36" s="102"/>
      <c r="E36" s="330">
        <f>C36+D36</f>
        <v>70</v>
      </c>
    </row>
    <row r="37" spans="1:5" hidden="1" x14ac:dyDescent="0.25">
      <c r="A37" s="280" t="s">
        <v>471</v>
      </c>
      <c r="B37" s="282" t="s">
        <v>467</v>
      </c>
      <c r="C37" s="326"/>
      <c r="D37" s="327"/>
      <c r="E37" s="328">
        <f>C37+D37</f>
        <v>0</v>
      </c>
    </row>
    <row r="38" spans="1:5" x14ac:dyDescent="0.25">
      <c r="A38" s="280" t="s">
        <v>237</v>
      </c>
      <c r="B38" s="281" t="s">
        <v>238</v>
      </c>
      <c r="C38" s="326">
        <f>C39+C40+C41+C42</f>
        <v>2740.8</v>
      </c>
      <c r="D38" s="327">
        <f t="shared" ref="D38:E38" si="1">D39+D40+D41+D42</f>
        <v>0</v>
      </c>
      <c r="E38" s="328">
        <f t="shared" si="1"/>
        <v>2740.8</v>
      </c>
    </row>
    <row r="39" spans="1:5" ht="15.75" customHeight="1" x14ac:dyDescent="0.25">
      <c r="A39" s="280" t="s">
        <v>240</v>
      </c>
      <c r="B39" s="282" t="s">
        <v>238</v>
      </c>
      <c r="C39" s="43">
        <v>111.2</v>
      </c>
      <c r="D39" s="102"/>
      <c r="E39" s="332">
        <f t="shared" ref="E39" si="2">C39+D39</f>
        <v>111.2</v>
      </c>
    </row>
    <row r="40" spans="1:5" x14ac:dyDescent="0.25">
      <c r="A40" s="280" t="s">
        <v>239</v>
      </c>
      <c r="B40" s="282" t="s">
        <v>481</v>
      </c>
      <c r="C40" s="43">
        <v>185.9</v>
      </c>
      <c r="D40" s="102"/>
      <c r="E40" s="332">
        <f t="shared" ref="E40:E48" si="3">C40+D40</f>
        <v>185.9</v>
      </c>
    </row>
    <row r="41" spans="1:5" x14ac:dyDescent="0.25">
      <c r="A41" s="280" t="s">
        <v>241</v>
      </c>
      <c r="B41" s="282" t="s">
        <v>310</v>
      </c>
      <c r="C41" s="331">
        <v>958.7</v>
      </c>
      <c r="D41" s="329"/>
      <c r="E41" s="332">
        <f t="shared" si="3"/>
        <v>958.7</v>
      </c>
    </row>
    <row r="42" spans="1:5" x14ac:dyDescent="0.25">
      <c r="A42" s="280" t="s">
        <v>490</v>
      </c>
      <c r="B42" s="287" t="s">
        <v>493</v>
      </c>
      <c r="C42" s="43">
        <f>C43+C44</f>
        <v>1485</v>
      </c>
      <c r="D42" s="102">
        <f t="shared" ref="D42:E42" si="4">D43+D44</f>
        <v>0</v>
      </c>
      <c r="E42" s="330">
        <f t="shared" si="4"/>
        <v>1485</v>
      </c>
    </row>
    <row r="43" spans="1:5" x14ac:dyDescent="0.25">
      <c r="A43" s="534" t="s">
        <v>491</v>
      </c>
      <c r="B43" s="535" t="s">
        <v>489</v>
      </c>
      <c r="C43" s="536">
        <v>40</v>
      </c>
      <c r="D43" s="537"/>
      <c r="E43" s="538">
        <f>C43+D43</f>
        <v>40</v>
      </c>
    </row>
    <row r="44" spans="1:5" x14ac:dyDescent="0.25">
      <c r="A44" s="534" t="s">
        <v>492</v>
      </c>
      <c r="B44" s="535" t="s">
        <v>497</v>
      </c>
      <c r="C44" s="536">
        <v>1445</v>
      </c>
      <c r="D44" s="537"/>
      <c r="E44" s="538">
        <f>C44+D44</f>
        <v>1445</v>
      </c>
    </row>
    <row r="45" spans="1:5" x14ac:dyDescent="0.25">
      <c r="A45" s="280" t="s">
        <v>242</v>
      </c>
      <c r="B45" s="281" t="s">
        <v>243</v>
      </c>
      <c r="C45" s="326">
        <v>15</v>
      </c>
      <c r="D45" s="327"/>
      <c r="E45" s="333">
        <f t="shared" si="3"/>
        <v>15</v>
      </c>
    </row>
    <row r="46" spans="1:5" hidden="1" x14ac:dyDescent="0.25">
      <c r="A46" s="280"/>
      <c r="B46" s="284" t="s">
        <v>370</v>
      </c>
      <c r="C46" s="334"/>
      <c r="D46" s="335"/>
      <c r="E46" s="336">
        <f t="shared" si="3"/>
        <v>0</v>
      </c>
    </row>
    <row r="47" spans="1:5" x14ac:dyDescent="0.25">
      <c r="A47" s="280" t="s">
        <v>244</v>
      </c>
      <c r="B47" s="281" t="s">
        <v>245</v>
      </c>
      <c r="C47" s="337">
        <v>6</v>
      </c>
      <c r="D47" s="338"/>
      <c r="E47" s="333">
        <f t="shared" si="3"/>
        <v>6</v>
      </c>
    </row>
    <row r="48" spans="1:5" s="286" customFormat="1" hidden="1" x14ac:dyDescent="0.25">
      <c r="A48" s="285"/>
      <c r="B48" s="284" t="s">
        <v>368</v>
      </c>
      <c r="C48" s="334"/>
      <c r="D48" s="335"/>
      <c r="E48" s="333">
        <f t="shared" si="3"/>
        <v>0</v>
      </c>
    </row>
    <row r="49" spans="1:5" ht="28.5" x14ac:dyDescent="0.25">
      <c r="A49" s="280" t="s">
        <v>70</v>
      </c>
      <c r="B49" s="281" t="s">
        <v>246</v>
      </c>
      <c r="C49" s="337">
        <f>C50+C54</f>
        <v>134</v>
      </c>
      <c r="D49" s="338">
        <f t="shared" ref="D49:E49" si="5">D50+D54</f>
        <v>0</v>
      </c>
      <c r="E49" s="333">
        <f t="shared" si="5"/>
        <v>134</v>
      </c>
    </row>
    <row r="50" spans="1:5" x14ac:dyDescent="0.25">
      <c r="A50" s="280" t="s">
        <v>247</v>
      </c>
      <c r="B50" s="281" t="s">
        <v>248</v>
      </c>
      <c r="C50" s="337">
        <f>C51+C52+C53</f>
        <v>134</v>
      </c>
      <c r="D50" s="338">
        <f t="shared" ref="D50:E50" si="6">D51+D52+D53</f>
        <v>0</v>
      </c>
      <c r="E50" s="333">
        <f t="shared" si="6"/>
        <v>134</v>
      </c>
    </row>
    <row r="51" spans="1:5" x14ac:dyDescent="0.25">
      <c r="A51" s="199" t="s">
        <v>249</v>
      </c>
      <c r="B51" s="541" t="s">
        <v>495</v>
      </c>
      <c r="C51" s="43">
        <v>40</v>
      </c>
      <c r="D51" s="102"/>
      <c r="E51" s="332">
        <f t="shared" ref="E51:E54" si="7">C51+D51</f>
        <v>40</v>
      </c>
    </row>
    <row r="52" spans="1:5" x14ac:dyDescent="0.25">
      <c r="A52" s="280" t="s">
        <v>250</v>
      </c>
      <c r="B52" s="287" t="s">
        <v>372</v>
      </c>
      <c r="C52" s="43">
        <v>94</v>
      </c>
      <c r="D52" s="102"/>
      <c r="E52" s="332">
        <f t="shared" si="7"/>
        <v>94</v>
      </c>
    </row>
    <row r="53" spans="1:5" hidden="1" x14ac:dyDescent="0.25">
      <c r="A53" s="280" t="s">
        <v>371</v>
      </c>
      <c r="B53" s="287" t="s">
        <v>373</v>
      </c>
      <c r="C53" s="43"/>
      <c r="D53" s="102"/>
      <c r="E53" s="332">
        <f t="shared" si="7"/>
        <v>0</v>
      </c>
    </row>
    <row r="54" spans="1:5" hidden="1" x14ac:dyDescent="0.25">
      <c r="A54" s="288" t="s">
        <v>374</v>
      </c>
      <c r="B54" s="289" t="s">
        <v>375</v>
      </c>
      <c r="C54" s="337"/>
      <c r="D54" s="338"/>
      <c r="E54" s="333">
        <f t="shared" si="7"/>
        <v>0</v>
      </c>
    </row>
    <row r="55" spans="1:5" x14ac:dyDescent="0.25">
      <c r="A55" s="280" t="s">
        <v>71</v>
      </c>
      <c r="B55" s="281" t="s">
        <v>251</v>
      </c>
      <c r="C55" s="326">
        <f>C56+C105+C106</f>
        <v>14818.500000000002</v>
      </c>
      <c r="D55" s="327">
        <f>D56+D105+D106</f>
        <v>0</v>
      </c>
      <c r="E55" s="339">
        <f>E56+E105+E106</f>
        <v>14818.500000000002</v>
      </c>
    </row>
    <row r="56" spans="1:5" x14ac:dyDescent="0.25">
      <c r="A56" s="280" t="s">
        <v>252</v>
      </c>
      <c r="B56" s="289" t="s">
        <v>253</v>
      </c>
      <c r="C56" s="326">
        <f>C57+C80+C81</f>
        <v>14050.1</v>
      </c>
      <c r="D56" s="327">
        <f>D57+D80+D81</f>
        <v>0</v>
      </c>
      <c r="E56" s="339">
        <f>E57+E80+E81</f>
        <v>14050.1</v>
      </c>
    </row>
    <row r="57" spans="1:5" s="2" customFormat="1" x14ac:dyDescent="0.25">
      <c r="A57" s="199" t="s">
        <v>254</v>
      </c>
      <c r="B57" s="287" t="s">
        <v>332</v>
      </c>
      <c r="C57" s="337">
        <f>SUM(C58:C79)</f>
        <v>2895.8</v>
      </c>
      <c r="D57" s="327">
        <f>SUM(D58:D79)</f>
        <v>0</v>
      </c>
      <c r="E57" s="339">
        <f>SUM(E58:E79)</f>
        <v>2895.8</v>
      </c>
    </row>
    <row r="58" spans="1:5" x14ac:dyDescent="0.25">
      <c r="A58" s="285" t="s">
        <v>255</v>
      </c>
      <c r="B58" s="539" t="s">
        <v>377</v>
      </c>
      <c r="C58" s="340">
        <v>0.6</v>
      </c>
      <c r="D58" s="335"/>
      <c r="E58" s="336">
        <f t="shared" ref="E58:E80" si="8">C58+D58</f>
        <v>0.6</v>
      </c>
    </row>
    <row r="59" spans="1:5" x14ac:dyDescent="0.25">
      <c r="A59" s="285" t="s">
        <v>256</v>
      </c>
      <c r="B59" s="539" t="s">
        <v>333</v>
      </c>
      <c r="C59" s="340">
        <v>7.1</v>
      </c>
      <c r="D59" s="335"/>
      <c r="E59" s="336">
        <f t="shared" si="8"/>
        <v>7.1</v>
      </c>
    </row>
    <row r="60" spans="1:5" x14ac:dyDescent="0.25">
      <c r="A60" s="285" t="s">
        <v>257</v>
      </c>
      <c r="B60" s="539" t="s">
        <v>334</v>
      </c>
      <c r="C60" s="340">
        <v>8.1</v>
      </c>
      <c r="D60" s="335"/>
      <c r="E60" s="336">
        <f t="shared" si="8"/>
        <v>8.1</v>
      </c>
    </row>
    <row r="61" spans="1:5" x14ac:dyDescent="0.25">
      <c r="A61" s="285" t="s">
        <v>258</v>
      </c>
      <c r="B61" s="539" t="s">
        <v>335</v>
      </c>
      <c r="C61" s="340">
        <v>215.1</v>
      </c>
      <c r="D61" s="335"/>
      <c r="E61" s="336">
        <f t="shared" si="8"/>
        <v>215.1</v>
      </c>
    </row>
    <row r="62" spans="1:5" x14ac:dyDescent="0.25">
      <c r="A62" s="285" t="s">
        <v>259</v>
      </c>
      <c r="B62" s="539" t="s">
        <v>336</v>
      </c>
      <c r="C62" s="340">
        <v>402.1</v>
      </c>
      <c r="D62" s="335"/>
      <c r="E62" s="336">
        <f t="shared" si="8"/>
        <v>402.1</v>
      </c>
    </row>
    <row r="63" spans="1:5" x14ac:dyDescent="0.25">
      <c r="A63" s="285" t="s">
        <v>260</v>
      </c>
      <c r="B63" s="539" t="s">
        <v>337</v>
      </c>
      <c r="C63" s="340">
        <v>820.1</v>
      </c>
      <c r="D63" s="335"/>
      <c r="E63" s="336">
        <f t="shared" si="8"/>
        <v>820.1</v>
      </c>
    </row>
    <row r="64" spans="1:5" x14ac:dyDescent="0.25">
      <c r="A64" s="285" t="s">
        <v>261</v>
      </c>
      <c r="B64" s="539" t="s">
        <v>338</v>
      </c>
      <c r="C64" s="340">
        <v>14.2</v>
      </c>
      <c r="D64" s="335"/>
      <c r="E64" s="336">
        <f t="shared" si="8"/>
        <v>14.2</v>
      </c>
    </row>
    <row r="65" spans="1:5" x14ac:dyDescent="0.25">
      <c r="A65" s="285" t="s">
        <v>262</v>
      </c>
      <c r="B65" s="539" t="s">
        <v>482</v>
      </c>
      <c r="C65" s="340">
        <v>73.099999999999994</v>
      </c>
      <c r="D65" s="335"/>
      <c r="E65" s="336">
        <f t="shared" si="8"/>
        <v>73.099999999999994</v>
      </c>
    </row>
    <row r="66" spans="1:5" x14ac:dyDescent="0.25">
      <c r="A66" s="285" t="s">
        <v>263</v>
      </c>
      <c r="B66" s="539" t="s">
        <v>339</v>
      </c>
      <c r="C66" s="340">
        <v>205.9</v>
      </c>
      <c r="D66" s="335"/>
      <c r="E66" s="336">
        <f t="shared" si="8"/>
        <v>205.9</v>
      </c>
    </row>
    <row r="67" spans="1:5" x14ac:dyDescent="0.25">
      <c r="A67" s="285" t="s">
        <v>264</v>
      </c>
      <c r="B67" s="539" t="s">
        <v>340</v>
      </c>
      <c r="C67" s="340">
        <v>169.5</v>
      </c>
      <c r="D67" s="335"/>
      <c r="E67" s="336">
        <f t="shared" si="8"/>
        <v>169.5</v>
      </c>
    </row>
    <row r="68" spans="1:5" x14ac:dyDescent="0.25">
      <c r="A68" s="285" t="s">
        <v>265</v>
      </c>
      <c r="B68" s="539" t="s">
        <v>341</v>
      </c>
      <c r="C68" s="340">
        <v>28.6</v>
      </c>
      <c r="D68" s="335"/>
      <c r="E68" s="336">
        <f t="shared" si="8"/>
        <v>28.6</v>
      </c>
    </row>
    <row r="69" spans="1:5" x14ac:dyDescent="0.25">
      <c r="A69" s="285" t="s">
        <v>266</v>
      </c>
      <c r="B69" s="539" t="s">
        <v>342</v>
      </c>
      <c r="C69" s="340">
        <v>5.3</v>
      </c>
      <c r="D69" s="335"/>
      <c r="E69" s="336">
        <f t="shared" si="8"/>
        <v>5.3</v>
      </c>
    </row>
    <row r="70" spans="1:5" x14ac:dyDescent="0.25">
      <c r="A70" s="285" t="s">
        <v>267</v>
      </c>
      <c r="B70" s="539" t="s">
        <v>343</v>
      </c>
      <c r="C70" s="340">
        <v>0.7</v>
      </c>
      <c r="D70" s="335"/>
      <c r="E70" s="336">
        <f t="shared" si="8"/>
        <v>0.7</v>
      </c>
    </row>
    <row r="71" spans="1:5" x14ac:dyDescent="0.25">
      <c r="A71" s="285" t="s">
        <v>268</v>
      </c>
      <c r="B71" s="539" t="s">
        <v>344</v>
      </c>
      <c r="C71" s="340">
        <v>17.399999999999999</v>
      </c>
      <c r="D71" s="335"/>
      <c r="E71" s="336">
        <f t="shared" si="8"/>
        <v>17.399999999999999</v>
      </c>
    </row>
    <row r="72" spans="1:5" x14ac:dyDescent="0.25">
      <c r="A72" s="285" t="s">
        <v>269</v>
      </c>
      <c r="B72" s="539" t="s">
        <v>345</v>
      </c>
      <c r="C72" s="340">
        <v>446.6</v>
      </c>
      <c r="D72" s="335"/>
      <c r="E72" s="336">
        <f t="shared" si="8"/>
        <v>446.6</v>
      </c>
    </row>
    <row r="73" spans="1:5" ht="25.5" x14ac:dyDescent="0.25">
      <c r="A73" s="285" t="s">
        <v>270</v>
      </c>
      <c r="B73" s="539" t="s">
        <v>346</v>
      </c>
      <c r="C73" s="340">
        <v>11.3</v>
      </c>
      <c r="D73" s="335"/>
      <c r="E73" s="336">
        <f t="shared" si="8"/>
        <v>11.3</v>
      </c>
    </row>
    <row r="74" spans="1:5" x14ac:dyDescent="0.25">
      <c r="A74" s="285" t="s">
        <v>271</v>
      </c>
      <c r="B74" s="539" t="s">
        <v>347</v>
      </c>
      <c r="C74" s="340">
        <v>204.2</v>
      </c>
      <c r="D74" s="335"/>
      <c r="E74" s="336">
        <f t="shared" si="8"/>
        <v>204.2</v>
      </c>
    </row>
    <row r="75" spans="1:5" x14ac:dyDescent="0.25">
      <c r="A75" s="285" t="s">
        <v>272</v>
      </c>
      <c r="B75" s="539" t="s">
        <v>348</v>
      </c>
      <c r="C75" s="340">
        <v>219</v>
      </c>
      <c r="D75" s="335"/>
      <c r="E75" s="336">
        <f t="shared" si="8"/>
        <v>219</v>
      </c>
    </row>
    <row r="76" spans="1:5" ht="15.75" customHeight="1" x14ac:dyDescent="0.25">
      <c r="A76" s="285" t="s">
        <v>273</v>
      </c>
      <c r="B76" s="539" t="s">
        <v>349</v>
      </c>
      <c r="C76" s="340">
        <v>27.9</v>
      </c>
      <c r="D76" s="335"/>
      <c r="E76" s="336">
        <f t="shared" si="8"/>
        <v>27.9</v>
      </c>
    </row>
    <row r="77" spans="1:5" x14ac:dyDescent="0.25">
      <c r="A77" s="285" t="s">
        <v>274</v>
      </c>
      <c r="B77" s="539" t="s">
        <v>350</v>
      </c>
      <c r="C77" s="340">
        <v>2.2000000000000002</v>
      </c>
      <c r="D77" s="335"/>
      <c r="E77" s="336">
        <f t="shared" si="8"/>
        <v>2.2000000000000002</v>
      </c>
    </row>
    <row r="78" spans="1:5" x14ac:dyDescent="0.25">
      <c r="A78" s="285" t="s">
        <v>275</v>
      </c>
      <c r="B78" s="539" t="s">
        <v>418</v>
      </c>
      <c r="C78" s="340">
        <v>3</v>
      </c>
      <c r="D78" s="335"/>
      <c r="E78" s="336">
        <f t="shared" si="8"/>
        <v>3</v>
      </c>
    </row>
    <row r="79" spans="1:5" x14ac:dyDescent="0.25">
      <c r="A79" s="285" t="s">
        <v>417</v>
      </c>
      <c r="B79" s="539" t="s">
        <v>513</v>
      </c>
      <c r="C79" s="340">
        <v>13.8</v>
      </c>
      <c r="D79" s="335"/>
      <c r="E79" s="336">
        <f t="shared" si="8"/>
        <v>13.8</v>
      </c>
    </row>
    <row r="80" spans="1:5" s="2" customFormat="1" ht="15" customHeight="1" x14ac:dyDescent="0.25">
      <c r="A80" s="199" t="s">
        <v>276</v>
      </c>
      <c r="B80" s="290" t="s">
        <v>514</v>
      </c>
      <c r="C80" s="43">
        <v>9858.7000000000007</v>
      </c>
      <c r="D80" s="102"/>
      <c r="E80" s="330">
        <f t="shared" si="8"/>
        <v>9858.7000000000007</v>
      </c>
    </row>
    <row r="81" spans="1:5" s="2" customFormat="1" ht="15" customHeight="1" x14ac:dyDescent="0.25">
      <c r="A81" s="199" t="s">
        <v>277</v>
      </c>
      <c r="B81" s="290" t="s">
        <v>351</v>
      </c>
      <c r="C81" s="43">
        <f>C82+C93+C94+C95+C96+C98+C97</f>
        <v>1295.5999999999999</v>
      </c>
      <c r="D81" s="102">
        <f t="shared" ref="D81:E81" si="9">D82+D93+D94+D95+D96+D98+D97</f>
        <v>0</v>
      </c>
      <c r="E81" s="330">
        <f t="shared" si="9"/>
        <v>1295.5999999999999</v>
      </c>
    </row>
    <row r="82" spans="1:5" s="2" customFormat="1" x14ac:dyDescent="0.25">
      <c r="A82" s="199" t="s">
        <v>516</v>
      </c>
      <c r="B82" s="290" t="s">
        <v>521</v>
      </c>
      <c r="C82" s="43">
        <f>SUM(C83:C92)</f>
        <v>800</v>
      </c>
      <c r="D82" s="102">
        <f>SUM(D83:D92)</f>
        <v>0</v>
      </c>
      <c r="E82" s="330">
        <f>SUM(E83:E92)</f>
        <v>800</v>
      </c>
    </row>
    <row r="83" spans="1:5" s="292" customFormat="1" ht="49.5" hidden="1" customHeight="1" x14ac:dyDescent="0.25">
      <c r="A83" s="285" t="s">
        <v>355</v>
      </c>
      <c r="B83" s="291" t="s">
        <v>451</v>
      </c>
      <c r="C83" s="340"/>
      <c r="D83" s="335"/>
      <c r="E83" s="336">
        <f t="shared" ref="E83:E104" si="10">C83+D83</f>
        <v>0</v>
      </c>
    </row>
    <row r="84" spans="1:5" s="292" customFormat="1" ht="25.5" hidden="1" x14ac:dyDescent="0.25">
      <c r="A84" s="285" t="s">
        <v>356</v>
      </c>
      <c r="B84" s="291" t="s">
        <v>301</v>
      </c>
      <c r="C84" s="340"/>
      <c r="D84" s="335"/>
      <c r="E84" s="336">
        <f t="shared" si="10"/>
        <v>0</v>
      </c>
    </row>
    <row r="85" spans="1:5" s="292" customFormat="1" ht="16.5" hidden="1" customHeight="1" x14ac:dyDescent="0.25">
      <c r="A85" s="285" t="s">
        <v>357</v>
      </c>
      <c r="B85" s="291" t="s">
        <v>302</v>
      </c>
      <c r="C85" s="340"/>
      <c r="D85" s="335"/>
      <c r="E85" s="336">
        <f t="shared" si="10"/>
        <v>0</v>
      </c>
    </row>
    <row r="86" spans="1:5" s="292" customFormat="1" hidden="1" x14ac:dyDescent="0.25">
      <c r="A86" s="285" t="s">
        <v>358</v>
      </c>
      <c r="B86" s="291" t="s">
        <v>311</v>
      </c>
      <c r="C86" s="340"/>
      <c r="D86" s="335"/>
      <c r="E86" s="336">
        <f t="shared" si="10"/>
        <v>0</v>
      </c>
    </row>
    <row r="87" spans="1:5" s="292" customFormat="1" ht="25.5" x14ac:dyDescent="0.25">
      <c r="A87" s="285"/>
      <c r="B87" s="291" t="s">
        <v>300</v>
      </c>
      <c r="C87" s="340">
        <v>800</v>
      </c>
      <c r="D87" s="335"/>
      <c r="E87" s="336">
        <f t="shared" si="10"/>
        <v>800</v>
      </c>
    </row>
    <row r="88" spans="1:5" s="292" customFormat="1" ht="25.5" hidden="1" x14ac:dyDescent="0.25">
      <c r="A88" s="285" t="s">
        <v>356</v>
      </c>
      <c r="B88" s="291" t="s">
        <v>496</v>
      </c>
      <c r="C88" s="340"/>
      <c r="D88" s="335"/>
      <c r="E88" s="336">
        <f t="shared" si="10"/>
        <v>0</v>
      </c>
    </row>
    <row r="89" spans="1:5" s="292" customFormat="1" hidden="1" x14ac:dyDescent="0.25">
      <c r="A89" s="285" t="s">
        <v>357</v>
      </c>
      <c r="B89" s="291"/>
      <c r="C89" s="340"/>
      <c r="D89" s="335"/>
      <c r="E89" s="336"/>
    </row>
    <row r="90" spans="1:5" s="292" customFormat="1" hidden="1" x14ac:dyDescent="0.25">
      <c r="A90" s="285" t="s">
        <v>358</v>
      </c>
      <c r="B90" s="291" t="s">
        <v>378</v>
      </c>
      <c r="C90" s="340"/>
      <c r="D90" s="335"/>
      <c r="E90" s="336">
        <f t="shared" si="10"/>
        <v>0</v>
      </c>
    </row>
    <row r="91" spans="1:5" s="292" customFormat="1" ht="25.5" hidden="1" x14ac:dyDescent="0.25">
      <c r="A91" s="285" t="s">
        <v>356</v>
      </c>
      <c r="B91" s="291" t="s">
        <v>459</v>
      </c>
      <c r="C91" s="340"/>
      <c r="D91" s="335"/>
      <c r="E91" s="336">
        <f t="shared" si="10"/>
        <v>0</v>
      </c>
    </row>
    <row r="92" spans="1:5" s="292" customFormat="1" hidden="1" x14ac:dyDescent="0.25">
      <c r="A92" s="285" t="s">
        <v>460</v>
      </c>
      <c r="B92" s="291" t="s">
        <v>461</v>
      </c>
      <c r="C92" s="340"/>
      <c r="D92" s="335"/>
      <c r="E92" s="336">
        <f t="shared" si="10"/>
        <v>0</v>
      </c>
    </row>
    <row r="93" spans="1:5" s="2" customFormat="1" ht="30" hidden="1" x14ac:dyDescent="0.25">
      <c r="A93" s="199" t="s">
        <v>352</v>
      </c>
      <c r="B93" s="287" t="s">
        <v>353</v>
      </c>
      <c r="C93" s="43"/>
      <c r="D93" s="102"/>
      <c r="E93" s="330">
        <f t="shared" si="10"/>
        <v>0</v>
      </c>
    </row>
    <row r="94" spans="1:5" s="2" customFormat="1" hidden="1" x14ac:dyDescent="0.25">
      <c r="A94" s="199" t="s">
        <v>354</v>
      </c>
      <c r="B94" s="287" t="s">
        <v>369</v>
      </c>
      <c r="C94" s="43"/>
      <c r="D94" s="102"/>
      <c r="E94" s="330">
        <f t="shared" si="10"/>
        <v>0</v>
      </c>
    </row>
    <row r="95" spans="1:5" s="2" customFormat="1" ht="30" x14ac:dyDescent="0.25">
      <c r="A95" s="199" t="s">
        <v>352</v>
      </c>
      <c r="B95" s="542" t="s">
        <v>485</v>
      </c>
      <c r="C95" s="43">
        <v>429.3</v>
      </c>
      <c r="D95" s="102"/>
      <c r="E95" s="330">
        <f t="shared" si="10"/>
        <v>429.3</v>
      </c>
    </row>
    <row r="96" spans="1:5" s="2" customFormat="1" x14ac:dyDescent="0.25">
      <c r="A96" s="199" t="s">
        <v>354</v>
      </c>
      <c r="B96" s="543" t="s">
        <v>359</v>
      </c>
      <c r="C96" s="43">
        <v>32</v>
      </c>
      <c r="D96" s="102"/>
      <c r="E96" s="330">
        <f>C96+D96</f>
        <v>32</v>
      </c>
    </row>
    <row r="97" spans="1:5" s="2" customFormat="1" ht="31.5" hidden="1" customHeight="1" x14ac:dyDescent="0.25">
      <c r="A97" s="199" t="s">
        <v>452</v>
      </c>
      <c r="B97" s="479" t="s">
        <v>453</v>
      </c>
      <c r="C97" s="43"/>
      <c r="D97" s="102"/>
      <c r="E97" s="330">
        <f>C97+D97</f>
        <v>0</v>
      </c>
    </row>
    <row r="98" spans="1:5" s="2" customFormat="1" x14ac:dyDescent="0.25">
      <c r="A98" s="199" t="s">
        <v>522</v>
      </c>
      <c r="B98" s="287" t="s">
        <v>517</v>
      </c>
      <c r="C98" s="43">
        <f>C99+C100+C101+C102+C103+C104</f>
        <v>34.299999999999997</v>
      </c>
      <c r="D98" s="102">
        <f>D99+D100+D101+D102+D103+D104</f>
        <v>0</v>
      </c>
      <c r="E98" s="330">
        <f>E99+E100+E101+E102+E103+E104</f>
        <v>34.299999999999997</v>
      </c>
    </row>
    <row r="99" spans="1:5" s="2" customFormat="1" hidden="1" x14ac:dyDescent="0.25">
      <c r="A99" s="285" t="s">
        <v>454</v>
      </c>
      <c r="B99" s="284" t="s">
        <v>448</v>
      </c>
      <c r="C99" s="340"/>
      <c r="D99" s="335"/>
      <c r="E99" s="336">
        <f t="shared" si="10"/>
        <v>0</v>
      </c>
    </row>
    <row r="100" spans="1:5" s="2" customFormat="1" ht="25.5" x14ac:dyDescent="0.25">
      <c r="A100" s="285"/>
      <c r="B100" s="539" t="s">
        <v>518</v>
      </c>
      <c r="C100" s="340">
        <v>34.299999999999997</v>
      </c>
      <c r="D100" s="335"/>
      <c r="E100" s="336">
        <f t="shared" si="10"/>
        <v>34.299999999999997</v>
      </c>
    </row>
    <row r="101" spans="1:5" s="2" customFormat="1" hidden="1" x14ac:dyDescent="0.25">
      <c r="A101" s="285" t="s">
        <v>455</v>
      </c>
      <c r="B101" s="284" t="s">
        <v>456</v>
      </c>
      <c r="C101" s="340"/>
      <c r="D101" s="335"/>
      <c r="E101" s="336">
        <f t="shared" si="10"/>
        <v>0</v>
      </c>
    </row>
    <row r="102" spans="1:5" s="2" customFormat="1" hidden="1" x14ac:dyDescent="0.25">
      <c r="A102" s="285" t="s">
        <v>458</v>
      </c>
      <c r="B102" s="284" t="s">
        <v>330</v>
      </c>
      <c r="C102" s="340"/>
      <c r="D102" s="335"/>
      <c r="E102" s="336">
        <f t="shared" si="10"/>
        <v>0</v>
      </c>
    </row>
    <row r="103" spans="1:5" s="2" customFormat="1" hidden="1" x14ac:dyDescent="0.25">
      <c r="A103" s="285" t="s">
        <v>465</v>
      </c>
      <c r="B103" s="284" t="s">
        <v>466</v>
      </c>
      <c r="C103" s="340"/>
      <c r="D103" s="335"/>
      <c r="E103" s="336">
        <f t="shared" si="10"/>
        <v>0</v>
      </c>
    </row>
    <row r="104" spans="1:5" s="2" customFormat="1" hidden="1" x14ac:dyDescent="0.25">
      <c r="A104" s="285" t="s">
        <v>465</v>
      </c>
      <c r="B104" s="284" t="s">
        <v>468</v>
      </c>
      <c r="C104" s="340"/>
      <c r="D104" s="335"/>
      <c r="E104" s="336">
        <f t="shared" si="10"/>
        <v>0</v>
      </c>
    </row>
    <row r="105" spans="1:5" s="2" customFormat="1" ht="31.5" customHeight="1" x14ac:dyDescent="0.25">
      <c r="A105" s="280" t="s">
        <v>488</v>
      </c>
      <c r="B105" s="540" t="s">
        <v>464</v>
      </c>
      <c r="C105" s="337">
        <v>553.20000000000005</v>
      </c>
      <c r="D105" s="338"/>
      <c r="E105" s="333">
        <f>C105+D105</f>
        <v>553.20000000000005</v>
      </c>
    </row>
    <row r="106" spans="1:5" x14ac:dyDescent="0.25">
      <c r="A106" s="280" t="s">
        <v>494</v>
      </c>
      <c r="B106" s="289" t="s">
        <v>449</v>
      </c>
      <c r="C106" s="326">
        <f>C109+C108+C107</f>
        <v>215.2</v>
      </c>
      <c r="D106" s="338">
        <f>D109+D108+D107</f>
        <v>0</v>
      </c>
      <c r="E106" s="333">
        <f>C106+D106</f>
        <v>215.2</v>
      </c>
    </row>
    <row r="107" spans="1:5" hidden="1" x14ac:dyDescent="0.25">
      <c r="A107" s="280" t="s">
        <v>408</v>
      </c>
      <c r="B107" s="287" t="s">
        <v>410</v>
      </c>
      <c r="C107" s="43"/>
      <c r="D107" s="102"/>
      <c r="E107" s="330">
        <f>C107+D107</f>
        <v>0</v>
      </c>
    </row>
    <row r="108" spans="1:5" hidden="1" x14ac:dyDescent="0.25">
      <c r="A108" s="280" t="s">
        <v>409</v>
      </c>
      <c r="B108" s="287" t="s">
        <v>411</v>
      </c>
      <c r="C108" s="43">
        <v>215.2</v>
      </c>
      <c r="D108" s="102"/>
      <c r="E108" s="330">
        <f t="shared" ref="E108:E109" si="11">C108+D108</f>
        <v>215.2</v>
      </c>
    </row>
    <row r="109" spans="1:5" ht="30" hidden="1" x14ac:dyDescent="0.25">
      <c r="A109" s="280" t="s">
        <v>469</v>
      </c>
      <c r="B109" s="287" t="s">
        <v>412</v>
      </c>
      <c r="C109" s="43"/>
      <c r="D109" s="102"/>
      <c r="E109" s="330">
        <f t="shared" si="11"/>
        <v>0</v>
      </c>
    </row>
    <row r="110" spans="1:5" x14ac:dyDescent="0.25">
      <c r="A110" s="413" t="s">
        <v>72</v>
      </c>
      <c r="B110" s="293" t="s">
        <v>278</v>
      </c>
      <c r="C110" s="341">
        <f>C23+C32+C49+C55</f>
        <v>40182.300000000003</v>
      </c>
      <c r="D110" s="341">
        <f>D23+D32+D49+D55</f>
        <v>0</v>
      </c>
      <c r="E110" s="341">
        <f>E23+E32+E49+E55</f>
        <v>40182.300000000003</v>
      </c>
    </row>
    <row r="111" spans="1:5" ht="15.75" customHeight="1" x14ac:dyDescent="0.25">
      <c r="A111" s="288" t="s">
        <v>73</v>
      </c>
      <c r="B111" s="412" t="s">
        <v>441</v>
      </c>
      <c r="C111" s="326">
        <f>C112+C113+C114</f>
        <v>877.3</v>
      </c>
      <c r="D111" s="327">
        <f t="shared" ref="D111:E111" si="12">D112+D113+D114</f>
        <v>0</v>
      </c>
      <c r="E111" s="333">
        <f t="shared" si="12"/>
        <v>877.3</v>
      </c>
    </row>
    <row r="112" spans="1:5" ht="15.75" customHeight="1" x14ac:dyDescent="0.25">
      <c r="A112" s="280" t="s">
        <v>432</v>
      </c>
      <c r="B112" s="422" t="s">
        <v>445</v>
      </c>
      <c r="C112" s="331">
        <v>243</v>
      </c>
      <c r="D112" s="329"/>
      <c r="E112" s="330">
        <f t="shared" ref="E112:E114" si="13">C112+D112</f>
        <v>243</v>
      </c>
    </row>
    <row r="113" spans="1:5" x14ac:dyDescent="0.25">
      <c r="A113" s="280" t="s">
        <v>433</v>
      </c>
      <c r="B113" s="422" t="s">
        <v>446</v>
      </c>
      <c r="C113" s="331">
        <v>76.7</v>
      </c>
      <c r="D113" s="329"/>
      <c r="E113" s="330">
        <f t="shared" si="13"/>
        <v>76.7</v>
      </c>
    </row>
    <row r="114" spans="1:5" x14ac:dyDescent="0.25">
      <c r="A114" s="280" t="s">
        <v>434</v>
      </c>
      <c r="B114" s="422" t="s">
        <v>447</v>
      </c>
      <c r="C114" s="331">
        <v>557.6</v>
      </c>
      <c r="D114" s="329"/>
      <c r="E114" s="330">
        <f t="shared" si="13"/>
        <v>557.6</v>
      </c>
    </row>
    <row r="115" spans="1:5" x14ac:dyDescent="0.25">
      <c r="A115" s="413" t="s">
        <v>74</v>
      </c>
      <c r="B115" s="293" t="s">
        <v>167</v>
      </c>
      <c r="C115" s="341">
        <f>C110+C111</f>
        <v>41059.600000000006</v>
      </c>
      <c r="D115" s="341">
        <f t="shared" ref="D115:E115" si="14">D110+D111</f>
        <v>0</v>
      </c>
      <c r="E115" s="341">
        <f t="shared" si="14"/>
        <v>41059.600000000006</v>
      </c>
    </row>
  </sheetData>
  <mergeCells count="19">
    <mergeCell ref="B1:E1"/>
    <mergeCell ref="B3:E3"/>
    <mergeCell ref="B4:E4"/>
    <mergeCell ref="B2:E2"/>
    <mergeCell ref="A20:C2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7:E17"/>
    <mergeCell ref="B18:E18"/>
    <mergeCell ref="B16:E16"/>
  </mergeCells>
  <pageMargins left="1.1811023622047245" right="0.39370078740157483" top="0.78740157480314965" bottom="0.78740157480314965" header="0.31496062992125984" footer="0.31496062992125984"/>
  <pageSetup paperSize="9" scale="9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5"/>
  <sheetViews>
    <sheetView showZeros="0" zoomScaleNormal="100" workbookViewId="0">
      <selection activeCell="C3" sqref="C3"/>
    </sheetView>
  </sheetViews>
  <sheetFormatPr defaultRowHeight="15" x14ac:dyDescent="0.25"/>
  <cols>
    <col min="1" max="1" width="5" style="2" customWidth="1"/>
    <col min="2" max="2" width="40.7109375" style="2" customWidth="1"/>
    <col min="3" max="3" width="6.7109375" style="3" customWidth="1"/>
    <col min="4" max="7" width="10" style="2" hidden="1" customWidth="1"/>
    <col min="8" max="9" width="10" style="125" hidden="1" customWidth="1"/>
    <col min="10" max="10" width="10.28515625" style="125" hidden="1" customWidth="1"/>
    <col min="11" max="11" width="9.140625" style="125" hidden="1" customWidth="1"/>
    <col min="12" max="14" width="10" style="2" customWidth="1"/>
    <col min="15" max="15" width="9.140625" style="2"/>
    <col min="16" max="17" width="9.140625" style="2" hidden="1" customWidth="1"/>
    <col min="18" max="16384" width="9.140625" style="2"/>
  </cols>
  <sheetData>
    <row r="1" spans="2:15" x14ac:dyDescent="0.25">
      <c r="B1" s="117"/>
      <c r="C1" s="117" t="s">
        <v>308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2:15" x14ac:dyDescent="0.25">
      <c r="B2" s="117"/>
      <c r="C2" s="117" t="s">
        <v>511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2:15" x14ac:dyDescent="0.25">
      <c r="B3" s="117"/>
      <c r="C3" s="117" t="s">
        <v>524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2:15" x14ac:dyDescent="0.25">
      <c r="B4" s="117"/>
      <c r="C4" s="117" t="s">
        <v>326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2:15" s="306" customFormat="1" ht="15" hidden="1" customHeight="1" x14ac:dyDescent="0.25">
      <c r="B5" s="604" t="s">
        <v>379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</row>
    <row r="6" spans="2:15" s="306" customFormat="1" hidden="1" x14ac:dyDescent="0.25">
      <c r="B6" s="604" t="s">
        <v>393</v>
      </c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</row>
    <row r="7" spans="2:15" s="306" customFormat="1" ht="14.25" hidden="1" customHeight="1" x14ac:dyDescent="0.25">
      <c r="B7" s="604" t="s">
        <v>380</v>
      </c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</row>
    <row r="8" spans="2:15" s="306" customFormat="1" hidden="1" x14ac:dyDescent="0.25">
      <c r="B8" s="604" t="s">
        <v>392</v>
      </c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</row>
    <row r="9" spans="2:15" s="306" customFormat="1" hidden="1" x14ac:dyDescent="0.25">
      <c r="B9" s="604" t="s">
        <v>389</v>
      </c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</row>
    <row r="10" spans="2:15" s="306" customFormat="1" hidden="1" x14ac:dyDescent="0.25">
      <c r="B10" s="604" t="s">
        <v>391</v>
      </c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</row>
    <row r="11" spans="2:15" s="306" customFormat="1" hidden="1" x14ac:dyDescent="0.25">
      <c r="B11" s="604" t="s">
        <v>394</v>
      </c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</row>
    <row r="12" spans="2:15" s="306" customFormat="1" hidden="1" x14ac:dyDescent="0.25">
      <c r="B12" s="604" t="s">
        <v>395</v>
      </c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</row>
    <row r="13" spans="2:15" s="306" customFormat="1" hidden="1" x14ac:dyDescent="0.25">
      <c r="B13" s="604" t="s">
        <v>400</v>
      </c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</row>
    <row r="14" spans="2:15" s="306" customFormat="1" hidden="1" x14ac:dyDescent="0.25">
      <c r="B14" s="604" t="s">
        <v>405</v>
      </c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</row>
    <row r="15" spans="2:15" s="306" customFormat="1" hidden="1" x14ac:dyDescent="0.25">
      <c r="B15" s="604" t="s">
        <v>407</v>
      </c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</row>
    <row r="16" spans="2:15" s="306" customFormat="1" hidden="1" x14ac:dyDescent="0.25">
      <c r="B16" s="604" t="s">
        <v>401</v>
      </c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</row>
    <row r="17" spans="1:16" s="306" customFormat="1" hidden="1" x14ac:dyDescent="0.25">
      <c r="B17" s="430"/>
      <c r="C17" s="429" t="s">
        <v>474</v>
      </c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</row>
    <row r="18" spans="1:16" s="306" customFormat="1" hidden="1" x14ac:dyDescent="0.25">
      <c r="B18" s="430"/>
      <c r="C18" s="429" t="s">
        <v>470</v>
      </c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</row>
    <row r="19" spans="1:16" s="306" customFormat="1" hidden="1" x14ac:dyDescent="0.25">
      <c r="B19" s="480"/>
      <c r="C19" s="521" t="s">
        <v>474</v>
      </c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</row>
    <row r="20" spans="1:16" s="306" customFormat="1" hidden="1" x14ac:dyDescent="0.25">
      <c r="B20" s="480"/>
      <c r="C20" s="521" t="s">
        <v>470</v>
      </c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</row>
    <row r="21" spans="1:16" s="306" customFormat="1" hidden="1" x14ac:dyDescent="0.25">
      <c r="B21" s="481"/>
      <c r="C21" s="521" t="s">
        <v>474</v>
      </c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</row>
    <row r="22" spans="1:16" s="306" customFormat="1" hidden="1" x14ac:dyDescent="0.25">
      <c r="B22" s="481"/>
      <c r="C22" s="521" t="s">
        <v>470</v>
      </c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</row>
    <row r="23" spans="1:16" s="306" customFormat="1" hidden="1" x14ac:dyDescent="0.25">
      <c r="B23" s="517"/>
      <c r="C23" s="521" t="s">
        <v>474</v>
      </c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</row>
    <row r="24" spans="1:16" s="306" customFormat="1" hidden="1" x14ac:dyDescent="0.25">
      <c r="B24" s="517"/>
      <c r="C24" s="521" t="s">
        <v>470</v>
      </c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</row>
    <row r="25" spans="1:16" s="306" customFormat="1" x14ac:dyDescent="0.25"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</row>
    <row r="26" spans="1:16" s="309" customFormat="1" ht="33" customHeight="1" x14ac:dyDescent="0.25">
      <c r="A26" s="678" t="s">
        <v>507</v>
      </c>
      <c r="B26" s="678"/>
      <c r="C26" s="678"/>
      <c r="D26" s="678"/>
      <c r="E26" s="678"/>
      <c r="F26" s="678"/>
      <c r="G26" s="678"/>
      <c r="H26" s="678"/>
      <c r="I26" s="678"/>
      <c r="J26" s="678"/>
      <c r="K26" s="678"/>
      <c r="L26" s="678"/>
      <c r="M26" s="678"/>
      <c r="N26" s="678"/>
      <c r="O26" s="678"/>
    </row>
    <row r="27" spans="1:16" ht="18.75" customHeight="1" x14ac:dyDescent="0.25">
      <c r="A27" s="58"/>
      <c r="B27" s="58"/>
      <c r="C27" s="58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4" t="s">
        <v>376</v>
      </c>
    </row>
    <row r="28" spans="1:16" x14ac:dyDescent="0.25">
      <c r="A28" s="591" t="s">
        <v>5</v>
      </c>
      <c r="B28" s="594" t="s">
        <v>305</v>
      </c>
      <c r="C28" s="594" t="s">
        <v>53</v>
      </c>
      <c r="D28" s="571" t="s">
        <v>316</v>
      </c>
      <c r="E28" s="605" t="s">
        <v>189</v>
      </c>
      <c r="F28" s="605"/>
      <c r="G28" s="605"/>
      <c r="H28" s="597" t="s">
        <v>318</v>
      </c>
      <c r="I28" s="611" t="s">
        <v>189</v>
      </c>
      <c r="J28" s="611"/>
      <c r="K28" s="611"/>
      <c r="L28" s="570" t="s">
        <v>0</v>
      </c>
      <c r="M28" s="570" t="s">
        <v>189</v>
      </c>
      <c r="N28" s="570"/>
      <c r="O28" s="570"/>
    </row>
    <row r="29" spans="1:16" x14ac:dyDescent="0.25">
      <c r="A29" s="592"/>
      <c r="B29" s="595"/>
      <c r="C29" s="595"/>
      <c r="D29" s="572"/>
      <c r="E29" s="605" t="s">
        <v>1</v>
      </c>
      <c r="F29" s="605"/>
      <c r="G29" s="577" t="s">
        <v>2</v>
      </c>
      <c r="H29" s="598"/>
      <c r="I29" s="611" t="s">
        <v>1</v>
      </c>
      <c r="J29" s="611"/>
      <c r="K29" s="590" t="s">
        <v>2</v>
      </c>
      <c r="L29" s="570"/>
      <c r="M29" s="570" t="s">
        <v>1</v>
      </c>
      <c r="N29" s="570"/>
      <c r="O29" s="582" t="s">
        <v>2</v>
      </c>
    </row>
    <row r="30" spans="1:16" ht="30.75" customHeight="1" x14ac:dyDescent="0.25">
      <c r="A30" s="593"/>
      <c r="B30" s="596"/>
      <c r="C30" s="596"/>
      <c r="D30" s="573"/>
      <c r="E30" s="116" t="s">
        <v>3</v>
      </c>
      <c r="F30" s="114" t="s">
        <v>4</v>
      </c>
      <c r="G30" s="577"/>
      <c r="H30" s="599"/>
      <c r="I30" s="115" t="s">
        <v>3</v>
      </c>
      <c r="J30" s="111" t="s">
        <v>4</v>
      </c>
      <c r="K30" s="590"/>
      <c r="L30" s="570"/>
      <c r="M30" s="112" t="s">
        <v>3</v>
      </c>
      <c r="N30" s="110" t="s">
        <v>4</v>
      </c>
      <c r="O30" s="582"/>
      <c r="P30" s="126"/>
    </row>
    <row r="31" spans="1:16" ht="15.95" hidden="1" customHeight="1" x14ac:dyDescent="0.25">
      <c r="A31" s="13" t="s">
        <v>69</v>
      </c>
      <c r="B31" s="567" t="s">
        <v>6</v>
      </c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9"/>
    </row>
    <row r="32" spans="1:16" ht="15" hidden="1" customHeight="1" x14ac:dyDescent="0.25">
      <c r="A32" s="5" t="s">
        <v>177</v>
      </c>
      <c r="B32" s="80" t="s">
        <v>20</v>
      </c>
      <c r="C32" s="39" t="s">
        <v>30</v>
      </c>
      <c r="D32" s="16">
        <f>E32+G32</f>
        <v>0</v>
      </c>
      <c r="E32" s="43"/>
      <c r="F32" s="43"/>
      <c r="G32" s="43"/>
      <c r="H32" s="24">
        <f>I32+K32</f>
        <v>0</v>
      </c>
      <c r="I32" s="10"/>
      <c r="J32" s="10"/>
      <c r="K32" s="10"/>
      <c r="L32" s="12">
        <f>M32+O32</f>
        <v>0</v>
      </c>
      <c r="M32" s="12">
        <f>E32+I32</f>
        <v>0</v>
      </c>
      <c r="N32" s="12">
        <f>F32+J32</f>
        <v>0</v>
      </c>
      <c r="O32" s="12">
        <f>G32+K32</f>
        <v>0</v>
      </c>
    </row>
    <row r="33" spans="1:21" ht="15.95" hidden="1" customHeight="1" x14ac:dyDescent="0.25">
      <c r="A33" s="20" t="s">
        <v>70</v>
      </c>
      <c r="B33" s="21" t="s">
        <v>169</v>
      </c>
      <c r="C33" s="22"/>
      <c r="D33" s="23">
        <f t="shared" ref="D33:O33" si="0">D32</f>
        <v>0</v>
      </c>
      <c r="E33" s="23">
        <f t="shared" si="0"/>
        <v>0</v>
      </c>
      <c r="F33" s="23">
        <f t="shared" si="0"/>
        <v>0</v>
      </c>
      <c r="G33" s="23">
        <f t="shared" si="0"/>
        <v>0</v>
      </c>
      <c r="H33" s="10">
        <f t="shared" si="0"/>
        <v>0</v>
      </c>
      <c r="I33" s="10">
        <f t="shared" si="0"/>
        <v>0</v>
      </c>
      <c r="J33" s="10">
        <f t="shared" si="0"/>
        <v>0</v>
      </c>
      <c r="K33" s="10">
        <f t="shared" si="0"/>
        <v>0</v>
      </c>
      <c r="L33" s="21">
        <f t="shared" ref="L33" si="1">M33+O33</f>
        <v>0</v>
      </c>
      <c r="M33" s="21">
        <f t="shared" si="0"/>
        <v>0</v>
      </c>
      <c r="N33" s="21">
        <f t="shared" si="0"/>
        <v>0</v>
      </c>
      <c r="O33" s="21">
        <f t="shared" si="0"/>
        <v>0</v>
      </c>
    </row>
    <row r="34" spans="1:21" ht="15.95" customHeight="1" x14ac:dyDescent="0.25">
      <c r="A34" s="13" t="s">
        <v>69</v>
      </c>
      <c r="B34" s="567" t="s">
        <v>58</v>
      </c>
      <c r="C34" s="568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9"/>
    </row>
    <row r="35" spans="1:21" ht="15" customHeight="1" x14ac:dyDescent="0.25">
      <c r="A35" s="5" t="s">
        <v>177</v>
      </c>
      <c r="B35" s="80" t="s">
        <v>20</v>
      </c>
      <c r="C35" s="81"/>
      <c r="D35" s="16">
        <f>E35+G35</f>
        <v>414.4</v>
      </c>
      <c r="E35" s="43">
        <f>E38+E39+E37+E36</f>
        <v>101.89999999999999</v>
      </c>
      <c r="F35" s="43">
        <f t="shared" ref="F35:O35" si="2">F38+F39+F37+F36</f>
        <v>6.6000000000000005</v>
      </c>
      <c r="G35" s="43">
        <f t="shared" si="2"/>
        <v>312.5</v>
      </c>
      <c r="H35" s="24">
        <f t="shared" si="2"/>
        <v>0</v>
      </c>
      <c r="I35" s="10">
        <f t="shared" si="2"/>
        <v>0</v>
      </c>
      <c r="J35" s="10">
        <f t="shared" si="2"/>
        <v>0</v>
      </c>
      <c r="K35" s="10">
        <f t="shared" si="2"/>
        <v>0</v>
      </c>
      <c r="L35" s="12">
        <f t="shared" si="2"/>
        <v>414.40000000000003</v>
      </c>
      <c r="M35" s="12">
        <f t="shared" si="2"/>
        <v>101.89999999999999</v>
      </c>
      <c r="N35" s="12">
        <f t="shared" si="2"/>
        <v>6.6000000000000005</v>
      </c>
      <c r="O35" s="12">
        <f t="shared" si="2"/>
        <v>312.5</v>
      </c>
    </row>
    <row r="36" spans="1:21" ht="15" customHeight="1" x14ac:dyDescent="0.25">
      <c r="A36" s="19"/>
      <c r="B36" s="80"/>
      <c r="C36" s="30" t="s">
        <v>25</v>
      </c>
      <c r="D36" s="16">
        <f>E36+G36</f>
        <v>261.10000000000002</v>
      </c>
      <c r="E36" s="16">
        <v>1.1000000000000001</v>
      </c>
      <c r="F36" s="16"/>
      <c r="G36" s="16">
        <v>260</v>
      </c>
      <c r="H36" s="10">
        <f>I36+K36</f>
        <v>0</v>
      </c>
      <c r="I36" s="10"/>
      <c r="J36" s="10"/>
      <c r="K36" s="10"/>
      <c r="L36" s="12">
        <f>M36+O36</f>
        <v>261.10000000000002</v>
      </c>
      <c r="M36" s="12">
        <f t="shared" ref="M36:M37" si="3">E36+I36</f>
        <v>1.1000000000000001</v>
      </c>
      <c r="N36" s="12">
        <f t="shared" ref="N36:N37" si="4">F36+J36</f>
        <v>0</v>
      </c>
      <c r="O36" s="12">
        <f t="shared" ref="O36:O37" si="5">G36+K36</f>
        <v>260</v>
      </c>
    </row>
    <row r="37" spans="1:21" x14ac:dyDescent="0.25">
      <c r="A37" s="40"/>
      <c r="B37" s="41"/>
      <c r="C37" s="82" t="s">
        <v>31</v>
      </c>
      <c r="D37" s="16">
        <f>E37+G37</f>
        <v>100</v>
      </c>
      <c r="E37" s="16">
        <v>100</v>
      </c>
      <c r="F37" s="16">
        <v>6.4</v>
      </c>
      <c r="G37" s="16"/>
      <c r="H37" s="10">
        <f>I37+K37</f>
        <v>0</v>
      </c>
      <c r="I37" s="10"/>
      <c r="J37" s="10"/>
      <c r="K37" s="10"/>
      <c r="L37" s="12">
        <f>M37+O37</f>
        <v>100</v>
      </c>
      <c r="M37" s="12">
        <f t="shared" si="3"/>
        <v>100</v>
      </c>
      <c r="N37" s="12">
        <f t="shared" si="4"/>
        <v>6.4</v>
      </c>
      <c r="O37" s="12">
        <f t="shared" si="5"/>
        <v>0</v>
      </c>
      <c r="U37" s="2" t="s">
        <v>168</v>
      </c>
    </row>
    <row r="38" spans="1:21" ht="15" customHeight="1" x14ac:dyDescent="0.25">
      <c r="A38" s="19"/>
      <c r="B38" s="80"/>
      <c r="C38" s="378" t="s">
        <v>22</v>
      </c>
      <c r="D38" s="16">
        <f>E38+G38</f>
        <v>38.299999999999997</v>
      </c>
      <c r="E38" s="16">
        <v>0.3</v>
      </c>
      <c r="F38" s="16">
        <v>0.2</v>
      </c>
      <c r="G38" s="16">
        <v>38</v>
      </c>
      <c r="H38" s="10">
        <f>I38+K38</f>
        <v>0</v>
      </c>
      <c r="I38" s="10"/>
      <c r="J38" s="10"/>
      <c r="K38" s="10"/>
      <c r="L38" s="12">
        <f>M38+O38</f>
        <v>38.299999999999997</v>
      </c>
      <c r="M38" s="12">
        <f t="shared" ref="M38:O39" si="6">E38+I38</f>
        <v>0.3</v>
      </c>
      <c r="N38" s="12">
        <f t="shared" si="6"/>
        <v>0.2</v>
      </c>
      <c r="O38" s="12">
        <f t="shared" si="6"/>
        <v>38</v>
      </c>
    </row>
    <row r="39" spans="1:21" x14ac:dyDescent="0.25">
      <c r="A39" s="40"/>
      <c r="B39" s="41"/>
      <c r="C39" s="39" t="s">
        <v>30</v>
      </c>
      <c r="D39" s="16">
        <f>E39+G39</f>
        <v>15</v>
      </c>
      <c r="E39" s="16">
        <v>0.5</v>
      </c>
      <c r="F39" s="16"/>
      <c r="G39" s="16">
        <v>14.5</v>
      </c>
      <c r="H39" s="10">
        <f>I39+K39</f>
        <v>0</v>
      </c>
      <c r="I39" s="10"/>
      <c r="J39" s="10"/>
      <c r="K39" s="10"/>
      <c r="L39" s="12">
        <f>M39+O39</f>
        <v>15</v>
      </c>
      <c r="M39" s="12">
        <f t="shared" si="6"/>
        <v>0.5</v>
      </c>
      <c r="N39" s="12">
        <f t="shared" si="6"/>
        <v>0</v>
      </c>
      <c r="O39" s="12">
        <f t="shared" si="6"/>
        <v>14.5</v>
      </c>
    </row>
    <row r="40" spans="1:21" ht="15.95" customHeight="1" x14ac:dyDescent="0.25">
      <c r="A40" s="20" t="s">
        <v>70</v>
      </c>
      <c r="B40" s="21" t="s">
        <v>170</v>
      </c>
      <c r="C40" s="22"/>
      <c r="D40" s="23">
        <f>D35</f>
        <v>414.4</v>
      </c>
      <c r="E40" s="23">
        <f>E35</f>
        <v>101.89999999999999</v>
      </c>
      <c r="F40" s="23">
        <f>F35</f>
        <v>6.6000000000000005</v>
      </c>
      <c r="G40" s="23">
        <f>G35</f>
        <v>312.5</v>
      </c>
      <c r="H40" s="10">
        <f>H35</f>
        <v>0</v>
      </c>
      <c r="I40" s="10">
        <f t="shared" ref="I40:K40" si="7">I35</f>
        <v>0</v>
      </c>
      <c r="J40" s="10">
        <f t="shared" si="7"/>
        <v>0</v>
      </c>
      <c r="K40" s="10">
        <f t="shared" si="7"/>
        <v>0</v>
      </c>
      <c r="L40" s="21">
        <f t="shared" ref="L40" si="8">M40+O40</f>
        <v>414.4</v>
      </c>
      <c r="M40" s="21">
        <f>M35</f>
        <v>101.89999999999999</v>
      </c>
      <c r="N40" s="21">
        <f>N35</f>
        <v>6.6000000000000005</v>
      </c>
      <c r="O40" s="21">
        <f>O35</f>
        <v>312.5</v>
      </c>
    </row>
    <row r="41" spans="1:21" ht="15.95" customHeight="1" x14ac:dyDescent="0.25">
      <c r="A41" s="19" t="s">
        <v>71</v>
      </c>
      <c r="B41" s="679" t="s">
        <v>61</v>
      </c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0"/>
      <c r="O41" s="681"/>
    </row>
    <row r="42" spans="1:21" ht="15" customHeight="1" x14ac:dyDescent="0.25">
      <c r="A42" s="5" t="s">
        <v>72</v>
      </c>
      <c r="B42" s="35" t="s">
        <v>20</v>
      </c>
      <c r="C42" s="15" t="s">
        <v>32</v>
      </c>
      <c r="D42" s="16">
        <f>E42+G42</f>
        <v>16.100000000000001</v>
      </c>
      <c r="E42" s="16">
        <v>0.3</v>
      </c>
      <c r="F42" s="16">
        <v>0.2</v>
      </c>
      <c r="G42" s="16">
        <v>15.8</v>
      </c>
      <c r="H42" s="24">
        <f>I42+K42</f>
        <v>0</v>
      </c>
      <c r="I42" s="24"/>
      <c r="J42" s="24"/>
      <c r="K42" s="24"/>
      <c r="L42" s="12">
        <f>M42+O42</f>
        <v>16.100000000000001</v>
      </c>
      <c r="M42" s="12">
        <f>E42+I42</f>
        <v>0.3</v>
      </c>
      <c r="N42" s="12">
        <f>F42+J42</f>
        <v>0.2</v>
      </c>
      <c r="O42" s="12">
        <f>G42+K42</f>
        <v>15.8</v>
      </c>
    </row>
    <row r="43" spans="1:21" ht="15.95" customHeight="1" x14ac:dyDescent="0.25">
      <c r="A43" s="20" t="s">
        <v>73</v>
      </c>
      <c r="B43" s="21" t="s">
        <v>171</v>
      </c>
      <c r="C43" s="127"/>
      <c r="D43" s="23">
        <f>D42</f>
        <v>16.100000000000001</v>
      </c>
      <c r="E43" s="23">
        <f>E42</f>
        <v>0.3</v>
      </c>
      <c r="F43" s="23">
        <f>F42</f>
        <v>0.2</v>
      </c>
      <c r="G43" s="23">
        <f>G42</f>
        <v>15.8</v>
      </c>
      <c r="H43" s="24">
        <f t="shared" ref="H43:O43" si="9">H42</f>
        <v>0</v>
      </c>
      <c r="I43" s="24">
        <f t="shared" si="9"/>
        <v>0</v>
      </c>
      <c r="J43" s="24">
        <f t="shared" si="9"/>
        <v>0</v>
      </c>
      <c r="K43" s="24">
        <f t="shared" si="9"/>
        <v>0</v>
      </c>
      <c r="L43" s="21">
        <f t="shared" si="9"/>
        <v>16.100000000000001</v>
      </c>
      <c r="M43" s="21">
        <f t="shared" si="9"/>
        <v>0.3</v>
      </c>
      <c r="N43" s="21">
        <f t="shared" si="9"/>
        <v>0.2</v>
      </c>
      <c r="O43" s="21">
        <f t="shared" si="9"/>
        <v>15.8</v>
      </c>
    </row>
    <row r="44" spans="1:21" ht="15.95" customHeight="1" x14ac:dyDescent="0.25">
      <c r="A44" s="5" t="s">
        <v>74</v>
      </c>
      <c r="B44" s="682" t="s">
        <v>166</v>
      </c>
      <c r="C44" s="683"/>
      <c r="D44" s="683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4"/>
    </row>
    <row r="45" spans="1:21" ht="15" customHeight="1" x14ac:dyDescent="0.25">
      <c r="A45" s="5" t="s">
        <v>75</v>
      </c>
      <c r="B45" s="92" t="s">
        <v>20</v>
      </c>
      <c r="C45" s="30" t="s">
        <v>50</v>
      </c>
      <c r="D45" s="16">
        <f>E45+G45</f>
        <v>289.89999999999998</v>
      </c>
      <c r="E45" s="16">
        <v>1.9</v>
      </c>
      <c r="F45" s="16">
        <v>1.6</v>
      </c>
      <c r="G45" s="16">
        <v>288</v>
      </c>
      <c r="H45" s="10">
        <f>I45+K45</f>
        <v>0</v>
      </c>
      <c r="I45" s="10"/>
      <c r="J45" s="10"/>
      <c r="K45" s="10"/>
      <c r="L45" s="12">
        <f>M45+O45</f>
        <v>289.89999999999998</v>
      </c>
      <c r="M45" s="12">
        <f t="shared" ref="M45" si="10">E45+I45</f>
        <v>1.9</v>
      </c>
      <c r="N45" s="12">
        <f t="shared" ref="N45" si="11">F45+J45</f>
        <v>1.6</v>
      </c>
      <c r="O45" s="12">
        <f t="shared" ref="O45" si="12">G45+K45</f>
        <v>288</v>
      </c>
    </row>
    <row r="46" spans="1:21" ht="15.95" customHeight="1" x14ac:dyDescent="0.25">
      <c r="A46" s="20" t="s">
        <v>76</v>
      </c>
      <c r="B46" s="21" t="s">
        <v>172</v>
      </c>
      <c r="C46" s="127"/>
      <c r="D46" s="23">
        <f>D45</f>
        <v>289.89999999999998</v>
      </c>
      <c r="E46" s="23">
        <f t="shared" ref="E46:G46" si="13">E45</f>
        <v>1.9</v>
      </c>
      <c r="F46" s="23">
        <f t="shared" si="13"/>
        <v>1.6</v>
      </c>
      <c r="G46" s="23">
        <f t="shared" si="13"/>
        <v>288</v>
      </c>
      <c r="H46" s="24">
        <f>H45</f>
        <v>0</v>
      </c>
      <c r="I46" s="24">
        <f t="shared" ref="I46:K46" si="14">I45</f>
        <v>0</v>
      </c>
      <c r="J46" s="24">
        <f t="shared" si="14"/>
        <v>0</v>
      </c>
      <c r="K46" s="24">
        <f t="shared" si="14"/>
        <v>0</v>
      </c>
      <c r="L46" s="21">
        <f>L45</f>
        <v>289.89999999999998</v>
      </c>
      <c r="M46" s="21">
        <f t="shared" ref="M46:O46" si="15">M45</f>
        <v>1.9</v>
      </c>
      <c r="N46" s="21">
        <f t="shared" si="15"/>
        <v>1.6</v>
      </c>
      <c r="O46" s="21">
        <f t="shared" si="15"/>
        <v>288</v>
      </c>
    </row>
    <row r="47" spans="1:21" ht="15.95" customHeight="1" x14ac:dyDescent="0.25">
      <c r="A47" s="19" t="s">
        <v>77</v>
      </c>
      <c r="B47" s="567" t="s">
        <v>176</v>
      </c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  <c r="O47" s="569"/>
    </row>
    <row r="48" spans="1:21" ht="15" customHeight="1" x14ac:dyDescent="0.25">
      <c r="A48" s="5" t="s">
        <v>78</v>
      </c>
      <c r="B48" s="29" t="s">
        <v>20</v>
      </c>
      <c r="C48" s="30" t="s">
        <v>25</v>
      </c>
      <c r="D48" s="16">
        <f>E48+G48</f>
        <v>204.6</v>
      </c>
      <c r="E48" s="43">
        <v>8.1999999999999993</v>
      </c>
      <c r="F48" s="43"/>
      <c r="G48" s="43">
        <v>196.4</v>
      </c>
      <c r="H48" s="24">
        <f>I48+K48</f>
        <v>0</v>
      </c>
      <c r="I48" s="10"/>
      <c r="J48" s="10"/>
      <c r="K48" s="10"/>
      <c r="L48" s="12">
        <f>M48+O48</f>
        <v>204.6</v>
      </c>
      <c r="M48" s="12">
        <f>E48+I48</f>
        <v>8.1999999999999993</v>
      </c>
      <c r="N48" s="12">
        <f>F48+J48</f>
        <v>0</v>
      </c>
      <c r="O48" s="12">
        <f>G48+K48</f>
        <v>196.4</v>
      </c>
    </row>
    <row r="49" spans="1:17" ht="15.95" customHeight="1" x14ac:dyDescent="0.25">
      <c r="A49" s="20" t="s">
        <v>79</v>
      </c>
      <c r="B49" s="21" t="s">
        <v>173</v>
      </c>
      <c r="C49" s="22"/>
      <c r="D49" s="23">
        <f>D48</f>
        <v>204.6</v>
      </c>
      <c r="E49" s="23">
        <f>E48</f>
        <v>8.1999999999999993</v>
      </c>
      <c r="F49" s="23">
        <f>F48</f>
        <v>0</v>
      </c>
      <c r="G49" s="23">
        <f>G48</f>
        <v>196.4</v>
      </c>
      <c r="H49" s="24">
        <f t="shared" ref="H49:O49" si="16">H48</f>
        <v>0</v>
      </c>
      <c r="I49" s="24">
        <f t="shared" si="16"/>
        <v>0</v>
      </c>
      <c r="J49" s="24">
        <f t="shared" si="16"/>
        <v>0</v>
      </c>
      <c r="K49" s="24">
        <f t="shared" si="16"/>
        <v>0</v>
      </c>
      <c r="L49" s="21">
        <f t="shared" ref="L49" si="17">M49+O49</f>
        <v>204.6</v>
      </c>
      <c r="M49" s="21">
        <f t="shared" si="16"/>
        <v>8.1999999999999993</v>
      </c>
      <c r="N49" s="21">
        <f t="shared" si="16"/>
        <v>0</v>
      </c>
      <c r="O49" s="21">
        <f t="shared" si="16"/>
        <v>196.4</v>
      </c>
    </row>
    <row r="50" spans="1:17" ht="15.95" customHeight="1" x14ac:dyDescent="0.25">
      <c r="A50" s="13" t="s">
        <v>80</v>
      </c>
      <c r="B50" s="567" t="s">
        <v>64</v>
      </c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9"/>
    </row>
    <row r="51" spans="1:17" ht="15" customHeight="1" x14ac:dyDescent="0.25">
      <c r="A51" s="32" t="s">
        <v>81</v>
      </c>
      <c r="B51" s="29" t="s">
        <v>20</v>
      </c>
      <c r="C51" s="39" t="s">
        <v>30</v>
      </c>
      <c r="D51" s="16">
        <f>E51+G51</f>
        <v>318.39999999999998</v>
      </c>
      <c r="E51" s="16">
        <v>5</v>
      </c>
      <c r="F51" s="16"/>
      <c r="G51" s="16">
        <v>313.39999999999998</v>
      </c>
      <c r="H51" s="10">
        <f>I51+K51</f>
        <v>0</v>
      </c>
      <c r="I51" s="10"/>
      <c r="J51" s="10"/>
      <c r="K51" s="10"/>
      <c r="L51" s="12">
        <f>M51+O51</f>
        <v>318.39999999999998</v>
      </c>
      <c r="M51" s="12">
        <f t="shared" ref="M51:O51" si="18">E51+I51</f>
        <v>5</v>
      </c>
      <c r="N51" s="12">
        <f t="shared" si="18"/>
        <v>0</v>
      </c>
      <c r="O51" s="12">
        <f t="shared" si="18"/>
        <v>313.39999999999998</v>
      </c>
    </row>
    <row r="52" spans="1:17" ht="15" hidden="1" customHeight="1" x14ac:dyDescent="0.25">
      <c r="A52" s="32" t="s">
        <v>79</v>
      </c>
      <c r="B52" s="29" t="s">
        <v>28</v>
      </c>
      <c r="C52" s="39" t="s">
        <v>30</v>
      </c>
      <c r="D52" s="16">
        <f>E52+G52</f>
        <v>0</v>
      </c>
      <c r="E52" s="16"/>
      <c r="F52" s="16"/>
      <c r="G52" s="16"/>
      <c r="H52" s="10">
        <f>I52+K52</f>
        <v>0</v>
      </c>
      <c r="I52" s="10"/>
      <c r="J52" s="10"/>
      <c r="K52" s="10"/>
      <c r="L52" s="12">
        <f>M52+O52</f>
        <v>0</v>
      </c>
      <c r="M52" s="12">
        <f t="shared" ref="M52" si="19">E52+I52</f>
        <v>0</v>
      </c>
      <c r="N52" s="12">
        <f t="shared" ref="N52" si="20">F52+J52</f>
        <v>0</v>
      </c>
      <c r="O52" s="12">
        <f t="shared" ref="O52" si="21">G52+K52</f>
        <v>0</v>
      </c>
    </row>
    <row r="53" spans="1:17" ht="15.95" customHeight="1" x14ac:dyDescent="0.25">
      <c r="A53" s="20" t="s">
        <v>82</v>
      </c>
      <c r="B53" s="21" t="s">
        <v>174</v>
      </c>
      <c r="C53" s="127"/>
      <c r="D53" s="23">
        <f>SUM(D51:D52)</f>
        <v>318.39999999999998</v>
      </c>
      <c r="E53" s="23">
        <f t="shared" ref="E53:G53" si="22">SUM(E51:E52)</f>
        <v>5</v>
      </c>
      <c r="F53" s="23">
        <f t="shared" si="22"/>
        <v>0</v>
      </c>
      <c r="G53" s="23">
        <f t="shared" si="22"/>
        <v>313.39999999999998</v>
      </c>
      <c r="H53" s="24">
        <f>SUM(H51:H52)</f>
        <v>0</v>
      </c>
      <c r="I53" s="24">
        <f t="shared" ref="I53:K53" si="23">SUM(I51:I52)</f>
        <v>0</v>
      </c>
      <c r="J53" s="24">
        <f t="shared" si="23"/>
        <v>0</v>
      </c>
      <c r="K53" s="24">
        <f t="shared" si="23"/>
        <v>0</v>
      </c>
      <c r="L53" s="21">
        <f t="shared" ref="L53" si="24">M53+O53</f>
        <v>318.39999999999998</v>
      </c>
      <c r="M53" s="21">
        <f t="shared" ref="M53:O53" si="25">SUM(M51:M52)</f>
        <v>5</v>
      </c>
      <c r="N53" s="21">
        <f t="shared" si="25"/>
        <v>0</v>
      </c>
      <c r="O53" s="21">
        <f t="shared" si="25"/>
        <v>313.39999999999998</v>
      </c>
    </row>
    <row r="54" spans="1:17" ht="15.95" customHeight="1" x14ac:dyDescent="0.25">
      <c r="A54" s="13" t="s">
        <v>83</v>
      </c>
      <c r="B54" s="567" t="s">
        <v>66</v>
      </c>
      <c r="C54" s="568"/>
      <c r="D54" s="568"/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9"/>
    </row>
    <row r="55" spans="1:17" ht="15" customHeight="1" x14ac:dyDescent="0.25">
      <c r="A55" s="32" t="s">
        <v>84</v>
      </c>
      <c r="B55" s="29" t="s">
        <v>20</v>
      </c>
      <c r="C55" s="1">
        <v>10</v>
      </c>
      <c r="D55" s="16">
        <f>E55+G55</f>
        <v>72.099999999999994</v>
      </c>
      <c r="E55" s="16">
        <v>1.3</v>
      </c>
      <c r="F55" s="16">
        <v>1.2</v>
      </c>
      <c r="G55" s="16">
        <v>70.8</v>
      </c>
      <c r="H55" s="10">
        <f>I55+K55</f>
        <v>0</v>
      </c>
      <c r="I55" s="10"/>
      <c r="J55" s="10"/>
      <c r="K55" s="10"/>
      <c r="L55" s="12">
        <f>M55+O55</f>
        <v>72.099999999999994</v>
      </c>
      <c r="M55" s="12">
        <f t="shared" ref="M55" si="26">E55+I55</f>
        <v>1.3</v>
      </c>
      <c r="N55" s="12">
        <f t="shared" ref="N55" si="27">F55+J55</f>
        <v>1.2</v>
      </c>
      <c r="O55" s="12">
        <f t="shared" ref="O55" si="28">G55+K55</f>
        <v>70.8</v>
      </c>
    </row>
    <row r="56" spans="1:17" ht="15.95" customHeight="1" x14ac:dyDescent="0.25">
      <c r="A56" s="20" t="s">
        <v>85</v>
      </c>
      <c r="B56" s="21" t="s">
        <v>175</v>
      </c>
      <c r="C56" s="127"/>
      <c r="D56" s="23">
        <f t="shared" ref="D56:O56" si="29">SUM(D55:D55)</f>
        <v>72.099999999999994</v>
      </c>
      <c r="E56" s="23">
        <f t="shared" si="29"/>
        <v>1.3</v>
      </c>
      <c r="F56" s="23">
        <f t="shared" si="29"/>
        <v>1.2</v>
      </c>
      <c r="G56" s="23">
        <f t="shared" si="29"/>
        <v>70.8</v>
      </c>
      <c r="H56" s="24">
        <f t="shared" si="29"/>
        <v>0</v>
      </c>
      <c r="I56" s="24">
        <f t="shared" si="29"/>
        <v>0</v>
      </c>
      <c r="J56" s="24">
        <f t="shared" si="29"/>
        <v>0</v>
      </c>
      <c r="K56" s="24">
        <f t="shared" si="29"/>
        <v>0</v>
      </c>
      <c r="L56" s="21">
        <f t="shared" ref="L56" si="30">M56+O56</f>
        <v>72.099999999999994</v>
      </c>
      <c r="M56" s="21">
        <f t="shared" si="29"/>
        <v>1.3</v>
      </c>
      <c r="N56" s="21">
        <f t="shared" si="29"/>
        <v>1.2</v>
      </c>
      <c r="O56" s="21">
        <f t="shared" si="29"/>
        <v>70.8</v>
      </c>
    </row>
    <row r="57" spans="1:17" ht="15.95" customHeight="1" x14ac:dyDescent="0.25">
      <c r="A57" s="121" t="s">
        <v>86</v>
      </c>
      <c r="B57" s="128" t="s">
        <v>167</v>
      </c>
      <c r="C57" s="129"/>
      <c r="D57" s="23">
        <f>D32+D40+D43+D46+D49+D53+D56</f>
        <v>1315.5</v>
      </c>
      <c r="E57" s="23">
        <f>E33+E40+E43+E46+E49+E53+E56</f>
        <v>118.6</v>
      </c>
      <c r="F57" s="23">
        <f t="shared" ref="F57:O57" si="31">F33+F40+F43+F46+F49+F53+F56</f>
        <v>9.6</v>
      </c>
      <c r="G57" s="23">
        <f t="shared" si="31"/>
        <v>1196.8999999999999</v>
      </c>
      <c r="H57" s="24">
        <f t="shared" si="31"/>
        <v>0</v>
      </c>
      <c r="I57" s="24">
        <f t="shared" si="31"/>
        <v>0</v>
      </c>
      <c r="J57" s="24">
        <f t="shared" si="31"/>
        <v>0</v>
      </c>
      <c r="K57" s="24">
        <f t="shared" si="31"/>
        <v>0</v>
      </c>
      <c r="L57" s="21">
        <f>L33+L40+L43+L46+L49+L53+L56</f>
        <v>1315.5</v>
      </c>
      <c r="M57" s="21">
        <f t="shared" si="31"/>
        <v>118.6</v>
      </c>
      <c r="N57" s="21">
        <f t="shared" si="31"/>
        <v>9.6</v>
      </c>
      <c r="O57" s="21">
        <f t="shared" si="31"/>
        <v>1196.8999999999999</v>
      </c>
    </row>
    <row r="58" spans="1:17" x14ac:dyDescent="0.25">
      <c r="A58" s="6"/>
      <c r="B58" s="6"/>
      <c r="C58" s="52"/>
      <c r="D58" s="6"/>
      <c r="E58" s="6"/>
      <c r="F58" s="6"/>
      <c r="G58" s="6"/>
      <c r="H58" s="130"/>
      <c r="I58" s="130"/>
      <c r="J58" s="130"/>
      <c r="L58" s="6"/>
      <c r="M58" s="6"/>
      <c r="N58" s="6"/>
    </row>
    <row r="59" spans="1:17" x14ac:dyDescent="0.25">
      <c r="A59" s="6"/>
      <c r="B59" s="122"/>
      <c r="C59" s="131"/>
      <c r="D59" s="122"/>
      <c r="E59" s="122"/>
      <c r="F59" s="122"/>
      <c r="G59" s="122"/>
      <c r="H59" s="132"/>
      <c r="I59" s="132"/>
      <c r="J59" s="132"/>
      <c r="K59" s="132"/>
      <c r="L59" s="122"/>
      <c r="M59" s="122"/>
      <c r="N59" s="122"/>
      <c r="P59" s="70" t="s">
        <v>286</v>
      </c>
      <c r="Q59" s="71">
        <f>SUMIF(C32:C55,1,L32:L55)</f>
        <v>0</v>
      </c>
    </row>
    <row r="60" spans="1:17" x14ac:dyDescent="0.25">
      <c r="A60" s="6"/>
      <c r="B60" s="6"/>
      <c r="C60" s="52"/>
      <c r="D60" s="6"/>
      <c r="E60" s="6"/>
      <c r="F60" s="6"/>
      <c r="G60" s="6"/>
      <c r="H60" s="130"/>
      <c r="I60" s="130"/>
      <c r="J60" s="130"/>
      <c r="L60" s="6"/>
      <c r="M60" s="6"/>
      <c r="N60" s="6"/>
      <c r="P60" s="70" t="s">
        <v>287</v>
      </c>
      <c r="Q60" s="71">
        <f>SUMIF(C32:C55,2,L32:L55)</f>
        <v>0</v>
      </c>
    </row>
    <row r="61" spans="1:17" x14ac:dyDescent="0.25">
      <c r="A61" s="6"/>
      <c r="B61" s="6"/>
      <c r="C61" s="52"/>
      <c r="D61" s="6"/>
      <c r="E61" s="6"/>
      <c r="F61" s="6"/>
      <c r="G61" s="6"/>
      <c r="H61" s="130"/>
      <c r="I61" s="130"/>
      <c r="J61" s="130"/>
      <c r="L61" s="6"/>
      <c r="M61" s="6"/>
      <c r="N61" s="6"/>
      <c r="O61" s="6"/>
      <c r="P61" s="70" t="s">
        <v>288</v>
      </c>
      <c r="Q61" s="71">
        <f>SUMIF(C32:C55,3,L32:L55)</f>
        <v>0</v>
      </c>
    </row>
    <row r="62" spans="1:17" x14ac:dyDescent="0.25">
      <c r="A62" s="6"/>
      <c r="B62" s="6"/>
      <c r="C62" s="52"/>
      <c r="D62" s="6"/>
      <c r="E62" s="6"/>
      <c r="F62" s="6"/>
      <c r="G62" s="6"/>
      <c r="H62" s="130"/>
      <c r="I62" s="130"/>
      <c r="J62" s="130"/>
      <c r="L62" s="6"/>
      <c r="M62" s="6"/>
      <c r="N62" s="6"/>
      <c r="P62" s="70" t="s">
        <v>289</v>
      </c>
      <c r="Q62" s="71">
        <f>SUMIF(C32:C55,4,L32:L55)</f>
        <v>465.70000000000005</v>
      </c>
    </row>
    <row r="63" spans="1:17" x14ac:dyDescent="0.25">
      <c r="A63" s="6"/>
      <c r="B63" s="6"/>
      <c r="C63" s="52"/>
      <c r="D63" s="6"/>
      <c r="E63" s="6"/>
      <c r="F63" s="6"/>
      <c r="G63" s="6"/>
      <c r="H63" s="130"/>
      <c r="I63" s="130"/>
      <c r="J63" s="130"/>
      <c r="L63" s="6"/>
      <c r="M63" s="6"/>
      <c r="N63" s="6"/>
      <c r="P63" s="70" t="s">
        <v>292</v>
      </c>
      <c r="Q63" s="71">
        <f>SUMIF(C32:C55,5,L32:L55)</f>
        <v>100</v>
      </c>
    </row>
    <row r="64" spans="1:17" x14ac:dyDescent="0.25">
      <c r="A64" s="6"/>
      <c r="B64" s="6"/>
      <c r="C64" s="52"/>
      <c r="D64" s="6"/>
      <c r="E64" s="6"/>
      <c r="F64" s="6"/>
      <c r="G64" s="6"/>
      <c r="H64" s="130"/>
      <c r="I64" s="130"/>
      <c r="J64" s="130"/>
      <c r="L64" s="6"/>
      <c r="M64" s="6"/>
      <c r="N64" s="6"/>
      <c r="P64" s="70" t="s">
        <v>290</v>
      </c>
      <c r="Q64" s="71">
        <f>SUMIF(C32:C55,6,L32:L55)</f>
        <v>38.299999999999997</v>
      </c>
    </row>
    <row r="65" spans="1:17" x14ac:dyDescent="0.25">
      <c r="A65" s="6"/>
      <c r="B65" s="6"/>
      <c r="C65" s="52"/>
      <c r="D65" s="6"/>
      <c r="E65" s="6"/>
      <c r="F65" s="6"/>
      <c r="G65" s="6"/>
      <c r="H65" s="130"/>
      <c r="I65" s="130"/>
      <c r="J65" s="130"/>
      <c r="L65" s="6"/>
      <c r="M65" s="6"/>
      <c r="N65" s="6"/>
      <c r="P65" s="70" t="s">
        <v>291</v>
      </c>
      <c r="Q65" s="71">
        <f>SUMIF(C32:C55,7,L32:L55)</f>
        <v>16.100000000000001</v>
      </c>
    </row>
    <row r="66" spans="1:17" x14ac:dyDescent="0.25">
      <c r="A66" s="6"/>
      <c r="B66" s="6"/>
      <c r="C66" s="52"/>
      <c r="D66" s="6"/>
      <c r="E66" s="6"/>
      <c r="F66" s="6"/>
      <c r="G66" s="6"/>
      <c r="H66" s="130"/>
      <c r="I66" s="130"/>
      <c r="J66" s="130"/>
      <c r="L66" s="6"/>
      <c r="M66" s="6"/>
      <c r="N66" s="6"/>
      <c r="P66" s="70" t="s">
        <v>293</v>
      </c>
      <c r="Q66" s="71">
        <f>SUMIF(C32:C55,8,L32:L55)</f>
        <v>333.4</v>
      </c>
    </row>
    <row r="67" spans="1:17" x14ac:dyDescent="0.25">
      <c r="A67" s="6"/>
      <c r="B67" s="6"/>
      <c r="C67" s="52"/>
      <c r="D67" s="6"/>
      <c r="E67" s="6"/>
      <c r="F67" s="6"/>
      <c r="G67" s="6"/>
      <c r="H67" s="130"/>
      <c r="I67" s="130"/>
      <c r="J67" s="130"/>
      <c r="L67" s="6"/>
      <c r="M67" s="6"/>
      <c r="N67" s="6"/>
      <c r="P67" s="70" t="s">
        <v>294</v>
      </c>
      <c r="Q67" s="71">
        <f>SUMIF(C32:C55,9,L32:L55)</f>
        <v>289.89999999999998</v>
      </c>
    </row>
    <row r="68" spans="1:17" x14ac:dyDescent="0.25">
      <c r="A68" s="6"/>
      <c r="B68" s="6"/>
      <c r="C68" s="52"/>
      <c r="D68" s="6"/>
      <c r="E68" s="6"/>
      <c r="F68" s="6"/>
      <c r="G68" s="6"/>
      <c r="H68" s="130"/>
      <c r="I68" s="130"/>
      <c r="J68" s="130"/>
      <c r="L68" s="6"/>
      <c r="M68" s="6"/>
      <c r="N68" s="6"/>
      <c r="P68" s="70" t="s">
        <v>295</v>
      </c>
      <c r="Q68" s="71">
        <f>SUMIF(C32:C55,10,L32:L55)</f>
        <v>72.099999999999994</v>
      </c>
    </row>
    <row r="69" spans="1:17" x14ac:dyDescent="0.25">
      <c r="A69" s="6"/>
      <c r="B69" s="6"/>
      <c r="C69" s="52"/>
      <c r="D69" s="6"/>
      <c r="E69" s="6"/>
      <c r="F69" s="6"/>
      <c r="G69" s="6"/>
      <c r="H69" s="130"/>
      <c r="I69" s="130"/>
      <c r="J69" s="130"/>
      <c r="L69" s="6"/>
      <c r="M69" s="6"/>
      <c r="N69" s="6"/>
      <c r="P69" s="75" t="s">
        <v>167</v>
      </c>
      <c r="Q69" s="76">
        <f>SUM(Q59:Q68)</f>
        <v>1315.5</v>
      </c>
    </row>
    <row r="70" spans="1:17" x14ac:dyDescent="0.25">
      <c r="A70" s="6"/>
      <c r="B70" s="6"/>
      <c r="C70" s="52"/>
      <c r="D70" s="6"/>
      <c r="E70" s="6"/>
      <c r="F70" s="6"/>
      <c r="G70" s="6"/>
      <c r="H70" s="130"/>
      <c r="I70" s="130"/>
      <c r="J70" s="130"/>
      <c r="L70" s="6"/>
      <c r="M70" s="6"/>
      <c r="N70" s="6"/>
      <c r="P70" s="77"/>
      <c r="Q70" s="77">
        <f>Q69-L57</f>
        <v>0</v>
      </c>
    </row>
    <row r="71" spans="1:17" x14ac:dyDescent="0.25">
      <c r="A71" s="6"/>
      <c r="B71" s="6"/>
      <c r="C71" s="52"/>
      <c r="D71" s="6"/>
      <c r="E71" s="6"/>
      <c r="F71" s="6"/>
      <c r="G71" s="6"/>
      <c r="H71" s="130"/>
      <c r="I71" s="130"/>
      <c r="J71" s="130"/>
      <c r="L71" s="6"/>
      <c r="M71" s="6"/>
      <c r="N71" s="6"/>
    </row>
    <row r="72" spans="1:17" x14ac:dyDescent="0.25">
      <c r="A72" s="6"/>
      <c r="B72" s="6"/>
      <c r="C72" s="52"/>
      <c r="D72" s="6"/>
      <c r="E72" s="6"/>
      <c r="F72" s="6"/>
      <c r="G72" s="6"/>
      <c r="H72" s="130"/>
      <c r="I72" s="130"/>
      <c r="J72" s="130"/>
      <c r="L72" s="6"/>
      <c r="M72" s="6"/>
      <c r="N72" s="6"/>
    </row>
    <row r="73" spans="1:17" x14ac:dyDescent="0.25">
      <c r="A73" s="6"/>
      <c r="B73" s="6"/>
      <c r="C73" s="52"/>
      <c r="D73" s="6"/>
      <c r="E73" s="6"/>
      <c r="F73" s="6"/>
      <c r="G73" s="6"/>
      <c r="H73" s="130"/>
      <c r="I73" s="130"/>
      <c r="J73" s="130"/>
      <c r="L73" s="6"/>
      <c r="M73" s="6"/>
      <c r="N73" s="6"/>
    </row>
    <row r="74" spans="1:17" x14ac:dyDescent="0.25">
      <c r="A74" s="6"/>
      <c r="B74" s="6"/>
      <c r="C74" s="52"/>
      <c r="D74" s="6"/>
      <c r="E74" s="6"/>
      <c r="F74" s="6"/>
      <c r="G74" s="6"/>
      <c r="H74" s="130"/>
      <c r="I74" s="130"/>
      <c r="J74" s="130"/>
      <c r="L74" s="6"/>
      <c r="M74" s="6"/>
      <c r="N74" s="6"/>
    </row>
    <row r="75" spans="1:17" x14ac:dyDescent="0.25">
      <c r="A75" s="6"/>
      <c r="B75" s="6"/>
      <c r="C75" s="52"/>
      <c r="D75" s="6"/>
      <c r="E75" s="6"/>
      <c r="F75" s="6"/>
      <c r="G75" s="6"/>
      <c r="H75" s="130"/>
      <c r="I75" s="130"/>
      <c r="J75" s="130"/>
      <c r="L75" s="6"/>
      <c r="M75" s="6"/>
      <c r="N75" s="6"/>
    </row>
    <row r="76" spans="1:17" x14ac:dyDescent="0.25">
      <c r="A76" s="6"/>
      <c r="B76" s="6"/>
      <c r="C76" s="52"/>
      <c r="D76" s="6"/>
      <c r="E76" s="6"/>
      <c r="F76" s="6"/>
      <c r="G76" s="6"/>
      <c r="H76" s="130"/>
      <c r="I76" s="130"/>
      <c r="J76" s="130"/>
      <c r="L76" s="6"/>
      <c r="M76" s="6"/>
      <c r="N76" s="6"/>
    </row>
    <row r="77" spans="1:17" x14ac:dyDescent="0.25">
      <c r="A77" s="6"/>
      <c r="B77" s="6"/>
      <c r="C77" s="52"/>
      <c r="D77" s="6"/>
      <c r="E77" s="6"/>
      <c r="F77" s="6"/>
      <c r="G77" s="6"/>
      <c r="H77" s="130"/>
      <c r="I77" s="130"/>
      <c r="J77" s="130"/>
      <c r="L77" s="6"/>
      <c r="M77" s="6"/>
      <c r="N77" s="6"/>
    </row>
    <row r="78" spans="1:17" x14ac:dyDescent="0.25">
      <c r="A78" s="6"/>
      <c r="B78" s="6"/>
      <c r="C78" s="52"/>
      <c r="D78" s="6"/>
      <c r="E78" s="6"/>
      <c r="F78" s="6"/>
      <c r="G78" s="6"/>
      <c r="H78" s="130"/>
      <c r="I78" s="130"/>
      <c r="J78" s="130"/>
      <c r="L78" s="6"/>
      <c r="M78" s="6"/>
      <c r="N78" s="6"/>
    </row>
    <row r="79" spans="1:17" x14ac:dyDescent="0.25">
      <c r="A79" s="6"/>
      <c r="B79" s="6"/>
      <c r="C79" s="52"/>
      <c r="D79" s="6"/>
      <c r="E79" s="6"/>
      <c r="F79" s="6"/>
      <c r="G79" s="6"/>
      <c r="H79" s="130"/>
      <c r="I79" s="130"/>
      <c r="J79" s="130"/>
      <c r="L79" s="6"/>
      <c r="M79" s="6"/>
      <c r="N79" s="6"/>
    </row>
    <row r="80" spans="1:17" x14ac:dyDescent="0.25">
      <c r="A80" s="6"/>
      <c r="B80" s="6"/>
      <c r="C80" s="52"/>
      <c r="D80" s="6"/>
      <c r="E80" s="6"/>
      <c r="F80" s="6"/>
      <c r="G80" s="6"/>
      <c r="H80" s="130"/>
      <c r="I80" s="130"/>
      <c r="J80" s="130"/>
      <c r="L80" s="6"/>
      <c r="M80" s="6"/>
      <c r="N80" s="6"/>
    </row>
    <row r="81" spans="1:14" x14ac:dyDescent="0.25">
      <c r="A81" s="6"/>
      <c r="B81" s="6"/>
      <c r="C81" s="52"/>
      <c r="D81" s="6"/>
      <c r="E81" s="6"/>
      <c r="F81" s="6"/>
      <c r="G81" s="6"/>
      <c r="H81" s="130"/>
      <c r="I81" s="130"/>
      <c r="J81" s="130"/>
      <c r="L81" s="6"/>
      <c r="M81" s="6"/>
      <c r="N81" s="6"/>
    </row>
    <row r="82" spans="1:14" x14ac:dyDescent="0.25">
      <c r="A82" s="6"/>
      <c r="B82" s="6"/>
      <c r="C82" s="52"/>
      <c r="D82" s="6"/>
      <c r="E82" s="6"/>
      <c r="F82" s="6"/>
      <c r="G82" s="6"/>
      <c r="H82" s="130"/>
      <c r="I82" s="130"/>
      <c r="J82" s="130"/>
      <c r="L82" s="6"/>
      <c r="M82" s="6"/>
      <c r="N82" s="6"/>
    </row>
    <row r="83" spans="1:14" x14ac:dyDescent="0.25">
      <c r="A83" s="6"/>
      <c r="B83" s="6"/>
      <c r="C83" s="52"/>
      <c r="D83" s="6"/>
      <c r="E83" s="6"/>
      <c r="F83" s="6"/>
      <c r="G83" s="6"/>
      <c r="H83" s="130"/>
      <c r="I83" s="130"/>
      <c r="J83" s="130"/>
      <c r="L83" s="6"/>
      <c r="M83" s="6"/>
      <c r="N83" s="6"/>
    </row>
    <row r="84" spans="1:14" x14ac:dyDescent="0.25">
      <c r="A84" s="6"/>
      <c r="B84" s="6"/>
      <c r="C84" s="52"/>
      <c r="D84" s="6"/>
      <c r="E84" s="6"/>
      <c r="F84" s="6"/>
      <c r="G84" s="6"/>
      <c r="H84" s="130"/>
      <c r="I84" s="130"/>
      <c r="J84" s="130"/>
      <c r="L84" s="6"/>
      <c r="M84" s="6"/>
      <c r="N84" s="6"/>
    </row>
    <row r="85" spans="1:14" x14ac:dyDescent="0.25">
      <c r="A85" s="6"/>
      <c r="B85" s="6"/>
      <c r="C85" s="52"/>
      <c r="D85" s="6"/>
      <c r="E85" s="6"/>
      <c r="F85" s="6"/>
      <c r="G85" s="6"/>
      <c r="H85" s="130"/>
      <c r="I85" s="130"/>
      <c r="J85" s="130"/>
      <c r="L85" s="6"/>
      <c r="M85" s="6"/>
      <c r="N85" s="6"/>
    </row>
    <row r="86" spans="1:14" x14ac:dyDescent="0.25">
      <c r="A86" s="6"/>
      <c r="B86" s="6"/>
      <c r="C86" s="52"/>
      <c r="D86" s="6"/>
      <c r="E86" s="6"/>
      <c r="F86" s="6"/>
      <c r="G86" s="6"/>
      <c r="H86" s="130"/>
      <c r="I86" s="130"/>
      <c r="J86" s="130"/>
      <c r="L86" s="6"/>
      <c r="M86" s="6"/>
      <c r="N86" s="6"/>
    </row>
    <row r="87" spans="1:14" x14ac:dyDescent="0.25">
      <c r="A87" s="6"/>
      <c r="B87" s="6"/>
      <c r="C87" s="52"/>
      <c r="D87" s="6"/>
      <c r="E87" s="6"/>
      <c r="F87" s="6"/>
      <c r="G87" s="6"/>
      <c r="H87" s="130"/>
      <c r="I87" s="130"/>
      <c r="J87" s="130"/>
      <c r="L87" s="6"/>
      <c r="M87" s="6"/>
      <c r="N87" s="6"/>
    </row>
    <row r="88" spans="1:14" x14ac:dyDescent="0.25">
      <c r="A88" s="6"/>
      <c r="B88" s="6"/>
      <c r="C88" s="52"/>
      <c r="D88" s="6"/>
      <c r="E88" s="6"/>
      <c r="F88" s="6"/>
      <c r="G88" s="6"/>
      <c r="H88" s="130"/>
      <c r="I88" s="130"/>
      <c r="J88" s="130"/>
      <c r="L88" s="6"/>
      <c r="M88" s="6"/>
      <c r="N88" s="6"/>
    </row>
    <row r="89" spans="1:14" x14ac:dyDescent="0.25">
      <c r="A89" s="6"/>
      <c r="B89" s="6"/>
      <c r="C89" s="52"/>
      <c r="D89" s="6"/>
      <c r="E89" s="6"/>
      <c r="F89" s="6"/>
      <c r="G89" s="6"/>
      <c r="H89" s="130"/>
      <c r="I89" s="130"/>
      <c r="J89" s="130"/>
      <c r="L89" s="6"/>
      <c r="M89" s="6"/>
      <c r="N89" s="6"/>
    </row>
    <row r="90" spans="1:14" x14ac:dyDescent="0.25">
      <c r="A90" s="6"/>
      <c r="B90" s="6"/>
      <c r="C90" s="52"/>
      <c r="D90" s="6"/>
      <c r="E90" s="6"/>
      <c r="F90" s="6"/>
      <c r="G90" s="6"/>
      <c r="H90" s="130"/>
      <c r="I90" s="130"/>
      <c r="J90" s="130"/>
      <c r="L90" s="6"/>
      <c r="M90" s="6"/>
      <c r="N90" s="6"/>
    </row>
    <row r="91" spans="1:14" x14ac:dyDescent="0.25">
      <c r="A91" s="6"/>
      <c r="B91" s="6"/>
      <c r="C91" s="52"/>
      <c r="D91" s="6"/>
      <c r="E91" s="6"/>
      <c r="F91" s="6"/>
      <c r="G91" s="6"/>
      <c r="H91" s="130"/>
      <c r="I91" s="130"/>
      <c r="J91" s="130"/>
      <c r="L91" s="6"/>
      <c r="M91" s="6"/>
      <c r="N91" s="6"/>
    </row>
    <row r="92" spans="1:14" x14ac:dyDescent="0.25">
      <c r="A92" s="6"/>
      <c r="B92" s="6"/>
      <c r="C92" s="52"/>
      <c r="D92" s="6"/>
      <c r="E92" s="6"/>
      <c r="F92" s="6"/>
      <c r="G92" s="6"/>
      <c r="H92" s="130"/>
      <c r="I92" s="130"/>
      <c r="J92" s="130"/>
      <c r="L92" s="6"/>
      <c r="M92" s="6"/>
      <c r="N92" s="6"/>
    </row>
    <row r="93" spans="1:14" x14ac:dyDescent="0.25">
      <c r="A93" s="6"/>
      <c r="B93" s="6"/>
      <c r="C93" s="52"/>
      <c r="D93" s="6"/>
      <c r="E93" s="6"/>
      <c r="F93" s="6"/>
      <c r="G93" s="6"/>
      <c r="H93" s="130"/>
      <c r="I93" s="130"/>
      <c r="J93" s="130"/>
      <c r="L93" s="6"/>
      <c r="M93" s="6"/>
      <c r="N93" s="6"/>
    </row>
    <row r="94" spans="1:14" x14ac:dyDescent="0.25">
      <c r="A94" s="6"/>
      <c r="B94" s="6"/>
      <c r="C94" s="52"/>
      <c r="D94" s="6"/>
      <c r="E94" s="6"/>
      <c r="F94" s="6"/>
      <c r="G94" s="6"/>
      <c r="H94" s="130"/>
      <c r="I94" s="130"/>
      <c r="J94" s="130"/>
      <c r="L94" s="6"/>
      <c r="M94" s="6"/>
      <c r="N94" s="6"/>
    </row>
    <row r="95" spans="1:14" x14ac:dyDescent="0.25">
      <c r="A95" s="6"/>
      <c r="B95" s="6"/>
      <c r="C95" s="52"/>
      <c r="D95" s="6"/>
      <c r="E95" s="6"/>
      <c r="F95" s="6"/>
      <c r="G95" s="6"/>
      <c r="H95" s="130"/>
      <c r="I95" s="130"/>
      <c r="J95" s="130"/>
      <c r="L95" s="6"/>
      <c r="M95" s="6"/>
      <c r="N95" s="6"/>
    </row>
    <row r="96" spans="1:14" x14ac:dyDescent="0.25">
      <c r="A96" s="6"/>
      <c r="B96" s="6"/>
      <c r="C96" s="52"/>
      <c r="D96" s="6"/>
      <c r="E96" s="6"/>
      <c r="F96" s="6"/>
      <c r="G96" s="6"/>
      <c r="H96" s="130"/>
      <c r="I96" s="130"/>
      <c r="J96" s="130"/>
      <c r="L96" s="6"/>
      <c r="M96" s="6"/>
      <c r="N96" s="6"/>
    </row>
    <row r="97" spans="1:14" x14ac:dyDescent="0.25">
      <c r="A97" s="6"/>
      <c r="B97" s="6"/>
      <c r="C97" s="52"/>
      <c r="D97" s="6"/>
      <c r="E97" s="6"/>
      <c r="F97" s="6"/>
      <c r="G97" s="6"/>
      <c r="H97" s="130"/>
      <c r="I97" s="130"/>
      <c r="J97" s="130"/>
      <c r="L97" s="6"/>
      <c r="M97" s="6"/>
      <c r="N97" s="6"/>
    </row>
    <row r="98" spans="1:14" x14ac:dyDescent="0.25">
      <c r="A98" s="6"/>
      <c r="B98" s="6"/>
      <c r="C98" s="52"/>
      <c r="D98" s="6"/>
      <c r="E98" s="6"/>
      <c r="F98" s="6"/>
      <c r="G98" s="6"/>
      <c r="H98" s="130"/>
      <c r="I98" s="130"/>
      <c r="J98" s="130"/>
      <c r="L98" s="6"/>
      <c r="M98" s="6"/>
      <c r="N98" s="6"/>
    </row>
    <row r="99" spans="1:14" x14ac:dyDescent="0.25">
      <c r="A99" s="6"/>
      <c r="B99" s="6"/>
      <c r="C99" s="52"/>
      <c r="D99" s="6"/>
      <c r="E99" s="6"/>
      <c r="F99" s="6"/>
      <c r="G99" s="6"/>
      <c r="H99" s="130"/>
      <c r="I99" s="130"/>
      <c r="J99" s="130"/>
      <c r="L99" s="6"/>
      <c r="M99" s="6"/>
      <c r="N99" s="6"/>
    </row>
    <row r="100" spans="1:14" x14ac:dyDescent="0.25">
      <c r="A100" s="6"/>
      <c r="B100" s="6"/>
      <c r="C100" s="52"/>
      <c r="D100" s="6"/>
      <c r="E100" s="6"/>
      <c r="F100" s="6"/>
      <c r="G100" s="6"/>
      <c r="H100" s="130"/>
      <c r="I100" s="130"/>
      <c r="J100" s="130"/>
      <c r="L100" s="6"/>
      <c r="M100" s="6"/>
      <c r="N100" s="6"/>
    </row>
    <row r="101" spans="1:14" x14ac:dyDescent="0.25">
      <c r="A101" s="6"/>
      <c r="B101" s="6"/>
      <c r="C101" s="52"/>
      <c r="D101" s="6"/>
      <c r="E101" s="6"/>
      <c r="F101" s="6"/>
      <c r="G101" s="6"/>
      <c r="H101" s="130"/>
      <c r="I101" s="130"/>
      <c r="J101" s="130"/>
      <c r="L101" s="6"/>
      <c r="M101" s="6"/>
      <c r="N101" s="6"/>
    </row>
    <row r="102" spans="1:14" x14ac:dyDescent="0.25">
      <c r="A102" s="6"/>
      <c r="B102" s="6"/>
      <c r="C102" s="52"/>
      <c r="D102" s="6"/>
      <c r="E102" s="6"/>
      <c r="F102" s="6"/>
      <c r="G102" s="6"/>
      <c r="H102" s="130"/>
      <c r="I102" s="130"/>
      <c r="J102" s="130"/>
      <c r="L102" s="6"/>
      <c r="M102" s="6"/>
      <c r="N102" s="6"/>
    </row>
    <row r="103" spans="1:14" x14ac:dyDescent="0.25">
      <c r="A103" s="6"/>
      <c r="B103" s="6"/>
      <c r="C103" s="52"/>
      <c r="D103" s="6"/>
      <c r="E103" s="6"/>
      <c r="F103" s="6"/>
      <c r="G103" s="6"/>
      <c r="H103" s="130"/>
      <c r="I103" s="130"/>
      <c r="J103" s="130"/>
      <c r="L103" s="6"/>
      <c r="M103" s="6"/>
      <c r="N103" s="6"/>
    </row>
    <row r="104" spans="1:14" x14ac:dyDescent="0.25">
      <c r="A104" s="6"/>
      <c r="B104" s="6"/>
      <c r="C104" s="52"/>
      <c r="D104" s="6"/>
      <c r="E104" s="6"/>
      <c r="F104" s="6"/>
      <c r="G104" s="6"/>
      <c r="H104" s="130"/>
      <c r="I104" s="130"/>
      <c r="J104" s="130"/>
      <c r="L104" s="6"/>
      <c r="M104" s="6"/>
      <c r="N104" s="6"/>
    </row>
    <row r="105" spans="1:14" x14ac:dyDescent="0.25">
      <c r="A105" s="6"/>
      <c r="B105" s="6"/>
      <c r="C105" s="52"/>
      <c r="D105" s="6"/>
      <c r="E105" s="6"/>
      <c r="F105" s="6"/>
      <c r="G105" s="6"/>
      <c r="H105" s="130"/>
      <c r="I105" s="130"/>
      <c r="J105" s="130"/>
      <c r="L105" s="6"/>
      <c r="M105" s="6"/>
      <c r="N105" s="6"/>
    </row>
    <row r="106" spans="1:14" x14ac:dyDescent="0.25">
      <c r="A106" s="6"/>
      <c r="B106" s="6"/>
      <c r="C106" s="52"/>
      <c r="D106" s="6"/>
      <c r="E106" s="6"/>
      <c r="F106" s="6"/>
      <c r="G106" s="6"/>
      <c r="H106" s="130"/>
      <c r="I106" s="130"/>
      <c r="J106" s="130"/>
      <c r="L106" s="6"/>
      <c r="M106" s="6"/>
      <c r="N106" s="6"/>
    </row>
    <row r="107" spans="1:14" x14ac:dyDescent="0.25">
      <c r="A107" s="6"/>
      <c r="B107" s="6"/>
      <c r="C107" s="52"/>
      <c r="D107" s="6"/>
      <c r="E107" s="6"/>
      <c r="F107" s="6"/>
      <c r="G107" s="6"/>
      <c r="H107" s="130"/>
      <c r="I107" s="130"/>
      <c r="J107" s="130"/>
      <c r="L107" s="6"/>
      <c r="M107" s="6"/>
      <c r="N107" s="6"/>
    </row>
    <row r="108" spans="1:14" x14ac:dyDescent="0.25">
      <c r="A108" s="6"/>
      <c r="B108" s="6"/>
      <c r="C108" s="52"/>
      <c r="D108" s="6"/>
      <c r="E108" s="6"/>
      <c r="F108" s="6"/>
      <c r="G108" s="6"/>
      <c r="H108" s="130"/>
      <c r="I108" s="130"/>
      <c r="J108" s="130"/>
      <c r="L108" s="6"/>
      <c r="M108" s="6"/>
      <c r="N108" s="6"/>
    </row>
    <row r="109" spans="1:14" x14ac:dyDescent="0.25">
      <c r="A109" s="6"/>
      <c r="B109" s="6"/>
      <c r="C109" s="52"/>
      <c r="D109" s="6"/>
      <c r="E109" s="6"/>
      <c r="F109" s="6"/>
      <c r="G109" s="6"/>
      <c r="H109" s="130"/>
      <c r="I109" s="130"/>
      <c r="J109" s="130"/>
      <c r="L109" s="6"/>
      <c r="M109" s="6"/>
      <c r="N109" s="6"/>
    </row>
    <row r="110" spans="1:14" x14ac:dyDescent="0.25">
      <c r="A110" s="6"/>
      <c r="B110" s="6"/>
      <c r="C110" s="52"/>
      <c r="D110" s="6"/>
      <c r="E110" s="6"/>
      <c r="F110" s="6"/>
      <c r="G110" s="6"/>
      <c r="H110" s="130"/>
      <c r="I110" s="130"/>
      <c r="J110" s="130"/>
      <c r="L110" s="6"/>
      <c r="M110" s="6"/>
      <c r="N110" s="6"/>
    </row>
    <row r="111" spans="1:14" x14ac:dyDescent="0.25">
      <c r="A111" s="6"/>
      <c r="B111" s="6"/>
      <c r="C111" s="52"/>
      <c r="D111" s="6"/>
      <c r="E111" s="6"/>
      <c r="F111" s="6"/>
      <c r="G111" s="6"/>
      <c r="H111" s="130"/>
      <c r="I111" s="130"/>
      <c r="J111" s="130"/>
      <c r="L111" s="6"/>
      <c r="M111" s="6"/>
      <c r="N111" s="6"/>
    </row>
    <row r="112" spans="1:14" x14ac:dyDescent="0.25">
      <c r="A112" s="6"/>
      <c r="B112" s="6"/>
      <c r="C112" s="52"/>
      <c r="D112" s="6"/>
      <c r="E112" s="6"/>
      <c r="F112" s="6"/>
      <c r="G112" s="6"/>
      <c r="H112" s="130"/>
      <c r="I112" s="130"/>
      <c r="J112" s="130"/>
      <c r="L112" s="6"/>
      <c r="M112" s="6"/>
      <c r="N112" s="6"/>
    </row>
    <row r="113" spans="1:14" x14ac:dyDescent="0.25">
      <c r="A113" s="6"/>
      <c r="B113" s="6"/>
      <c r="C113" s="52"/>
      <c r="D113" s="6"/>
      <c r="E113" s="6"/>
      <c r="F113" s="6"/>
      <c r="G113" s="6"/>
      <c r="H113" s="130"/>
      <c r="I113" s="130"/>
      <c r="J113" s="130"/>
      <c r="L113" s="6"/>
      <c r="M113" s="6"/>
      <c r="N113" s="6"/>
    </row>
    <row r="114" spans="1:14" x14ac:dyDescent="0.25">
      <c r="A114" s="6"/>
      <c r="B114" s="6"/>
      <c r="C114" s="52"/>
      <c r="D114" s="6"/>
      <c r="E114" s="6"/>
      <c r="F114" s="6"/>
      <c r="G114" s="6"/>
      <c r="H114" s="130"/>
      <c r="I114" s="130"/>
      <c r="J114" s="130"/>
      <c r="L114" s="6"/>
      <c r="M114" s="6"/>
      <c r="N114" s="6"/>
    </row>
    <row r="115" spans="1:14" x14ac:dyDescent="0.25">
      <c r="A115" s="6"/>
      <c r="B115" s="6"/>
      <c r="C115" s="52"/>
      <c r="D115" s="6"/>
      <c r="E115" s="6"/>
      <c r="F115" s="6"/>
      <c r="G115" s="6"/>
      <c r="H115" s="130"/>
      <c r="I115" s="130"/>
      <c r="J115" s="130"/>
      <c r="L115" s="6"/>
      <c r="M115" s="6"/>
      <c r="N115" s="6"/>
    </row>
    <row r="116" spans="1:14" x14ac:dyDescent="0.25">
      <c r="A116" s="6"/>
      <c r="B116" s="6"/>
      <c r="C116" s="52"/>
      <c r="D116" s="6"/>
      <c r="E116" s="6"/>
      <c r="F116" s="6"/>
      <c r="G116" s="6"/>
      <c r="H116" s="130"/>
      <c r="I116" s="130"/>
      <c r="J116" s="130"/>
      <c r="L116" s="6"/>
      <c r="M116" s="6"/>
      <c r="N116" s="6"/>
    </row>
    <row r="117" spans="1:14" x14ac:dyDescent="0.25">
      <c r="A117" s="6"/>
      <c r="B117" s="6"/>
      <c r="C117" s="52"/>
      <c r="D117" s="6"/>
      <c r="E117" s="6"/>
      <c r="F117" s="6"/>
      <c r="G117" s="6"/>
      <c r="H117" s="130"/>
      <c r="I117" s="130"/>
      <c r="J117" s="130"/>
      <c r="L117" s="6"/>
      <c r="M117" s="6"/>
      <c r="N117" s="6"/>
    </row>
    <row r="118" spans="1:14" x14ac:dyDescent="0.25">
      <c r="A118" s="6"/>
      <c r="B118" s="6"/>
      <c r="C118" s="52"/>
      <c r="D118" s="6"/>
      <c r="E118" s="6"/>
      <c r="F118" s="6"/>
      <c r="G118" s="6"/>
      <c r="H118" s="130"/>
      <c r="I118" s="130"/>
      <c r="J118" s="130"/>
      <c r="L118" s="6"/>
      <c r="M118" s="6"/>
      <c r="N118" s="6"/>
    </row>
    <row r="119" spans="1:14" x14ac:dyDescent="0.25">
      <c r="A119" s="6"/>
      <c r="B119" s="6"/>
      <c r="C119" s="52"/>
      <c r="D119" s="6"/>
      <c r="E119" s="6"/>
      <c r="F119" s="6"/>
      <c r="G119" s="6"/>
      <c r="H119" s="130"/>
      <c r="I119" s="130"/>
      <c r="J119" s="130"/>
      <c r="L119" s="6"/>
      <c r="M119" s="6"/>
      <c r="N119" s="6"/>
    </row>
    <row r="120" spans="1:14" x14ac:dyDescent="0.25">
      <c r="A120" s="6"/>
      <c r="B120" s="6"/>
      <c r="C120" s="52"/>
      <c r="D120" s="6"/>
      <c r="E120" s="6"/>
      <c r="F120" s="6"/>
      <c r="G120" s="6"/>
      <c r="H120" s="130"/>
      <c r="I120" s="130"/>
      <c r="J120" s="130"/>
      <c r="L120" s="6"/>
      <c r="M120" s="6"/>
      <c r="N120" s="6"/>
    </row>
    <row r="121" spans="1:14" x14ac:dyDescent="0.25">
      <c r="A121" s="6"/>
      <c r="B121" s="6"/>
      <c r="C121" s="52"/>
      <c r="D121" s="6"/>
      <c r="E121" s="6"/>
      <c r="F121" s="6"/>
      <c r="G121" s="6"/>
      <c r="H121" s="130"/>
      <c r="I121" s="130"/>
      <c r="J121" s="130"/>
      <c r="L121" s="6"/>
      <c r="M121" s="6"/>
      <c r="N121" s="6"/>
    </row>
    <row r="122" spans="1:14" x14ac:dyDescent="0.25">
      <c r="A122" s="6"/>
      <c r="B122" s="6"/>
      <c r="C122" s="52"/>
      <c r="D122" s="6"/>
      <c r="E122" s="6"/>
      <c r="F122" s="6"/>
      <c r="G122" s="6"/>
      <c r="H122" s="130"/>
      <c r="I122" s="130"/>
      <c r="J122" s="130"/>
      <c r="L122" s="6"/>
      <c r="M122" s="6"/>
      <c r="N122" s="6"/>
    </row>
    <row r="123" spans="1:14" x14ac:dyDescent="0.25">
      <c r="A123" s="6"/>
      <c r="B123" s="6"/>
      <c r="C123" s="52"/>
      <c r="D123" s="6"/>
      <c r="E123" s="6"/>
      <c r="F123" s="6"/>
      <c r="G123" s="6"/>
      <c r="H123" s="130"/>
      <c r="I123" s="130"/>
      <c r="J123" s="130"/>
      <c r="L123" s="6"/>
      <c r="M123" s="6"/>
      <c r="N123" s="6"/>
    </row>
    <row r="124" spans="1:14" x14ac:dyDescent="0.25">
      <c r="A124" s="6"/>
      <c r="B124" s="6"/>
      <c r="C124" s="52"/>
      <c r="D124" s="6"/>
      <c r="E124" s="6"/>
      <c r="F124" s="6"/>
      <c r="G124" s="6"/>
      <c r="H124" s="130"/>
      <c r="I124" s="130"/>
      <c r="J124" s="130"/>
      <c r="L124" s="6"/>
      <c r="M124" s="6"/>
      <c r="N124" s="6"/>
    </row>
    <row r="125" spans="1:14" x14ac:dyDescent="0.25">
      <c r="A125" s="6"/>
      <c r="B125" s="6"/>
      <c r="C125" s="52"/>
      <c r="D125" s="6"/>
      <c r="E125" s="6"/>
      <c r="F125" s="6"/>
      <c r="G125" s="6"/>
      <c r="H125" s="130"/>
      <c r="I125" s="130"/>
      <c r="J125" s="130"/>
      <c r="L125" s="6"/>
      <c r="M125" s="6"/>
      <c r="N125" s="6"/>
    </row>
    <row r="126" spans="1:14" x14ac:dyDescent="0.25">
      <c r="A126" s="6"/>
      <c r="B126" s="6"/>
      <c r="C126" s="52"/>
      <c r="D126" s="6"/>
      <c r="E126" s="6"/>
      <c r="F126" s="6"/>
      <c r="G126" s="6"/>
      <c r="H126" s="130"/>
      <c r="I126" s="130"/>
      <c r="J126" s="130"/>
      <c r="L126" s="6"/>
      <c r="M126" s="6"/>
      <c r="N126" s="6"/>
    </row>
    <row r="127" spans="1:14" x14ac:dyDescent="0.25">
      <c r="A127" s="6"/>
      <c r="B127" s="6"/>
      <c r="C127" s="52"/>
      <c r="D127" s="6"/>
      <c r="E127" s="6"/>
      <c r="F127" s="6"/>
      <c r="G127" s="6"/>
      <c r="H127" s="130"/>
      <c r="I127" s="130"/>
      <c r="J127" s="130"/>
      <c r="L127" s="6"/>
      <c r="M127" s="6"/>
      <c r="N127" s="6"/>
    </row>
    <row r="128" spans="1:14" x14ac:dyDescent="0.25">
      <c r="A128" s="6"/>
      <c r="B128" s="6"/>
      <c r="C128" s="52"/>
      <c r="D128" s="6"/>
      <c r="E128" s="6"/>
      <c r="F128" s="6"/>
      <c r="G128" s="6"/>
      <c r="H128" s="130"/>
      <c r="I128" s="130"/>
      <c r="J128" s="130"/>
      <c r="L128" s="6"/>
      <c r="M128" s="6"/>
      <c r="N128" s="6"/>
    </row>
    <row r="129" spans="1:14" x14ac:dyDescent="0.25">
      <c r="A129" s="6"/>
      <c r="B129" s="6"/>
      <c r="C129" s="52"/>
      <c r="D129" s="6"/>
      <c r="E129" s="6"/>
      <c r="F129" s="6"/>
      <c r="G129" s="6"/>
      <c r="H129" s="130"/>
      <c r="I129" s="130"/>
      <c r="J129" s="130"/>
      <c r="L129" s="6"/>
      <c r="M129" s="6"/>
      <c r="N129" s="6"/>
    </row>
    <row r="130" spans="1:14" x14ac:dyDescent="0.25">
      <c r="A130" s="6"/>
      <c r="B130" s="6"/>
      <c r="C130" s="52"/>
      <c r="D130" s="6"/>
      <c r="E130" s="6"/>
      <c r="F130" s="6"/>
      <c r="G130" s="6"/>
      <c r="H130" s="130"/>
      <c r="I130" s="130"/>
      <c r="J130" s="130"/>
      <c r="L130" s="6"/>
      <c r="M130" s="6"/>
      <c r="N130" s="6"/>
    </row>
    <row r="131" spans="1:14" x14ac:dyDescent="0.25">
      <c r="A131" s="6"/>
      <c r="B131" s="6"/>
      <c r="C131" s="52"/>
      <c r="D131" s="6"/>
      <c r="E131" s="6"/>
      <c r="F131" s="6"/>
      <c r="G131" s="6"/>
      <c r="H131" s="130"/>
      <c r="I131" s="130"/>
      <c r="J131" s="130"/>
      <c r="L131" s="6"/>
      <c r="M131" s="6"/>
      <c r="N131" s="6"/>
    </row>
    <row r="132" spans="1:14" x14ac:dyDescent="0.25">
      <c r="A132" s="6"/>
      <c r="B132" s="6"/>
      <c r="C132" s="52"/>
      <c r="D132" s="6"/>
      <c r="E132" s="6"/>
      <c r="F132" s="6"/>
      <c r="G132" s="6"/>
      <c r="H132" s="130"/>
      <c r="I132" s="130"/>
      <c r="J132" s="130"/>
      <c r="L132" s="6"/>
      <c r="M132" s="6"/>
      <c r="N132" s="6"/>
    </row>
    <row r="133" spans="1:14" x14ac:dyDescent="0.25">
      <c r="A133" s="6"/>
      <c r="B133" s="6"/>
      <c r="C133" s="52"/>
      <c r="D133" s="6"/>
      <c r="E133" s="6"/>
      <c r="F133" s="6"/>
      <c r="G133" s="6"/>
      <c r="H133" s="130"/>
      <c r="I133" s="130"/>
      <c r="J133" s="130"/>
      <c r="L133" s="6"/>
      <c r="M133" s="6"/>
      <c r="N133" s="6"/>
    </row>
    <row r="134" spans="1:14" x14ac:dyDescent="0.25">
      <c r="A134" s="6"/>
      <c r="B134" s="6"/>
      <c r="C134" s="52"/>
      <c r="D134" s="6"/>
      <c r="E134" s="6"/>
      <c r="F134" s="6"/>
      <c r="G134" s="6"/>
      <c r="H134" s="130"/>
      <c r="I134" s="130"/>
      <c r="J134" s="130"/>
      <c r="L134" s="6"/>
      <c r="M134" s="6"/>
      <c r="N134" s="6"/>
    </row>
    <row r="135" spans="1:14" x14ac:dyDescent="0.25">
      <c r="A135" s="6"/>
      <c r="B135" s="6"/>
      <c r="C135" s="52"/>
      <c r="D135" s="6"/>
      <c r="E135" s="6"/>
      <c r="F135" s="6"/>
      <c r="G135" s="6"/>
      <c r="H135" s="130"/>
      <c r="I135" s="130"/>
      <c r="J135" s="130"/>
      <c r="L135" s="6"/>
      <c r="M135" s="6"/>
      <c r="N135" s="6"/>
    </row>
    <row r="136" spans="1:14" x14ac:dyDescent="0.25">
      <c r="A136" s="6"/>
      <c r="B136" s="6"/>
      <c r="C136" s="52"/>
      <c r="D136" s="6"/>
      <c r="E136" s="6"/>
      <c r="F136" s="6"/>
      <c r="G136" s="6"/>
      <c r="H136" s="130"/>
      <c r="I136" s="130"/>
      <c r="J136" s="130"/>
      <c r="L136" s="6"/>
      <c r="M136" s="6"/>
      <c r="N136" s="6"/>
    </row>
    <row r="137" spans="1:14" x14ac:dyDescent="0.25">
      <c r="A137" s="6"/>
      <c r="B137" s="6"/>
      <c r="C137" s="52"/>
      <c r="D137" s="6"/>
      <c r="E137" s="6"/>
      <c r="F137" s="6"/>
      <c r="G137" s="6"/>
      <c r="H137" s="130"/>
      <c r="I137" s="130"/>
      <c r="J137" s="130"/>
      <c r="L137" s="6"/>
      <c r="M137" s="6"/>
      <c r="N137" s="6"/>
    </row>
    <row r="138" spans="1:14" x14ac:dyDescent="0.25">
      <c r="A138" s="6"/>
      <c r="B138" s="6"/>
      <c r="C138" s="52"/>
      <c r="D138" s="6"/>
      <c r="E138" s="6"/>
      <c r="F138" s="6"/>
      <c r="G138" s="6"/>
      <c r="H138" s="130"/>
      <c r="I138" s="130"/>
      <c r="J138" s="130"/>
      <c r="L138" s="6"/>
      <c r="M138" s="6"/>
      <c r="N138" s="6"/>
    </row>
    <row r="139" spans="1:14" x14ac:dyDescent="0.25">
      <c r="A139" s="6"/>
      <c r="B139" s="6"/>
      <c r="C139" s="52"/>
      <c r="D139" s="6"/>
      <c r="E139" s="6"/>
      <c r="F139" s="6"/>
      <c r="G139" s="6"/>
      <c r="H139" s="130"/>
      <c r="I139" s="130"/>
      <c r="J139" s="130"/>
      <c r="L139" s="6"/>
      <c r="M139" s="6"/>
      <c r="N139" s="6"/>
    </row>
    <row r="140" spans="1:14" x14ac:dyDescent="0.25">
      <c r="A140" s="6"/>
      <c r="B140" s="6"/>
      <c r="C140" s="52"/>
      <c r="D140" s="6"/>
      <c r="E140" s="6"/>
      <c r="F140" s="6"/>
      <c r="G140" s="6"/>
      <c r="H140" s="130"/>
      <c r="I140" s="130"/>
      <c r="J140" s="130"/>
      <c r="L140" s="6"/>
      <c r="M140" s="6"/>
      <c r="N140" s="6"/>
    </row>
    <row r="141" spans="1:14" x14ac:dyDescent="0.25">
      <c r="A141" s="6"/>
      <c r="B141" s="6"/>
      <c r="C141" s="52"/>
      <c r="D141" s="6"/>
      <c r="E141" s="6"/>
      <c r="F141" s="6"/>
      <c r="G141" s="6"/>
      <c r="H141" s="130"/>
      <c r="I141" s="130"/>
      <c r="J141" s="130"/>
      <c r="L141" s="6"/>
      <c r="M141" s="6"/>
      <c r="N141" s="6"/>
    </row>
    <row r="142" spans="1:14" x14ac:dyDescent="0.25">
      <c r="A142" s="6"/>
      <c r="B142" s="6"/>
      <c r="C142" s="52"/>
      <c r="D142" s="6"/>
      <c r="E142" s="6"/>
      <c r="F142" s="6"/>
      <c r="G142" s="6"/>
      <c r="H142" s="130"/>
      <c r="I142" s="130"/>
      <c r="J142" s="130"/>
      <c r="L142" s="6"/>
      <c r="M142" s="6"/>
      <c r="N142" s="6"/>
    </row>
    <row r="143" spans="1:14" x14ac:dyDescent="0.25">
      <c r="A143" s="6"/>
      <c r="B143" s="6"/>
      <c r="C143" s="52"/>
      <c r="D143" s="6"/>
      <c r="E143" s="6"/>
      <c r="F143" s="6"/>
      <c r="G143" s="6"/>
      <c r="H143" s="130"/>
      <c r="I143" s="130"/>
      <c r="J143" s="130"/>
      <c r="L143" s="6"/>
      <c r="M143" s="6"/>
      <c r="N143" s="6"/>
    </row>
    <row r="144" spans="1:14" x14ac:dyDescent="0.25">
      <c r="A144" s="6"/>
      <c r="B144" s="6"/>
      <c r="C144" s="52"/>
      <c r="D144" s="6"/>
      <c r="E144" s="6"/>
      <c r="F144" s="6"/>
      <c r="G144" s="6"/>
      <c r="H144" s="130"/>
      <c r="I144" s="130"/>
      <c r="J144" s="130"/>
      <c r="L144" s="6"/>
      <c r="M144" s="6"/>
      <c r="N144" s="6"/>
    </row>
    <row r="145" spans="1:14" x14ac:dyDescent="0.25">
      <c r="A145" s="6"/>
      <c r="B145" s="6"/>
      <c r="C145" s="52"/>
      <c r="D145" s="6"/>
      <c r="E145" s="6"/>
      <c r="F145" s="6"/>
      <c r="G145" s="6"/>
      <c r="H145" s="130"/>
      <c r="I145" s="130"/>
      <c r="J145" s="130"/>
      <c r="L145" s="6"/>
      <c r="M145" s="6"/>
      <c r="N145" s="6"/>
    </row>
    <row r="146" spans="1:14" x14ac:dyDescent="0.25">
      <c r="A146" s="6"/>
      <c r="B146" s="6"/>
      <c r="C146" s="52"/>
      <c r="D146" s="6"/>
      <c r="E146" s="6"/>
      <c r="F146" s="6"/>
      <c r="G146" s="6"/>
      <c r="H146" s="130"/>
      <c r="I146" s="130"/>
      <c r="J146" s="130"/>
      <c r="L146" s="6"/>
      <c r="M146" s="6"/>
      <c r="N146" s="6"/>
    </row>
    <row r="147" spans="1:14" x14ac:dyDescent="0.25">
      <c r="A147" s="6"/>
      <c r="B147" s="6"/>
      <c r="C147" s="52"/>
      <c r="D147" s="6"/>
      <c r="E147" s="6"/>
      <c r="F147" s="6"/>
      <c r="G147" s="6"/>
      <c r="H147" s="130"/>
      <c r="I147" s="130"/>
      <c r="J147" s="130"/>
      <c r="L147" s="6"/>
      <c r="M147" s="6"/>
      <c r="N147" s="6"/>
    </row>
    <row r="148" spans="1:14" x14ac:dyDescent="0.25">
      <c r="A148" s="6"/>
      <c r="B148" s="6"/>
      <c r="C148" s="52"/>
      <c r="D148" s="6"/>
      <c r="E148" s="6"/>
      <c r="F148" s="6"/>
      <c r="G148" s="6"/>
      <c r="H148" s="130"/>
      <c r="I148" s="130"/>
      <c r="J148" s="130"/>
      <c r="L148" s="6"/>
      <c r="M148" s="6"/>
      <c r="N148" s="6"/>
    </row>
    <row r="149" spans="1:14" x14ac:dyDescent="0.25">
      <c r="A149" s="6"/>
      <c r="B149" s="6"/>
      <c r="C149" s="52"/>
      <c r="D149" s="6"/>
      <c r="E149" s="6"/>
      <c r="F149" s="6"/>
      <c r="G149" s="6"/>
      <c r="H149" s="130"/>
      <c r="I149" s="130"/>
      <c r="J149" s="130"/>
      <c r="L149" s="6"/>
      <c r="M149" s="6"/>
      <c r="N149" s="6"/>
    </row>
    <row r="150" spans="1:14" x14ac:dyDescent="0.25">
      <c r="A150" s="6"/>
      <c r="B150" s="6"/>
      <c r="C150" s="52"/>
      <c r="D150" s="6"/>
      <c r="E150" s="6"/>
      <c r="F150" s="6"/>
      <c r="G150" s="6"/>
      <c r="H150" s="130"/>
      <c r="I150" s="130"/>
      <c r="J150" s="130"/>
      <c r="L150" s="6"/>
      <c r="M150" s="6"/>
      <c r="N150" s="6"/>
    </row>
    <row r="151" spans="1:14" x14ac:dyDescent="0.25">
      <c r="A151" s="6"/>
      <c r="B151" s="6"/>
      <c r="C151" s="52"/>
      <c r="D151" s="6"/>
      <c r="E151" s="6"/>
      <c r="F151" s="6"/>
      <c r="G151" s="6"/>
      <c r="H151" s="130"/>
      <c r="I151" s="130"/>
      <c r="J151" s="130"/>
      <c r="L151" s="6"/>
      <c r="M151" s="6"/>
      <c r="N151" s="6"/>
    </row>
    <row r="152" spans="1:14" x14ac:dyDescent="0.25">
      <c r="A152" s="6"/>
      <c r="B152" s="6"/>
      <c r="C152" s="52"/>
      <c r="D152" s="6"/>
      <c r="E152" s="6"/>
      <c r="F152" s="6"/>
      <c r="G152" s="6"/>
      <c r="H152" s="130"/>
      <c r="I152" s="130"/>
      <c r="J152" s="130"/>
      <c r="L152" s="6"/>
      <c r="M152" s="6"/>
      <c r="N152" s="6"/>
    </row>
    <row r="153" spans="1:14" x14ac:dyDescent="0.25">
      <c r="A153" s="6"/>
      <c r="B153" s="6"/>
      <c r="C153" s="52"/>
      <c r="D153" s="6"/>
      <c r="E153" s="6"/>
      <c r="F153" s="6"/>
      <c r="G153" s="6"/>
      <c r="H153" s="130"/>
      <c r="I153" s="130"/>
      <c r="J153" s="130"/>
      <c r="L153" s="6"/>
      <c r="M153" s="6"/>
      <c r="N153" s="6"/>
    </row>
    <row r="154" spans="1:14" x14ac:dyDescent="0.25">
      <c r="A154" s="6"/>
      <c r="B154" s="6"/>
      <c r="C154" s="52"/>
      <c r="D154" s="6"/>
      <c r="E154" s="6"/>
      <c r="F154" s="6"/>
      <c r="G154" s="6"/>
      <c r="H154" s="130"/>
      <c r="I154" s="130"/>
      <c r="J154" s="130"/>
      <c r="L154" s="6"/>
      <c r="M154" s="6"/>
      <c r="N154" s="6"/>
    </row>
    <row r="155" spans="1:14" x14ac:dyDescent="0.25">
      <c r="A155" s="6"/>
      <c r="B155" s="6"/>
      <c r="C155" s="52"/>
      <c r="D155" s="6"/>
      <c r="E155" s="6"/>
      <c r="F155" s="6"/>
      <c r="G155" s="6"/>
      <c r="H155" s="130"/>
      <c r="I155" s="130"/>
      <c r="J155" s="130"/>
      <c r="L155" s="6"/>
      <c r="M155" s="6"/>
      <c r="N155" s="6"/>
    </row>
    <row r="156" spans="1:14" x14ac:dyDescent="0.25">
      <c r="A156" s="6"/>
      <c r="B156" s="6"/>
      <c r="C156" s="52"/>
      <c r="D156" s="6"/>
      <c r="E156" s="6"/>
      <c r="F156" s="6"/>
      <c r="G156" s="6"/>
      <c r="H156" s="130"/>
      <c r="I156" s="130"/>
      <c r="J156" s="130"/>
      <c r="L156" s="6"/>
      <c r="M156" s="6"/>
      <c r="N156" s="6"/>
    </row>
    <row r="157" spans="1:14" x14ac:dyDescent="0.25">
      <c r="A157" s="6"/>
      <c r="B157" s="6"/>
      <c r="C157" s="52"/>
      <c r="D157" s="6"/>
      <c r="E157" s="6"/>
      <c r="F157" s="6"/>
      <c r="G157" s="6"/>
      <c r="H157" s="130"/>
      <c r="I157" s="130"/>
      <c r="J157" s="130"/>
      <c r="L157" s="6"/>
      <c r="M157" s="6"/>
      <c r="N157" s="6"/>
    </row>
    <row r="158" spans="1:14" x14ac:dyDescent="0.25">
      <c r="A158" s="6"/>
      <c r="B158" s="6"/>
      <c r="C158" s="52"/>
      <c r="D158" s="6"/>
      <c r="E158" s="6"/>
      <c r="F158" s="6"/>
      <c r="G158" s="6"/>
      <c r="H158" s="130"/>
      <c r="I158" s="130"/>
      <c r="J158" s="130"/>
      <c r="L158" s="6"/>
      <c r="M158" s="6"/>
      <c r="N158" s="6"/>
    </row>
    <row r="159" spans="1:14" x14ac:dyDescent="0.25">
      <c r="A159" s="6"/>
      <c r="B159" s="6"/>
      <c r="C159" s="52"/>
      <c r="D159" s="6"/>
      <c r="E159" s="6"/>
      <c r="F159" s="6"/>
      <c r="G159" s="6"/>
      <c r="H159" s="130"/>
      <c r="I159" s="130"/>
      <c r="J159" s="130"/>
      <c r="L159" s="6"/>
      <c r="M159" s="6"/>
      <c r="N159" s="6"/>
    </row>
    <row r="160" spans="1:14" x14ac:dyDescent="0.25">
      <c r="A160" s="6"/>
      <c r="B160" s="6"/>
      <c r="C160" s="52"/>
      <c r="D160" s="6"/>
      <c r="E160" s="6"/>
      <c r="F160" s="6"/>
      <c r="G160" s="6"/>
      <c r="H160" s="130"/>
      <c r="I160" s="130"/>
      <c r="J160" s="130"/>
      <c r="L160" s="6"/>
      <c r="M160" s="6"/>
      <c r="N160" s="6"/>
    </row>
    <row r="161" spans="1:14" x14ac:dyDescent="0.25">
      <c r="A161" s="6"/>
      <c r="B161" s="6"/>
      <c r="C161" s="52"/>
      <c r="D161" s="6"/>
      <c r="E161" s="6"/>
      <c r="F161" s="6"/>
      <c r="G161" s="6"/>
      <c r="H161" s="130"/>
      <c r="I161" s="130"/>
      <c r="J161" s="130"/>
      <c r="L161" s="6"/>
      <c r="M161" s="6"/>
      <c r="N161" s="6"/>
    </row>
    <row r="162" spans="1:14" x14ac:dyDescent="0.25">
      <c r="A162" s="6"/>
      <c r="B162" s="6"/>
      <c r="C162" s="52"/>
      <c r="D162" s="6"/>
      <c r="E162" s="6"/>
      <c r="F162" s="6"/>
      <c r="G162" s="6"/>
      <c r="H162" s="130"/>
      <c r="I162" s="130"/>
      <c r="J162" s="130"/>
      <c r="L162" s="6"/>
      <c r="M162" s="6"/>
      <c r="N162" s="6"/>
    </row>
    <row r="163" spans="1:14" x14ac:dyDescent="0.25">
      <c r="A163" s="6"/>
      <c r="B163" s="6"/>
      <c r="C163" s="52"/>
      <c r="D163" s="6"/>
      <c r="E163" s="6"/>
      <c r="F163" s="6"/>
      <c r="G163" s="6"/>
      <c r="H163" s="130"/>
      <c r="I163" s="130"/>
      <c r="J163" s="130"/>
      <c r="L163" s="6"/>
      <c r="M163" s="6"/>
      <c r="N163" s="6"/>
    </row>
    <row r="164" spans="1:14" x14ac:dyDescent="0.25">
      <c r="A164" s="6"/>
      <c r="B164" s="6"/>
      <c r="C164" s="52"/>
      <c r="D164" s="6"/>
      <c r="E164" s="6"/>
      <c r="F164" s="6"/>
      <c r="G164" s="6"/>
      <c r="H164" s="130"/>
      <c r="I164" s="130"/>
      <c r="J164" s="130"/>
      <c r="L164" s="6"/>
      <c r="M164" s="6"/>
      <c r="N164" s="6"/>
    </row>
    <row r="165" spans="1:14" x14ac:dyDescent="0.25">
      <c r="A165" s="6"/>
      <c r="B165" s="6"/>
      <c r="C165" s="52"/>
      <c r="D165" s="6"/>
      <c r="E165" s="6"/>
      <c r="F165" s="6"/>
      <c r="G165" s="6"/>
      <c r="H165" s="130"/>
      <c r="I165" s="130"/>
      <c r="J165" s="130"/>
      <c r="L165" s="6"/>
      <c r="M165" s="6"/>
      <c r="N165" s="6"/>
    </row>
    <row r="166" spans="1:14" x14ac:dyDescent="0.25">
      <c r="A166" s="6"/>
      <c r="B166" s="6"/>
      <c r="C166" s="52"/>
      <c r="D166" s="6"/>
      <c r="E166" s="6"/>
      <c r="F166" s="6"/>
      <c r="G166" s="6"/>
      <c r="H166" s="130"/>
      <c r="I166" s="130"/>
      <c r="J166" s="130"/>
      <c r="L166" s="6"/>
      <c r="M166" s="6"/>
      <c r="N166" s="6"/>
    </row>
    <row r="167" spans="1:14" x14ac:dyDescent="0.25">
      <c r="C167" s="53"/>
    </row>
    <row r="168" spans="1:14" x14ac:dyDescent="0.25">
      <c r="C168" s="53"/>
    </row>
    <row r="169" spans="1:14" x14ac:dyDescent="0.25">
      <c r="C169" s="53"/>
    </row>
    <row r="170" spans="1:14" x14ac:dyDescent="0.25">
      <c r="C170" s="53"/>
    </row>
    <row r="171" spans="1:14" x14ac:dyDescent="0.25">
      <c r="C171" s="53"/>
    </row>
    <row r="172" spans="1:14" x14ac:dyDescent="0.25">
      <c r="C172" s="53"/>
    </row>
    <row r="173" spans="1:14" x14ac:dyDescent="0.25">
      <c r="C173" s="53"/>
    </row>
    <row r="174" spans="1:14" x14ac:dyDescent="0.25">
      <c r="C174" s="53"/>
    </row>
    <row r="175" spans="1:14" x14ac:dyDescent="0.25">
      <c r="C175" s="53"/>
    </row>
    <row r="176" spans="1:14" x14ac:dyDescent="0.25">
      <c r="C176" s="53"/>
    </row>
    <row r="177" spans="3:3" x14ac:dyDescent="0.25">
      <c r="C177" s="53"/>
    </row>
    <row r="178" spans="3:3" x14ac:dyDescent="0.25">
      <c r="C178" s="53"/>
    </row>
    <row r="179" spans="3:3" x14ac:dyDescent="0.25">
      <c r="C179" s="53"/>
    </row>
    <row r="180" spans="3:3" x14ac:dyDescent="0.25">
      <c r="C180" s="53"/>
    </row>
    <row r="181" spans="3:3" x14ac:dyDescent="0.25">
      <c r="C181" s="53"/>
    </row>
    <row r="182" spans="3:3" x14ac:dyDescent="0.25">
      <c r="C182" s="53"/>
    </row>
    <row r="183" spans="3:3" x14ac:dyDescent="0.25">
      <c r="C183" s="53"/>
    </row>
    <row r="184" spans="3:3" x14ac:dyDescent="0.25">
      <c r="C184" s="53"/>
    </row>
    <row r="185" spans="3:3" x14ac:dyDescent="0.25">
      <c r="C185" s="53"/>
    </row>
    <row r="186" spans="3:3" x14ac:dyDescent="0.25">
      <c r="C186" s="53"/>
    </row>
    <row r="187" spans="3:3" x14ac:dyDescent="0.25">
      <c r="C187" s="53"/>
    </row>
    <row r="188" spans="3:3" x14ac:dyDescent="0.25">
      <c r="C188" s="53"/>
    </row>
    <row r="189" spans="3:3" x14ac:dyDescent="0.25">
      <c r="C189" s="53"/>
    </row>
    <row r="190" spans="3:3" x14ac:dyDescent="0.25">
      <c r="C190" s="53"/>
    </row>
    <row r="191" spans="3:3" x14ac:dyDescent="0.25">
      <c r="C191" s="53"/>
    </row>
    <row r="192" spans="3:3" x14ac:dyDescent="0.25">
      <c r="C192" s="53"/>
    </row>
    <row r="193" spans="3:3" x14ac:dyDescent="0.25">
      <c r="C193" s="53"/>
    </row>
    <row r="194" spans="3:3" x14ac:dyDescent="0.25">
      <c r="C194" s="53"/>
    </row>
    <row r="195" spans="3:3" x14ac:dyDescent="0.25">
      <c r="C195" s="53"/>
    </row>
    <row r="196" spans="3:3" x14ac:dyDescent="0.25">
      <c r="C196" s="53"/>
    </row>
    <row r="197" spans="3:3" x14ac:dyDescent="0.25">
      <c r="C197" s="53"/>
    </row>
    <row r="198" spans="3:3" x14ac:dyDescent="0.25">
      <c r="C198" s="53"/>
    </row>
    <row r="199" spans="3:3" x14ac:dyDescent="0.25">
      <c r="C199" s="53"/>
    </row>
    <row r="200" spans="3:3" x14ac:dyDescent="0.25">
      <c r="C200" s="53"/>
    </row>
    <row r="201" spans="3:3" x14ac:dyDescent="0.25">
      <c r="C201" s="53"/>
    </row>
    <row r="202" spans="3:3" x14ac:dyDescent="0.25">
      <c r="C202" s="53"/>
    </row>
    <row r="203" spans="3:3" x14ac:dyDescent="0.25">
      <c r="C203" s="53"/>
    </row>
    <row r="204" spans="3:3" x14ac:dyDescent="0.25">
      <c r="C204" s="53"/>
    </row>
    <row r="205" spans="3:3" x14ac:dyDescent="0.25">
      <c r="C205" s="53"/>
    </row>
    <row r="206" spans="3:3" x14ac:dyDescent="0.25">
      <c r="C206" s="53"/>
    </row>
    <row r="207" spans="3:3" x14ac:dyDescent="0.25">
      <c r="C207" s="53"/>
    </row>
    <row r="208" spans="3:3" x14ac:dyDescent="0.25">
      <c r="C208" s="53"/>
    </row>
    <row r="209" spans="3:3" x14ac:dyDescent="0.25">
      <c r="C209" s="53"/>
    </row>
    <row r="210" spans="3:3" x14ac:dyDescent="0.25">
      <c r="C210" s="53"/>
    </row>
    <row r="211" spans="3:3" x14ac:dyDescent="0.25">
      <c r="C211" s="53"/>
    </row>
    <row r="212" spans="3:3" x14ac:dyDescent="0.25">
      <c r="C212" s="53"/>
    </row>
    <row r="213" spans="3:3" x14ac:dyDescent="0.25">
      <c r="C213" s="53"/>
    </row>
    <row r="214" spans="3:3" x14ac:dyDescent="0.25">
      <c r="C214" s="53"/>
    </row>
    <row r="215" spans="3:3" x14ac:dyDescent="0.25">
      <c r="C215" s="53"/>
    </row>
    <row r="216" spans="3:3" x14ac:dyDescent="0.25">
      <c r="C216" s="53"/>
    </row>
    <row r="217" spans="3:3" x14ac:dyDescent="0.25">
      <c r="C217" s="53"/>
    </row>
    <row r="218" spans="3:3" x14ac:dyDescent="0.25">
      <c r="C218" s="53"/>
    </row>
    <row r="219" spans="3:3" x14ac:dyDescent="0.25">
      <c r="C219" s="53"/>
    </row>
    <row r="220" spans="3:3" x14ac:dyDescent="0.25">
      <c r="C220" s="53"/>
    </row>
    <row r="221" spans="3:3" x14ac:dyDescent="0.25">
      <c r="C221" s="53"/>
    </row>
    <row r="222" spans="3:3" x14ac:dyDescent="0.25">
      <c r="C222" s="53"/>
    </row>
    <row r="223" spans="3:3" x14ac:dyDescent="0.25">
      <c r="C223" s="53"/>
    </row>
    <row r="224" spans="3:3" x14ac:dyDescent="0.25">
      <c r="C224" s="53"/>
    </row>
    <row r="225" spans="3:3" x14ac:dyDescent="0.25">
      <c r="C225" s="53"/>
    </row>
    <row r="226" spans="3:3" x14ac:dyDescent="0.25">
      <c r="C226" s="53"/>
    </row>
    <row r="227" spans="3:3" x14ac:dyDescent="0.25">
      <c r="C227" s="53"/>
    </row>
    <row r="228" spans="3:3" x14ac:dyDescent="0.25">
      <c r="C228" s="53"/>
    </row>
    <row r="229" spans="3:3" x14ac:dyDescent="0.25">
      <c r="C229" s="53"/>
    </row>
    <row r="230" spans="3:3" x14ac:dyDescent="0.25">
      <c r="C230" s="53"/>
    </row>
    <row r="231" spans="3:3" x14ac:dyDescent="0.25">
      <c r="C231" s="53"/>
    </row>
    <row r="232" spans="3:3" x14ac:dyDescent="0.25">
      <c r="C232" s="53"/>
    </row>
    <row r="233" spans="3:3" x14ac:dyDescent="0.25">
      <c r="C233" s="53"/>
    </row>
    <row r="234" spans="3:3" x14ac:dyDescent="0.25">
      <c r="C234" s="53"/>
    </row>
    <row r="235" spans="3:3" x14ac:dyDescent="0.25">
      <c r="C235" s="53"/>
    </row>
    <row r="236" spans="3:3" x14ac:dyDescent="0.25">
      <c r="C236" s="53"/>
    </row>
    <row r="237" spans="3:3" x14ac:dyDescent="0.25">
      <c r="C237" s="53"/>
    </row>
    <row r="238" spans="3:3" x14ac:dyDescent="0.25">
      <c r="C238" s="53"/>
    </row>
    <row r="239" spans="3:3" x14ac:dyDescent="0.25">
      <c r="C239" s="53"/>
    </row>
    <row r="240" spans="3:3" x14ac:dyDescent="0.25">
      <c r="C240" s="53"/>
    </row>
    <row r="241" spans="3:3" x14ac:dyDescent="0.25">
      <c r="C241" s="53"/>
    </row>
    <row r="242" spans="3:3" x14ac:dyDescent="0.25">
      <c r="C242" s="53"/>
    </row>
    <row r="243" spans="3:3" x14ac:dyDescent="0.25">
      <c r="C243" s="53"/>
    </row>
    <row r="244" spans="3:3" x14ac:dyDescent="0.25">
      <c r="C244" s="53"/>
    </row>
    <row r="245" spans="3:3" x14ac:dyDescent="0.25">
      <c r="C245" s="53"/>
    </row>
    <row r="246" spans="3:3" x14ac:dyDescent="0.25">
      <c r="C246" s="53"/>
    </row>
    <row r="247" spans="3:3" x14ac:dyDescent="0.25">
      <c r="C247" s="53"/>
    </row>
    <row r="248" spans="3:3" x14ac:dyDescent="0.25">
      <c r="C248" s="53"/>
    </row>
    <row r="249" spans="3:3" x14ac:dyDescent="0.25">
      <c r="C249" s="53"/>
    </row>
    <row r="250" spans="3:3" x14ac:dyDescent="0.25">
      <c r="C250" s="53"/>
    </row>
    <row r="251" spans="3:3" x14ac:dyDescent="0.25">
      <c r="C251" s="53"/>
    </row>
    <row r="252" spans="3:3" x14ac:dyDescent="0.25">
      <c r="C252" s="53"/>
    </row>
    <row r="253" spans="3:3" x14ac:dyDescent="0.25">
      <c r="C253" s="53"/>
    </row>
    <row r="254" spans="3:3" x14ac:dyDescent="0.25">
      <c r="C254" s="53"/>
    </row>
    <row r="255" spans="3:3" x14ac:dyDescent="0.25">
      <c r="C255" s="53"/>
    </row>
    <row r="256" spans="3:3" x14ac:dyDescent="0.25">
      <c r="C256" s="53"/>
    </row>
    <row r="257" spans="3:3" x14ac:dyDescent="0.25">
      <c r="C257" s="53"/>
    </row>
    <row r="258" spans="3:3" x14ac:dyDescent="0.25">
      <c r="C258" s="53"/>
    </row>
    <row r="259" spans="3:3" x14ac:dyDescent="0.25">
      <c r="C259" s="53"/>
    </row>
    <row r="260" spans="3:3" x14ac:dyDescent="0.25">
      <c r="C260" s="53"/>
    </row>
    <row r="261" spans="3:3" x14ac:dyDescent="0.25">
      <c r="C261" s="53"/>
    </row>
    <row r="262" spans="3:3" x14ac:dyDescent="0.25">
      <c r="C262" s="53"/>
    </row>
    <row r="263" spans="3:3" x14ac:dyDescent="0.25">
      <c r="C263" s="53"/>
    </row>
    <row r="264" spans="3:3" x14ac:dyDescent="0.25">
      <c r="C264" s="53"/>
    </row>
    <row r="265" spans="3:3" x14ac:dyDescent="0.25">
      <c r="C265" s="53"/>
    </row>
    <row r="266" spans="3:3" x14ac:dyDescent="0.25">
      <c r="C266" s="53"/>
    </row>
    <row r="267" spans="3:3" x14ac:dyDescent="0.25">
      <c r="C267" s="53"/>
    </row>
    <row r="268" spans="3:3" x14ac:dyDescent="0.25">
      <c r="C268" s="53"/>
    </row>
    <row r="269" spans="3:3" x14ac:dyDescent="0.25">
      <c r="C269" s="53"/>
    </row>
    <row r="270" spans="3:3" x14ac:dyDescent="0.25">
      <c r="C270" s="53"/>
    </row>
    <row r="271" spans="3:3" x14ac:dyDescent="0.25">
      <c r="C271" s="53"/>
    </row>
    <row r="272" spans="3:3" x14ac:dyDescent="0.25">
      <c r="C272" s="53"/>
    </row>
    <row r="273" spans="3:3" x14ac:dyDescent="0.25">
      <c r="C273" s="53"/>
    </row>
    <row r="274" spans="3:3" x14ac:dyDescent="0.25">
      <c r="C274" s="53"/>
    </row>
    <row r="275" spans="3:3" x14ac:dyDescent="0.25">
      <c r="C275" s="53"/>
    </row>
    <row r="276" spans="3:3" x14ac:dyDescent="0.25">
      <c r="C276" s="53"/>
    </row>
    <row r="277" spans="3:3" x14ac:dyDescent="0.25">
      <c r="C277" s="53"/>
    </row>
    <row r="278" spans="3:3" x14ac:dyDescent="0.25">
      <c r="C278" s="53"/>
    </row>
    <row r="279" spans="3:3" x14ac:dyDescent="0.25">
      <c r="C279" s="53"/>
    </row>
    <row r="280" spans="3:3" x14ac:dyDescent="0.25">
      <c r="C280" s="53"/>
    </row>
    <row r="281" spans="3:3" x14ac:dyDescent="0.25">
      <c r="C281" s="53"/>
    </row>
    <row r="282" spans="3:3" x14ac:dyDescent="0.25">
      <c r="C282" s="53"/>
    </row>
    <row r="283" spans="3:3" x14ac:dyDescent="0.25">
      <c r="C283" s="53"/>
    </row>
    <row r="284" spans="3:3" x14ac:dyDescent="0.25">
      <c r="C284" s="53"/>
    </row>
    <row r="285" spans="3:3" x14ac:dyDescent="0.25">
      <c r="C285" s="53"/>
    </row>
    <row r="286" spans="3:3" x14ac:dyDescent="0.25">
      <c r="C286" s="53"/>
    </row>
    <row r="287" spans="3:3" x14ac:dyDescent="0.25">
      <c r="C287" s="53"/>
    </row>
    <row r="288" spans="3:3" x14ac:dyDescent="0.25">
      <c r="C288" s="53"/>
    </row>
    <row r="289" spans="3:3" x14ac:dyDescent="0.25">
      <c r="C289" s="53"/>
    </row>
    <row r="290" spans="3:3" x14ac:dyDescent="0.25">
      <c r="C290" s="53"/>
    </row>
    <row r="291" spans="3:3" x14ac:dyDescent="0.25">
      <c r="C291" s="53"/>
    </row>
    <row r="292" spans="3:3" x14ac:dyDescent="0.25">
      <c r="C292" s="53"/>
    </row>
    <row r="293" spans="3:3" x14ac:dyDescent="0.25">
      <c r="C293" s="53"/>
    </row>
    <row r="294" spans="3:3" x14ac:dyDescent="0.25">
      <c r="C294" s="53"/>
    </row>
    <row r="295" spans="3:3" x14ac:dyDescent="0.25">
      <c r="C295" s="53"/>
    </row>
    <row r="296" spans="3:3" x14ac:dyDescent="0.25">
      <c r="C296" s="53"/>
    </row>
    <row r="297" spans="3:3" x14ac:dyDescent="0.25">
      <c r="C297" s="53"/>
    </row>
    <row r="298" spans="3:3" x14ac:dyDescent="0.25">
      <c r="C298" s="53"/>
    </row>
    <row r="299" spans="3:3" x14ac:dyDescent="0.25">
      <c r="C299" s="53"/>
    </row>
    <row r="300" spans="3:3" x14ac:dyDescent="0.25">
      <c r="C300" s="53"/>
    </row>
    <row r="301" spans="3:3" x14ac:dyDescent="0.25">
      <c r="C301" s="53"/>
    </row>
    <row r="302" spans="3:3" x14ac:dyDescent="0.25">
      <c r="C302" s="53"/>
    </row>
    <row r="303" spans="3:3" x14ac:dyDescent="0.25">
      <c r="C303" s="53"/>
    </row>
    <row r="304" spans="3:3" x14ac:dyDescent="0.25">
      <c r="C304" s="53"/>
    </row>
    <row r="305" spans="3:3" x14ac:dyDescent="0.25">
      <c r="C305" s="53"/>
    </row>
    <row r="306" spans="3:3" x14ac:dyDescent="0.25">
      <c r="C306" s="53"/>
    </row>
    <row r="307" spans="3:3" x14ac:dyDescent="0.25">
      <c r="C307" s="53"/>
    </row>
    <row r="308" spans="3:3" x14ac:dyDescent="0.25">
      <c r="C308" s="53"/>
    </row>
    <row r="309" spans="3:3" x14ac:dyDescent="0.25">
      <c r="C309" s="53"/>
    </row>
    <row r="310" spans="3:3" x14ac:dyDescent="0.25">
      <c r="C310" s="53"/>
    </row>
    <row r="311" spans="3:3" x14ac:dyDescent="0.25">
      <c r="C311" s="53"/>
    </row>
    <row r="312" spans="3:3" x14ac:dyDescent="0.25">
      <c r="C312" s="53"/>
    </row>
    <row r="313" spans="3:3" x14ac:dyDescent="0.25">
      <c r="C313" s="53"/>
    </row>
    <row r="314" spans="3:3" x14ac:dyDescent="0.25">
      <c r="C314" s="53"/>
    </row>
    <row r="315" spans="3:3" x14ac:dyDescent="0.25">
      <c r="C315" s="53"/>
    </row>
    <row r="316" spans="3:3" x14ac:dyDescent="0.25">
      <c r="C316" s="53"/>
    </row>
    <row r="317" spans="3:3" x14ac:dyDescent="0.25">
      <c r="C317" s="53"/>
    </row>
    <row r="318" spans="3:3" x14ac:dyDescent="0.25">
      <c r="C318" s="53"/>
    </row>
    <row r="319" spans="3:3" x14ac:dyDescent="0.25">
      <c r="C319" s="53"/>
    </row>
    <row r="320" spans="3:3" x14ac:dyDescent="0.25">
      <c r="C320" s="53"/>
    </row>
    <row r="321" spans="3:3" x14ac:dyDescent="0.25">
      <c r="C321" s="53"/>
    </row>
    <row r="322" spans="3:3" x14ac:dyDescent="0.25">
      <c r="C322" s="53"/>
    </row>
    <row r="323" spans="3:3" x14ac:dyDescent="0.25">
      <c r="C323" s="53"/>
    </row>
    <row r="324" spans="3:3" x14ac:dyDescent="0.25">
      <c r="C324" s="53"/>
    </row>
    <row r="325" spans="3:3" x14ac:dyDescent="0.25">
      <c r="C325" s="53"/>
    </row>
    <row r="326" spans="3:3" x14ac:dyDescent="0.25">
      <c r="C326" s="53"/>
    </row>
    <row r="327" spans="3:3" x14ac:dyDescent="0.25">
      <c r="C327" s="53"/>
    </row>
    <row r="328" spans="3:3" x14ac:dyDescent="0.25">
      <c r="C328" s="53"/>
    </row>
    <row r="329" spans="3:3" x14ac:dyDescent="0.25">
      <c r="C329" s="53"/>
    </row>
    <row r="330" spans="3:3" x14ac:dyDescent="0.25">
      <c r="C330" s="53"/>
    </row>
    <row r="331" spans="3:3" x14ac:dyDescent="0.25">
      <c r="C331" s="53"/>
    </row>
    <row r="332" spans="3:3" x14ac:dyDescent="0.25">
      <c r="C332" s="53"/>
    </row>
    <row r="333" spans="3:3" x14ac:dyDescent="0.25">
      <c r="C333" s="53"/>
    </row>
    <row r="334" spans="3:3" x14ac:dyDescent="0.25">
      <c r="C334" s="53"/>
    </row>
    <row r="335" spans="3:3" x14ac:dyDescent="0.25">
      <c r="C335" s="53"/>
    </row>
    <row r="336" spans="3:3" x14ac:dyDescent="0.25">
      <c r="C336" s="53"/>
    </row>
    <row r="337" spans="3:3" x14ac:dyDescent="0.25">
      <c r="C337" s="53"/>
    </row>
    <row r="338" spans="3:3" x14ac:dyDescent="0.25">
      <c r="C338" s="53"/>
    </row>
    <row r="339" spans="3:3" x14ac:dyDescent="0.25">
      <c r="C339" s="53"/>
    </row>
    <row r="340" spans="3:3" x14ac:dyDescent="0.25">
      <c r="C340" s="53"/>
    </row>
    <row r="341" spans="3:3" x14ac:dyDescent="0.25">
      <c r="C341" s="53"/>
    </row>
    <row r="342" spans="3:3" x14ac:dyDescent="0.25">
      <c r="C342" s="53"/>
    </row>
    <row r="343" spans="3:3" x14ac:dyDescent="0.25">
      <c r="C343" s="53"/>
    </row>
    <row r="344" spans="3:3" x14ac:dyDescent="0.25">
      <c r="C344" s="53"/>
    </row>
    <row r="345" spans="3:3" x14ac:dyDescent="0.25">
      <c r="C345" s="53"/>
    </row>
    <row r="346" spans="3:3" x14ac:dyDescent="0.25">
      <c r="C346" s="53"/>
    </row>
    <row r="347" spans="3:3" x14ac:dyDescent="0.25">
      <c r="C347" s="53"/>
    </row>
    <row r="348" spans="3:3" x14ac:dyDescent="0.25">
      <c r="C348" s="53"/>
    </row>
    <row r="349" spans="3:3" x14ac:dyDescent="0.25">
      <c r="C349" s="53"/>
    </row>
    <row r="350" spans="3:3" x14ac:dyDescent="0.25">
      <c r="C350" s="53"/>
    </row>
    <row r="351" spans="3:3" x14ac:dyDescent="0.25">
      <c r="C351" s="53"/>
    </row>
    <row r="352" spans="3:3" x14ac:dyDescent="0.25">
      <c r="C352" s="53"/>
    </row>
    <row r="353" spans="3:3" x14ac:dyDescent="0.25">
      <c r="C353" s="53"/>
    </row>
    <row r="354" spans="3:3" x14ac:dyDescent="0.25">
      <c r="C354" s="53"/>
    </row>
    <row r="355" spans="3:3" x14ac:dyDescent="0.25">
      <c r="C355" s="53"/>
    </row>
    <row r="356" spans="3:3" x14ac:dyDescent="0.25">
      <c r="C356" s="53"/>
    </row>
    <row r="357" spans="3:3" x14ac:dyDescent="0.25">
      <c r="C357" s="53"/>
    </row>
    <row r="358" spans="3:3" x14ac:dyDescent="0.25">
      <c r="C358" s="53"/>
    </row>
    <row r="359" spans="3:3" x14ac:dyDescent="0.25">
      <c r="C359" s="53"/>
    </row>
    <row r="360" spans="3:3" x14ac:dyDescent="0.25">
      <c r="C360" s="53"/>
    </row>
    <row r="361" spans="3:3" x14ac:dyDescent="0.25">
      <c r="C361" s="53"/>
    </row>
    <row r="362" spans="3:3" x14ac:dyDescent="0.25">
      <c r="C362" s="53"/>
    </row>
    <row r="363" spans="3:3" x14ac:dyDescent="0.25">
      <c r="C363" s="53"/>
    </row>
    <row r="364" spans="3:3" x14ac:dyDescent="0.25">
      <c r="C364" s="53"/>
    </row>
    <row r="365" spans="3:3" x14ac:dyDescent="0.25">
      <c r="C365" s="53"/>
    </row>
    <row r="366" spans="3:3" x14ac:dyDescent="0.25">
      <c r="C366" s="53"/>
    </row>
    <row r="367" spans="3:3" x14ac:dyDescent="0.25">
      <c r="C367" s="53"/>
    </row>
    <row r="368" spans="3:3" x14ac:dyDescent="0.25">
      <c r="C368" s="53"/>
    </row>
    <row r="369" spans="3:3" x14ac:dyDescent="0.25">
      <c r="C369" s="53"/>
    </row>
    <row r="370" spans="3:3" x14ac:dyDescent="0.25">
      <c r="C370" s="53"/>
    </row>
    <row r="371" spans="3:3" x14ac:dyDescent="0.25">
      <c r="C371" s="53"/>
    </row>
    <row r="372" spans="3:3" x14ac:dyDescent="0.25">
      <c r="C372" s="53"/>
    </row>
    <row r="373" spans="3:3" x14ac:dyDescent="0.25">
      <c r="C373" s="53"/>
    </row>
    <row r="374" spans="3:3" x14ac:dyDescent="0.25">
      <c r="C374" s="53"/>
    </row>
    <row r="375" spans="3:3" x14ac:dyDescent="0.25">
      <c r="C375" s="53"/>
    </row>
    <row r="376" spans="3:3" x14ac:dyDescent="0.25">
      <c r="C376" s="53"/>
    </row>
    <row r="377" spans="3:3" x14ac:dyDescent="0.25">
      <c r="C377" s="53"/>
    </row>
    <row r="378" spans="3:3" x14ac:dyDescent="0.25">
      <c r="C378" s="53"/>
    </row>
    <row r="379" spans="3:3" x14ac:dyDescent="0.25">
      <c r="C379" s="53"/>
    </row>
    <row r="380" spans="3:3" x14ac:dyDescent="0.25">
      <c r="C380" s="53"/>
    </row>
    <row r="381" spans="3:3" x14ac:dyDescent="0.25">
      <c r="C381" s="53"/>
    </row>
    <row r="382" spans="3:3" x14ac:dyDescent="0.25">
      <c r="C382" s="53"/>
    </row>
    <row r="383" spans="3:3" x14ac:dyDescent="0.25">
      <c r="C383" s="53"/>
    </row>
    <row r="384" spans="3:3" x14ac:dyDescent="0.25">
      <c r="C384" s="53"/>
    </row>
    <row r="385" spans="3:3" x14ac:dyDescent="0.25">
      <c r="C385" s="53"/>
    </row>
    <row r="386" spans="3:3" x14ac:dyDescent="0.25">
      <c r="C386" s="53"/>
    </row>
    <row r="387" spans="3:3" x14ac:dyDescent="0.25">
      <c r="C387" s="53"/>
    </row>
    <row r="388" spans="3:3" x14ac:dyDescent="0.25">
      <c r="C388" s="53"/>
    </row>
    <row r="389" spans="3:3" x14ac:dyDescent="0.25">
      <c r="C389" s="53"/>
    </row>
    <row r="390" spans="3:3" x14ac:dyDescent="0.25">
      <c r="C390" s="53"/>
    </row>
    <row r="391" spans="3:3" x14ac:dyDescent="0.25">
      <c r="C391" s="53"/>
    </row>
    <row r="392" spans="3:3" x14ac:dyDescent="0.25">
      <c r="C392" s="53"/>
    </row>
    <row r="393" spans="3:3" x14ac:dyDescent="0.25">
      <c r="C393" s="53"/>
    </row>
    <row r="394" spans="3:3" x14ac:dyDescent="0.25">
      <c r="C394" s="53"/>
    </row>
    <row r="395" spans="3:3" x14ac:dyDescent="0.25">
      <c r="C395" s="53"/>
    </row>
    <row r="396" spans="3:3" x14ac:dyDescent="0.25">
      <c r="C396" s="53"/>
    </row>
    <row r="397" spans="3:3" x14ac:dyDescent="0.25">
      <c r="C397" s="53"/>
    </row>
    <row r="398" spans="3:3" x14ac:dyDescent="0.25">
      <c r="C398" s="53"/>
    </row>
    <row r="399" spans="3:3" x14ac:dyDescent="0.25">
      <c r="C399" s="53"/>
    </row>
    <row r="400" spans="3:3" x14ac:dyDescent="0.25">
      <c r="C400" s="53"/>
    </row>
    <row r="401" spans="3:3" x14ac:dyDescent="0.25">
      <c r="C401" s="53"/>
    </row>
    <row r="402" spans="3:3" x14ac:dyDescent="0.25">
      <c r="C402" s="53"/>
    </row>
    <row r="403" spans="3:3" x14ac:dyDescent="0.25">
      <c r="C403" s="53"/>
    </row>
    <row r="404" spans="3:3" x14ac:dyDescent="0.25">
      <c r="C404" s="53"/>
    </row>
    <row r="405" spans="3:3" x14ac:dyDescent="0.25">
      <c r="C405" s="53"/>
    </row>
    <row r="406" spans="3:3" x14ac:dyDescent="0.25">
      <c r="C406" s="53"/>
    </row>
    <row r="407" spans="3:3" x14ac:dyDescent="0.25">
      <c r="C407" s="53"/>
    </row>
    <row r="408" spans="3:3" x14ac:dyDescent="0.25">
      <c r="C408" s="53"/>
    </row>
    <row r="409" spans="3:3" x14ac:dyDescent="0.25">
      <c r="C409" s="53"/>
    </row>
    <row r="410" spans="3:3" x14ac:dyDescent="0.25">
      <c r="C410" s="53"/>
    </row>
    <row r="411" spans="3:3" x14ac:dyDescent="0.25">
      <c r="C411" s="53"/>
    </row>
    <row r="412" spans="3:3" x14ac:dyDescent="0.25">
      <c r="C412" s="53"/>
    </row>
    <row r="413" spans="3:3" x14ac:dyDescent="0.25">
      <c r="C413" s="53"/>
    </row>
    <row r="414" spans="3:3" x14ac:dyDescent="0.25">
      <c r="C414" s="53"/>
    </row>
    <row r="415" spans="3:3" x14ac:dyDescent="0.25">
      <c r="C415" s="53"/>
    </row>
    <row r="416" spans="3:3" x14ac:dyDescent="0.25">
      <c r="C416" s="53"/>
    </row>
    <row r="417" spans="3:3" x14ac:dyDescent="0.25">
      <c r="C417" s="53"/>
    </row>
    <row r="418" spans="3:3" x14ac:dyDescent="0.25">
      <c r="C418" s="53"/>
    </row>
    <row r="419" spans="3:3" x14ac:dyDescent="0.25">
      <c r="C419" s="53"/>
    </row>
    <row r="420" spans="3:3" x14ac:dyDescent="0.25">
      <c r="C420" s="53"/>
    </row>
    <row r="421" spans="3:3" x14ac:dyDescent="0.25">
      <c r="C421" s="53"/>
    </row>
    <row r="422" spans="3:3" x14ac:dyDescent="0.25">
      <c r="C422" s="53"/>
    </row>
    <row r="423" spans="3:3" x14ac:dyDescent="0.25">
      <c r="C423" s="53"/>
    </row>
    <row r="424" spans="3:3" x14ac:dyDescent="0.25">
      <c r="C424" s="53"/>
    </row>
    <row r="425" spans="3:3" x14ac:dyDescent="0.25">
      <c r="C425" s="53"/>
    </row>
    <row r="426" spans="3:3" x14ac:dyDescent="0.25">
      <c r="C426" s="53"/>
    </row>
    <row r="427" spans="3:3" x14ac:dyDescent="0.25">
      <c r="C427" s="53"/>
    </row>
    <row r="428" spans="3:3" x14ac:dyDescent="0.25">
      <c r="C428" s="53"/>
    </row>
    <row r="429" spans="3:3" x14ac:dyDescent="0.25">
      <c r="C429" s="53"/>
    </row>
    <row r="430" spans="3:3" x14ac:dyDescent="0.25">
      <c r="C430" s="53"/>
    </row>
    <row r="431" spans="3:3" x14ac:dyDescent="0.25">
      <c r="C431" s="53"/>
    </row>
    <row r="432" spans="3:3" x14ac:dyDescent="0.25">
      <c r="C432" s="53"/>
    </row>
    <row r="433" spans="3:3" x14ac:dyDescent="0.25">
      <c r="C433" s="53"/>
    </row>
    <row r="434" spans="3:3" x14ac:dyDescent="0.25">
      <c r="C434" s="53"/>
    </row>
    <row r="435" spans="3:3" x14ac:dyDescent="0.25">
      <c r="C435" s="53"/>
    </row>
    <row r="436" spans="3:3" x14ac:dyDescent="0.25">
      <c r="C436" s="53"/>
    </row>
    <row r="437" spans="3:3" x14ac:dyDescent="0.25">
      <c r="C437" s="53"/>
    </row>
    <row r="438" spans="3:3" x14ac:dyDescent="0.25">
      <c r="C438" s="53"/>
    </row>
    <row r="439" spans="3:3" x14ac:dyDescent="0.25">
      <c r="C439" s="53"/>
    </row>
    <row r="440" spans="3:3" x14ac:dyDescent="0.25">
      <c r="C440" s="53"/>
    </row>
    <row r="441" spans="3:3" x14ac:dyDescent="0.25">
      <c r="C441" s="53"/>
    </row>
    <row r="442" spans="3:3" x14ac:dyDescent="0.25">
      <c r="C442" s="53"/>
    </row>
    <row r="443" spans="3:3" x14ac:dyDescent="0.25">
      <c r="C443" s="53"/>
    </row>
    <row r="444" spans="3:3" x14ac:dyDescent="0.25">
      <c r="C444" s="53"/>
    </row>
    <row r="445" spans="3:3" x14ac:dyDescent="0.25">
      <c r="C445" s="53"/>
    </row>
    <row r="446" spans="3:3" x14ac:dyDescent="0.25">
      <c r="C446" s="53"/>
    </row>
    <row r="447" spans="3:3" x14ac:dyDescent="0.25">
      <c r="C447" s="53"/>
    </row>
    <row r="448" spans="3:3" x14ac:dyDescent="0.25">
      <c r="C448" s="53"/>
    </row>
    <row r="449" spans="3:3" x14ac:dyDescent="0.25">
      <c r="C449" s="53"/>
    </row>
    <row r="450" spans="3:3" x14ac:dyDescent="0.25">
      <c r="C450" s="53"/>
    </row>
    <row r="451" spans="3:3" x14ac:dyDescent="0.25">
      <c r="C451" s="53"/>
    </row>
    <row r="452" spans="3:3" x14ac:dyDescent="0.25">
      <c r="C452" s="53"/>
    </row>
    <row r="453" spans="3:3" x14ac:dyDescent="0.25">
      <c r="C453" s="53"/>
    </row>
    <row r="454" spans="3:3" x14ac:dyDescent="0.25">
      <c r="C454" s="53"/>
    </row>
    <row r="455" spans="3:3" x14ac:dyDescent="0.25">
      <c r="C455" s="53"/>
    </row>
    <row r="456" spans="3:3" x14ac:dyDescent="0.25">
      <c r="C456" s="53"/>
    </row>
    <row r="457" spans="3:3" x14ac:dyDescent="0.25">
      <c r="C457" s="53"/>
    </row>
    <row r="458" spans="3:3" x14ac:dyDescent="0.25">
      <c r="C458" s="53"/>
    </row>
    <row r="459" spans="3:3" x14ac:dyDescent="0.25">
      <c r="C459" s="53"/>
    </row>
    <row r="460" spans="3:3" x14ac:dyDescent="0.25">
      <c r="C460" s="53"/>
    </row>
    <row r="461" spans="3:3" x14ac:dyDescent="0.25">
      <c r="C461" s="53"/>
    </row>
    <row r="462" spans="3:3" x14ac:dyDescent="0.25">
      <c r="C462" s="53"/>
    </row>
    <row r="463" spans="3:3" x14ac:dyDescent="0.25">
      <c r="C463" s="53"/>
    </row>
    <row r="464" spans="3:3" x14ac:dyDescent="0.25">
      <c r="C464" s="53"/>
    </row>
    <row r="465" spans="3:3" x14ac:dyDescent="0.25">
      <c r="C465" s="53"/>
    </row>
    <row r="466" spans="3:3" x14ac:dyDescent="0.25">
      <c r="C466" s="53"/>
    </row>
    <row r="467" spans="3:3" x14ac:dyDescent="0.25">
      <c r="C467" s="53"/>
    </row>
    <row r="468" spans="3:3" x14ac:dyDescent="0.25">
      <c r="C468" s="53"/>
    </row>
    <row r="469" spans="3:3" x14ac:dyDescent="0.25">
      <c r="C469" s="53"/>
    </row>
    <row r="470" spans="3:3" x14ac:dyDescent="0.25">
      <c r="C470" s="53"/>
    </row>
    <row r="471" spans="3:3" x14ac:dyDescent="0.25">
      <c r="C471" s="53"/>
    </row>
    <row r="472" spans="3:3" x14ac:dyDescent="0.25">
      <c r="C472" s="53"/>
    </row>
    <row r="473" spans="3:3" x14ac:dyDescent="0.25">
      <c r="C473" s="53"/>
    </row>
    <row r="474" spans="3:3" x14ac:dyDescent="0.25">
      <c r="C474" s="53"/>
    </row>
    <row r="475" spans="3:3" x14ac:dyDescent="0.25">
      <c r="C475" s="53"/>
    </row>
    <row r="476" spans="3:3" x14ac:dyDescent="0.25">
      <c r="C476" s="53"/>
    </row>
    <row r="477" spans="3:3" x14ac:dyDescent="0.25">
      <c r="C477" s="53"/>
    </row>
    <row r="478" spans="3:3" x14ac:dyDescent="0.25">
      <c r="C478" s="53"/>
    </row>
    <row r="479" spans="3:3" x14ac:dyDescent="0.25">
      <c r="C479" s="53"/>
    </row>
    <row r="480" spans="3:3" x14ac:dyDescent="0.25">
      <c r="C480" s="53"/>
    </row>
    <row r="481" spans="3:3" x14ac:dyDescent="0.25">
      <c r="C481" s="53"/>
    </row>
    <row r="482" spans="3:3" x14ac:dyDescent="0.25">
      <c r="C482" s="53"/>
    </row>
    <row r="483" spans="3:3" x14ac:dyDescent="0.25">
      <c r="C483" s="53"/>
    </row>
    <row r="484" spans="3:3" x14ac:dyDescent="0.25">
      <c r="C484" s="53"/>
    </row>
    <row r="485" spans="3:3" x14ac:dyDescent="0.25">
      <c r="C485" s="53"/>
    </row>
    <row r="486" spans="3:3" x14ac:dyDescent="0.25">
      <c r="C486" s="53"/>
    </row>
    <row r="487" spans="3:3" x14ac:dyDescent="0.25">
      <c r="C487" s="53"/>
    </row>
    <row r="488" spans="3:3" x14ac:dyDescent="0.25">
      <c r="C488" s="53"/>
    </row>
    <row r="489" spans="3:3" x14ac:dyDescent="0.25">
      <c r="C489" s="53"/>
    </row>
    <row r="490" spans="3:3" x14ac:dyDescent="0.25">
      <c r="C490" s="53"/>
    </row>
    <row r="491" spans="3:3" x14ac:dyDescent="0.25">
      <c r="C491" s="53"/>
    </row>
    <row r="492" spans="3:3" x14ac:dyDescent="0.25">
      <c r="C492" s="53"/>
    </row>
    <row r="493" spans="3:3" x14ac:dyDescent="0.25">
      <c r="C493" s="53"/>
    </row>
    <row r="494" spans="3:3" x14ac:dyDescent="0.25">
      <c r="C494" s="53"/>
    </row>
    <row r="495" spans="3:3" x14ac:dyDescent="0.25">
      <c r="C495" s="53"/>
    </row>
  </sheetData>
  <mergeCells count="35">
    <mergeCell ref="B54:O54"/>
    <mergeCell ref="B47:O47"/>
    <mergeCell ref="B41:O41"/>
    <mergeCell ref="E29:F29"/>
    <mergeCell ref="B50:O50"/>
    <mergeCell ref="B34:O34"/>
    <mergeCell ref="B44:O44"/>
    <mergeCell ref="I29:J29"/>
    <mergeCell ref="C28:C30"/>
    <mergeCell ref="O29:O30"/>
    <mergeCell ref="B28:B30"/>
    <mergeCell ref="D28:D30"/>
    <mergeCell ref="G29:G30"/>
    <mergeCell ref="E28:G28"/>
    <mergeCell ref="H28:H30"/>
    <mergeCell ref="B31:O31"/>
    <mergeCell ref="B11:O11"/>
    <mergeCell ref="B12:O12"/>
    <mergeCell ref="B5:O5"/>
    <mergeCell ref="B6:O6"/>
    <mergeCell ref="B7:O7"/>
    <mergeCell ref="B8:O8"/>
    <mergeCell ref="B9:O9"/>
    <mergeCell ref="B10:O10"/>
    <mergeCell ref="B13:O13"/>
    <mergeCell ref="L28:L30"/>
    <mergeCell ref="M28:O28"/>
    <mergeCell ref="M29:N29"/>
    <mergeCell ref="I28:K28"/>
    <mergeCell ref="K29:K30"/>
    <mergeCell ref="B14:O14"/>
    <mergeCell ref="A26:O26"/>
    <mergeCell ref="A28:A30"/>
    <mergeCell ref="B15:O15"/>
    <mergeCell ref="B16:O16"/>
  </mergeCells>
  <pageMargins left="1.1811023622047245" right="0.39370078740157483" top="0.74803149606299213" bottom="0.78740157480314965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7"/>
  <sheetViews>
    <sheetView showZeros="0" zoomScaleNormal="100" workbookViewId="0">
      <selection activeCell="U16" sqref="U16"/>
    </sheetView>
  </sheetViews>
  <sheetFormatPr defaultRowHeight="15" x14ac:dyDescent="0.25"/>
  <cols>
    <col min="1" max="1" width="5" style="2" customWidth="1"/>
    <col min="2" max="2" width="37.5703125" style="2" customWidth="1"/>
    <col min="3" max="3" width="6.7109375" style="3" customWidth="1"/>
    <col min="4" max="11" width="10" style="2" hidden="1" customWidth="1"/>
    <col min="12" max="14" width="10" style="2" customWidth="1"/>
    <col min="15" max="15" width="9.140625" style="2"/>
    <col min="16" max="17" width="9.140625" style="2" hidden="1" customWidth="1"/>
    <col min="18" max="19" width="9.140625" style="2" customWidth="1"/>
    <col min="20" max="16384" width="9.140625" style="2"/>
  </cols>
  <sheetData>
    <row r="1" spans="1:15" x14ac:dyDescent="0.25">
      <c r="B1" s="685" t="s">
        <v>308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</row>
    <row r="2" spans="1:15" x14ac:dyDescent="0.25">
      <c r="B2" s="685" t="s">
        <v>511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</row>
    <row r="3" spans="1:15" x14ac:dyDescent="0.25">
      <c r="B3" s="685" t="s">
        <v>524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</row>
    <row r="4" spans="1:15" x14ac:dyDescent="0.25">
      <c r="B4" s="685" t="s">
        <v>327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</row>
    <row r="5" spans="1:15" ht="13.5" hidden="1" customHeight="1" x14ac:dyDescent="0.25">
      <c r="B5" s="686" t="s">
        <v>477</v>
      </c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</row>
    <row r="6" spans="1:15" ht="15" hidden="1" customHeight="1" x14ac:dyDescent="0.25">
      <c r="B6" s="686" t="s">
        <v>478</v>
      </c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686"/>
    </row>
    <row r="7" spans="1:15" ht="13.5" hidden="1" customHeight="1" x14ac:dyDescent="0.25">
      <c r="B7" s="686" t="s">
        <v>477</v>
      </c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</row>
    <row r="8" spans="1:15" ht="15" hidden="1" customHeight="1" x14ac:dyDescent="0.25">
      <c r="B8" s="686" t="s">
        <v>478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</row>
    <row r="9" spans="1:15" ht="15" hidden="1" customHeight="1" x14ac:dyDescent="0.25">
      <c r="B9" s="686" t="s">
        <v>477</v>
      </c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</row>
    <row r="10" spans="1:15" ht="15" hidden="1" customHeight="1" x14ac:dyDescent="0.25">
      <c r="B10" s="686" t="s">
        <v>478</v>
      </c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</row>
    <row r="11" spans="1:15" x14ac:dyDescent="0.25"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ht="44.25" customHeight="1" x14ac:dyDescent="0.25">
      <c r="A12" s="587" t="s">
        <v>502</v>
      </c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</row>
    <row r="13" spans="1:15" ht="18.75" customHeight="1" x14ac:dyDescent="0.25">
      <c r="A13" s="393"/>
      <c r="B13" s="393"/>
      <c r="C13" s="393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4" t="s">
        <v>376</v>
      </c>
    </row>
    <row r="14" spans="1:15" x14ac:dyDescent="0.25">
      <c r="A14" s="676" t="s">
        <v>5</v>
      </c>
      <c r="B14" s="582" t="s">
        <v>328</v>
      </c>
      <c r="C14" s="582" t="s">
        <v>53</v>
      </c>
      <c r="D14" s="577" t="s">
        <v>316</v>
      </c>
      <c r="E14" s="605" t="s">
        <v>189</v>
      </c>
      <c r="F14" s="605"/>
      <c r="G14" s="605"/>
      <c r="H14" s="590" t="s">
        <v>318</v>
      </c>
      <c r="I14" s="611" t="s">
        <v>189</v>
      </c>
      <c r="J14" s="611"/>
      <c r="K14" s="611"/>
      <c r="L14" s="570" t="s">
        <v>0</v>
      </c>
      <c r="M14" s="570" t="s">
        <v>189</v>
      </c>
      <c r="N14" s="570"/>
      <c r="O14" s="570"/>
    </row>
    <row r="15" spans="1:15" x14ac:dyDescent="0.25">
      <c r="A15" s="676"/>
      <c r="B15" s="582"/>
      <c r="C15" s="582"/>
      <c r="D15" s="577"/>
      <c r="E15" s="605" t="s">
        <v>1</v>
      </c>
      <c r="F15" s="605"/>
      <c r="G15" s="577" t="s">
        <v>2</v>
      </c>
      <c r="H15" s="590"/>
      <c r="I15" s="611" t="s">
        <v>1</v>
      </c>
      <c r="J15" s="611"/>
      <c r="K15" s="590" t="s">
        <v>2</v>
      </c>
      <c r="L15" s="570"/>
      <c r="M15" s="570" t="s">
        <v>1</v>
      </c>
      <c r="N15" s="570"/>
      <c r="O15" s="582" t="s">
        <v>2</v>
      </c>
    </row>
    <row r="16" spans="1:15" ht="29.25" customHeight="1" x14ac:dyDescent="0.25">
      <c r="A16" s="676"/>
      <c r="B16" s="582"/>
      <c r="C16" s="582"/>
      <c r="D16" s="577"/>
      <c r="E16" s="392" t="s">
        <v>3</v>
      </c>
      <c r="F16" s="390" t="s">
        <v>4</v>
      </c>
      <c r="G16" s="577"/>
      <c r="H16" s="590"/>
      <c r="I16" s="391" t="s">
        <v>3</v>
      </c>
      <c r="J16" s="388" t="s">
        <v>4</v>
      </c>
      <c r="K16" s="590"/>
      <c r="L16" s="570"/>
      <c r="M16" s="389" t="s">
        <v>3</v>
      </c>
      <c r="N16" s="387" t="s">
        <v>4</v>
      </c>
      <c r="O16" s="582"/>
    </row>
    <row r="17" spans="1:15" ht="18" customHeight="1" x14ac:dyDescent="0.25">
      <c r="A17" s="5" t="s">
        <v>69</v>
      </c>
      <c r="B17" s="687" t="s">
        <v>439</v>
      </c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O17" s="689"/>
    </row>
    <row r="18" spans="1:15" ht="15.75" customHeight="1" x14ac:dyDescent="0.25">
      <c r="A18" s="5" t="s">
        <v>177</v>
      </c>
      <c r="B18" s="567" t="s">
        <v>6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9"/>
    </row>
    <row r="19" spans="1:15" ht="15" customHeight="1" x14ac:dyDescent="0.25">
      <c r="A19" s="5" t="s">
        <v>70</v>
      </c>
      <c r="B19" s="29" t="s">
        <v>20</v>
      </c>
      <c r="C19" s="15"/>
      <c r="D19" s="16">
        <f t="shared" ref="D19:D23" si="0">E19+G19</f>
        <v>290.8</v>
      </c>
      <c r="E19" s="16">
        <f>E20+E21+E22+E23</f>
        <v>279.7</v>
      </c>
      <c r="F19" s="16">
        <f t="shared" ref="F19:G19" si="1">F20+F21+F22+F23</f>
        <v>0</v>
      </c>
      <c r="G19" s="16">
        <f t="shared" si="1"/>
        <v>11.1</v>
      </c>
      <c r="H19" s="10">
        <f t="shared" ref="H19" si="2">I19+K19</f>
        <v>0</v>
      </c>
      <c r="I19" s="10">
        <f>I20+I21+I22+I23</f>
        <v>0</v>
      </c>
      <c r="J19" s="10">
        <f t="shared" ref="J19:K19" si="3">J20+J21+J22+J23</f>
        <v>0</v>
      </c>
      <c r="K19" s="10">
        <f t="shared" si="3"/>
        <v>0</v>
      </c>
      <c r="L19" s="12">
        <f t="shared" ref="L19:O23" si="4">D19+H19</f>
        <v>290.8</v>
      </c>
      <c r="M19" s="12">
        <f t="shared" si="4"/>
        <v>279.7</v>
      </c>
      <c r="N19" s="12">
        <f t="shared" si="4"/>
        <v>0</v>
      </c>
      <c r="O19" s="12">
        <f t="shared" si="4"/>
        <v>11.1</v>
      </c>
    </row>
    <row r="20" spans="1:15" ht="15" customHeight="1" x14ac:dyDescent="0.25">
      <c r="A20" s="19"/>
      <c r="B20" s="80"/>
      <c r="C20" s="377" t="s">
        <v>9</v>
      </c>
      <c r="D20" s="16">
        <f t="shared" si="0"/>
        <v>1.6</v>
      </c>
      <c r="E20" s="16">
        <v>1.6</v>
      </c>
      <c r="F20" s="16"/>
      <c r="G20" s="16"/>
      <c r="H20" s="10"/>
      <c r="I20" s="10"/>
      <c r="J20" s="10"/>
      <c r="K20" s="10"/>
      <c r="L20" s="12">
        <f t="shared" si="4"/>
        <v>1.6</v>
      </c>
      <c r="M20" s="12">
        <f t="shared" si="4"/>
        <v>1.6</v>
      </c>
      <c r="N20" s="12">
        <f t="shared" si="4"/>
        <v>0</v>
      </c>
      <c r="O20" s="12">
        <f t="shared" si="4"/>
        <v>0</v>
      </c>
    </row>
    <row r="21" spans="1:15" ht="15" customHeight="1" x14ac:dyDescent="0.25">
      <c r="A21" s="19"/>
      <c r="B21" s="80"/>
      <c r="C21" s="377" t="s">
        <v>25</v>
      </c>
      <c r="D21" s="16">
        <f t="shared" si="0"/>
        <v>223.8</v>
      </c>
      <c r="E21" s="16">
        <v>223.8</v>
      </c>
      <c r="F21" s="16"/>
      <c r="G21" s="16"/>
      <c r="H21" s="10"/>
      <c r="I21" s="10"/>
      <c r="J21" s="10"/>
      <c r="K21" s="10"/>
      <c r="L21" s="12">
        <f t="shared" si="4"/>
        <v>223.8</v>
      </c>
      <c r="M21" s="12">
        <f t="shared" si="4"/>
        <v>223.8</v>
      </c>
      <c r="N21" s="12">
        <f t="shared" si="4"/>
        <v>0</v>
      </c>
      <c r="O21" s="12">
        <f t="shared" si="4"/>
        <v>0</v>
      </c>
    </row>
    <row r="22" spans="1:15" s="98" customFormat="1" ht="15" customHeight="1" x14ac:dyDescent="0.25">
      <c r="A22" s="297"/>
      <c r="B22" s="298"/>
      <c r="C22" s="15" t="s">
        <v>22</v>
      </c>
      <c r="D22" s="16">
        <f t="shared" si="0"/>
        <v>54.3</v>
      </c>
      <c r="E22" s="16">
        <v>54.3</v>
      </c>
      <c r="F22" s="16"/>
      <c r="G22" s="16"/>
      <c r="H22" s="10">
        <f>I22+K22</f>
        <v>0</v>
      </c>
      <c r="I22" s="10"/>
      <c r="J22" s="10"/>
      <c r="K22" s="10"/>
      <c r="L22" s="12">
        <f t="shared" si="4"/>
        <v>54.3</v>
      </c>
      <c r="M22" s="12">
        <f t="shared" si="4"/>
        <v>54.3</v>
      </c>
      <c r="N22" s="12">
        <f t="shared" si="4"/>
        <v>0</v>
      </c>
      <c r="O22" s="12">
        <f t="shared" si="4"/>
        <v>0</v>
      </c>
    </row>
    <row r="23" spans="1:15" s="98" customFormat="1" ht="15" customHeight="1" x14ac:dyDescent="0.25">
      <c r="A23" s="297"/>
      <c r="B23" s="298"/>
      <c r="C23" s="39" t="s">
        <v>30</v>
      </c>
      <c r="D23" s="16">
        <f t="shared" si="0"/>
        <v>11.1</v>
      </c>
      <c r="E23" s="16"/>
      <c r="F23" s="16"/>
      <c r="G23" s="16">
        <v>11.1</v>
      </c>
      <c r="H23" s="10"/>
      <c r="I23" s="10"/>
      <c r="J23" s="10"/>
      <c r="K23" s="10"/>
      <c r="L23" s="12">
        <f t="shared" si="4"/>
        <v>11.1</v>
      </c>
      <c r="M23" s="12">
        <f t="shared" ref="M23" si="5">E23+I23</f>
        <v>0</v>
      </c>
      <c r="N23" s="12">
        <f t="shared" ref="N23" si="6">F23+J23</f>
        <v>0</v>
      </c>
      <c r="O23" s="12">
        <f t="shared" ref="O23" si="7">G23+K23</f>
        <v>11.1</v>
      </c>
    </row>
    <row r="24" spans="1:15" ht="15" customHeight="1" x14ac:dyDescent="0.25">
      <c r="A24" s="20" t="s">
        <v>71</v>
      </c>
      <c r="B24" s="21" t="s">
        <v>169</v>
      </c>
      <c r="C24" s="28"/>
      <c r="D24" s="258">
        <f>E24+G24</f>
        <v>290.8</v>
      </c>
      <c r="E24" s="23">
        <f>E19</f>
        <v>279.7</v>
      </c>
      <c r="F24" s="23">
        <f>F19</f>
        <v>0</v>
      </c>
      <c r="G24" s="23">
        <f>G19</f>
        <v>11.1</v>
      </c>
      <c r="H24" s="24">
        <f t="shared" ref="H24" si="8">I24+K24</f>
        <v>0</v>
      </c>
      <c r="I24" s="24">
        <f>I19</f>
        <v>0</v>
      </c>
      <c r="J24" s="24">
        <f>J19</f>
        <v>0</v>
      </c>
      <c r="K24" s="24">
        <f>K19</f>
        <v>0</v>
      </c>
      <c r="L24" s="21">
        <f t="shared" ref="L24" si="9">M24+O24</f>
        <v>290.8</v>
      </c>
      <c r="M24" s="21">
        <f>M19</f>
        <v>279.7</v>
      </c>
      <c r="N24" s="21">
        <f>N19</f>
        <v>0</v>
      </c>
      <c r="O24" s="21">
        <f>O19</f>
        <v>11.1</v>
      </c>
    </row>
    <row r="25" spans="1:15" ht="18.75" customHeight="1" x14ac:dyDescent="0.25">
      <c r="A25" s="19" t="s">
        <v>72</v>
      </c>
      <c r="B25" s="567" t="s">
        <v>58</v>
      </c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9"/>
    </row>
    <row r="26" spans="1:15" ht="15" customHeight="1" x14ac:dyDescent="0.25">
      <c r="A26" s="153" t="s">
        <v>73</v>
      </c>
      <c r="B26" s="29" t="s">
        <v>20</v>
      </c>
      <c r="C26" s="30" t="s">
        <v>31</v>
      </c>
      <c r="D26" s="16">
        <f t="shared" ref="D26:D30" si="10">E26+G26</f>
        <v>95.1</v>
      </c>
      <c r="E26" s="16">
        <v>95.1</v>
      </c>
      <c r="F26" s="16">
        <f t="shared" ref="F26:G26" si="11">F27+F28+F29</f>
        <v>0</v>
      </c>
      <c r="G26" s="16">
        <f t="shared" si="11"/>
        <v>0</v>
      </c>
      <c r="H26" s="10">
        <f>I26+K26</f>
        <v>0</v>
      </c>
      <c r="I26" s="10">
        <f>I27+I28</f>
        <v>0</v>
      </c>
      <c r="J26" s="10">
        <f>J27+J28</f>
        <v>0</v>
      </c>
      <c r="K26" s="10">
        <f>K27+K28+K29</f>
        <v>0</v>
      </c>
      <c r="L26" s="12">
        <f t="shared" ref="L26:O30" si="12">D26+H26</f>
        <v>95.1</v>
      </c>
      <c r="M26" s="12">
        <f t="shared" si="12"/>
        <v>95.1</v>
      </c>
      <c r="N26" s="12">
        <f t="shared" si="12"/>
        <v>0</v>
      </c>
      <c r="O26" s="12">
        <f t="shared" si="12"/>
        <v>0</v>
      </c>
    </row>
    <row r="27" spans="1:15" s="37" customFormat="1" ht="15" hidden="1" customHeight="1" x14ac:dyDescent="0.25">
      <c r="A27" s="395"/>
      <c r="B27" s="298"/>
      <c r="C27" s="394" t="s">
        <v>25</v>
      </c>
      <c r="D27" s="16">
        <f t="shared" si="10"/>
        <v>0</v>
      </c>
      <c r="E27" s="16"/>
      <c r="F27" s="16"/>
      <c r="G27" s="16"/>
      <c r="H27" s="10">
        <f t="shared" ref="H27:H29" si="13">I27+K27</f>
        <v>0</v>
      </c>
      <c r="I27" s="10"/>
      <c r="J27" s="10"/>
      <c r="K27" s="10"/>
      <c r="L27" s="12">
        <f t="shared" si="12"/>
        <v>0</v>
      </c>
      <c r="M27" s="12">
        <f t="shared" si="12"/>
        <v>0</v>
      </c>
      <c r="N27" s="12">
        <f t="shared" si="12"/>
        <v>0</v>
      </c>
      <c r="O27" s="12">
        <f t="shared" si="12"/>
        <v>0</v>
      </c>
    </row>
    <row r="28" spans="1:15" ht="15" hidden="1" customHeight="1" x14ac:dyDescent="0.25">
      <c r="A28" s="157"/>
      <c r="B28" s="298"/>
      <c r="C28" s="30" t="s">
        <v>31</v>
      </c>
      <c r="D28" s="16">
        <f t="shared" si="10"/>
        <v>0</v>
      </c>
      <c r="E28" s="16"/>
      <c r="F28" s="16"/>
      <c r="G28" s="16"/>
      <c r="H28" s="10">
        <f t="shared" si="13"/>
        <v>0</v>
      </c>
      <c r="I28" s="10"/>
      <c r="J28" s="10"/>
      <c r="K28" s="10"/>
      <c r="L28" s="12">
        <f t="shared" si="12"/>
        <v>0</v>
      </c>
      <c r="M28" s="12">
        <f t="shared" si="12"/>
        <v>0</v>
      </c>
      <c r="N28" s="12">
        <f t="shared" si="12"/>
        <v>0</v>
      </c>
      <c r="O28" s="12">
        <f t="shared" si="12"/>
        <v>0</v>
      </c>
    </row>
    <row r="29" spans="1:15" ht="15" hidden="1" customHeight="1" x14ac:dyDescent="0.25">
      <c r="A29" s="157"/>
      <c r="B29" s="298"/>
      <c r="C29" s="484" t="s">
        <v>22</v>
      </c>
      <c r="D29" s="16">
        <f t="shared" si="10"/>
        <v>0</v>
      </c>
      <c r="E29" s="16"/>
      <c r="F29" s="16"/>
      <c r="G29" s="16"/>
      <c r="H29" s="10">
        <f t="shared" si="13"/>
        <v>0</v>
      </c>
      <c r="I29" s="10"/>
      <c r="J29" s="10"/>
      <c r="K29" s="10"/>
      <c r="L29" s="12">
        <f t="shared" ref="L29" si="14">D29+H29</f>
        <v>0</v>
      </c>
      <c r="M29" s="12">
        <f t="shared" ref="M29" si="15">E29+I29</f>
        <v>0</v>
      </c>
      <c r="N29" s="12">
        <f t="shared" ref="N29" si="16">F29+J29</f>
        <v>0</v>
      </c>
      <c r="O29" s="12">
        <f t="shared" ref="O29" si="17">G29+K29</f>
        <v>0</v>
      </c>
    </row>
    <row r="30" spans="1:15" s="37" customFormat="1" ht="15" hidden="1" customHeight="1" x14ac:dyDescent="0.25">
      <c r="A30" s="153" t="s">
        <v>74</v>
      </c>
      <c r="B30" s="29" t="s">
        <v>19</v>
      </c>
      <c r="C30" s="301" t="s">
        <v>22</v>
      </c>
      <c r="D30" s="16">
        <f t="shared" si="10"/>
        <v>0</v>
      </c>
      <c r="E30" s="16"/>
      <c r="F30" s="16"/>
      <c r="G30" s="16"/>
      <c r="H30" s="10">
        <f>I30+K30</f>
        <v>0</v>
      </c>
      <c r="I30" s="10"/>
      <c r="J30" s="10"/>
      <c r="K30" s="10"/>
      <c r="L30" s="12">
        <f t="shared" si="12"/>
        <v>0</v>
      </c>
      <c r="M30" s="12">
        <f t="shared" si="12"/>
        <v>0</v>
      </c>
      <c r="N30" s="12">
        <f t="shared" si="12"/>
        <v>0</v>
      </c>
      <c r="O30" s="12">
        <f t="shared" si="12"/>
        <v>0</v>
      </c>
    </row>
    <row r="31" spans="1:15" ht="15" customHeight="1" x14ac:dyDescent="0.25">
      <c r="A31" s="20" t="s">
        <v>74</v>
      </c>
      <c r="B31" s="21" t="s">
        <v>170</v>
      </c>
      <c r="C31" s="28"/>
      <c r="D31" s="258">
        <f>E31+G31</f>
        <v>95.1</v>
      </c>
      <c r="E31" s="23">
        <f>E26+E30</f>
        <v>95.1</v>
      </c>
      <c r="F31" s="23">
        <f>F26+F30</f>
        <v>0</v>
      </c>
      <c r="G31" s="23">
        <f>G26+G30</f>
        <v>0</v>
      </c>
      <c r="H31" s="24">
        <f t="shared" ref="H31" si="18">I31+K31</f>
        <v>0</v>
      </c>
      <c r="I31" s="24">
        <f>I26+I30</f>
        <v>0</v>
      </c>
      <c r="J31" s="24">
        <f>J26+J30</f>
        <v>0</v>
      </c>
      <c r="K31" s="24">
        <f>K26+K30</f>
        <v>0</v>
      </c>
      <c r="L31" s="21">
        <f t="shared" ref="L31" si="19">M31+O31</f>
        <v>95.1</v>
      </c>
      <c r="M31" s="21">
        <f>M26+M30</f>
        <v>95.1</v>
      </c>
      <c r="N31" s="21">
        <f>N26+N30</f>
        <v>0</v>
      </c>
      <c r="O31" s="21">
        <f>O26+O30</f>
        <v>0</v>
      </c>
    </row>
    <row r="32" spans="1:15" ht="18.75" customHeight="1" x14ac:dyDescent="0.25">
      <c r="A32" s="13" t="s">
        <v>75</v>
      </c>
      <c r="B32" s="567" t="s">
        <v>166</v>
      </c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9"/>
    </row>
    <row r="33" spans="1:15" ht="15" customHeight="1" x14ac:dyDescent="0.25">
      <c r="A33" s="13" t="s">
        <v>76</v>
      </c>
      <c r="B33" s="29" t="s">
        <v>20</v>
      </c>
      <c r="C33" s="30" t="s">
        <v>50</v>
      </c>
      <c r="D33" s="16">
        <f t="shared" ref="D33" si="20">E33+G33</f>
        <v>65.3</v>
      </c>
      <c r="E33" s="16">
        <v>65.3</v>
      </c>
      <c r="F33" s="16"/>
      <c r="G33" s="16"/>
      <c r="H33" s="10">
        <f t="shared" ref="H33:H47" si="21">I33+K33</f>
        <v>0</v>
      </c>
      <c r="I33" s="10"/>
      <c r="J33" s="10"/>
      <c r="K33" s="10"/>
      <c r="L33" s="12">
        <f t="shared" ref="L33" si="22">D33+H33</f>
        <v>65.3</v>
      </c>
      <c r="M33" s="12">
        <f t="shared" ref="M33" si="23">E33+I33</f>
        <v>65.3</v>
      </c>
      <c r="N33" s="12">
        <f t="shared" ref="N33" si="24">F33+J33</f>
        <v>0</v>
      </c>
      <c r="O33" s="12">
        <f t="shared" ref="O33" si="25">G33+K33</f>
        <v>0</v>
      </c>
    </row>
    <row r="34" spans="1:15" ht="15" customHeight="1" x14ac:dyDescent="0.25">
      <c r="A34" s="13" t="s">
        <v>77</v>
      </c>
      <c r="B34" s="29" t="s">
        <v>155</v>
      </c>
      <c r="C34" s="30" t="s">
        <v>50</v>
      </c>
      <c r="D34" s="16">
        <f t="shared" ref="D34:D46" si="26">E34+G34</f>
        <v>7.3</v>
      </c>
      <c r="E34" s="16">
        <v>7.3</v>
      </c>
      <c r="F34" s="16"/>
      <c r="G34" s="16"/>
      <c r="H34" s="10">
        <f t="shared" ref="H34:H46" si="27">I34+K34</f>
        <v>0</v>
      </c>
      <c r="I34" s="10"/>
      <c r="J34" s="10"/>
      <c r="K34" s="10"/>
      <c r="L34" s="12">
        <f t="shared" ref="L34:L46" si="28">D34+H34</f>
        <v>7.3</v>
      </c>
      <c r="M34" s="12">
        <f t="shared" ref="M34:M46" si="29">E34+I34</f>
        <v>7.3</v>
      </c>
      <c r="N34" s="12">
        <f t="shared" ref="N34:N46" si="30">F34+J34</f>
        <v>0</v>
      </c>
      <c r="O34" s="12">
        <f t="shared" ref="O34:O46" si="31">G34+K34</f>
        <v>0</v>
      </c>
    </row>
    <row r="35" spans="1:15" ht="15" customHeight="1" x14ac:dyDescent="0.25">
      <c r="A35" s="13" t="s">
        <v>78</v>
      </c>
      <c r="B35" s="18" t="s">
        <v>148</v>
      </c>
      <c r="C35" s="30" t="s">
        <v>50</v>
      </c>
      <c r="D35" s="16">
        <f t="shared" si="26"/>
        <v>5.2</v>
      </c>
      <c r="E35" s="16">
        <v>5.2</v>
      </c>
      <c r="F35" s="16"/>
      <c r="G35" s="16"/>
      <c r="H35" s="10">
        <f t="shared" si="27"/>
        <v>0</v>
      </c>
      <c r="I35" s="10"/>
      <c r="J35" s="10"/>
      <c r="K35" s="10"/>
      <c r="L35" s="12">
        <f t="shared" si="28"/>
        <v>5.2</v>
      </c>
      <c r="M35" s="12">
        <f t="shared" si="29"/>
        <v>5.2</v>
      </c>
      <c r="N35" s="12">
        <f t="shared" si="30"/>
        <v>0</v>
      </c>
      <c r="O35" s="12">
        <f t="shared" si="31"/>
        <v>0</v>
      </c>
    </row>
    <row r="36" spans="1:15" ht="15" customHeight="1" x14ac:dyDescent="0.25">
      <c r="A36" s="13" t="s">
        <v>79</v>
      </c>
      <c r="B36" s="29" t="s">
        <v>386</v>
      </c>
      <c r="C36" s="30" t="s">
        <v>50</v>
      </c>
      <c r="D36" s="16">
        <f t="shared" si="26"/>
        <v>65.5</v>
      </c>
      <c r="E36" s="16">
        <v>65.5</v>
      </c>
      <c r="F36" s="16"/>
      <c r="G36" s="16"/>
      <c r="H36" s="10">
        <f t="shared" si="27"/>
        <v>0</v>
      </c>
      <c r="I36" s="10"/>
      <c r="J36" s="10"/>
      <c r="K36" s="10"/>
      <c r="L36" s="12">
        <f t="shared" si="28"/>
        <v>65.5</v>
      </c>
      <c r="M36" s="12">
        <f t="shared" si="29"/>
        <v>65.5</v>
      </c>
      <c r="N36" s="12">
        <f t="shared" si="30"/>
        <v>0</v>
      </c>
      <c r="O36" s="12">
        <f t="shared" si="31"/>
        <v>0</v>
      </c>
    </row>
    <row r="37" spans="1:15" ht="15" customHeight="1" x14ac:dyDescent="0.25">
      <c r="A37" s="13" t="s">
        <v>80</v>
      </c>
      <c r="B37" s="29" t="s">
        <v>387</v>
      </c>
      <c r="C37" s="30" t="s">
        <v>50</v>
      </c>
      <c r="D37" s="16">
        <f t="shared" si="26"/>
        <v>18.7</v>
      </c>
      <c r="E37" s="16">
        <v>18.7</v>
      </c>
      <c r="F37" s="16"/>
      <c r="G37" s="16"/>
      <c r="H37" s="10">
        <f t="shared" si="27"/>
        <v>0</v>
      </c>
      <c r="I37" s="10"/>
      <c r="J37" s="10"/>
      <c r="K37" s="10"/>
      <c r="L37" s="12">
        <f t="shared" si="28"/>
        <v>18.7</v>
      </c>
      <c r="M37" s="12">
        <f t="shared" si="29"/>
        <v>18.7</v>
      </c>
      <c r="N37" s="12">
        <f t="shared" si="30"/>
        <v>0</v>
      </c>
      <c r="O37" s="12">
        <f t="shared" si="31"/>
        <v>0</v>
      </c>
    </row>
    <row r="38" spans="1:15" ht="15" customHeight="1" x14ac:dyDescent="0.25">
      <c r="A38" s="13" t="s">
        <v>81</v>
      </c>
      <c r="B38" s="29" t="s">
        <v>388</v>
      </c>
      <c r="C38" s="30" t="s">
        <v>50</v>
      </c>
      <c r="D38" s="16">
        <f t="shared" si="26"/>
        <v>17.8</v>
      </c>
      <c r="E38" s="16">
        <v>17.8</v>
      </c>
      <c r="F38" s="16"/>
      <c r="G38" s="16"/>
      <c r="H38" s="10">
        <f t="shared" si="27"/>
        <v>0</v>
      </c>
      <c r="I38" s="10"/>
      <c r="J38" s="10"/>
      <c r="K38" s="10"/>
      <c r="L38" s="12">
        <f t="shared" si="28"/>
        <v>17.8</v>
      </c>
      <c r="M38" s="12">
        <f t="shared" si="29"/>
        <v>17.8</v>
      </c>
      <c r="N38" s="12">
        <f t="shared" si="30"/>
        <v>0</v>
      </c>
      <c r="O38" s="12">
        <f t="shared" si="31"/>
        <v>0</v>
      </c>
    </row>
    <row r="39" spans="1:15" ht="15" customHeight="1" x14ac:dyDescent="0.25">
      <c r="A39" s="13" t="s">
        <v>82</v>
      </c>
      <c r="B39" s="12" t="s">
        <v>363</v>
      </c>
      <c r="C39" s="30" t="s">
        <v>50</v>
      </c>
      <c r="D39" s="16">
        <f t="shared" si="26"/>
        <v>14.6</v>
      </c>
      <c r="E39" s="16">
        <v>14.6</v>
      </c>
      <c r="F39" s="16"/>
      <c r="G39" s="16"/>
      <c r="H39" s="10">
        <f t="shared" si="27"/>
        <v>0</v>
      </c>
      <c r="I39" s="10"/>
      <c r="J39" s="10"/>
      <c r="K39" s="10"/>
      <c r="L39" s="12">
        <f t="shared" si="28"/>
        <v>14.6</v>
      </c>
      <c r="M39" s="12">
        <f t="shared" si="29"/>
        <v>14.6</v>
      </c>
      <c r="N39" s="12">
        <f t="shared" si="30"/>
        <v>0</v>
      </c>
      <c r="O39" s="12">
        <f t="shared" si="31"/>
        <v>0</v>
      </c>
    </row>
    <row r="40" spans="1:15" ht="15" customHeight="1" x14ac:dyDescent="0.25">
      <c r="A40" s="13" t="s">
        <v>83</v>
      </c>
      <c r="B40" s="29" t="s">
        <v>41</v>
      </c>
      <c r="C40" s="30" t="s">
        <v>50</v>
      </c>
      <c r="D40" s="16">
        <f t="shared" si="26"/>
        <v>1.5</v>
      </c>
      <c r="E40" s="16">
        <v>1.5</v>
      </c>
      <c r="F40" s="16"/>
      <c r="G40" s="16"/>
      <c r="H40" s="10">
        <f t="shared" si="27"/>
        <v>0</v>
      </c>
      <c r="I40" s="10"/>
      <c r="J40" s="10"/>
      <c r="K40" s="10"/>
      <c r="L40" s="12">
        <f t="shared" si="28"/>
        <v>1.5</v>
      </c>
      <c r="M40" s="12">
        <f t="shared" si="29"/>
        <v>1.5</v>
      </c>
      <c r="N40" s="12">
        <f t="shared" si="30"/>
        <v>0</v>
      </c>
      <c r="O40" s="12">
        <f t="shared" si="31"/>
        <v>0</v>
      </c>
    </row>
    <row r="41" spans="1:15" ht="15" customHeight="1" x14ac:dyDescent="0.25">
      <c r="A41" s="13" t="s">
        <v>84</v>
      </c>
      <c r="B41" s="93" t="s">
        <v>40</v>
      </c>
      <c r="C41" s="30" t="s">
        <v>50</v>
      </c>
      <c r="D41" s="16">
        <f t="shared" si="26"/>
        <v>3.4</v>
      </c>
      <c r="E41" s="16">
        <v>3.4</v>
      </c>
      <c r="F41" s="16"/>
      <c r="G41" s="16"/>
      <c r="H41" s="10">
        <f t="shared" si="27"/>
        <v>0</v>
      </c>
      <c r="I41" s="10"/>
      <c r="J41" s="10"/>
      <c r="K41" s="10"/>
      <c r="L41" s="12">
        <f t="shared" si="28"/>
        <v>3.4</v>
      </c>
      <c r="M41" s="12">
        <f t="shared" si="29"/>
        <v>3.4</v>
      </c>
      <c r="N41" s="12">
        <f t="shared" si="30"/>
        <v>0</v>
      </c>
      <c r="O41" s="12">
        <f t="shared" si="31"/>
        <v>0</v>
      </c>
    </row>
    <row r="42" spans="1:15" ht="15" customHeight="1" x14ac:dyDescent="0.25">
      <c r="A42" s="13" t="s">
        <v>85</v>
      </c>
      <c r="B42" s="29" t="s">
        <v>149</v>
      </c>
      <c r="C42" s="30" t="s">
        <v>50</v>
      </c>
      <c r="D42" s="16">
        <f t="shared" si="26"/>
        <v>5.4</v>
      </c>
      <c r="E42" s="16">
        <v>5.4</v>
      </c>
      <c r="F42" s="16"/>
      <c r="G42" s="16"/>
      <c r="H42" s="10">
        <f t="shared" si="27"/>
        <v>0</v>
      </c>
      <c r="I42" s="10"/>
      <c r="J42" s="10"/>
      <c r="K42" s="10"/>
      <c r="L42" s="12">
        <f t="shared" si="28"/>
        <v>5.4</v>
      </c>
      <c r="M42" s="12">
        <f t="shared" si="29"/>
        <v>5.4</v>
      </c>
      <c r="N42" s="12">
        <f t="shared" si="30"/>
        <v>0</v>
      </c>
      <c r="O42" s="12">
        <f t="shared" si="31"/>
        <v>0</v>
      </c>
    </row>
    <row r="43" spans="1:15" ht="15" customHeight="1" x14ac:dyDescent="0.25">
      <c r="A43" s="13" t="s">
        <v>86</v>
      </c>
      <c r="B43" s="29" t="s">
        <v>34</v>
      </c>
      <c r="C43" s="30" t="s">
        <v>50</v>
      </c>
      <c r="D43" s="16">
        <f t="shared" si="26"/>
        <v>3.9</v>
      </c>
      <c r="E43" s="16">
        <v>3.9</v>
      </c>
      <c r="F43" s="16"/>
      <c r="G43" s="16"/>
      <c r="H43" s="10">
        <f t="shared" si="27"/>
        <v>0</v>
      </c>
      <c r="I43" s="10"/>
      <c r="J43" s="10"/>
      <c r="K43" s="10"/>
      <c r="L43" s="12">
        <f t="shared" si="28"/>
        <v>3.9</v>
      </c>
      <c r="M43" s="12">
        <f t="shared" si="29"/>
        <v>3.9</v>
      </c>
      <c r="N43" s="12">
        <f t="shared" si="30"/>
        <v>0</v>
      </c>
      <c r="O43" s="12">
        <f t="shared" si="31"/>
        <v>0</v>
      </c>
    </row>
    <row r="44" spans="1:15" ht="15" customHeight="1" x14ac:dyDescent="0.25">
      <c r="A44" s="13" t="s">
        <v>87</v>
      </c>
      <c r="B44" s="29" t="s">
        <v>36</v>
      </c>
      <c r="C44" s="30" t="s">
        <v>50</v>
      </c>
      <c r="D44" s="16">
        <f t="shared" si="26"/>
        <v>3</v>
      </c>
      <c r="E44" s="16">
        <v>3</v>
      </c>
      <c r="F44" s="16"/>
      <c r="G44" s="16"/>
      <c r="H44" s="10">
        <f t="shared" si="27"/>
        <v>0</v>
      </c>
      <c r="I44" s="10"/>
      <c r="J44" s="10"/>
      <c r="K44" s="10"/>
      <c r="L44" s="12">
        <f t="shared" si="28"/>
        <v>3</v>
      </c>
      <c r="M44" s="12">
        <f t="shared" si="29"/>
        <v>3</v>
      </c>
      <c r="N44" s="12">
        <f t="shared" si="30"/>
        <v>0</v>
      </c>
      <c r="O44" s="12">
        <f t="shared" si="31"/>
        <v>0</v>
      </c>
    </row>
    <row r="45" spans="1:15" ht="15" customHeight="1" x14ac:dyDescent="0.25">
      <c r="A45" s="13" t="s">
        <v>88</v>
      </c>
      <c r="B45" s="29" t="s">
        <v>38</v>
      </c>
      <c r="C45" s="30" t="s">
        <v>50</v>
      </c>
      <c r="D45" s="16">
        <f t="shared" si="26"/>
        <v>1.6</v>
      </c>
      <c r="E45" s="16">
        <v>1.6</v>
      </c>
      <c r="F45" s="16"/>
      <c r="G45" s="16"/>
      <c r="H45" s="10">
        <f t="shared" si="27"/>
        <v>0</v>
      </c>
      <c r="I45" s="10"/>
      <c r="J45" s="10"/>
      <c r="K45" s="10"/>
      <c r="L45" s="12">
        <f t="shared" si="28"/>
        <v>1.6</v>
      </c>
      <c r="M45" s="12">
        <f t="shared" si="29"/>
        <v>1.6</v>
      </c>
      <c r="N45" s="12">
        <f t="shared" si="30"/>
        <v>0</v>
      </c>
      <c r="O45" s="12">
        <f t="shared" si="31"/>
        <v>0</v>
      </c>
    </row>
    <row r="46" spans="1:15" ht="15" customHeight="1" x14ac:dyDescent="0.25">
      <c r="A46" s="13" t="s">
        <v>89</v>
      </c>
      <c r="B46" s="35" t="s">
        <v>35</v>
      </c>
      <c r="C46" s="30" t="s">
        <v>50</v>
      </c>
      <c r="D46" s="16">
        <f t="shared" si="26"/>
        <v>3.8</v>
      </c>
      <c r="E46" s="16">
        <v>3.8</v>
      </c>
      <c r="F46" s="16"/>
      <c r="G46" s="16"/>
      <c r="H46" s="10">
        <f t="shared" si="27"/>
        <v>0</v>
      </c>
      <c r="I46" s="10"/>
      <c r="J46" s="10"/>
      <c r="K46" s="10"/>
      <c r="L46" s="12">
        <f t="shared" si="28"/>
        <v>3.8</v>
      </c>
      <c r="M46" s="12">
        <f t="shared" si="29"/>
        <v>3.8</v>
      </c>
      <c r="N46" s="12">
        <f t="shared" si="30"/>
        <v>0</v>
      </c>
      <c r="O46" s="12">
        <f t="shared" si="31"/>
        <v>0</v>
      </c>
    </row>
    <row r="47" spans="1:15" ht="15.95" customHeight="1" x14ac:dyDescent="0.25">
      <c r="A47" s="20" t="s">
        <v>90</v>
      </c>
      <c r="B47" s="21" t="s">
        <v>172</v>
      </c>
      <c r="C47" s="28"/>
      <c r="D47" s="258">
        <f>E47+G47</f>
        <v>217.00000000000003</v>
      </c>
      <c r="E47" s="23">
        <f>SUM(E33:E46)</f>
        <v>217.00000000000003</v>
      </c>
      <c r="F47" s="23">
        <f t="shared" ref="F47:G47" si="32">SUM(F33:F46)</f>
        <v>0</v>
      </c>
      <c r="G47" s="23">
        <f t="shared" si="32"/>
        <v>0</v>
      </c>
      <c r="H47" s="24">
        <f t="shared" si="21"/>
        <v>0</v>
      </c>
      <c r="I47" s="24">
        <f>SUM(I33:I46)</f>
        <v>0</v>
      </c>
      <c r="J47" s="24">
        <f t="shared" ref="J47:K47" si="33">SUM(J33:J46)</f>
        <v>0</v>
      </c>
      <c r="K47" s="24">
        <f t="shared" si="33"/>
        <v>0</v>
      </c>
      <c r="L47" s="21">
        <f t="shared" ref="L47" si="34">M47+O47</f>
        <v>217.00000000000003</v>
      </c>
      <c r="M47" s="21">
        <f>SUM(M33:M46)</f>
        <v>217.00000000000003</v>
      </c>
      <c r="N47" s="21">
        <f t="shared" ref="N47:O47" si="35">SUM(N33:N46)</f>
        <v>0</v>
      </c>
      <c r="O47" s="21">
        <f t="shared" si="35"/>
        <v>0</v>
      </c>
    </row>
    <row r="48" spans="1:15" ht="15.95" customHeight="1" x14ac:dyDescent="0.25">
      <c r="A48" s="38" t="s">
        <v>91</v>
      </c>
      <c r="B48" s="567" t="s">
        <v>176</v>
      </c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9"/>
    </row>
    <row r="49" spans="1:15" ht="15" customHeight="1" x14ac:dyDescent="0.25">
      <c r="A49" s="19" t="s">
        <v>92</v>
      </c>
      <c r="B49" s="29" t="s">
        <v>20</v>
      </c>
      <c r="C49" s="377" t="s">
        <v>25</v>
      </c>
      <c r="D49" s="16">
        <f t="shared" ref="D49" si="36">E49+G49</f>
        <v>29.200000000000003</v>
      </c>
      <c r="E49" s="16">
        <v>7.1</v>
      </c>
      <c r="F49" s="16"/>
      <c r="G49" s="16">
        <v>22.1</v>
      </c>
      <c r="H49" s="9">
        <f t="shared" ref="H49:H50" si="37">I49+K49</f>
        <v>0</v>
      </c>
      <c r="I49" s="10"/>
      <c r="J49" s="10"/>
      <c r="K49" s="203"/>
      <c r="L49" s="11">
        <f t="shared" ref="L49:L50" si="38">M49+O49</f>
        <v>29.200000000000003</v>
      </c>
      <c r="M49" s="11">
        <f t="shared" ref="M49" si="39">E49+I49</f>
        <v>7.1</v>
      </c>
      <c r="N49" s="11">
        <f t="shared" ref="N49" si="40">F49+J49</f>
        <v>0</v>
      </c>
      <c r="O49" s="11">
        <f t="shared" ref="O49" si="41">G49+K49</f>
        <v>22.1</v>
      </c>
    </row>
    <row r="50" spans="1:15" ht="15.95" customHeight="1" x14ac:dyDescent="0.25">
      <c r="A50" s="414" t="s">
        <v>93</v>
      </c>
      <c r="B50" s="44" t="s">
        <v>173</v>
      </c>
      <c r="C50" s="78"/>
      <c r="D50" s="258">
        <f>E50+G50</f>
        <v>29.200000000000003</v>
      </c>
      <c r="E50" s="23">
        <f>SUM(E49:E49)</f>
        <v>7.1</v>
      </c>
      <c r="F50" s="23">
        <f>SUM(F49:F49)</f>
        <v>0</v>
      </c>
      <c r="G50" s="23">
        <f>SUM(G49:G49)</f>
        <v>22.1</v>
      </c>
      <c r="H50" s="24">
        <f t="shared" si="37"/>
        <v>0</v>
      </c>
      <c r="I50" s="24">
        <f>SUM(I49:I49)</f>
        <v>0</v>
      </c>
      <c r="J50" s="24">
        <f>SUM(J49:J49)</f>
        <v>0</v>
      </c>
      <c r="K50" s="24">
        <f>SUM(K49:K49)</f>
        <v>0</v>
      </c>
      <c r="L50" s="21">
        <f t="shared" si="38"/>
        <v>29.200000000000003</v>
      </c>
      <c r="M50" s="21">
        <f>SUM(M49:M49)</f>
        <v>7.1</v>
      </c>
      <c r="N50" s="21">
        <f>SUM(N49:N49)</f>
        <v>0</v>
      </c>
      <c r="O50" s="21">
        <f>SUM(O49:O49)</f>
        <v>22.1</v>
      </c>
    </row>
    <row r="51" spans="1:15" ht="15.95" customHeight="1" x14ac:dyDescent="0.25">
      <c r="A51" s="38" t="s">
        <v>94</v>
      </c>
      <c r="B51" s="567" t="s">
        <v>64</v>
      </c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9"/>
    </row>
    <row r="52" spans="1:15" ht="15" hidden="1" customHeight="1" x14ac:dyDescent="0.25">
      <c r="A52" s="19" t="s">
        <v>95</v>
      </c>
      <c r="B52" s="29" t="s">
        <v>20</v>
      </c>
      <c r="C52" s="39" t="s">
        <v>30</v>
      </c>
      <c r="D52" s="16">
        <f t="shared" ref="D52:D53" si="42">E52+G52</f>
        <v>0</v>
      </c>
      <c r="E52" s="16"/>
      <c r="F52" s="16"/>
      <c r="G52" s="16"/>
      <c r="H52" s="9">
        <f t="shared" ref="H52:H57" si="43">I52+K52</f>
        <v>0</v>
      </c>
      <c r="I52" s="10"/>
      <c r="J52" s="10"/>
      <c r="K52" s="203"/>
      <c r="L52" s="11">
        <f t="shared" ref="L52:L57" si="44">M52+O52</f>
        <v>0</v>
      </c>
      <c r="M52" s="11">
        <f t="shared" ref="M52:O53" si="45">E52+I52</f>
        <v>0</v>
      </c>
      <c r="N52" s="11">
        <f t="shared" si="45"/>
        <v>0</v>
      </c>
      <c r="O52" s="11">
        <f t="shared" si="45"/>
        <v>0</v>
      </c>
    </row>
    <row r="53" spans="1:15" ht="15" customHeight="1" x14ac:dyDescent="0.25">
      <c r="A53" s="13" t="s">
        <v>95</v>
      </c>
      <c r="B53" s="29" t="s">
        <v>27</v>
      </c>
      <c r="C53" s="39" t="s">
        <v>30</v>
      </c>
      <c r="D53" s="16">
        <f t="shared" si="42"/>
        <v>5.2</v>
      </c>
      <c r="E53" s="16">
        <v>5.2</v>
      </c>
      <c r="F53" s="16"/>
      <c r="G53" s="16"/>
      <c r="H53" s="10">
        <f t="shared" si="43"/>
        <v>0</v>
      </c>
      <c r="I53" s="10"/>
      <c r="J53" s="10"/>
      <c r="K53" s="10"/>
      <c r="L53" s="12">
        <f t="shared" ref="L53" si="46">D53+H53</f>
        <v>5.2</v>
      </c>
      <c r="M53" s="12">
        <f t="shared" si="45"/>
        <v>5.2</v>
      </c>
      <c r="N53" s="12">
        <f t="shared" si="45"/>
        <v>0</v>
      </c>
      <c r="O53" s="12">
        <f t="shared" si="45"/>
        <v>0</v>
      </c>
    </row>
    <row r="54" spans="1:15" ht="15" customHeight="1" x14ac:dyDescent="0.25">
      <c r="A54" s="13" t="s">
        <v>96</v>
      </c>
      <c r="B54" s="29" t="s">
        <v>28</v>
      </c>
      <c r="C54" s="39" t="s">
        <v>30</v>
      </c>
      <c r="D54" s="16">
        <f t="shared" ref="D54:D56" si="47">E54+G54</f>
        <v>0.5</v>
      </c>
      <c r="E54" s="16">
        <v>0.5</v>
      </c>
      <c r="F54" s="16"/>
      <c r="G54" s="16"/>
      <c r="H54" s="10">
        <f t="shared" ref="H54:H56" si="48">I54+K54</f>
        <v>0</v>
      </c>
      <c r="I54" s="10"/>
      <c r="J54" s="10"/>
      <c r="K54" s="10"/>
      <c r="L54" s="12">
        <f t="shared" ref="L54:L56" si="49">D54+H54</f>
        <v>0.5</v>
      </c>
      <c r="M54" s="12">
        <f t="shared" ref="M54:M56" si="50">E54+I54</f>
        <v>0.5</v>
      </c>
      <c r="N54" s="12">
        <f t="shared" ref="N54:N56" si="51">F54+J54</f>
        <v>0</v>
      </c>
      <c r="O54" s="12">
        <f t="shared" ref="O54:O56" si="52">G54+K54</f>
        <v>0</v>
      </c>
    </row>
    <row r="55" spans="1:15" ht="15" customHeight="1" x14ac:dyDescent="0.25">
      <c r="A55" s="13" t="s">
        <v>97</v>
      </c>
      <c r="B55" s="12" t="s">
        <v>29</v>
      </c>
      <c r="C55" s="39" t="s">
        <v>30</v>
      </c>
      <c r="D55" s="16">
        <f t="shared" si="47"/>
        <v>2.5</v>
      </c>
      <c r="E55" s="16">
        <v>2.5</v>
      </c>
      <c r="F55" s="16"/>
      <c r="G55" s="16"/>
      <c r="H55" s="10">
        <f t="shared" si="48"/>
        <v>0</v>
      </c>
      <c r="I55" s="10"/>
      <c r="J55" s="10"/>
      <c r="K55" s="10"/>
      <c r="L55" s="12">
        <f t="shared" si="49"/>
        <v>2.5</v>
      </c>
      <c r="M55" s="12">
        <f t="shared" si="50"/>
        <v>2.5</v>
      </c>
      <c r="N55" s="12">
        <f t="shared" si="51"/>
        <v>0</v>
      </c>
      <c r="O55" s="12">
        <f t="shared" si="52"/>
        <v>0</v>
      </c>
    </row>
    <row r="56" spans="1:15" ht="15" customHeight="1" x14ac:dyDescent="0.25">
      <c r="A56" s="13" t="s">
        <v>98</v>
      </c>
      <c r="B56" s="41" t="s">
        <v>62</v>
      </c>
      <c r="C56" s="39" t="s">
        <v>30</v>
      </c>
      <c r="D56" s="16">
        <f t="shared" si="47"/>
        <v>3.5</v>
      </c>
      <c r="E56" s="16">
        <v>3.5</v>
      </c>
      <c r="F56" s="16"/>
      <c r="G56" s="16"/>
      <c r="H56" s="10">
        <f t="shared" si="48"/>
        <v>0</v>
      </c>
      <c r="I56" s="10"/>
      <c r="J56" s="10"/>
      <c r="K56" s="10"/>
      <c r="L56" s="12">
        <f t="shared" si="49"/>
        <v>3.5</v>
      </c>
      <c r="M56" s="12">
        <f t="shared" si="50"/>
        <v>3.5</v>
      </c>
      <c r="N56" s="12">
        <f t="shared" si="51"/>
        <v>0</v>
      </c>
      <c r="O56" s="12">
        <f t="shared" si="52"/>
        <v>0</v>
      </c>
    </row>
    <row r="57" spans="1:15" ht="15.95" customHeight="1" x14ac:dyDescent="0.25">
      <c r="A57" s="414" t="s">
        <v>99</v>
      </c>
      <c r="B57" s="44" t="s">
        <v>174</v>
      </c>
      <c r="C57" s="78"/>
      <c r="D57" s="258">
        <f>E57+G57</f>
        <v>11.7</v>
      </c>
      <c r="E57" s="23">
        <f>SUM(E52:E56)</f>
        <v>11.7</v>
      </c>
      <c r="F57" s="23">
        <f t="shared" ref="F57:G57" si="53">SUM(F52:F56)</f>
        <v>0</v>
      </c>
      <c r="G57" s="23">
        <f t="shared" si="53"/>
        <v>0</v>
      </c>
      <c r="H57" s="24">
        <f t="shared" si="43"/>
        <v>0</v>
      </c>
      <c r="I57" s="24">
        <f>SUM(I52:I56)</f>
        <v>0</v>
      </c>
      <c r="J57" s="24">
        <f t="shared" ref="J57:K57" si="54">SUM(J52:J56)</f>
        <v>0</v>
      </c>
      <c r="K57" s="24">
        <f t="shared" si="54"/>
        <v>0</v>
      </c>
      <c r="L57" s="21">
        <f t="shared" si="44"/>
        <v>11.7</v>
      </c>
      <c r="M57" s="21">
        <f>SUM(M52:M56)</f>
        <v>11.7</v>
      </c>
      <c r="N57" s="21">
        <f t="shared" ref="N57:O57" si="55">SUM(N52:N56)</f>
        <v>0</v>
      </c>
      <c r="O57" s="21">
        <f t="shared" si="55"/>
        <v>0</v>
      </c>
    </row>
    <row r="58" spans="1:15" ht="17.25" customHeight="1" x14ac:dyDescent="0.25">
      <c r="A58" s="32" t="s">
        <v>100</v>
      </c>
      <c r="B58" s="567" t="s">
        <v>66</v>
      </c>
      <c r="C58" s="568"/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9"/>
    </row>
    <row r="59" spans="1:15" x14ac:dyDescent="0.25">
      <c r="A59" s="38" t="s">
        <v>101</v>
      </c>
      <c r="B59" s="12" t="s">
        <v>20</v>
      </c>
      <c r="C59" s="97" t="s">
        <v>24</v>
      </c>
      <c r="D59" s="16">
        <f t="shared" ref="D59" si="56">E59+G59</f>
        <v>120.5</v>
      </c>
      <c r="E59" s="16">
        <v>84.7</v>
      </c>
      <c r="F59" s="16"/>
      <c r="G59" s="16">
        <v>35.799999999999997</v>
      </c>
      <c r="H59" s="9">
        <f t="shared" ref="H59" si="57">I59+K59</f>
        <v>0</v>
      </c>
      <c r="I59" s="10"/>
      <c r="J59" s="10"/>
      <c r="K59" s="203"/>
      <c r="L59" s="11">
        <f t="shared" ref="L59" si="58">M59+O59</f>
        <v>120.5</v>
      </c>
      <c r="M59" s="11">
        <f t="shared" ref="M59" si="59">E59+I59</f>
        <v>84.7</v>
      </c>
      <c r="N59" s="11">
        <f t="shared" ref="N59" si="60">F59+J59</f>
        <v>0</v>
      </c>
      <c r="O59" s="11">
        <f t="shared" ref="O59" si="61">G59+K59</f>
        <v>35.799999999999997</v>
      </c>
    </row>
    <row r="60" spans="1:15" x14ac:dyDescent="0.25">
      <c r="A60" s="38" t="s">
        <v>102</v>
      </c>
      <c r="B60" s="80" t="s">
        <v>51</v>
      </c>
      <c r="C60" s="97" t="s">
        <v>24</v>
      </c>
      <c r="D60" s="16">
        <f t="shared" ref="D60" si="62">E60+G60</f>
        <v>2.8</v>
      </c>
      <c r="E60" s="16">
        <v>2.8</v>
      </c>
      <c r="F60" s="16"/>
      <c r="G60" s="16"/>
      <c r="H60" s="9">
        <f t="shared" ref="H60" si="63">I60+K60</f>
        <v>0</v>
      </c>
      <c r="I60" s="10"/>
      <c r="J60" s="10"/>
      <c r="K60" s="203"/>
      <c r="L60" s="11">
        <f t="shared" ref="L60" si="64">M60+O60</f>
        <v>2.8</v>
      </c>
      <c r="M60" s="11">
        <f t="shared" ref="M60" si="65">E60+I60</f>
        <v>2.8</v>
      </c>
      <c r="N60" s="11">
        <f t="shared" ref="N60" si="66">F60+J60</f>
        <v>0</v>
      </c>
      <c r="O60" s="11">
        <f t="shared" ref="O60" si="67">G60+K60</f>
        <v>0</v>
      </c>
    </row>
    <row r="61" spans="1:15" x14ac:dyDescent="0.25">
      <c r="A61" s="38" t="s">
        <v>103</v>
      </c>
      <c r="B61" s="29" t="s">
        <v>52</v>
      </c>
      <c r="C61" s="97" t="s">
        <v>24</v>
      </c>
      <c r="D61" s="16">
        <f t="shared" ref="D61:D63" si="68">E61+G61</f>
        <v>0.8</v>
      </c>
      <c r="E61" s="16">
        <v>0.8</v>
      </c>
      <c r="F61" s="16"/>
      <c r="G61" s="16"/>
      <c r="H61" s="9">
        <f t="shared" ref="H61:H63" si="69">I61+K61</f>
        <v>0</v>
      </c>
      <c r="I61" s="10"/>
      <c r="J61" s="10"/>
      <c r="K61" s="203"/>
      <c r="L61" s="11">
        <f t="shared" ref="L61:L63" si="70">M61+O61</f>
        <v>0.8</v>
      </c>
      <c r="M61" s="11">
        <f t="shared" ref="M61:M63" si="71">E61+I61</f>
        <v>0.8</v>
      </c>
      <c r="N61" s="11">
        <f t="shared" ref="N61:N63" si="72">F61+J61</f>
        <v>0</v>
      </c>
      <c r="O61" s="11">
        <f t="shared" ref="O61:O63" si="73">G61+K61</f>
        <v>0</v>
      </c>
    </row>
    <row r="62" spans="1:15" x14ac:dyDescent="0.25">
      <c r="A62" s="38" t="s">
        <v>104</v>
      </c>
      <c r="B62" s="12" t="s">
        <v>67</v>
      </c>
      <c r="C62" s="97" t="s">
        <v>24</v>
      </c>
      <c r="D62" s="16">
        <f t="shared" si="68"/>
        <v>3</v>
      </c>
      <c r="E62" s="16">
        <v>3</v>
      </c>
      <c r="F62" s="16"/>
      <c r="G62" s="16"/>
      <c r="H62" s="9">
        <f t="shared" si="69"/>
        <v>0</v>
      </c>
      <c r="I62" s="10"/>
      <c r="J62" s="10"/>
      <c r="K62" s="203"/>
      <c r="L62" s="11">
        <f t="shared" si="70"/>
        <v>3</v>
      </c>
      <c r="M62" s="11">
        <f t="shared" si="71"/>
        <v>3</v>
      </c>
      <c r="N62" s="11">
        <f t="shared" si="72"/>
        <v>0</v>
      </c>
      <c r="O62" s="11">
        <f t="shared" si="73"/>
        <v>0</v>
      </c>
    </row>
    <row r="63" spans="1:15" x14ac:dyDescent="0.25">
      <c r="A63" s="38" t="s">
        <v>105</v>
      </c>
      <c r="B63" s="12" t="s">
        <v>462</v>
      </c>
      <c r="C63" s="97" t="s">
        <v>24</v>
      </c>
      <c r="D63" s="16">
        <f t="shared" si="68"/>
        <v>1.1000000000000001</v>
      </c>
      <c r="E63" s="16">
        <v>1.1000000000000001</v>
      </c>
      <c r="F63" s="16"/>
      <c r="G63" s="16"/>
      <c r="H63" s="9">
        <f t="shared" si="69"/>
        <v>0</v>
      </c>
      <c r="I63" s="10"/>
      <c r="J63" s="10"/>
      <c r="K63" s="203"/>
      <c r="L63" s="11">
        <f t="shared" si="70"/>
        <v>1.1000000000000001</v>
      </c>
      <c r="M63" s="11">
        <f t="shared" si="71"/>
        <v>1.1000000000000001</v>
      </c>
      <c r="N63" s="11">
        <f t="shared" si="72"/>
        <v>0</v>
      </c>
      <c r="O63" s="11">
        <f t="shared" si="73"/>
        <v>0</v>
      </c>
    </row>
    <row r="64" spans="1:15" ht="15.95" customHeight="1" x14ac:dyDescent="0.25">
      <c r="A64" s="415" t="s">
        <v>106</v>
      </c>
      <c r="B64" s="545" t="s">
        <v>175</v>
      </c>
      <c r="C64" s="25"/>
      <c r="D64" s="258">
        <f>E64+G64</f>
        <v>128.19999999999999</v>
      </c>
      <c r="E64" s="23">
        <f>SUM(E59:E63)</f>
        <v>92.399999999999991</v>
      </c>
      <c r="F64" s="23">
        <f t="shared" ref="F64:G64" si="74">SUM(F59:F63)</f>
        <v>0</v>
      </c>
      <c r="G64" s="23">
        <f t="shared" si="74"/>
        <v>35.799999999999997</v>
      </c>
      <c r="H64" s="24">
        <f t="shared" ref="H64" si="75">I64+K64</f>
        <v>0</v>
      </c>
      <c r="I64" s="24">
        <f>SUM(I59:I63)</f>
        <v>0</v>
      </c>
      <c r="J64" s="24">
        <f t="shared" ref="J64:K64" si="76">SUM(J59:J63)</f>
        <v>0</v>
      </c>
      <c r="K64" s="24">
        <f t="shared" si="76"/>
        <v>0</v>
      </c>
      <c r="L64" s="21">
        <f t="shared" ref="L64" si="77">M64+O64</f>
        <v>128.19999999999999</v>
      </c>
      <c r="M64" s="21">
        <f>SUM(M59:M63)</f>
        <v>92.399999999999991</v>
      </c>
      <c r="N64" s="21">
        <f t="shared" ref="N64:O64" si="78">SUM(N59:N63)</f>
        <v>0</v>
      </c>
      <c r="O64" s="21">
        <f t="shared" si="78"/>
        <v>35.799999999999997</v>
      </c>
    </row>
    <row r="65" spans="1:15" ht="18" customHeight="1" x14ac:dyDescent="0.25">
      <c r="A65" s="32" t="s">
        <v>107</v>
      </c>
      <c r="B65" s="682" t="s">
        <v>436</v>
      </c>
      <c r="C65" s="683"/>
      <c r="D65" s="683"/>
      <c r="E65" s="683"/>
      <c r="F65" s="683"/>
      <c r="G65" s="683"/>
      <c r="H65" s="683"/>
      <c r="I65" s="683"/>
      <c r="J65" s="683"/>
      <c r="K65" s="683"/>
      <c r="L65" s="683"/>
      <c r="M65" s="683"/>
      <c r="N65" s="683"/>
      <c r="O65" s="684"/>
    </row>
    <row r="66" spans="1:15" ht="15.75" customHeight="1" x14ac:dyDescent="0.25">
      <c r="A66" s="32" t="s">
        <v>151</v>
      </c>
      <c r="B66" s="567" t="s">
        <v>6</v>
      </c>
      <c r="C66" s="568"/>
      <c r="D66" s="568"/>
      <c r="E66" s="568"/>
      <c r="F66" s="568"/>
      <c r="G66" s="568"/>
      <c r="H66" s="568"/>
      <c r="I66" s="568"/>
      <c r="J66" s="568"/>
      <c r="K66" s="568"/>
      <c r="L66" s="568"/>
      <c r="M66" s="568"/>
      <c r="N66" s="568"/>
      <c r="O66" s="569"/>
    </row>
    <row r="67" spans="1:15" ht="15" customHeight="1" x14ac:dyDescent="0.25">
      <c r="A67" s="32" t="s">
        <v>152</v>
      </c>
      <c r="B67" s="6" t="s">
        <v>20</v>
      </c>
      <c r="C67" s="15" t="s">
        <v>9</v>
      </c>
      <c r="D67" s="16">
        <f t="shared" ref="D67:D69" si="79">E67+G67</f>
        <v>0.4</v>
      </c>
      <c r="E67" s="16">
        <v>0.4</v>
      </c>
      <c r="F67" s="16"/>
      <c r="G67" s="16"/>
      <c r="H67" s="10">
        <f t="shared" ref="H67:H70" si="80">I67+K67</f>
        <v>0</v>
      </c>
      <c r="I67" s="10"/>
      <c r="J67" s="10"/>
      <c r="K67" s="10"/>
      <c r="L67" s="12">
        <f t="shared" ref="L67:L70" si="81">M67+O67</f>
        <v>0.4</v>
      </c>
      <c r="M67" s="12">
        <f t="shared" ref="M67:O69" si="82">E67+I67</f>
        <v>0.4</v>
      </c>
      <c r="N67" s="12">
        <f t="shared" si="82"/>
        <v>0</v>
      </c>
      <c r="O67" s="12">
        <f t="shared" si="82"/>
        <v>0</v>
      </c>
    </row>
    <row r="68" spans="1:15" ht="15" customHeight="1" x14ac:dyDescent="0.25">
      <c r="A68" s="32" t="s">
        <v>108</v>
      </c>
      <c r="B68" s="35" t="s">
        <v>11</v>
      </c>
      <c r="C68" s="15" t="s">
        <v>9</v>
      </c>
      <c r="D68" s="16">
        <f t="shared" ref="D68" si="83">E68+G68</f>
        <v>2.7</v>
      </c>
      <c r="E68" s="16">
        <v>2.7</v>
      </c>
      <c r="F68" s="16"/>
      <c r="G68" s="16"/>
      <c r="H68" s="10">
        <f t="shared" ref="H68" si="84">I68+K68</f>
        <v>0</v>
      </c>
      <c r="I68" s="10"/>
      <c r="J68" s="10"/>
      <c r="K68" s="10"/>
      <c r="L68" s="12">
        <f t="shared" ref="L68" si="85">M68+O68</f>
        <v>2.7</v>
      </c>
      <c r="M68" s="12">
        <f t="shared" ref="M68" si="86">E68+I68</f>
        <v>2.7</v>
      </c>
      <c r="N68" s="12">
        <f t="shared" ref="N68" si="87">F68+J68</f>
        <v>0</v>
      </c>
      <c r="O68" s="12">
        <f t="shared" ref="O68" si="88">G68+K68</f>
        <v>0</v>
      </c>
    </row>
    <row r="69" spans="1:15" ht="15" customHeight="1" x14ac:dyDescent="0.25">
      <c r="A69" s="32" t="s">
        <v>153</v>
      </c>
      <c r="B69" s="12" t="s">
        <v>16</v>
      </c>
      <c r="C69" s="15" t="s">
        <v>9</v>
      </c>
      <c r="D69" s="16">
        <f t="shared" si="79"/>
        <v>0.2</v>
      </c>
      <c r="E69" s="16">
        <v>0.2</v>
      </c>
      <c r="F69" s="16"/>
      <c r="G69" s="16"/>
      <c r="H69" s="10">
        <f t="shared" si="80"/>
        <v>0</v>
      </c>
      <c r="I69" s="10"/>
      <c r="J69" s="10"/>
      <c r="K69" s="10"/>
      <c r="L69" s="12">
        <f t="shared" si="81"/>
        <v>0.2</v>
      </c>
      <c r="M69" s="12">
        <f t="shared" si="82"/>
        <v>0.2</v>
      </c>
      <c r="N69" s="12">
        <f t="shared" si="82"/>
        <v>0</v>
      </c>
      <c r="O69" s="12">
        <f t="shared" si="82"/>
        <v>0</v>
      </c>
    </row>
    <row r="70" spans="1:15" ht="15" customHeight="1" x14ac:dyDescent="0.25">
      <c r="A70" s="416" t="s">
        <v>154</v>
      </c>
      <c r="B70" s="21" t="s">
        <v>169</v>
      </c>
      <c r="C70" s="28"/>
      <c r="D70" s="258">
        <f>E70+G70</f>
        <v>3.3000000000000003</v>
      </c>
      <c r="E70" s="23">
        <f>SUM(E67:E69)</f>
        <v>3.3000000000000003</v>
      </c>
      <c r="F70" s="23">
        <f t="shared" ref="F70:G70" si="89">SUM(F67:F69)</f>
        <v>0</v>
      </c>
      <c r="G70" s="23">
        <f t="shared" si="89"/>
        <v>0</v>
      </c>
      <c r="H70" s="24">
        <f t="shared" si="80"/>
        <v>0</v>
      </c>
      <c r="I70" s="24">
        <f t="shared" ref="I70" si="90">SUM(I67:I69)</f>
        <v>0</v>
      </c>
      <c r="J70" s="24">
        <f t="shared" ref="J70" si="91">SUM(J67:J69)</f>
        <v>0</v>
      </c>
      <c r="K70" s="24">
        <f t="shared" ref="K70" si="92">SUM(K67:K69)</f>
        <v>0</v>
      </c>
      <c r="L70" s="21">
        <f t="shared" si="81"/>
        <v>3.3000000000000003</v>
      </c>
      <c r="M70" s="21">
        <f t="shared" ref="M70" si="93">SUM(M67:M69)</f>
        <v>3.3000000000000003</v>
      </c>
      <c r="N70" s="21">
        <f t="shared" ref="N70" si="94">SUM(N67:N69)</f>
        <v>0</v>
      </c>
      <c r="O70" s="21">
        <f t="shared" ref="O70" si="95">SUM(O67:O69)</f>
        <v>0</v>
      </c>
    </row>
    <row r="71" spans="1:15" ht="18.75" customHeight="1" x14ac:dyDescent="0.25">
      <c r="A71" s="32" t="s">
        <v>109</v>
      </c>
      <c r="B71" s="567" t="s">
        <v>58</v>
      </c>
      <c r="C71" s="568"/>
      <c r="D71" s="568"/>
      <c r="E71" s="568"/>
      <c r="F71" s="568"/>
      <c r="G71" s="568"/>
      <c r="H71" s="568"/>
      <c r="I71" s="568"/>
      <c r="J71" s="568"/>
      <c r="K71" s="568"/>
      <c r="L71" s="568"/>
      <c r="M71" s="568"/>
      <c r="N71" s="568"/>
      <c r="O71" s="569"/>
    </row>
    <row r="72" spans="1:15" ht="15" hidden="1" customHeight="1" x14ac:dyDescent="0.25">
      <c r="A72" s="32" t="s">
        <v>92</v>
      </c>
      <c r="B72" s="35" t="s">
        <v>10</v>
      </c>
      <c r="C72" s="15" t="s">
        <v>22</v>
      </c>
      <c r="D72" s="16">
        <f t="shared" ref="D72:D75" si="96">E72+G72</f>
        <v>0</v>
      </c>
      <c r="E72" s="16"/>
      <c r="F72" s="16"/>
      <c r="G72" s="16"/>
      <c r="H72" s="10">
        <f t="shared" ref="H72:H77" si="97">I72+K72</f>
        <v>0</v>
      </c>
      <c r="I72" s="10"/>
      <c r="J72" s="10"/>
      <c r="K72" s="10"/>
      <c r="L72" s="12">
        <f t="shared" ref="L72:L77" si="98">M72+O72</f>
        <v>0</v>
      </c>
      <c r="M72" s="12">
        <f t="shared" ref="M72:M75" si="99">E72+I72</f>
        <v>0</v>
      </c>
      <c r="N72" s="12">
        <f t="shared" ref="N72:N75" si="100">F72+J72</f>
        <v>0</v>
      </c>
      <c r="O72" s="12">
        <f t="shared" ref="O72:O75" si="101">G72+K72</f>
        <v>0</v>
      </c>
    </row>
    <row r="73" spans="1:15" ht="15" customHeight="1" x14ac:dyDescent="0.25">
      <c r="A73" s="32" t="s">
        <v>110</v>
      </c>
      <c r="B73" s="35" t="s">
        <v>14</v>
      </c>
      <c r="C73" s="15" t="s">
        <v>22</v>
      </c>
      <c r="D73" s="16">
        <f t="shared" si="96"/>
        <v>0.2</v>
      </c>
      <c r="E73" s="16">
        <v>0.2</v>
      </c>
      <c r="F73" s="16"/>
      <c r="G73" s="16"/>
      <c r="H73" s="10">
        <f t="shared" si="97"/>
        <v>0</v>
      </c>
      <c r="I73" s="10"/>
      <c r="J73" s="10"/>
      <c r="K73" s="10"/>
      <c r="L73" s="12">
        <f t="shared" si="98"/>
        <v>0.2</v>
      </c>
      <c r="M73" s="12">
        <f t="shared" ref="M73:M74" si="102">E73+I73</f>
        <v>0.2</v>
      </c>
      <c r="N73" s="12">
        <f t="shared" ref="N73:N74" si="103">F73+J73</f>
        <v>0</v>
      </c>
      <c r="O73" s="12">
        <f t="shared" ref="O73:O74" si="104">G73+K73</f>
        <v>0</v>
      </c>
    </row>
    <row r="74" spans="1:15" ht="15" customHeight="1" x14ac:dyDescent="0.25">
      <c r="A74" s="32" t="s">
        <v>111</v>
      </c>
      <c r="B74" s="12" t="s">
        <v>15</v>
      </c>
      <c r="C74" s="15" t="s">
        <v>22</v>
      </c>
      <c r="D74" s="16">
        <f t="shared" si="96"/>
        <v>0.2</v>
      </c>
      <c r="E74" s="16">
        <v>0.2</v>
      </c>
      <c r="F74" s="16"/>
      <c r="G74" s="16"/>
      <c r="H74" s="10">
        <f t="shared" si="97"/>
        <v>0</v>
      </c>
      <c r="I74" s="10"/>
      <c r="J74" s="10"/>
      <c r="K74" s="10"/>
      <c r="L74" s="12">
        <f t="shared" si="98"/>
        <v>0.2</v>
      </c>
      <c r="M74" s="12">
        <f t="shared" si="102"/>
        <v>0.2</v>
      </c>
      <c r="N74" s="12">
        <f t="shared" si="103"/>
        <v>0</v>
      </c>
      <c r="O74" s="12">
        <f t="shared" si="104"/>
        <v>0</v>
      </c>
    </row>
    <row r="75" spans="1:15" ht="15" customHeight="1" x14ac:dyDescent="0.25">
      <c r="A75" s="32" t="s">
        <v>112</v>
      </c>
      <c r="B75" s="12" t="s">
        <v>16</v>
      </c>
      <c r="C75" s="15" t="s">
        <v>22</v>
      </c>
      <c r="D75" s="16">
        <f t="shared" si="96"/>
        <v>1.8</v>
      </c>
      <c r="E75" s="16">
        <v>1.8</v>
      </c>
      <c r="F75" s="16"/>
      <c r="G75" s="16"/>
      <c r="H75" s="10">
        <f t="shared" si="97"/>
        <v>0</v>
      </c>
      <c r="I75" s="10"/>
      <c r="J75" s="10"/>
      <c r="K75" s="10"/>
      <c r="L75" s="12">
        <f t="shared" si="98"/>
        <v>1.8</v>
      </c>
      <c r="M75" s="12">
        <f t="shared" si="99"/>
        <v>1.8</v>
      </c>
      <c r="N75" s="12">
        <f t="shared" si="100"/>
        <v>0</v>
      </c>
      <c r="O75" s="12">
        <f t="shared" si="101"/>
        <v>0</v>
      </c>
    </row>
    <row r="76" spans="1:15" ht="15" customHeight="1" x14ac:dyDescent="0.25">
      <c r="A76" s="32" t="s">
        <v>113</v>
      </c>
      <c r="B76" s="12" t="s">
        <v>18</v>
      </c>
      <c r="C76" s="15" t="s">
        <v>22</v>
      </c>
      <c r="D76" s="16">
        <f t="shared" ref="D76" si="105">E76+G76</f>
        <v>0.4</v>
      </c>
      <c r="E76" s="16">
        <v>0.4</v>
      </c>
      <c r="F76" s="16"/>
      <c r="G76" s="16"/>
      <c r="H76" s="10">
        <f t="shared" ref="H76" si="106">I76+K76</f>
        <v>0</v>
      </c>
      <c r="I76" s="10"/>
      <c r="J76" s="10"/>
      <c r="K76" s="10"/>
      <c r="L76" s="12">
        <f t="shared" ref="L76" si="107">M76+O76</f>
        <v>0.4</v>
      </c>
      <c r="M76" s="12">
        <f t="shared" ref="M76" si="108">E76+I76</f>
        <v>0.4</v>
      </c>
      <c r="N76" s="12">
        <f t="shared" ref="N76" si="109">F76+J76</f>
        <v>0</v>
      </c>
      <c r="O76" s="12">
        <f t="shared" ref="O76" si="110">G76+K76</f>
        <v>0</v>
      </c>
    </row>
    <row r="77" spans="1:15" ht="15" customHeight="1" x14ac:dyDescent="0.25">
      <c r="A77" s="416" t="s">
        <v>161</v>
      </c>
      <c r="B77" s="21" t="s">
        <v>170</v>
      </c>
      <c r="C77" s="28"/>
      <c r="D77" s="258">
        <f>E77+G77</f>
        <v>2.6</v>
      </c>
      <c r="E77" s="23">
        <f>SUM(E72:E76)</f>
        <v>2.6</v>
      </c>
      <c r="F77" s="23">
        <f t="shared" ref="F77:G77" si="111">SUM(F72:F76)</f>
        <v>0</v>
      </c>
      <c r="G77" s="23">
        <f t="shared" si="111"/>
        <v>0</v>
      </c>
      <c r="H77" s="24">
        <f t="shared" si="97"/>
        <v>0</v>
      </c>
      <c r="I77" s="24">
        <f>SUM(I72:I76)</f>
        <v>0</v>
      </c>
      <c r="J77" s="24">
        <f t="shared" ref="J77:K77" si="112">SUM(J72:J76)</f>
        <v>0</v>
      </c>
      <c r="K77" s="24">
        <f t="shared" si="112"/>
        <v>0</v>
      </c>
      <c r="L77" s="21">
        <f t="shared" si="98"/>
        <v>2.6</v>
      </c>
      <c r="M77" s="21">
        <f>SUM(M72:M76)</f>
        <v>2.6</v>
      </c>
      <c r="N77" s="21">
        <f t="shared" ref="N77:O77" si="113">SUM(N72:N76)</f>
        <v>0</v>
      </c>
      <c r="O77" s="21">
        <f t="shared" si="113"/>
        <v>0</v>
      </c>
    </row>
    <row r="78" spans="1:15" ht="15.95" customHeight="1" x14ac:dyDescent="0.25">
      <c r="A78" s="32" t="s">
        <v>114</v>
      </c>
      <c r="B78" s="567" t="s">
        <v>61</v>
      </c>
      <c r="C78" s="568"/>
      <c r="D78" s="568"/>
      <c r="E78" s="568"/>
      <c r="F78" s="568"/>
      <c r="G78" s="568"/>
      <c r="H78" s="568"/>
      <c r="I78" s="568"/>
      <c r="J78" s="568"/>
      <c r="K78" s="568"/>
      <c r="L78" s="568"/>
      <c r="M78" s="568"/>
      <c r="N78" s="568"/>
      <c r="O78" s="568"/>
    </row>
    <row r="79" spans="1:15" ht="15" customHeight="1" x14ac:dyDescent="0.25">
      <c r="A79" s="32" t="s">
        <v>115</v>
      </c>
      <c r="B79" s="35" t="s">
        <v>20</v>
      </c>
      <c r="C79" s="15" t="s">
        <v>32</v>
      </c>
      <c r="D79" s="16">
        <f>E79+G79</f>
        <v>35.299999999999997</v>
      </c>
      <c r="E79" s="16">
        <v>9.6</v>
      </c>
      <c r="F79" s="16"/>
      <c r="G79" s="16">
        <v>25.7</v>
      </c>
      <c r="H79" s="10">
        <f t="shared" ref="H79:H81" si="114">I79+K79</f>
        <v>0</v>
      </c>
      <c r="I79" s="10"/>
      <c r="J79" s="10"/>
      <c r="K79" s="10"/>
      <c r="L79" s="12">
        <f t="shared" ref="L79:L81" si="115">M79+O79</f>
        <v>35.299999999999997</v>
      </c>
      <c r="M79" s="12">
        <f t="shared" ref="M79:O79" si="116">E79+I79</f>
        <v>9.6</v>
      </c>
      <c r="N79" s="12">
        <f t="shared" si="116"/>
        <v>0</v>
      </c>
      <c r="O79" s="12">
        <f t="shared" si="116"/>
        <v>25.7</v>
      </c>
    </row>
    <row r="80" spans="1:15" ht="15" customHeight="1" x14ac:dyDescent="0.25">
      <c r="A80" s="32" t="s">
        <v>116</v>
      </c>
      <c r="B80" s="29" t="s">
        <v>68</v>
      </c>
      <c r="C80" s="15" t="s">
        <v>32</v>
      </c>
      <c r="D80" s="16">
        <f>E80+G80</f>
        <v>0.2</v>
      </c>
      <c r="E80" s="16">
        <v>0.2</v>
      </c>
      <c r="F80" s="16"/>
      <c r="G80" s="16"/>
      <c r="H80" s="10">
        <f t="shared" ref="H80" si="117">I80+K80</f>
        <v>0</v>
      </c>
      <c r="I80" s="10"/>
      <c r="J80" s="10"/>
      <c r="K80" s="10"/>
      <c r="L80" s="12">
        <f t="shared" ref="L80" si="118">M80+O80</f>
        <v>0.2</v>
      </c>
      <c r="M80" s="12">
        <f t="shared" ref="M80" si="119">E80+I80</f>
        <v>0.2</v>
      </c>
      <c r="N80" s="12">
        <f t="shared" ref="N80" si="120">F80+J80</f>
        <v>0</v>
      </c>
      <c r="O80" s="12">
        <f t="shared" ref="O80" si="121">G80+K80</f>
        <v>0</v>
      </c>
    </row>
    <row r="81" spans="1:15" ht="15.95" customHeight="1" x14ac:dyDescent="0.25">
      <c r="A81" s="416" t="s">
        <v>117</v>
      </c>
      <c r="B81" s="44" t="s">
        <v>171</v>
      </c>
      <c r="C81" s="78"/>
      <c r="D81" s="258">
        <f>E81+G81</f>
        <v>35.5</v>
      </c>
      <c r="E81" s="23">
        <f>SUM(E79:E80)</f>
        <v>9.7999999999999989</v>
      </c>
      <c r="F81" s="23">
        <f t="shared" ref="F81:G81" si="122">SUM(F79:F80)</f>
        <v>0</v>
      </c>
      <c r="G81" s="23">
        <f t="shared" si="122"/>
        <v>25.7</v>
      </c>
      <c r="H81" s="24">
        <f t="shared" si="114"/>
        <v>0</v>
      </c>
      <c r="I81" s="24">
        <f>SUM(I79:I80)</f>
        <v>0</v>
      </c>
      <c r="J81" s="24">
        <f t="shared" ref="J81:K81" si="123">SUM(J79:J80)</f>
        <v>0</v>
      </c>
      <c r="K81" s="24">
        <f t="shared" si="123"/>
        <v>0</v>
      </c>
      <c r="L81" s="21">
        <f t="shared" si="115"/>
        <v>35.5</v>
      </c>
      <c r="M81" s="21">
        <f>SUM(M79:M80)</f>
        <v>9.7999999999999989</v>
      </c>
      <c r="N81" s="21">
        <f t="shared" ref="N81:O81" si="124">SUM(N79:N80)</f>
        <v>0</v>
      </c>
      <c r="O81" s="21">
        <f t="shared" si="124"/>
        <v>25.7</v>
      </c>
    </row>
    <row r="82" spans="1:15" ht="15.95" customHeight="1" x14ac:dyDescent="0.25">
      <c r="A82" s="32" t="s">
        <v>118</v>
      </c>
      <c r="B82" s="567" t="s">
        <v>166</v>
      </c>
      <c r="C82" s="568"/>
      <c r="D82" s="568"/>
      <c r="E82" s="568"/>
      <c r="F82" s="568"/>
      <c r="G82" s="568"/>
      <c r="H82" s="568"/>
      <c r="I82" s="568"/>
      <c r="J82" s="568"/>
      <c r="K82" s="568"/>
      <c r="L82" s="568"/>
      <c r="M82" s="568"/>
      <c r="N82" s="568"/>
      <c r="O82" s="569"/>
    </row>
    <row r="83" spans="1:15" ht="15" customHeight="1" x14ac:dyDescent="0.25">
      <c r="A83" s="32" t="s">
        <v>157</v>
      </c>
      <c r="B83" s="92" t="s">
        <v>54</v>
      </c>
      <c r="C83" s="30" t="s">
        <v>50</v>
      </c>
      <c r="D83" s="16">
        <f t="shared" ref="D83" si="125">E83+G83</f>
        <v>1</v>
      </c>
      <c r="E83" s="16">
        <v>1</v>
      </c>
      <c r="F83" s="16"/>
      <c r="G83" s="16"/>
      <c r="H83" s="10">
        <f t="shared" ref="H83" si="126">I83+K83</f>
        <v>0</v>
      </c>
      <c r="I83" s="10"/>
      <c r="J83" s="10"/>
      <c r="K83" s="10"/>
      <c r="L83" s="12">
        <f t="shared" ref="L83" si="127">M83+O83</f>
        <v>1</v>
      </c>
      <c r="M83" s="12">
        <f t="shared" ref="M83" si="128">E83+I83</f>
        <v>1</v>
      </c>
      <c r="N83" s="12">
        <f t="shared" ref="N83" si="129">F83+J83</f>
        <v>0</v>
      </c>
      <c r="O83" s="12">
        <f t="shared" ref="O83" si="130">G83+K83</f>
        <v>0</v>
      </c>
    </row>
    <row r="84" spans="1:15" ht="15" customHeight="1" x14ac:dyDescent="0.25">
      <c r="A84" s="32" t="s">
        <v>119</v>
      </c>
      <c r="B84" s="29" t="s">
        <v>155</v>
      </c>
      <c r="C84" s="30" t="s">
        <v>50</v>
      </c>
      <c r="D84" s="16">
        <f t="shared" ref="D84:D106" si="131">E84+G84</f>
        <v>0.1</v>
      </c>
      <c r="E84" s="16">
        <v>0.1</v>
      </c>
      <c r="F84" s="16"/>
      <c r="G84" s="16"/>
      <c r="H84" s="10">
        <f t="shared" ref="H84:H119" si="132">I84+K84</f>
        <v>0</v>
      </c>
      <c r="I84" s="10"/>
      <c r="J84" s="10"/>
      <c r="K84" s="10"/>
      <c r="L84" s="12">
        <f t="shared" ref="L84:L119" si="133">M84+O84</f>
        <v>0.1</v>
      </c>
      <c r="M84" s="12">
        <f t="shared" ref="M84:O89" si="134">E84+I84</f>
        <v>0.1</v>
      </c>
      <c r="N84" s="12">
        <f t="shared" si="134"/>
        <v>0</v>
      </c>
      <c r="O84" s="12">
        <f t="shared" si="134"/>
        <v>0</v>
      </c>
    </row>
    <row r="85" spans="1:15" ht="15" customHeight="1" x14ac:dyDescent="0.25">
      <c r="A85" s="32" t="s">
        <v>120</v>
      </c>
      <c r="B85" s="29" t="s">
        <v>385</v>
      </c>
      <c r="C85" s="30" t="s">
        <v>50</v>
      </c>
      <c r="D85" s="16">
        <f t="shared" ref="D85" si="135">E85+G85</f>
        <v>0.3</v>
      </c>
      <c r="E85" s="16">
        <v>0.3</v>
      </c>
      <c r="F85" s="16"/>
      <c r="G85" s="16"/>
      <c r="H85" s="10">
        <f t="shared" ref="H85" si="136">I85+K85</f>
        <v>0</v>
      </c>
      <c r="I85" s="10"/>
      <c r="J85" s="10"/>
      <c r="K85" s="10"/>
      <c r="L85" s="12">
        <f t="shared" ref="L85" si="137">M85+O85</f>
        <v>0.3</v>
      </c>
      <c r="M85" s="12">
        <f t="shared" ref="M85" si="138">E85+I85</f>
        <v>0.3</v>
      </c>
      <c r="N85" s="12">
        <f t="shared" ref="N85" si="139">F85+J85</f>
        <v>0</v>
      </c>
      <c r="O85" s="12">
        <f t="shared" ref="O85" si="140">G85+K85</f>
        <v>0</v>
      </c>
    </row>
    <row r="86" spans="1:15" ht="15" customHeight="1" x14ac:dyDescent="0.25">
      <c r="A86" s="32" t="s">
        <v>121</v>
      </c>
      <c r="B86" s="18" t="s">
        <v>148</v>
      </c>
      <c r="C86" s="30" t="s">
        <v>50</v>
      </c>
      <c r="D86" s="16">
        <f t="shared" ref="D86" si="141">E86+G86</f>
        <v>0.3</v>
      </c>
      <c r="E86" s="16">
        <v>0.3</v>
      </c>
      <c r="F86" s="16"/>
      <c r="G86" s="16"/>
      <c r="H86" s="10">
        <f t="shared" ref="H86" si="142">I86+K86</f>
        <v>0</v>
      </c>
      <c r="I86" s="10"/>
      <c r="J86" s="10"/>
      <c r="K86" s="10"/>
      <c r="L86" s="12">
        <f t="shared" ref="L86" si="143">M86+O86</f>
        <v>0.3</v>
      </c>
      <c r="M86" s="12">
        <f t="shared" ref="M86" si="144">E86+I86</f>
        <v>0.3</v>
      </c>
      <c r="N86" s="12">
        <f t="shared" ref="N86" si="145">F86+J86</f>
        <v>0</v>
      </c>
      <c r="O86" s="12">
        <f t="shared" ref="O86" si="146">G86+K86</f>
        <v>0</v>
      </c>
    </row>
    <row r="87" spans="1:15" ht="15" customHeight="1" x14ac:dyDescent="0.25">
      <c r="A87" s="32" t="s">
        <v>122</v>
      </c>
      <c r="B87" s="12" t="s">
        <v>322</v>
      </c>
      <c r="C87" s="30" t="s">
        <v>50</v>
      </c>
      <c r="D87" s="16">
        <f t="shared" si="131"/>
        <v>0.2</v>
      </c>
      <c r="E87" s="16">
        <v>0.2</v>
      </c>
      <c r="F87" s="16"/>
      <c r="G87" s="16"/>
      <c r="H87" s="10">
        <f t="shared" si="132"/>
        <v>0</v>
      </c>
      <c r="I87" s="10"/>
      <c r="J87" s="10"/>
      <c r="K87" s="10"/>
      <c r="L87" s="12">
        <f t="shared" si="133"/>
        <v>0.2</v>
      </c>
      <c r="M87" s="12">
        <f t="shared" si="134"/>
        <v>0.2</v>
      </c>
      <c r="N87" s="12">
        <f t="shared" si="134"/>
        <v>0</v>
      </c>
      <c r="O87" s="12">
        <f t="shared" si="134"/>
        <v>0</v>
      </c>
    </row>
    <row r="88" spans="1:15" ht="15" customHeight="1" x14ac:dyDescent="0.25">
      <c r="A88" s="32" t="s">
        <v>123</v>
      </c>
      <c r="B88" s="29" t="s">
        <v>386</v>
      </c>
      <c r="C88" s="15" t="s">
        <v>50</v>
      </c>
      <c r="D88" s="16">
        <f t="shared" si="131"/>
        <v>0.4</v>
      </c>
      <c r="E88" s="16">
        <v>0.4</v>
      </c>
      <c r="F88" s="16"/>
      <c r="G88" s="16"/>
      <c r="H88" s="10">
        <f t="shared" si="132"/>
        <v>0</v>
      </c>
      <c r="I88" s="10"/>
      <c r="J88" s="10"/>
      <c r="K88" s="10"/>
      <c r="L88" s="12">
        <f t="shared" si="133"/>
        <v>0.4</v>
      </c>
      <c r="M88" s="12">
        <f t="shared" si="134"/>
        <v>0.4</v>
      </c>
      <c r="N88" s="12">
        <f t="shared" si="134"/>
        <v>0</v>
      </c>
      <c r="O88" s="12">
        <f t="shared" si="134"/>
        <v>0</v>
      </c>
    </row>
    <row r="89" spans="1:15" ht="15" customHeight="1" x14ac:dyDescent="0.25">
      <c r="A89" s="32" t="s">
        <v>124</v>
      </c>
      <c r="B89" s="29" t="s">
        <v>387</v>
      </c>
      <c r="C89" s="15" t="s">
        <v>50</v>
      </c>
      <c r="D89" s="16">
        <f t="shared" si="131"/>
        <v>0.9</v>
      </c>
      <c r="E89" s="16">
        <v>0.9</v>
      </c>
      <c r="F89" s="16"/>
      <c r="G89" s="16"/>
      <c r="H89" s="10">
        <f t="shared" si="132"/>
        <v>0</v>
      </c>
      <c r="I89" s="10"/>
      <c r="J89" s="10"/>
      <c r="K89" s="10"/>
      <c r="L89" s="12">
        <f t="shared" si="133"/>
        <v>0.9</v>
      </c>
      <c r="M89" s="12">
        <f t="shared" si="134"/>
        <v>0.9</v>
      </c>
      <c r="N89" s="12">
        <f t="shared" si="134"/>
        <v>0</v>
      </c>
      <c r="O89" s="12">
        <f t="shared" si="134"/>
        <v>0</v>
      </c>
    </row>
    <row r="90" spans="1:15" ht="15" customHeight="1" x14ac:dyDescent="0.25">
      <c r="A90" s="32" t="s">
        <v>125</v>
      </c>
      <c r="B90" s="12" t="s">
        <v>160</v>
      </c>
      <c r="C90" s="30" t="s">
        <v>50</v>
      </c>
      <c r="D90" s="16">
        <f t="shared" ref="D90" si="147">E90+G90</f>
        <v>0.3</v>
      </c>
      <c r="E90" s="16">
        <v>0.3</v>
      </c>
      <c r="F90" s="16"/>
      <c r="G90" s="16"/>
      <c r="H90" s="10">
        <f t="shared" ref="H90" si="148">I90+K90</f>
        <v>0</v>
      </c>
      <c r="I90" s="10"/>
      <c r="J90" s="10"/>
      <c r="K90" s="10"/>
      <c r="L90" s="12">
        <f t="shared" ref="L90" si="149">M90+O90</f>
        <v>0.3</v>
      </c>
      <c r="M90" s="12">
        <f t="shared" ref="M90" si="150">E90+I90</f>
        <v>0.3</v>
      </c>
      <c r="N90" s="12">
        <f t="shared" ref="N90" si="151">F90+J90</f>
        <v>0</v>
      </c>
      <c r="O90" s="12">
        <f t="shared" ref="O90" si="152">G90+K90</f>
        <v>0</v>
      </c>
    </row>
    <row r="91" spans="1:15" ht="15" customHeight="1" x14ac:dyDescent="0.25">
      <c r="A91" s="32" t="s">
        <v>126</v>
      </c>
      <c r="B91" s="12" t="s">
        <v>364</v>
      </c>
      <c r="C91" s="30" t="s">
        <v>50</v>
      </c>
      <c r="D91" s="16">
        <f t="shared" ref="D91" si="153">E91+G91</f>
        <v>0.2</v>
      </c>
      <c r="E91" s="16">
        <v>0.2</v>
      </c>
      <c r="F91" s="16"/>
      <c r="G91" s="16"/>
      <c r="H91" s="10">
        <f t="shared" ref="H91" si="154">I91+K91</f>
        <v>0</v>
      </c>
      <c r="I91" s="10"/>
      <c r="J91" s="10"/>
      <c r="K91" s="10"/>
      <c r="L91" s="12">
        <f t="shared" ref="L91" si="155">M91+O91</f>
        <v>0.2</v>
      </c>
      <c r="M91" s="12">
        <f t="shared" ref="M91" si="156">E91+I91</f>
        <v>0.2</v>
      </c>
      <c r="N91" s="12">
        <f t="shared" ref="N91" si="157">F91+J91</f>
        <v>0</v>
      </c>
      <c r="O91" s="12">
        <f t="shared" ref="O91" si="158">G91+K91</f>
        <v>0</v>
      </c>
    </row>
    <row r="92" spans="1:15" ht="15" customHeight="1" x14ac:dyDescent="0.25">
      <c r="A92" s="32" t="s">
        <v>127</v>
      </c>
      <c r="B92" s="33" t="s">
        <v>41</v>
      </c>
      <c r="C92" s="82" t="s">
        <v>50</v>
      </c>
      <c r="D92" s="16">
        <f t="shared" si="131"/>
        <v>0.2</v>
      </c>
      <c r="E92" s="16">
        <v>0.2</v>
      </c>
      <c r="F92" s="16"/>
      <c r="G92" s="16"/>
      <c r="H92" s="10">
        <f t="shared" si="132"/>
        <v>0</v>
      </c>
      <c r="I92" s="10"/>
      <c r="J92" s="10"/>
      <c r="K92" s="10"/>
      <c r="L92" s="12">
        <f t="shared" si="133"/>
        <v>0.2</v>
      </c>
      <c r="M92" s="12">
        <f t="shared" ref="M92:O118" si="159">E92+I92</f>
        <v>0.2</v>
      </c>
      <c r="N92" s="12">
        <f t="shared" si="159"/>
        <v>0</v>
      </c>
      <c r="O92" s="12">
        <f t="shared" si="159"/>
        <v>0</v>
      </c>
    </row>
    <row r="93" spans="1:15" ht="15" customHeight="1" x14ac:dyDescent="0.25">
      <c r="A93" s="32" t="s">
        <v>128</v>
      </c>
      <c r="B93" s="34" t="s">
        <v>365</v>
      </c>
      <c r="C93" s="82" t="s">
        <v>50</v>
      </c>
      <c r="D93" s="16">
        <f>E93+G93</f>
        <v>0.1</v>
      </c>
      <c r="E93" s="16">
        <v>0.1</v>
      </c>
      <c r="F93" s="16"/>
      <c r="G93" s="16"/>
      <c r="H93" s="10">
        <f>I93+K93</f>
        <v>0</v>
      </c>
      <c r="I93" s="10"/>
      <c r="J93" s="10"/>
      <c r="K93" s="10"/>
      <c r="L93" s="12">
        <f>M93+O93</f>
        <v>0.1</v>
      </c>
      <c r="M93" s="12">
        <f>E93+I93</f>
        <v>0.1</v>
      </c>
      <c r="N93" s="12">
        <f>F93+J93</f>
        <v>0</v>
      </c>
      <c r="O93" s="12">
        <f>G93+K93</f>
        <v>0</v>
      </c>
    </row>
    <row r="94" spans="1:15" ht="15" customHeight="1" x14ac:dyDescent="0.25">
      <c r="A94" s="32" t="s">
        <v>129</v>
      </c>
      <c r="B94" s="34" t="s">
        <v>40</v>
      </c>
      <c r="C94" s="82" t="s">
        <v>50</v>
      </c>
      <c r="D94" s="16">
        <f t="shared" si="131"/>
        <v>0.1</v>
      </c>
      <c r="E94" s="16">
        <v>0.1</v>
      </c>
      <c r="F94" s="16"/>
      <c r="G94" s="16"/>
      <c r="H94" s="10">
        <f t="shared" si="132"/>
        <v>0</v>
      </c>
      <c r="I94" s="10"/>
      <c r="J94" s="10"/>
      <c r="K94" s="10"/>
      <c r="L94" s="12">
        <f t="shared" si="133"/>
        <v>0.1</v>
      </c>
      <c r="M94" s="12">
        <f t="shared" si="159"/>
        <v>0.1</v>
      </c>
      <c r="N94" s="12">
        <f t="shared" si="159"/>
        <v>0</v>
      </c>
      <c r="O94" s="12">
        <f t="shared" si="159"/>
        <v>0</v>
      </c>
    </row>
    <row r="95" spans="1:15" ht="15" customHeight="1" x14ac:dyDescent="0.25">
      <c r="A95" s="32" t="s">
        <v>130</v>
      </c>
      <c r="B95" s="29" t="s">
        <v>500</v>
      </c>
      <c r="C95" s="30" t="s">
        <v>50</v>
      </c>
      <c r="D95" s="16">
        <f t="shared" si="131"/>
        <v>0.1</v>
      </c>
      <c r="E95" s="16">
        <v>0.1</v>
      </c>
      <c r="F95" s="16"/>
      <c r="G95" s="16"/>
      <c r="H95" s="10">
        <f t="shared" si="132"/>
        <v>0</v>
      </c>
      <c r="I95" s="10"/>
      <c r="J95" s="10"/>
      <c r="K95" s="10"/>
      <c r="L95" s="12">
        <f t="shared" si="133"/>
        <v>0.1</v>
      </c>
      <c r="M95" s="12">
        <f t="shared" si="159"/>
        <v>0.1</v>
      </c>
      <c r="N95" s="12">
        <f t="shared" si="159"/>
        <v>0</v>
      </c>
      <c r="O95" s="12">
        <f t="shared" si="159"/>
        <v>0</v>
      </c>
    </row>
    <row r="96" spans="1:15" ht="15" customHeight="1" x14ac:dyDescent="0.25">
      <c r="A96" s="32" t="s">
        <v>158</v>
      </c>
      <c r="B96" s="29" t="s">
        <v>149</v>
      </c>
      <c r="C96" s="30" t="s">
        <v>50</v>
      </c>
      <c r="D96" s="16">
        <f t="shared" si="131"/>
        <v>4.4000000000000004</v>
      </c>
      <c r="E96" s="16">
        <v>4.4000000000000004</v>
      </c>
      <c r="F96" s="16"/>
      <c r="G96" s="16"/>
      <c r="H96" s="10">
        <f t="shared" si="132"/>
        <v>0</v>
      </c>
      <c r="I96" s="10"/>
      <c r="J96" s="10"/>
      <c r="K96" s="10"/>
      <c r="L96" s="12">
        <f t="shared" si="133"/>
        <v>4.4000000000000004</v>
      </c>
      <c r="M96" s="12">
        <f t="shared" si="159"/>
        <v>4.4000000000000004</v>
      </c>
      <c r="N96" s="12">
        <f t="shared" si="159"/>
        <v>0</v>
      </c>
      <c r="O96" s="12">
        <f t="shared" si="159"/>
        <v>0</v>
      </c>
    </row>
    <row r="97" spans="1:17" ht="15" customHeight="1" x14ac:dyDescent="0.25">
      <c r="A97" s="32" t="s">
        <v>131</v>
      </c>
      <c r="B97" s="29" t="s">
        <v>34</v>
      </c>
      <c r="C97" s="30" t="s">
        <v>50</v>
      </c>
      <c r="D97" s="16">
        <f t="shared" si="131"/>
        <v>1.7</v>
      </c>
      <c r="E97" s="16">
        <v>1.7</v>
      </c>
      <c r="F97" s="16"/>
      <c r="G97" s="16"/>
      <c r="H97" s="10">
        <f t="shared" si="132"/>
        <v>0</v>
      </c>
      <c r="I97" s="10"/>
      <c r="J97" s="10"/>
      <c r="K97" s="10"/>
      <c r="L97" s="12">
        <f t="shared" si="133"/>
        <v>1.7</v>
      </c>
      <c r="M97" s="12">
        <f t="shared" si="159"/>
        <v>1.7</v>
      </c>
      <c r="N97" s="12">
        <f t="shared" si="159"/>
        <v>0</v>
      </c>
      <c r="O97" s="12">
        <f t="shared" si="159"/>
        <v>0</v>
      </c>
    </row>
    <row r="98" spans="1:17" ht="15" customHeight="1" x14ac:dyDescent="0.25">
      <c r="A98" s="32" t="s">
        <v>132</v>
      </c>
      <c r="B98" s="29" t="s">
        <v>36</v>
      </c>
      <c r="C98" s="30" t="s">
        <v>50</v>
      </c>
      <c r="D98" s="16">
        <f t="shared" si="131"/>
        <v>0.9</v>
      </c>
      <c r="E98" s="16">
        <v>0.9</v>
      </c>
      <c r="F98" s="16"/>
      <c r="G98" s="16"/>
      <c r="H98" s="10">
        <f t="shared" si="132"/>
        <v>0</v>
      </c>
      <c r="I98" s="10"/>
      <c r="J98" s="10"/>
      <c r="K98" s="10"/>
      <c r="L98" s="12">
        <f t="shared" si="133"/>
        <v>0.9</v>
      </c>
      <c r="M98" s="12">
        <f t="shared" si="159"/>
        <v>0.9</v>
      </c>
      <c r="N98" s="12">
        <f t="shared" si="159"/>
        <v>0</v>
      </c>
      <c r="O98" s="12">
        <f t="shared" si="159"/>
        <v>0</v>
      </c>
    </row>
    <row r="99" spans="1:17" ht="15" customHeight="1" x14ac:dyDescent="0.25">
      <c r="A99" s="32" t="s">
        <v>133</v>
      </c>
      <c r="B99" s="29" t="s">
        <v>38</v>
      </c>
      <c r="C99" s="30" t="s">
        <v>50</v>
      </c>
      <c r="D99" s="16">
        <f t="shared" si="131"/>
        <v>2.2000000000000002</v>
      </c>
      <c r="E99" s="16">
        <v>2.2000000000000002</v>
      </c>
      <c r="F99" s="16"/>
      <c r="G99" s="16"/>
      <c r="H99" s="10">
        <f t="shared" si="132"/>
        <v>0</v>
      </c>
      <c r="I99" s="10"/>
      <c r="J99" s="10"/>
      <c r="K99" s="10"/>
      <c r="L99" s="12">
        <f t="shared" si="133"/>
        <v>2.2000000000000002</v>
      </c>
      <c r="M99" s="12">
        <f t="shared" si="159"/>
        <v>2.2000000000000002</v>
      </c>
      <c r="N99" s="12">
        <f t="shared" si="159"/>
        <v>0</v>
      </c>
      <c r="O99" s="12">
        <f t="shared" si="159"/>
        <v>0</v>
      </c>
    </row>
    <row r="100" spans="1:17" ht="16.5" customHeight="1" x14ac:dyDescent="0.25">
      <c r="A100" s="32" t="s">
        <v>134</v>
      </c>
      <c r="B100" s="12" t="s">
        <v>37</v>
      </c>
      <c r="C100" s="30" t="s">
        <v>50</v>
      </c>
      <c r="D100" s="16">
        <f t="shared" si="131"/>
        <v>2.5</v>
      </c>
      <c r="E100" s="16">
        <v>2.5</v>
      </c>
      <c r="F100" s="16"/>
      <c r="G100" s="16"/>
      <c r="H100" s="10">
        <f t="shared" si="132"/>
        <v>0</v>
      </c>
      <c r="I100" s="10"/>
      <c r="J100" s="10"/>
      <c r="K100" s="10"/>
      <c r="L100" s="12">
        <f t="shared" si="133"/>
        <v>2.5</v>
      </c>
      <c r="M100" s="12">
        <f t="shared" si="159"/>
        <v>2.5</v>
      </c>
      <c r="N100" s="12">
        <f t="shared" si="159"/>
        <v>0</v>
      </c>
      <c r="O100" s="12">
        <f t="shared" si="159"/>
        <v>0</v>
      </c>
    </row>
    <row r="101" spans="1:17" x14ac:dyDescent="0.25">
      <c r="A101" s="32" t="s">
        <v>135</v>
      </c>
      <c r="B101" s="35" t="s">
        <v>35</v>
      </c>
      <c r="C101" s="15" t="s">
        <v>50</v>
      </c>
      <c r="D101" s="16">
        <f t="shared" si="131"/>
        <v>3.7</v>
      </c>
      <c r="E101" s="16">
        <v>3.7</v>
      </c>
      <c r="F101" s="16"/>
      <c r="G101" s="16"/>
      <c r="H101" s="10">
        <f t="shared" si="132"/>
        <v>0</v>
      </c>
      <c r="I101" s="10"/>
      <c r="J101" s="10"/>
      <c r="K101" s="10"/>
      <c r="L101" s="12">
        <f t="shared" si="133"/>
        <v>3.7</v>
      </c>
      <c r="M101" s="12">
        <f t="shared" si="159"/>
        <v>3.7</v>
      </c>
      <c r="N101" s="12">
        <f t="shared" si="159"/>
        <v>0</v>
      </c>
      <c r="O101" s="12">
        <f t="shared" si="159"/>
        <v>0</v>
      </c>
    </row>
    <row r="102" spans="1:17" x14ac:dyDescent="0.25">
      <c r="A102" s="32" t="s">
        <v>136</v>
      </c>
      <c r="B102" s="35" t="s">
        <v>39</v>
      </c>
      <c r="C102" s="15" t="s">
        <v>50</v>
      </c>
      <c r="D102" s="16">
        <f t="shared" ref="D102" si="160">E102+G102</f>
        <v>0.1</v>
      </c>
      <c r="E102" s="16">
        <v>0.1</v>
      </c>
      <c r="F102" s="16"/>
      <c r="G102" s="16"/>
      <c r="H102" s="10">
        <f t="shared" ref="H102" si="161">I102+K102</f>
        <v>0</v>
      </c>
      <c r="I102" s="10"/>
      <c r="J102" s="10"/>
      <c r="K102" s="10"/>
      <c r="L102" s="12">
        <f t="shared" ref="L102" si="162">M102+O102</f>
        <v>0.1</v>
      </c>
      <c r="M102" s="12">
        <f t="shared" ref="M102" si="163">E102+I102</f>
        <v>0.1</v>
      </c>
      <c r="N102" s="12">
        <f t="shared" ref="N102" si="164">F102+J102</f>
        <v>0</v>
      </c>
      <c r="O102" s="12">
        <f t="shared" ref="O102" si="165">G102+K102</f>
        <v>0</v>
      </c>
    </row>
    <row r="103" spans="1:17" ht="15" customHeight="1" x14ac:dyDescent="0.25">
      <c r="A103" s="32" t="s">
        <v>137</v>
      </c>
      <c r="B103" s="35" t="s">
        <v>48</v>
      </c>
      <c r="C103" s="15" t="s">
        <v>50</v>
      </c>
      <c r="D103" s="16">
        <f t="shared" si="131"/>
        <v>0.5</v>
      </c>
      <c r="E103" s="16">
        <v>0.5</v>
      </c>
      <c r="F103" s="16"/>
      <c r="G103" s="16"/>
      <c r="H103" s="10">
        <f t="shared" si="132"/>
        <v>0</v>
      </c>
      <c r="I103" s="10"/>
      <c r="J103" s="10"/>
      <c r="K103" s="10"/>
      <c r="L103" s="12">
        <f t="shared" si="133"/>
        <v>0.5</v>
      </c>
      <c r="M103" s="12">
        <f t="shared" si="159"/>
        <v>0.5</v>
      </c>
      <c r="N103" s="12">
        <f t="shared" si="159"/>
        <v>0</v>
      </c>
      <c r="O103" s="12">
        <f t="shared" si="159"/>
        <v>0</v>
      </c>
    </row>
    <row r="104" spans="1:17" ht="15" customHeight="1" x14ac:dyDescent="0.25">
      <c r="A104" s="32" t="s">
        <v>159</v>
      </c>
      <c r="B104" s="35" t="s">
        <v>47</v>
      </c>
      <c r="C104" s="15" t="s">
        <v>50</v>
      </c>
      <c r="D104" s="16">
        <f t="shared" si="131"/>
        <v>5</v>
      </c>
      <c r="E104" s="16">
        <v>5</v>
      </c>
      <c r="F104" s="16">
        <v>4.8</v>
      </c>
      <c r="G104" s="16"/>
      <c r="H104" s="10">
        <f t="shared" si="132"/>
        <v>0</v>
      </c>
      <c r="I104" s="10"/>
      <c r="J104" s="10"/>
      <c r="K104" s="10"/>
      <c r="L104" s="12">
        <f t="shared" si="133"/>
        <v>5</v>
      </c>
      <c r="M104" s="12">
        <f t="shared" si="159"/>
        <v>5</v>
      </c>
      <c r="N104" s="12">
        <f t="shared" si="159"/>
        <v>4.8</v>
      </c>
      <c r="O104" s="12">
        <f t="shared" si="159"/>
        <v>0</v>
      </c>
    </row>
    <row r="105" spans="1:17" ht="15" customHeight="1" x14ac:dyDescent="0.25">
      <c r="A105" s="32" t="s">
        <v>138</v>
      </c>
      <c r="B105" s="35" t="s">
        <v>63</v>
      </c>
      <c r="C105" s="15" t="s">
        <v>50</v>
      </c>
      <c r="D105" s="16">
        <f t="shared" si="131"/>
        <v>2</v>
      </c>
      <c r="E105" s="16">
        <v>2</v>
      </c>
      <c r="F105" s="16">
        <v>0.8</v>
      </c>
      <c r="G105" s="16"/>
      <c r="H105" s="10">
        <f t="shared" si="132"/>
        <v>0</v>
      </c>
      <c r="I105" s="10"/>
      <c r="J105" s="10"/>
      <c r="K105" s="10"/>
      <c r="L105" s="12">
        <f t="shared" si="133"/>
        <v>2</v>
      </c>
      <c r="M105" s="12">
        <f t="shared" si="159"/>
        <v>2</v>
      </c>
      <c r="N105" s="12">
        <f t="shared" si="159"/>
        <v>0.8</v>
      </c>
      <c r="O105" s="12">
        <f t="shared" si="159"/>
        <v>0</v>
      </c>
    </row>
    <row r="106" spans="1:17" ht="15" customHeight="1" x14ac:dyDescent="0.25">
      <c r="A106" s="32" t="s">
        <v>178</v>
      </c>
      <c r="B106" s="35" t="s">
        <v>49</v>
      </c>
      <c r="C106" s="15" t="s">
        <v>50</v>
      </c>
      <c r="D106" s="16">
        <f t="shared" si="131"/>
        <v>4.9000000000000004</v>
      </c>
      <c r="E106" s="16">
        <v>4.9000000000000004</v>
      </c>
      <c r="F106" s="16"/>
      <c r="G106" s="16"/>
      <c r="H106" s="10">
        <f t="shared" si="132"/>
        <v>0</v>
      </c>
      <c r="I106" s="10"/>
      <c r="J106" s="10"/>
      <c r="K106" s="10"/>
      <c r="L106" s="12">
        <f t="shared" si="133"/>
        <v>4.9000000000000004</v>
      </c>
      <c r="M106" s="12">
        <f t="shared" si="159"/>
        <v>4.9000000000000004</v>
      </c>
      <c r="N106" s="12">
        <f t="shared" si="159"/>
        <v>0</v>
      </c>
      <c r="O106" s="12">
        <f t="shared" si="159"/>
        <v>0</v>
      </c>
    </row>
    <row r="107" spans="1:17" ht="15.95" customHeight="1" x14ac:dyDescent="0.25">
      <c r="A107" s="416" t="s">
        <v>179</v>
      </c>
      <c r="B107" s="21" t="s">
        <v>172</v>
      </c>
      <c r="C107" s="25"/>
      <c r="D107" s="258">
        <f>E107+G107</f>
        <v>32.1</v>
      </c>
      <c r="E107" s="23">
        <f>SUM(E83:E106)</f>
        <v>32.1</v>
      </c>
      <c r="F107" s="23">
        <f t="shared" ref="F107:G107" si="166">SUM(F83:F106)</f>
        <v>5.6</v>
      </c>
      <c r="G107" s="23">
        <f t="shared" si="166"/>
        <v>0</v>
      </c>
      <c r="H107" s="24">
        <f t="shared" si="132"/>
        <v>0</v>
      </c>
      <c r="I107" s="24">
        <f>SUM(I83:I106)</f>
        <v>0</v>
      </c>
      <c r="J107" s="24">
        <f t="shared" ref="J107:K107" si="167">SUM(J83:J106)</f>
        <v>0</v>
      </c>
      <c r="K107" s="24">
        <f t="shared" si="167"/>
        <v>0</v>
      </c>
      <c r="L107" s="21">
        <f t="shared" si="133"/>
        <v>32.1</v>
      </c>
      <c r="M107" s="21">
        <f>SUM(M83:M106)</f>
        <v>32.1</v>
      </c>
      <c r="N107" s="21">
        <f t="shared" ref="N107:Q107" si="168">SUM(N83:N106)</f>
        <v>5.6</v>
      </c>
      <c r="O107" s="21">
        <f t="shared" si="168"/>
        <v>0</v>
      </c>
      <c r="P107" s="21">
        <f t="shared" si="168"/>
        <v>0</v>
      </c>
      <c r="Q107" s="21">
        <f t="shared" si="168"/>
        <v>0</v>
      </c>
    </row>
    <row r="108" spans="1:17" ht="15.95" customHeight="1" x14ac:dyDescent="0.25">
      <c r="A108" s="32" t="s">
        <v>180</v>
      </c>
      <c r="B108" s="567" t="s">
        <v>64</v>
      </c>
      <c r="C108" s="568"/>
      <c r="D108" s="568"/>
      <c r="E108" s="568"/>
      <c r="F108" s="568"/>
      <c r="G108" s="568"/>
      <c r="H108" s="568"/>
      <c r="I108" s="568"/>
      <c r="J108" s="568"/>
      <c r="K108" s="568"/>
      <c r="L108" s="568"/>
      <c r="M108" s="568"/>
      <c r="N108" s="568"/>
      <c r="O108" s="568"/>
    </row>
    <row r="109" spans="1:17" ht="15.95" customHeight="1" x14ac:dyDescent="0.25">
      <c r="A109" s="32" t="s">
        <v>181</v>
      </c>
      <c r="B109" s="12" t="s">
        <v>16</v>
      </c>
      <c r="C109" s="39" t="s">
        <v>30</v>
      </c>
      <c r="D109" s="16">
        <f t="shared" ref="D109" si="169">E109+G109</f>
        <v>0.4</v>
      </c>
      <c r="E109" s="16">
        <v>0.4</v>
      </c>
      <c r="F109" s="16"/>
      <c r="G109" s="16"/>
      <c r="H109" s="10">
        <f t="shared" ref="H109" si="170">I109+K109</f>
        <v>0</v>
      </c>
      <c r="I109" s="10"/>
      <c r="J109" s="10"/>
      <c r="K109" s="10"/>
      <c r="L109" s="12">
        <f t="shared" ref="L109" si="171">M109+O109</f>
        <v>0.4</v>
      </c>
      <c r="M109" s="12">
        <f t="shared" ref="M109" si="172">E109+I109</f>
        <v>0.4</v>
      </c>
      <c r="N109" s="12">
        <f t="shared" ref="N109" si="173">F109+J109</f>
        <v>0</v>
      </c>
      <c r="O109" s="12">
        <f t="shared" ref="O109" si="174">G109+K109</f>
        <v>0</v>
      </c>
    </row>
    <row r="110" spans="1:17" ht="15" hidden="1" customHeight="1" x14ac:dyDescent="0.25">
      <c r="A110" s="38" t="s">
        <v>117</v>
      </c>
      <c r="B110" s="29" t="s">
        <v>57</v>
      </c>
      <c r="C110" s="39" t="s">
        <v>30</v>
      </c>
      <c r="D110" s="16">
        <f t="shared" ref="D110" si="175">E110+G110</f>
        <v>0</v>
      </c>
      <c r="E110" s="16"/>
      <c r="F110" s="16"/>
      <c r="G110" s="16"/>
      <c r="H110" s="10">
        <f t="shared" si="132"/>
        <v>0</v>
      </c>
      <c r="I110" s="10"/>
      <c r="J110" s="10"/>
      <c r="K110" s="10"/>
      <c r="L110" s="12">
        <f t="shared" si="133"/>
        <v>0</v>
      </c>
      <c r="M110" s="12">
        <f t="shared" si="159"/>
        <v>0</v>
      </c>
      <c r="N110" s="12">
        <f t="shared" si="159"/>
        <v>0</v>
      </c>
      <c r="O110" s="12">
        <f t="shared" si="159"/>
        <v>0</v>
      </c>
    </row>
    <row r="111" spans="1:17" ht="15" hidden="1" customHeight="1" x14ac:dyDescent="0.25">
      <c r="A111" s="38" t="s">
        <v>118</v>
      </c>
      <c r="B111" s="29" t="s">
        <v>65</v>
      </c>
      <c r="C111" s="39" t="s">
        <v>30</v>
      </c>
      <c r="D111" s="16">
        <f t="shared" ref="D111" si="176">E111+G111</f>
        <v>0</v>
      </c>
      <c r="E111" s="16"/>
      <c r="F111" s="16"/>
      <c r="G111" s="16"/>
      <c r="H111" s="10">
        <f t="shared" ref="H111" si="177">I111+K111</f>
        <v>0</v>
      </c>
      <c r="I111" s="10"/>
      <c r="J111" s="10"/>
      <c r="K111" s="10"/>
      <c r="L111" s="12">
        <f t="shared" ref="L111" si="178">M111+O111</f>
        <v>0</v>
      </c>
      <c r="M111" s="12">
        <f t="shared" ref="M111" si="179">E111+I111</f>
        <v>0</v>
      </c>
      <c r="N111" s="12">
        <f t="shared" ref="N111" si="180">F111+J111</f>
        <v>0</v>
      </c>
      <c r="O111" s="12">
        <f t="shared" ref="O111" si="181">G111+K111</f>
        <v>0</v>
      </c>
    </row>
    <row r="112" spans="1:17" ht="15" customHeight="1" x14ac:dyDescent="0.25">
      <c r="A112" s="38" t="s">
        <v>182</v>
      </c>
      <c r="B112" s="29" t="s">
        <v>29</v>
      </c>
      <c r="C112" s="39" t="s">
        <v>30</v>
      </c>
      <c r="D112" s="16">
        <f t="shared" ref="D112:D113" si="182">E112+G112</f>
        <v>0.2</v>
      </c>
      <c r="E112" s="16">
        <v>0.2</v>
      </c>
      <c r="F112" s="16"/>
      <c r="G112" s="16"/>
      <c r="H112" s="10">
        <f t="shared" ref="H112:H113" si="183">I112+K112</f>
        <v>0</v>
      </c>
      <c r="I112" s="10"/>
      <c r="J112" s="10"/>
      <c r="K112" s="10"/>
      <c r="L112" s="12">
        <f t="shared" ref="L112:L113" si="184">M112+O112</f>
        <v>0.2</v>
      </c>
      <c r="M112" s="12">
        <f t="shared" ref="M112:M113" si="185">E112+I112</f>
        <v>0.2</v>
      </c>
      <c r="N112" s="12">
        <f t="shared" ref="N112:N113" si="186">F112+J112</f>
        <v>0</v>
      </c>
      <c r="O112" s="12">
        <f t="shared" ref="O112:O113" si="187">G112+K112</f>
        <v>0</v>
      </c>
    </row>
    <row r="113" spans="1:15" ht="15" customHeight="1" x14ac:dyDescent="0.25">
      <c r="A113" s="38" t="s">
        <v>183</v>
      </c>
      <c r="B113" s="29" t="s">
        <v>62</v>
      </c>
      <c r="C113" s="39" t="s">
        <v>30</v>
      </c>
      <c r="D113" s="16">
        <f t="shared" si="182"/>
        <v>0.5</v>
      </c>
      <c r="E113" s="16">
        <v>0.5</v>
      </c>
      <c r="F113" s="16"/>
      <c r="G113" s="16"/>
      <c r="H113" s="10">
        <f t="shared" si="183"/>
        <v>0</v>
      </c>
      <c r="I113" s="10"/>
      <c r="J113" s="10"/>
      <c r="K113" s="10"/>
      <c r="L113" s="12">
        <f t="shared" si="184"/>
        <v>0.5</v>
      </c>
      <c r="M113" s="12">
        <f t="shared" si="185"/>
        <v>0.5</v>
      </c>
      <c r="N113" s="12">
        <f t="shared" si="186"/>
        <v>0</v>
      </c>
      <c r="O113" s="12">
        <f t="shared" si="187"/>
        <v>0</v>
      </c>
    </row>
    <row r="114" spans="1:15" ht="15.95" customHeight="1" x14ac:dyDescent="0.25">
      <c r="A114" s="414" t="s">
        <v>184</v>
      </c>
      <c r="B114" s="44" t="s">
        <v>174</v>
      </c>
      <c r="C114" s="83"/>
      <c r="D114" s="258">
        <f>E114+G114</f>
        <v>1.1000000000000001</v>
      </c>
      <c r="E114" s="23">
        <f>SUM(E109:E113)</f>
        <v>1.1000000000000001</v>
      </c>
      <c r="F114" s="23">
        <f t="shared" ref="F114:G114" si="188">SUM(F109:F113)</f>
        <v>0</v>
      </c>
      <c r="G114" s="23">
        <f t="shared" si="188"/>
        <v>0</v>
      </c>
      <c r="H114" s="24">
        <f t="shared" si="132"/>
        <v>0</v>
      </c>
      <c r="I114" s="24">
        <f>SUM(I109:I113)</f>
        <v>0</v>
      </c>
      <c r="J114" s="24">
        <f t="shared" ref="J114:K114" si="189">SUM(J109:J113)</f>
        <v>0</v>
      </c>
      <c r="K114" s="24">
        <f t="shared" si="189"/>
        <v>0</v>
      </c>
      <c r="L114" s="21">
        <f t="shared" si="133"/>
        <v>1.1000000000000001</v>
      </c>
      <c r="M114" s="21">
        <f>SUM(M109:M113)</f>
        <v>1.1000000000000001</v>
      </c>
      <c r="N114" s="21">
        <f t="shared" ref="N114:O114" si="190">SUM(N109:N113)</f>
        <v>0</v>
      </c>
      <c r="O114" s="21">
        <f t="shared" si="190"/>
        <v>0</v>
      </c>
    </row>
    <row r="115" spans="1:15" ht="15.95" customHeight="1" x14ac:dyDescent="0.25">
      <c r="A115" s="32" t="s">
        <v>185</v>
      </c>
      <c r="B115" s="567" t="s">
        <v>66</v>
      </c>
      <c r="C115" s="568"/>
      <c r="D115" s="568"/>
      <c r="E115" s="568"/>
      <c r="F115" s="568"/>
      <c r="G115" s="568"/>
      <c r="H115" s="568"/>
      <c r="I115" s="568"/>
      <c r="J115" s="568"/>
      <c r="K115" s="568"/>
      <c r="L115" s="568"/>
      <c r="M115" s="568"/>
      <c r="N115" s="568"/>
      <c r="O115" s="569"/>
    </row>
    <row r="116" spans="1:15" ht="15" customHeight="1" x14ac:dyDescent="0.25">
      <c r="A116" s="32" t="s">
        <v>186</v>
      </c>
      <c r="B116" s="11" t="s">
        <v>51</v>
      </c>
      <c r="C116" s="7" t="s">
        <v>24</v>
      </c>
      <c r="D116" s="8">
        <f>E116+G116</f>
        <v>0.2</v>
      </c>
      <c r="E116" s="42">
        <v>0.2</v>
      </c>
      <c r="F116" s="42"/>
      <c r="G116" s="42"/>
      <c r="H116" s="9">
        <f t="shared" si="132"/>
        <v>0</v>
      </c>
      <c r="I116" s="9"/>
      <c r="J116" s="9"/>
      <c r="K116" s="9"/>
      <c r="L116" s="11">
        <f t="shared" si="133"/>
        <v>0.2</v>
      </c>
      <c r="M116" s="11">
        <f t="shared" si="159"/>
        <v>0.2</v>
      </c>
      <c r="N116" s="11">
        <f>F116+J116</f>
        <v>0</v>
      </c>
      <c r="O116" s="11">
        <f t="shared" si="159"/>
        <v>0</v>
      </c>
    </row>
    <row r="117" spans="1:15" ht="15" customHeight="1" x14ac:dyDescent="0.25">
      <c r="A117" s="32" t="s">
        <v>187</v>
      </c>
      <c r="B117" s="12" t="s">
        <v>52</v>
      </c>
      <c r="C117" s="15" t="s">
        <v>24</v>
      </c>
      <c r="D117" s="16">
        <f>E117+G117</f>
        <v>0.5</v>
      </c>
      <c r="E117" s="16">
        <v>0.5</v>
      </c>
      <c r="F117" s="16"/>
      <c r="G117" s="16"/>
      <c r="H117" s="10">
        <f t="shared" si="132"/>
        <v>0</v>
      </c>
      <c r="I117" s="10"/>
      <c r="J117" s="10"/>
      <c r="K117" s="10"/>
      <c r="L117" s="12">
        <f t="shared" si="133"/>
        <v>0.5</v>
      </c>
      <c r="M117" s="12">
        <f t="shared" si="159"/>
        <v>0.5</v>
      </c>
      <c r="N117" s="12">
        <f t="shared" si="159"/>
        <v>0</v>
      </c>
      <c r="O117" s="12">
        <f t="shared" si="159"/>
        <v>0</v>
      </c>
    </row>
    <row r="118" spans="1:15" x14ac:dyDescent="0.25">
      <c r="A118" s="38" t="s">
        <v>188</v>
      </c>
      <c r="B118" s="12" t="s">
        <v>487</v>
      </c>
      <c r="C118" s="15" t="s">
        <v>24</v>
      </c>
      <c r="D118" s="16">
        <f>E118+G118</f>
        <v>1.4</v>
      </c>
      <c r="E118" s="43">
        <v>1.4</v>
      </c>
      <c r="F118" s="43"/>
      <c r="G118" s="43"/>
      <c r="H118" s="10">
        <f t="shared" si="132"/>
        <v>0</v>
      </c>
      <c r="I118" s="10"/>
      <c r="J118" s="10"/>
      <c r="K118" s="10"/>
      <c r="L118" s="12">
        <f t="shared" si="133"/>
        <v>1.4</v>
      </c>
      <c r="M118" s="12">
        <f t="shared" si="159"/>
        <v>1.4</v>
      </c>
      <c r="N118" s="12">
        <f t="shared" si="159"/>
        <v>0</v>
      </c>
      <c r="O118" s="12">
        <f t="shared" si="159"/>
        <v>0</v>
      </c>
    </row>
    <row r="119" spans="1:15" ht="15.95" customHeight="1" x14ac:dyDescent="0.25">
      <c r="A119" s="414" t="s">
        <v>139</v>
      </c>
      <c r="B119" s="84" t="s">
        <v>175</v>
      </c>
      <c r="C119" s="85"/>
      <c r="D119" s="258">
        <f>E119+G119</f>
        <v>2.0999999999999996</v>
      </c>
      <c r="E119" s="23">
        <f>SUM(E116:E118)</f>
        <v>2.0999999999999996</v>
      </c>
      <c r="F119" s="23">
        <f>SUM(F116:F118)</f>
        <v>0</v>
      </c>
      <c r="G119" s="23">
        <f>SUM(G116:G118)</f>
        <v>0</v>
      </c>
      <c r="H119" s="10">
        <f t="shared" si="132"/>
        <v>0</v>
      </c>
      <c r="I119" s="24">
        <f t="shared" ref="I119:K119" si="191">SUM(I116:I118)</f>
        <v>0</v>
      </c>
      <c r="J119" s="24">
        <f t="shared" si="191"/>
        <v>0</v>
      </c>
      <c r="K119" s="24">
        <f t="shared" si="191"/>
        <v>0</v>
      </c>
      <c r="L119" s="21">
        <f t="shared" si="133"/>
        <v>2.0999999999999996</v>
      </c>
      <c r="M119" s="21">
        <f t="shared" ref="M119:O119" si="192">SUM(M116:M118)</f>
        <v>2.0999999999999996</v>
      </c>
      <c r="N119" s="21">
        <f t="shared" si="192"/>
        <v>0</v>
      </c>
      <c r="O119" s="21">
        <f t="shared" si="192"/>
        <v>0</v>
      </c>
    </row>
    <row r="120" spans="1:15" ht="18" customHeight="1" x14ac:dyDescent="0.25">
      <c r="A120" s="32" t="s">
        <v>140</v>
      </c>
      <c r="B120" s="690" t="s">
        <v>501</v>
      </c>
      <c r="C120" s="690"/>
      <c r="D120" s="690"/>
      <c r="E120" s="690"/>
      <c r="F120" s="690"/>
      <c r="G120" s="690"/>
      <c r="H120" s="690"/>
      <c r="I120" s="690"/>
      <c r="J120" s="690"/>
      <c r="K120" s="690"/>
      <c r="L120" s="690"/>
      <c r="M120" s="690"/>
      <c r="N120" s="690"/>
      <c r="O120" s="690"/>
    </row>
    <row r="121" spans="1:15" ht="15.75" customHeight="1" x14ac:dyDescent="0.25">
      <c r="A121" s="32" t="s">
        <v>141</v>
      </c>
      <c r="B121" s="567" t="s">
        <v>58</v>
      </c>
      <c r="C121" s="568"/>
      <c r="D121" s="568"/>
      <c r="E121" s="568"/>
      <c r="F121" s="568"/>
      <c r="G121" s="568"/>
      <c r="H121" s="568"/>
      <c r="I121" s="568"/>
      <c r="J121" s="568"/>
      <c r="K121" s="568"/>
      <c r="L121" s="568"/>
      <c r="M121" s="568"/>
      <c r="N121" s="568"/>
      <c r="O121" s="569"/>
    </row>
    <row r="122" spans="1:15" ht="15" customHeight="1" x14ac:dyDescent="0.25">
      <c r="A122" s="32" t="s">
        <v>142</v>
      </c>
      <c r="B122" s="12" t="s">
        <v>20</v>
      </c>
      <c r="C122" s="30" t="s">
        <v>31</v>
      </c>
      <c r="D122" s="16">
        <f t="shared" ref="D122:D123" si="193">E122+G122</f>
        <v>11</v>
      </c>
      <c r="E122" s="16">
        <v>11</v>
      </c>
      <c r="F122" s="16"/>
      <c r="G122" s="16"/>
      <c r="H122" s="10">
        <f t="shared" ref="H122:H124" si="194">I122+K122</f>
        <v>0</v>
      </c>
      <c r="I122" s="10"/>
      <c r="J122" s="10"/>
      <c r="K122" s="10"/>
      <c r="L122" s="12">
        <f t="shared" ref="L122:L124" si="195">M122+O122</f>
        <v>11</v>
      </c>
      <c r="M122" s="12">
        <f t="shared" ref="M122:M123" si="196">E122+I122</f>
        <v>11</v>
      </c>
      <c r="N122" s="12">
        <f t="shared" ref="N122:N123" si="197">F122+J122</f>
        <v>0</v>
      </c>
      <c r="O122" s="12">
        <f t="shared" ref="O122:O123" si="198">G122+K122</f>
        <v>0</v>
      </c>
    </row>
    <row r="123" spans="1:15" ht="15" hidden="1" customHeight="1" x14ac:dyDescent="0.25">
      <c r="A123" s="38" t="s">
        <v>421</v>
      </c>
      <c r="B123" s="35" t="s">
        <v>13</v>
      </c>
      <c r="C123" s="15" t="s">
        <v>9</v>
      </c>
      <c r="D123" s="16">
        <f t="shared" si="193"/>
        <v>0</v>
      </c>
      <c r="E123" s="16"/>
      <c r="F123" s="16"/>
      <c r="G123" s="16"/>
      <c r="H123" s="10">
        <f t="shared" si="194"/>
        <v>0</v>
      </c>
      <c r="I123" s="10"/>
      <c r="J123" s="10"/>
      <c r="K123" s="10"/>
      <c r="L123" s="12">
        <f t="shared" si="195"/>
        <v>0</v>
      </c>
      <c r="M123" s="12">
        <f t="shared" si="196"/>
        <v>0</v>
      </c>
      <c r="N123" s="12">
        <f t="shared" si="197"/>
        <v>0</v>
      </c>
      <c r="O123" s="12">
        <f t="shared" si="198"/>
        <v>0</v>
      </c>
    </row>
    <row r="124" spans="1:15" ht="15" customHeight="1" x14ac:dyDescent="0.25">
      <c r="A124" s="416" t="s">
        <v>143</v>
      </c>
      <c r="B124" s="21" t="s">
        <v>170</v>
      </c>
      <c r="C124" s="28"/>
      <c r="D124" s="258">
        <f>E124+G124</f>
        <v>11</v>
      </c>
      <c r="E124" s="23">
        <f>SUM(E122:E123)</f>
        <v>11</v>
      </c>
      <c r="F124" s="23">
        <f>SUM(F122:F123)</f>
        <v>0</v>
      </c>
      <c r="G124" s="23">
        <f>SUM(G122:G123)</f>
        <v>0</v>
      </c>
      <c r="H124" s="24">
        <f t="shared" si="194"/>
        <v>0</v>
      </c>
      <c r="I124" s="24">
        <f>SUM(I122:I123)</f>
        <v>0</v>
      </c>
      <c r="J124" s="24">
        <f>SUM(J122:J123)</f>
        <v>0</v>
      </c>
      <c r="K124" s="24">
        <f>SUM(K122:K123)</f>
        <v>0</v>
      </c>
      <c r="L124" s="21">
        <f t="shared" si="195"/>
        <v>11</v>
      </c>
      <c r="M124" s="21">
        <f>SUM(M122:M123)</f>
        <v>11</v>
      </c>
      <c r="N124" s="21">
        <f>SUM(N122:N123)</f>
        <v>0</v>
      </c>
      <c r="O124" s="21">
        <f>SUM(O122:O123)</f>
        <v>0</v>
      </c>
    </row>
    <row r="125" spans="1:15" ht="18" customHeight="1" x14ac:dyDescent="0.25">
      <c r="A125" s="32" t="s">
        <v>144</v>
      </c>
      <c r="B125" s="690" t="s">
        <v>437</v>
      </c>
      <c r="C125" s="690"/>
      <c r="D125" s="690"/>
      <c r="E125" s="690"/>
      <c r="F125" s="690"/>
      <c r="G125" s="690"/>
      <c r="H125" s="690"/>
      <c r="I125" s="690"/>
      <c r="J125" s="690"/>
      <c r="K125" s="690"/>
      <c r="L125" s="690"/>
      <c r="M125" s="690"/>
      <c r="N125" s="690"/>
      <c r="O125" s="690"/>
    </row>
    <row r="126" spans="1:15" ht="15.75" customHeight="1" x14ac:dyDescent="0.25">
      <c r="A126" s="32" t="s">
        <v>145</v>
      </c>
      <c r="B126" s="567" t="s">
        <v>64</v>
      </c>
      <c r="C126" s="568"/>
      <c r="D126" s="568"/>
      <c r="E126" s="568"/>
      <c r="F126" s="568"/>
      <c r="G126" s="568"/>
      <c r="H126" s="568"/>
      <c r="I126" s="568"/>
      <c r="J126" s="568"/>
      <c r="K126" s="568"/>
      <c r="L126" s="568"/>
      <c r="M126" s="568"/>
      <c r="N126" s="568"/>
      <c r="O126" s="568"/>
    </row>
    <row r="127" spans="1:15" ht="15" customHeight="1" x14ac:dyDescent="0.25">
      <c r="A127" s="38" t="s">
        <v>146</v>
      </c>
      <c r="B127" s="12" t="s">
        <v>20</v>
      </c>
      <c r="C127" s="39" t="s">
        <v>30</v>
      </c>
      <c r="D127" s="16">
        <f t="shared" ref="D127:D128" si="199">E127+G127</f>
        <v>17.600000000000001</v>
      </c>
      <c r="E127" s="16"/>
      <c r="F127" s="16"/>
      <c r="G127" s="16">
        <v>17.600000000000001</v>
      </c>
      <c r="H127" s="10">
        <f t="shared" ref="H127:H129" si="200">I127+K127</f>
        <v>0</v>
      </c>
      <c r="I127" s="10"/>
      <c r="J127" s="10"/>
      <c r="K127" s="10"/>
      <c r="L127" s="12">
        <f t="shared" ref="L127:L129" si="201">M127+O127</f>
        <v>17.600000000000001</v>
      </c>
      <c r="M127" s="12">
        <f t="shared" ref="M127:M128" si="202">E127+I127</f>
        <v>0</v>
      </c>
      <c r="N127" s="12">
        <f t="shared" ref="N127:N128" si="203">F127+J127</f>
        <v>0</v>
      </c>
      <c r="O127" s="12">
        <f t="shared" ref="O127:O128" si="204">G127+K127</f>
        <v>17.600000000000001</v>
      </c>
    </row>
    <row r="128" spans="1:15" ht="15" hidden="1" customHeight="1" x14ac:dyDescent="0.25">
      <c r="A128" s="38" t="s">
        <v>424</v>
      </c>
      <c r="B128" s="35" t="s">
        <v>13</v>
      </c>
      <c r="C128" s="15" t="s">
        <v>9</v>
      </c>
      <c r="D128" s="16">
        <f t="shared" si="199"/>
        <v>0</v>
      </c>
      <c r="E128" s="16"/>
      <c r="F128" s="16"/>
      <c r="G128" s="16"/>
      <c r="H128" s="10">
        <f t="shared" si="200"/>
        <v>0</v>
      </c>
      <c r="I128" s="10"/>
      <c r="J128" s="10"/>
      <c r="K128" s="10"/>
      <c r="L128" s="12">
        <f t="shared" si="201"/>
        <v>0</v>
      </c>
      <c r="M128" s="12">
        <f t="shared" si="202"/>
        <v>0</v>
      </c>
      <c r="N128" s="12">
        <f t="shared" si="203"/>
        <v>0</v>
      </c>
      <c r="O128" s="12">
        <f t="shared" si="204"/>
        <v>0</v>
      </c>
    </row>
    <row r="129" spans="1:16" ht="15" customHeight="1" x14ac:dyDescent="0.25">
      <c r="A129" s="414" t="s">
        <v>147</v>
      </c>
      <c r="B129" s="21" t="s">
        <v>174</v>
      </c>
      <c r="C129" s="28"/>
      <c r="D129" s="258">
        <f>E129+G129</f>
        <v>17.600000000000001</v>
      </c>
      <c r="E129" s="23">
        <f>SUM(E127:E128)</f>
        <v>0</v>
      </c>
      <c r="F129" s="23">
        <f>SUM(F127:F128)</f>
        <v>0</v>
      </c>
      <c r="G129" s="23">
        <f>SUM(G127:G128)</f>
        <v>17.600000000000001</v>
      </c>
      <c r="H129" s="24">
        <f t="shared" si="200"/>
        <v>0</v>
      </c>
      <c r="I129" s="24">
        <f>SUM(I127:I128)</f>
        <v>0</v>
      </c>
      <c r="J129" s="24">
        <f>SUM(J127:J128)</f>
        <v>0</v>
      </c>
      <c r="K129" s="24">
        <f>SUM(K127:K128)</f>
        <v>0</v>
      </c>
      <c r="L129" s="21">
        <f t="shared" si="201"/>
        <v>17.600000000000001</v>
      </c>
      <c r="M129" s="21">
        <f>SUM(M127:M128)</f>
        <v>0</v>
      </c>
      <c r="N129" s="21">
        <f>SUM(N127:N128)</f>
        <v>0</v>
      </c>
      <c r="O129" s="21">
        <f>SUM(O127:O128)</f>
        <v>17.600000000000001</v>
      </c>
    </row>
    <row r="130" spans="1:16" ht="15.75" hidden="1" customHeight="1" x14ac:dyDescent="0.25">
      <c r="A130" s="38" t="s">
        <v>435</v>
      </c>
      <c r="B130" s="690" t="s">
        <v>438</v>
      </c>
      <c r="C130" s="690"/>
      <c r="D130" s="690"/>
      <c r="E130" s="690"/>
      <c r="F130" s="690"/>
      <c r="G130" s="690"/>
      <c r="H130" s="690"/>
      <c r="I130" s="690"/>
      <c r="J130" s="690"/>
      <c r="K130" s="690"/>
      <c r="L130" s="690"/>
      <c r="M130" s="690"/>
      <c r="N130" s="690"/>
      <c r="O130" s="690"/>
    </row>
    <row r="131" spans="1:16" ht="15.75" hidden="1" customHeight="1" x14ac:dyDescent="0.25">
      <c r="A131" s="32" t="s">
        <v>422</v>
      </c>
      <c r="B131" s="567" t="s">
        <v>166</v>
      </c>
      <c r="C131" s="568"/>
      <c r="D131" s="568"/>
      <c r="E131" s="568"/>
      <c r="F131" s="568"/>
      <c r="G131" s="568"/>
      <c r="H131" s="568"/>
      <c r="I131" s="568"/>
      <c r="J131" s="568"/>
      <c r="K131" s="568"/>
      <c r="L131" s="568"/>
      <c r="M131" s="568"/>
      <c r="N131" s="568"/>
      <c r="O131" s="569"/>
    </row>
    <row r="132" spans="1:16" ht="15" hidden="1" customHeight="1" x14ac:dyDescent="0.25">
      <c r="A132" s="32" t="s">
        <v>423</v>
      </c>
      <c r="B132" s="12" t="s">
        <v>20</v>
      </c>
      <c r="C132" s="15" t="s">
        <v>50</v>
      </c>
      <c r="D132" s="16">
        <f t="shared" ref="D132:D133" si="205">E132+G132</f>
        <v>0</v>
      </c>
      <c r="E132" s="16"/>
      <c r="F132" s="16"/>
      <c r="G132" s="16"/>
      <c r="H132" s="10">
        <f t="shared" ref="H132:H134" si="206">I132+K132</f>
        <v>0</v>
      </c>
      <c r="I132" s="10"/>
      <c r="J132" s="10"/>
      <c r="K132" s="10"/>
      <c r="L132" s="12">
        <f t="shared" ref="L132:L134" si="207">M132+O132</f>
        <v>0</v>
      </c>
      <c r="M132" s="12">
        <f t="shared" ref="M132:M133" si="208">E132+I132</f>
        <v>0</v>
      </c>
      <c r="N132" s="12">
        <f t="shared" ref="N132:N133" si="209">F132+J132</f>
        <v>0</v>
      </c>
      <c r="O132" s="12">
        <f t="shared" ref="O132:O133" si="210">G132+K132</f>
        <v>0</v>
      </c>
    </row>
    <row r="133" spans="1:16" ht="15" hidden="1" customHeight="1" x14ac:dyDescent="0.25">
      <c r="A133" s="32" t="s">
        <v>424</v>
      </c>
      <c r="B133" s="35" t="s">
        <v>13</v>
      </c>
      <c r="C133" s="15" t="s">
        <v>9</v>
      </c>
      <c r="D133" s="16">
        <f t="shared" si="205"/>
        <v>0</v>
      </c>
      <c r="E133" s="16"/>
      <c r="F133" s="16"/>
      <c r="G133" s="16"/>
      <c r="H133" s="10">
        <f t="shared" si="206"/>
        <v>0</v>
      </c>
      <c r="I133" s="10"/>
      <c r="J133" s="10"/>
      <c r="K133" s="10"/>
      <c r="L133" s="12">
        <f t="shared" si="207"/>
        <v>0</v>
      </c>
      <c r="M133" s="12">
        <f t="shared" si="208"/>
        <v>0</v>
      </c>
      <c r="N133" s="12">
        <f t="shared" si="209"/>
        <v>0</v>
      </c>
      <c r="O133" s="12">
        <f t="shared" si="210"/>
        <v>0</v>
      </c>
    </row>
    <row r="134" spans="1:16" ht="15" hidden="1" customHeight="1" x14ac:dyDescent="0.25">
      <c r="A134" s="414" t="s">
        <v>424</v>
      </c>
      <c r="B134" s="21" t="s">
        <v>172</v>
      </c>
      <c r="C134" s="28"/>
      <c r="D134" s="258">
        <f>E134+G134</f>
        <v>0</v>
      </c>
      <c r="E134" s="23">
        <f>SUM(E132:E133)</f>
        <v>0</v>
      </c>
      <c r="F134" s="23">
        <f>SUM(F132:F133)</f>
        <v>0</v>
      </c>
      <c r="G134" s="23">
        <f>SUM(G132:G133)</f>
        <v>0</v>
      </c>
      <c r="H134" s="24">
        <f t="shared" si="206"/>
        <v>0</v>
      </c>
      <c r="I134" s="24">
        <f>SUM(I132:I133)</f>
        <v>0</v>
      </c>
      <c r="J134" s="24">
        <f>SUM(J132:J133)</f>
        <v>0</v>
      </c>
      <c r="K134" s="24">
        <f>SUM(K132:K133)</f>
        <v>0</v>
      </c>
      <c r="L134" s="21">
        <f t="shared" si="207"/>
        <v>0</v>
      </c>
      <c r="M134" s="21">
        <f>SUM(M132:M133)</f>
        <v>0</v>
      </c>
      <c r="N134" s="21">
        <f>SUM(N132:N133)</f>
        <v>0</v>
      </c>
      <c r="O134" s="21">
        <f>SUM(O132:O133)</f>
        <v>0</v>
      </c>
    </row>
    <row r="135" spans="1:16" ht="15.95" hidden="1" customHeight="1" x14ac:dyDescent="0.25">
      <c r="A135" s="38" t="s">
        <v>425</v>
      </c>
      <c r="B135" s="690" t="s">
        <v>66</v>
      </c>
      <c r="C135" s="690"/>
      <c r="D135" s="690"/>
      <c r="E135" s="690"/>
      <c r="F135" s="690"/>
      <c r="G135" s="690"/>
      <c r="H135" s="690"/>
      <c r="I135" s="690"/>
      <c r="J135" s="690"/>
      <c r="K135" s="690"/>
      <c r="L135" s="690"/>
      <c r="M135" s="690"/>
      <c r="N135" s="690"/>
      <c r="O135" s="690"/>
    </row>
    <row r="136" spans="1:16" ht="15" hidden="1" customHeight="1" x14ac:dyDescent="0.25">
      <c r="A136" s="38" t="s">
        <v>426</v>
      </c>
      <c r="B136" s="12" t="s">
        <v>20</v>
      </c>
      <c r="C136" s="7" t="s">
        <v>24</v>
      </c>
      <c r="D136" s="8">
        <f>E136+G136</f>
        <v>0</v>
      </c>
      <c r="E136" s="42"/>
      <c r="F136" s="42"/>
      <c r="G136" s="42"/>
      <c r="H136" s="9">
        <f t="shared" ref="H136:H138" si="211">I136+K136</f>
        <v>0</v>
      </c>
      <c r="I136" s="9"/>
      <c r="J136" s="9"/>
      <c r="K136" s="9"/>
      <c r="L136" s="11">
        <f t="shared" ref="L136:L138" si="212">M136+O136</f>
        <v>0</v>
      </c>
      <c r="M136" s="11">
        <f t="shared" ref="M136:M137" si="213">E136+I136</f>
        <v>0</v>
      </c>
      <c r="N136" s="11">
        <f>F136+J136</f>
        <v>0</v>
      </c>
      <c r="O136" s="11">
        <f t="shared" ref="O136:O137" si="214">G136+K136</f>
        <v>0</v>
      </c>
    </row>
    <row r="137" spans="1:16" ht="15" hidden="1" customHeight="1" x14ac:dyDescent="0.25">
      <c r="A137" s="38" t="s">
        <v>427</v>
      </c>
      <c r="B137" s="12" t="s">
        <v>52</v>
      </c>
      <c r="C137" s="15" t="s">
        <v>24</v>
      </c>
      <c r="D137" s="16">
        <f>E137+G137</f>
        <v>0</v>
      </c>
      <c r="E137" s="16"/>
      <c r="F137" s="16"/>
      <c r="G137" s="16"/>
      <c r="H137" s="10">
        <f t="shared" si="211"/>
        <v>0</v>
      </c>
      <c r="I137" s="10"/>
      <c r="J137" s="10"/>
      <c r="K137" s="10"/>
      <c r="L137" s="12">
        <f t="shared" si="212"/>
        <v>0</v>
      </c>
      <c r="M137" s="12">
        <f t="shared" si="213"/>
        <v>0</v>
      </c>
      <c r="N137" s="12">
        <f t="shared" ref="N137" si="215">F137+J137</f>
        <v>0</v>
      </c>
      <c r="O137" s="12">
        <f t="shared" si="214"/>
        <v>0</v>
      </c>
    </row>
    <row r="138" spans="1:16" ht="15.95" hidden="1" customHeight="1" x14ac:dyDescent="0.25">
      <c r="A138" s="416" t="s">
        <v>428</v>
      </c>
      <c r="B138" s="44" t="s">
        <v>175</v>
      </c>
      <c r="C138" s="398"/>
      <c r="D138" s="258">
        <f>E138+G138</f>
        <v>0</v>
      </c>
      <c r="E138" s="23">
        <f>SUM(E136:E137)</f>
        <v>0</v>
      </c>
      <c r="F138" s="23">
        <f>SUM(F136:F137)</f>
        <v>0</v>
      </c>
      <c r="G138" s="23">
        <f>SUM(G136:G137)</f>
        <v>0</v>
      </c>
      <c r="H138" s="10">
        <f t="shared" si="211"/>
        <v>0</v>
      </c>
      <c r="I138" s="24">
        <f>SUM(I136:I137)</f>
        <v>0</v>
      </c>
      <c r="J138" s="24">
        <f>SUM(J136:J137)</f>
        <v>0</v>
      </c>
      <c r="K138" s="24">
        <f>SUM(K136:K137)</f>
        <v>0</v>
      </c>
      <c r="L138" s="21">
        <f t="shared" si="212"/>
        <v>0</v>
      </c>
      <c r="M138" s="21">
        <f>SUM(M136:M137)</f>
        <v>0</v>
      </c>
      <c r="N138" s="21">
        <f>SUM(N136:N137)</f>
        <v>0</v>
      </c>
      <c r="O138" s="21">
        <f>SUM(O136:O137)</f>
        <v>0</v>
      </c>
    </row>
    <row r="139" spans="1:16" x14ac:dyDescent="0.25">
      <c r="A139" s="416" t="s">
        <v>523</v>
      </c>
      <c r="B139" s="401" t="s">
        <v>167</v>
      </c>
      <c r="C139" s="375"/>
      <c r="D139" s="258">
        <f>D141+D142+D143+D144+D145</f>
        <v>877.30000000000007</v>
      </c>
      <c r="E139" s="23">
        <f t="shared" ref="E139:O139" si="216">E141+E142+E143+E144+E145</f>
        <v>765</v>
      </c>
      <c r="F139" s="23">
        <f t="shared" si="216"/>
        <v>5.6</v>
      </c>
      <c r="G139" s="23">
        <f t="shared" si="216"/>
        <v>112.30000000000001</v>
      </c>
      <c r="H139" s="10">
        <f t="shared" si="216"/>
        <v>0</v>
      </c>
      <c r="I139" s="24">
        <f t="shared" si="216"/>
        <v>0</v>
      </c>
      <c r="J139" s="24">
        <f t="shared" si="216"/>
        <v>0</v>
      </c>
      <c r="K139" s="24">
        <f t="shared" si="216"/>
        <v>0</v>
      </c>
      <c r="L139" s="21">
        <f t="shared" si="216"/>
        <v>877.30000000000007</v>
      </c>
      <c r="M139" s="21">
        <f t="shared" si="216"/>
        <v>765</v>
      </c>
      <c r="N139" s="21">
        <f t="shared" si="216"/>
        <v>5.6</v>
      </c>
      <c r="O139" s="21">
        <f t="shared" si="216"/>
        <v>112.30000000000001</v>
      </c>
      <c r="P139" s="373"/>
    </row>
    <row r="140" spans="1:16" ht="15" customHeight="1" x14ac:dyDescent="0.25">
      <c r="A140" s="415"/>
      <c r="B140" s="396" t="s">
        <v>189</v>
      </c>
      <c r="C140" s="399"/>
      <c r="D140" s="303"/>
      <c r="E140" s="190"/>
      <c r="F140" s="191"/>
      <c r="G140" s="191"/>
      <c r="H140" s="192"/>
      <c r="I140" s="192"/>
      <c r="J140" s="193"/>
      <c r="K140" s="193"/>
      <c r="L140" s="194"/>
      <c r="M140" s="194"/>
      <c r="N140" s="195"/>
      <c r="O140" s="195"/>
    </row>
    <row r="141" spans="1:16" x14ac:dyDescent="0.25">
      <c r="A141" s="415"/>
      <c r="B141" s="397" t="s">
        <v>429</v>
      </c>
      <c r="C141" s="399"/>
      <c r="D141" s="300">
        <f>E141+G141</f>
        <v>772</v>
      </c>
      <c r="E141" s="96">
        <f>E24+E31+E47+E50+E57+E64</f>
        <v>703</v>
      </c>
      <c r="F141" s="96">
        <f>F24+F31+F47+F50+F57+F64</f>
        <v>0</v>
      </c>
      <c r="G141" s="96">
        <f>G24+G31+G47+G50+G57+G64</f>
        <v>69</v>
      </c>
      <c r="H141" s="100">
        <f>I141+K141</f>
        <v>0</v>
      </c>
      <c r="I141" s="192">
        <f>I24+I31+I47+I50+I57+I64</f>
        <v>0</v>
      </c>
      <c r="J141" s="193">
        <f>J24+J31+J47+J50+J57+J64</f>
        <v>0</v>
      </c>
      <c r="K141" s="193">
        <f>K24+K31+K47+K50+K57+K64</f>
        <v>0</v>
      </c>
      <c r="L141" s="101">
        <f>M141+O141</f>
        <v>772</v>
      </c>
      <c r="M141" s="544">
        <f>M24+M31+M47+M50+M57+M64</f>
        <v>703</v>
      </c>
      <c r="N141" s="195">
        <f>N24+N31+N47+N50+N57+N64</f>
        <v>0</v>
      </c>
      <c r="O141" s="195">
        <f>O24+O31+O47+O50+O57+O64</f>
        <v>69</v>
      </c>
    </row>
    <row r="142" spans="1:16" x14ac:dyDescent="0.25">
      <c r="A142" s="415"/>
      <c r="B142" s="397" t="s">
        <v>444</v>
      </c>
      <c r="C142" s="399"/>
      <c r="D142" s="300">
        <f t="shared" ref="D142:D144" si="217">E142+G142</f>
        <v>76.7</v>
      </c>
      <c r="E142" s="96">
        <f>E70+E77+E81+E107+E114+E119</f>
        <v>51</v>
      </c>
      <c r="F142" s="96">
        <f>F70+F77+F81+F107+F114+F119</f>
        <v>5.6</v>
      </c>
      <c r="G142" s="96">
        <f>G70+G77+G81+G107+G114+G119</f>
        <v>25.7</v>
      </c>
      <c r="H142" s="100">
        <f t="shared" ref="H142:H145" si="218">I142+K142</f>
        <v>0</v>
      </c>
      <c r="I142" s="100">
        <f>I70+I77+I81+I107+I114+I119</f>
        <v>0</v>
      </c>
      <c r="J142" s="100">
        <f>J70+J77+J81+J107+J114+J119</f>
        <v>0</v>
      </c>
      <c r="K142" s="100">
        <f>K70+K77+K81+K107+K114+K119</f>
        <v>0</v>
      </c>
      <c r="L142" s="101">
        <f t="shared" ref="L142:L145" si="219">M142+O142</f>
        <v>76.7</v>
      </c>
      <c r="M142" s="101">
        <f>M70+M77+M81+M107+M114+M119</f>
        <v>51</v>
      </c>
      <c r="N142" s="101">
        <f>N70+N77+N81+N107+N114+N119</f>
        <v>5.6</v>
      </c>
      <c r="O142" s="101">
        <f>O70+O77+O81+O107+O114+O119</f>
        <v>25.7</v>
      </c>
    </row>
    <row r="143" spans="1:16" ht="26.25" x14ac:dyDescent="0.25">
      <c r="A143" s="415"/>
      <c r="B143" s="397" t="s">
        <v>440</v>
      </c>
      <c r="C143" s="399"/>
      <c r="D143" s="300">
        <f t="shared" si="217"/>
        <v>11</v>
      </c>
      <c r="E143" s="96">
        <f>E124</f>
        <v>11</v>
      </c>
      <c r="F143" s="96">
        <f>F124</f>
        <v>0</v>
      </c>
      <c r="G143" s="96">
        <f>G124</f>
        <v>0</v>
      </c>
      <c r="H143" s="100">
        <f t="shared" si="218"/>
        <v>0</v>
      </c>
      <c r="I143" s="100">
        <f>I124</f>
        <v>0</v>
      </c>
      <c r="J143" s="100">
        <f>J124</f>
        <v>0</v>
      </c>
      <c r="K143" s="100">
        <f>K124</f>
        <v>0</v>
      </c>
      <c r="L143" s="101">
        <f t="shared" si="219"/>
        <v>11</v>
      </c>
      <c r="M143" s="101">
        <f>M124</f>
        <v>11</v>
      </c>
      <c r="N143" s="101">
        <f>N124</f>
        <v>0</v>
      </c>
      <c r="O143" s="101">
        <f>O124</f>
        <v>0</v>
      </c>
    </row>
    <row r="144" spans="1:16" x14ac:dyDescent="0.25">
      <c r="A144" s="563"/>
      <c r="B144" s="402" t="s">
        <v>442</v>
      </c>
      <c r="C144" s="400"/>
      <c r="D144" s="300">
        <f t="shared" si="217"/>
        <v>17.600000000000001</v>
      </c>
      <c r="E144" s="96">
        <f>E129</f>
        <v>0</v>
      </c>
      <c r="F144" s="96">
        <f>F129</f>
        <v>0</v>
      </c>
      <c r="G144" s="96">
        <f>G129</f>
        <v>17.600000000000001</v>
      </c>
      <c r="H144" s="100">
        <f t="shared" si="218"/>
        <v>0</v>
      </c>
      <c r="I144" s="100">
        <f>I129</f>
        <v>0</v>
      </c>
      <c r="J144" s="100">
        <f>J129</f>
        <v>0</v>
      </c>
      <c r="K144" s="100">
        <f>K129</f>
        <v>0</v>
      </c>
      <c r="L144" s="101">
        <f t="shared" si="219"/>
        <v>17.600000000000001</v>
      </c>
      <c r="M144" s="101">
        <f>M129</f>
        <v>0</v>
      </c>
      <c r="N144" s="101">
        <f>N129</f>
        <v>0</v>
      </c>
      <c r="O144" s="101">
        <f>O129</f>
        <v>17.600000000000001</v>
      </c>
    </row>
    <row r="145" spans="1:17" ht="26.25" hidden="1" x14ac:dyDescent="0.25">
      <c r="A145" s="417"/>
      <c r="B145" s="402" t="s">
        <v>443</v>
      </c>
      <c r="C145" s="400"/>
      <c r="D145" s="300">
        <f>E145+G145</f>
        <v>0</v>
      </c>
      <c r="E145" s="96">
        <f>E134+E138</f>
        <v>0</v>
      </c>
      <c r="F145" s="96">
        <f t="shared" ref="F145:G145" si="220">F134+F138</f>
        <v>0</v>
      </c>
      <c r="G145" s="96">
        <f t="shared" si="220"/>
        <v>0</v>
      </c>
      <c r="H145" s="100">
        <f t="shared" si="218"/>
        <v>0</v>
      </c>
      <c r="I145" s="100">
        <f t="shared" ref="I145:O145" si="221">I134+I138</f>
        <v>0</v>
      </c>
      <c r="J145" s="100">
        <f t="shared" si="221"/>
        <v>0</v>
      </c>
      <c r="K145" s="100">
        <f t="shared" si="221"/>
        <v>0</v>
      </c>
      <c r="L145" s="101">
        <f t="shared" si="219"/>
        <v>0</v>
      </c>
      <c r="M145" s="101">
        <f t="shared" ref="M145" si="222">M134+M138</f>
        <v>0</v>
      </c>
      <c r="N145" s="101">
        <f t="shared" si="221"/>
        <v>0</v>
      </c>
      <c r="O145" s="101">
        <f t="shared" si="221"/>
        <v>0</v>
      </c>
    </row>
    <row r="146" spans="1:17" ht="12.75" customHeight="1" x14ac:dyDescent="0.25">
      <c r="A146" s="105"/>
      <c r="B146" s="122"/>
      <c r="C146" s="123"/>
      <c r="D146" s="50"/>
      <c r="E146" s="50"/>
      <c r="F146" s="107"/>
      <c r="G146" s="107"/>
      <c r="H146" s="107"/>
      <c r="I146" s="107"/>
      <c r="J146" s="107"/>
      <c r="K146" s="107"/>
      <c r="L146" s="107"/>
      <c r="M146" s="107"/>
      <c r="N146" s="107"/>
      <c r="P146" s="70" t="s">
        <v>286</v>
      </c>
      <c r="Q146" s="71">
        <f>SUMIF(C19:C138,1,L19:L138)</f>
        <v>4.9000000000000004</v>
      </c>
    </row>
    <row r="147" spans="1:17" x14ac:dyDescent="0.25">
      <c r="A147" s="105"/>
      <c r="B147" s="6"/>
      <c r="C147" s="108"/>
      <c r="D147" s="6"/>
      <c r="E147" s="6"/>
      <c r="F147" s="109"/>
      <c r="G147" s="6"/>
      <c r="H147" s="6"/>
      <c r="I147" s="6"/>
      <c r="J147" s="6"/>
      <c r="K147" s="6"/>
      <c r="L147" s="6"/>
      <c r="M147" s="6"/>
      <c r="N147" s="6"/>
      <c r="P147" s="70" t="s">
        <v>287</v>
      </c>
      <c r="Q147" s="71">
        <f>SUMIF(C19:C138,2,L19:L138)</f>
        <v>0</v>
      </c>
    </row>
    <row r="148" spans="1:17" x14ac:dyDescent="0.25">
      <c r="A148" s="6"/>
      <c r="B148" s="6"/>
      <c r="C148" s="52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P148" s="70" t="s">
        <v>288</v>
      </c>
      <c r="Q148" s="71">
        <f>SUMIF(C19:C138,3,L19:L138)</f>
        <v>0</v>
      </c>
    </row>
    <row r="149" spans="1:17" x14ac:dyDescent="0.25">
      <c r="A149" s="6"/>
      <c r="B149" s="6"/>
      <c r="C149" s="52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P149" s="70" t="s">
        <v>289</v>
      </c>
      <c r="Q149" s="71">
        <f>SUMIF(C19:C138,4,L19:L138)</f>
        <v>253</v>
      </c>
    </row>
    <row r="150" spans="1:17" x14ac:dyDescent="0.25">
      <c r="A150" s="6"/>
      <c r="B150" s="6"/>
      <c r="C150" s="52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P150" s="70" t="s">
        <v>292</v>
      </c>
      <c r="Q150" s="71">
        <f>SUMIF(C19:C138,5,L19:L138)</f>
        <v>106.1</v>
      </c>
    </row>
    <row r="151" spans="1:17" x14ac:dyDescent="0.25">
      <c r="A151" s="6"/>
      <c r="B151" s="6"/>
      <c r="C151" s="52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P151" s="70" t="s">
        <v>290</v>
      </c>
      <c r="Q151" s="71">
        <f>SUMIF(C19:C138,6,L19:L138)</f>
        <v>56.9</v>
      </c>
    </row>
    <row r="152" spans="1:17" x14ac:dyDescent="0.25">
      <c r="A152" s="6"/>
      <c r="B152" s="6"/>
      <c r="C152" s="52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P152" s="70" t="s">
        <v>291</v>
      </c>
      <c r="Q152" s="71">
        <f>SUMIF(C19:C138,7,L19:L138)</f>
        <v>35.5</v>
      </c>
    </row>
    <row r="153" spans="1:17" x14ac:dyDescent="0.25">
      <c r="A153" s="6"/>
      <c r="B153" s="6"/>
      <c r="C153" s="52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P153" s="70" t="s">
        <v>293</v>
      </c>
      <c r="Q153" s="71">
        <f>SUMIF(C19:C138,8,L19:L138)</f>
        <v>41.5</v>
      </c>
    </row>
    <row r="154" spans="1:17" x14ac:dyDescent="0.25">
      <c r="A154" s="6"/>
      <c r="B154" s="6"/>
      <c r="C154" s="52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P154" s="70" t="s">
        <v>294</v>
      </c>
      <c r="Q154" s="71">
        <f>SUMIF(C19:C138,9,L19:L138)</f>
        <v>249.1</v>
      </c>
    </row>
    <row r="155" spans="1:17" x14ac:dyDescent="0.25">
      <c r="A155" s="6"/>
      <c r="B155" s="6"/>
      <c r="C155" s="52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P155" s="70" t="s">
        <v>295</v>
      </c>
      <c r="Q155" s="71">
        <f>SUMIF(C19:C138,10,L19:L138)</f>
        <v>130.29999999999998</v>
      </c>
    </row>
    <row r="156" spans="1:17" x14ac:dyDescent="0.25">
      <c r="A156" s="6"/>
      <c r="B156" s="6"/>
      <c r="C156" s="52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P156" s="75" t="s">
        <v>167</v>
      </c>
      <c r="Q156" s="76">
        <f>SUM(Q146:Q155)</f>
        <v>877.3</v>
      </c>
    </row>
    <row r="157" spans="1:17" x14ac:dyDescent="0.25">
      <c r="A157" s="6"/>
      <c r="B157" s="6"/>
      <c r="C157" s="5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P157" s="77"/>
      <c r="Q157" s="77">
        <f>Q156-L139</f>
        <v>0</v>
      </c>
    </row>
    <row r="158" spans="1:17" x14ac:dyDescent="0.25">
      <c r="A158" s="6"/>
      <c r="B158" s="6"/>
      <c r="C158" s="52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7" x14ac:dyDescent="0.25">
      <c r="A159" s="6"/>
      <c r="B159" s="6"/>
      <c r="C159" s="52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7" x14ac:dyDescent="0.25">
      <c r="A160" s="6"/>
      <c r="B160" s="6"/>
      <c r="C160" s="52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x14ac:dyDescent="0.25">
      <c r="A161" s="6"/>
      <c r="B161" s="6"/>
      <c r="C161" s="52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5">
      <c r="A162" s="6"/>
      <c r="B162" s="6"/>
      <c r="C162" s="52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5">
      <c r="A163" s="6"/>
      <c r="B163" s="6"/>
      <c r="C163" s="52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5">
      <c r="A164" s="6"/>
      <c r="B164" s="6"/>
      <c r="C164" s="52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5">
      <c r="A165" s="6"/>
      <c r="B165" s="6"/>
      <c r="C165" s="5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5">
      <c r="A166" s="6"/>
      <c r="B166" s="6"/>
      <c r="C166" s="52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5">
      <c r="A167" s="6"/>
      <c r="B167" s="6"/>
      <c r="C167" s="52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5">
      <c r="A168" s="6"/>
      <c r="B168" s="6"/>
      <c r="C168" s="52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5">
      <c r="A169" s="6"/>
      <c r="B169" s="6"/>
      <c r="C169" s="52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x14ac:dyDescent="0.25">
      <c r="A170" s="6"/>
      <c r="B170" s="6"/>
      <c r="C170" s="52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5">
      <c r="A171" s="6"/>
      <c r="B171" s="6"/>
      <c r="C171" s="52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x14ac:dyDescent="0.25">
      <c r="A172" s="6"/>
      <c r="B172" s="6"/>
      <c r="C172" s="52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x14ac:dyDescent="0.25">
      <c r="A173" s="6"/>
      <c r="B173" s="6"/>
      <c r="C173" s="52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5">
      <c r="A174" s="6"/>
      <c r="B174" s="6"/>
      <c r="C174" s="52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5">
      <c r="A175" s="6"/>
      <c r="B175" s="6"/>
      <c r="C175" s="52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x14ac:dyDescent="0.25">
      <c r="A176" s="6"/>
      <c r="B176" s="6"/>
      <c r="C176" s="52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x14ac:dyDescent="0.25">
      <c r="A177" s="6"/>
      <c r="B177" s="6"/>
      <c r="C177" s="52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x14ac:dyDescent="0.25">
      <c r="A178" s="6"/>
      <c r="B178" s="6"/>
      <c r="C178" s="52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x14ac:dyDescent="0.25">
      <c r="A179" s="6"/>
      <c r="B179" s="6"/>
      <c r="C179" s="52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x14ac:dyDescent="0.25">
      <c r="A180" s="6"/>
      <c r="B180" s="6"/>
      <c r="C180" s="52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x14ac:dyDescent="0.25">
      <c r="A181" s="6"/>
      <c r="B181" s="6"/>
      <c r="C181" s="52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x14ac:dyDescent="0.25">
      <c r="A182" s="6"/>
      <c r="B182" s="6"/>
      <c r="C182" s="52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x14ac:dyDescent="0.25">
      <c r="A183" s="6"/>
      <c r="B183" s="6"/>
      <c r="C183" s="52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x14ac:dyDescent="0.25">
      <c r="A184" s="6"/>
      <c r="B184" s="6"/>
      <c r="C184" s="52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x14ac:dyDescent="0.25">
      <c r="A185" s="6"/>
      <c r="B185" s="6"/>
      <c r="C185" s="52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x14ac:dyDescent="0.25">
      <c r="A186" s="6"/>
      <c r="B186" s="6"/>
      <c r="C186" s="52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x14ac:dyDescent="0.25">
      <c r="A187" s="6"/>
      <c r="B187" s="6"/>
      <c r="C187" s="5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x14ac:dyDescent="0.25">
      <c r="A188" s="6"/>
      <c r="B188" s="6"/>
      <c r="C188" s="52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x14ac:dyDescent="0.25">
      <c r="A189" s="6"/>
      <c r="B189" s="6"/>
      <c r="C189" s="52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x14ac:dyDescent="0.25">
      <c r="A190" s="6"/>
      <c r="B190" s="6"/>
      <c r="C190" s="52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x14ac:dyDescent="0.25">
      <c r="A191" s="6"/>
      <c r="B191" s="6"/>
      <c r="C191" s="52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x14ac:dyDescent="0.25">
      <c r="A192" s="6"/>
      <c r="B192" s="6"/>
      <c r="C192" s="52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x14ac:dyDescent="0.25">
      <c r="A193" s="6"/>
      <c r="B193" s="6"/>
      <c r="C193" s="52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x14ac:dyDescent="0.25">
      <c r="A194" s="6"/>
      <c r="B194" s="6"/>
      <c r="C194" s="52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x14ac:dyDescent="0.25">
      <c r="A195" s="6"/>
      <c r="B195" s="6"/>
      <c r="C195" s="52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x14ac:dyDescent="0.25">
      <c r="A196" s="6"/>
      <c r="B196" s="6"/>
      <c r="C196" s="52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x14ac:dyDescent="0.25">
      <c r="A197" s="6"/>
      <c r="B197" s="6"/>
      <c r="C197" s="52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x14ac:dyDescent="0.25">
      <c r="A198" s="6"/>
      <c r="B198" s="6"/>
      <c r="C198" s="52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x14ac:dyDescent="0.25">
      <c r="A199" s="6"/>
      <c r="B199" s="6"/>
      <c r="C199" s="52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x14ac:dyDescent="0.25">
      <c r="A200" s="6"/>
      <c r="B200" s="6"/>
      <c r="C200" s="52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x14ac:dyDescent="0.25">
      <c r="A201" s="6"/>
      <c r="B201" s="6"/>
      <c r="C201" s="52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x14ac:dyDescent="0.25">
      <c r="A202" s="6"/>
      <c r="B202" s="6"/>
      <c r="C202" s="52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x14ac:dyDescent="0.25">
      <c r="A203" s="6"/>
      <c r="B203" s="6"/>
      <c r="C203" s="52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x14ac:dyDescent="0.25">
      <c r="A204" s="6"/>
      <c r="B204" s="6"/>
      <c r="C204" s="52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x14ac:dyDescent="0.25">
      <c r="A205" s="6"/>
      <c r="B205" s="6"/>
      <c r="C205" s="52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x14ac:dyDescent="0.25">
      <c r="A206" s="6"/>
      <c r="B206" s="6"/>
      <c r="C206" s="52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x14ac:dyDescent="0.25">
      <c r="A207" s="6"/>
      <c r="B207" s="6"/>
      <c r="C207" s="52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x14ac:dyDescent="0.25">
      <c r="A208" s="6"/>
      <c r="B208" s="6"/>
      <c r="C208" s="52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x14ac:dyDescent="0.25">
      <c r="A209" s="6"/>
      <c r="B209" s="6"/>
      <c r="C209" s="5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x14ac:dyDescent="0.25">
      <c r="A210" s="6"/>
      <c r="B210" s="6"/>
      <c r="C210" s="52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x14ac:dyDescent="0.25">
      <c r="A211" s="6"/>
      <c r="B211" s="6"/>
      <c r="C211" s="52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x14ac:dyDescent="0.25">
      <c r="A212" s="6"/>
      <c r="B212" s="6"/>
      <c r="C212" s="52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x14ac:dyDescent="0.25">
      <c r="A213" s="6"/>
      <c r="B213" s="6"/>
      <c r="C213" s="52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x14ac:dyDescent="0.25">
      <c r="A214" s="6"/>
      <c r="B214" s="6"/>
      <c r="C214" s="52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x14ac:dyDescent="0.25">
      <c r="A215" s="6"/>
      <c r="B215" s="6"/>
      <c r="C215" s="52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x14ac:dyDescent="0.25">
      <c r="A216" s="6"/>
      <c r="B216" s="6"/>
      <c r="C216" s="52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x14ac:dyDescent="0.25">
      <c r="A217" s="6"/>
      <c r="B217" s="6"/>
      <c r="C217" s="52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5">
      <c r="A218" s="6"/>
      <c r="B218" s="6"/>
      <c r="C218" s="52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5">
      <c r="A219" s="6"/>
      <c r="B219" s="6"/>
      <c r="C219" s="52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x14ac:dyDescent="0.25">
      <c r="A220" s="6"/>
      <c r="B220" s="6"/>
      <c r="C220" s="52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x14ac:dyDescent="0.25">
      <c r="A221" s="6"/>
      <c r="B221" s="6"/>
      <c r="C221" s="52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5">
      <c r="A222" s="6"/>
      <c r="B222" s="6"/>
      <c r="C222" s="52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6"/>
      <c r="B223" s="6"/>
      <c r="C223" s="52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5">
      <c r="A224" s="6"/>
      <c r="B224" s="6"/>
      <c r="C224" s="52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x14ac:dyDescent="0.25">
      <c r="A225" s="6"/>
      <c r="B225" s="6"/>
      <c r="C225" s="52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x14ac:dyDescent="0.25">
      <c r="A226" s="6"/>
      <c r="B226" s="6"/>
      <c r="C226" s="52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x14ac:dyDescent="0.25">
      <c r="A227" s="6"/>
      <c r="B227" s="6"/>
      <c r="C227" s="52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x14ac:dyDescent="0.25">
      <c r="A228" s="6"/>
      <c r="B228" s="6"/>
      <c r="C228" s="52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x14ac:dyDescent="0.25">
      <c r="A229" s="6"/>
      <c r="B229" s="6"/>
      <c r="C229" s="52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25">
      <c r="A230" s="6"/>
      <c r="B230" s="6"/>
      <c r="C230" s="52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x14ac:dyDescent="0.25">
      <c r="A231" s="6"/>
      <c r="B231" s="6"/>
      <c r="C231" s="5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x14ac:dyDescent="0.25">
      <c r="A232" s="6"/>
      <c r="B232" s="6"/>
      <c r="C232" s="52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x14ac:dyDescent="0.25">
      <c r="A233" s="6"/>
      <c r="B233" s="6"/>
      <c r="C233" s="52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x14ac:dyDescent="0.25">
      <c r="A234" s="6"/>
      <c r="B234" s="6"/>
      <c r="C234" s="52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x14ac:dyDescent="0.25">
      <c r="A235" s="6"/>
      <c r="B235" s="6"/>
      <c r="C235" s="52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x14ac:dyDescent="0.25">
      <c r="A236" s="6"/>
      <c r="B236" s="6"/>
      <c r="C236" s="52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x14ac:dyDescent="0.25">
      <c r="A237" s="6"/>
      <c r="B237" s="6"/>
      <c r="C237" s="52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x14ac:dyDescent="0.25">
      <c r="A238" s="6"/>
      <c r="B238" s="6"/>
      <c r="C238" s="52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x14ac:dyDescent="0.25">
      <c r="A239" s="6"/>
      <c r="B239" s="6"/>
      <c r="C239" s="52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x14ac:dyDescent="0.25">
      <c r="A240" s="6"/>
      <c r="B240" s="6"/>
      <c r="C240" s="52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x14ac:dyDescent="0.25">
      <c r="A241" s="6"/>
      <c r="B241" s="6"/>
      <c r="C241" s="52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x14ac:dyDescent="0.25">
      <c r="A242" s="6"/>
      <c r="B242" s="6"/>
      <c r="C242" s="52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x14ac:dyDescent="0.25">
      <c r="A243" s="6"/>
      <c r="B243" s="6"/>
      <c r="C243" s="52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x14ac:dyDescent="0.25">
      <c r="A244" s="6"/>
      <c r="B244" s="6"/>
      <c r="C244" s="52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x14ac:dyDescent="0.25">
      <c r="A245" s="6"/>
      <c r="B245" s="6"/>
      <c r="C245" s="52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x14ac:dyDescent="0.25">
      <c r="A246" s="6"/>
      <c r="B246" s="6"/>
      <c r="C246" s="52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x14ac:dyDescent="0.25">
      <c r="A247" s="6"/>
      <c r="B247" s="6"/>
      <c r="C247" s="52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x14ac:dyDescent="0.25">
      <c r="A248" s="6"/>
      <c r="B248" s="6"/>
      <c r="C248" s="52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x14ac:dyDescent="0.25">
      <c r="A249" s="6"/>
      <c r="B249" s="6"/>
      <c r="C249" s="52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x14ac:dyDescent="0.25">
      <c r="A250" s="6"/>
      <c r="B250" s="6"/>
      <c r="C250" s="52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x14ac:dyDescent="0.25">
      <c r="A251" s="6"/>
      <c r="B251" s="6"/>
      <c r="C251" s="52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x14ac:dyDescent="0.25">
      <c r="A252" s="6"/>
      <c r="B252" s="6"/>
      <c r="C252" s="52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x14ac:dyDescent="0.25">
      <c r="A253" s="6"/>
      <c r="B253" s="6"/>
      <c r="C253" s="5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x14ac:dyDescent="0.25">
      <c r="A254" s="6"/>
      <c r="B254" s="6"/>
      <c r="C254" s="52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x14ac:dyDescent="0.25">
      <c r="A255" s="6"/>
      <c r="B255" s="6"/>
      <c r="C255" s="52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x14ac:dyDescent="0.25">
      <c r="A256" s="6"/>
      <c r="B256" s="6"/>
      <c r="C256" s="52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x14ac:dyDescent="0.25">
      <c r="A257" s="6"/>
      <c r="B257" s="6"/>
      <c r="C257" s="52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x14ac:dyDescent="0.25">
      <c r="A258" s="6"/>
      <c r="B258" s="6"/>
      <c r="C258" s="52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x14ac:dyDescent="0.25">
      <c r="C259" s="53"/>
    </row>
    <row r="260" spans="1:14" x14ac:dyDescent="0.25">
      <c r="C260" s="53"/>
    </row>
    <row r="261" spans="1:14" x14ac:dyDescent="0.25">
      <c r="C261" s="53"/>
    </row>
    <row r="262" spans="1:14" x14ac:dyDescent="0.25">
      <c r="C262" s="53"/>
    </row>
    <row r="263" spans="1:14" x14ac:dyDescent="0.25">
      <c r="C263" s="53"/>
    </row>
    <row r="264" spans="1:14" x14ac:dyDescent="0.25">
      <c r="C264" s="53"/>
    </row>
    <row r="265" spans="1:14" x14ac:dyDescent="0.25">
      <c r="C265" s="53"/>
    </row>
    <row r="266" spans="1:14" x14ac:dyDescent="0.25">
      <c r="C266" s="53"/>
    </row>
    <row r="267" spans="1:14" x14ac:dyDescent="0.25">
      <c r="C267" s="53"/>
    </row>
    <row r="268" spans="1:14" x14ac:dyDescent="0.25">
      <c r="C268" s="53"/>
    </row>
    <row r="269" spans="1:14" x14ac:dyDescent="0.25">
      <c r="C269" s="53"/>
    </row>
    <row r="270" spans="1:14" x14ac:dyDescent="0.25">
      <c r="C270" s="53"/>
    </row>
    <row r="271" spans="1:14" x14ac:dyDescent="0.25">
      <c r="C271" s="53"/>
    </row>
    <row r="272" spans="1:14" x14ac:dyDescent="0.25">
      <c r="C272" s="53"/>
    </row>
    <row r="273" spans="3:3" x14ac:dyDescent="0.25">
      <c r="C273" s="53"/>
    </row>
    <row r="274" spans="3:3" x14ac:dyDescent="0.25">
      <c r="C274" s="53"/>
    </row>
    <row r="275" spans="3:3" x14ac:dyDescent="0.25">
      <c r="C275" s="53"/>
    </row>
    <row r="276" spans="3:3" x14ac:dyDescent="0.25">
      <c r="C276" s="53"/>
    </row>
    <row r="277" spans="3:3" x14ac:dyDescent="0.25">
      <c r="C277" s="53"/>
    </row>
    <row r="278" spans="3:3" x14ac:dyDescent="0.25">
      <c r="C278" s="53"/>
    </row>
    <row r="279" spans="3:3" x14ac:dyDescent="0.25">
      <c r="C279" s="53"/>
    </row>
    <row r="280" spans="3:3" x14ac:dyDescent="0.25">
      <c r="C280" s="53"/>
    </row>
    <row r="281" spans="3:3" x14ac:dyDescent="0.25">
      <c r="C281" s="53"/>
    </row>
    <row r="282" spans="3:3" x14ac:dyDescent="0.25">
      <c r="C282" s="53"/>
    </row>
    <row r="283" spans="3:3" x14ac:dyDescent="0.25">
      <c r="C283" s="53"/>
    </row>
    <row r="284" spans="3:3" x14ac:dyDescent="0.25">
      <c r="C284" s="53"/>
    </row>
    <row r="285" spans="3:3" x14ac:dyDescent="0.25">
      <c r="C285" s="53"/>
    </row>
    <row r="286" spans="3:3" x14ac:dyDescent="0.25">
      <c r="C286" s="53"/>
    </row>
    <row r="287" spans="3:3" x14ac:dyDescent="0.25">
      <c r="C287" s="53"/>
    </row>
    <row r="288" spans="3:3" x14ac:dyDescent="0.25">
      <c r="C288" s="53"/>
    </row>
    <row r="289" spans="3:3" x14ac:dyDescent="0.25">
      <c r="C289" s="53"/>
    </row>
    <row r="290" spans="3:3" x14ac:dyDescent="0.25">
      <c r="C290" s="53"/>
    </row>
    <row r="291" spans="3:3" x14ac:dyDescent="0.25">
      <c r="C291" s="53"/>
    </row>
    <row r="292" spans="3:3" x14ac:dyDescent="0.25">
      <c r="C292" s="53"/>
    </row>
    <row r="293" spans="3:3" x14ac:dyDescent="0.25">
      <c r="C293" s="53"/>
    </row>
    <row r="294" spans="3:3" x14ac:dyDescent="0.25">
      <c r="C294" s="53"/>
    </row>
    <row r="295" spans="3:3" x14ac:dyDescent="0.25">
      <c r="C295" s="53"/>
    </row>
    <row r="296" spans="3:3" x14ac:dyDescent="0.25">
      <c r="C296" s="53"/>
    </row>
    <row r="297" spans="3:3" x14ac:dyDescent="0.25">
      <c r="C297" s="53"/>
    </row>
    <row r="298" spans="3:3" x14ac:dyDescent="0.25">
      <c r="C298" s="53"/>
    </row>
    <row r="299" spans="3:3" x14ac:dyDescent="0.25">
      <c r="C299" s="53"/>
    </row>
    <row r="300" spans="3:3" x14ac:dyDescent="0.25">
      <c r="C300" s="53"/>
    </row>
    <row r="301" spans="3:3" x14ac:dyDescent="0.25">
      <c r="C301" s="53"/>
    </row>
    <row r="302" spans="3:3" x14ac:dyDescent="0.25">
      <c r="C302" s="53"/>
    </row>
    <row r="303" spans="3:3" x14ac:dyDescent="0.25">
      <c r="C303" s="53"/>
    </row>
    <row r="304" spans="3:3" x14ac:dyDescent="0.25">
      <c r="C304" s="53"/>
    </row>
    <row r="305" spans="3:3" x14ac:dyDescent="0.25">
      <c r="C305" s="53"/>
    </row>
    <row r="306" spans="3:3" x14ac:dyDescent="0.25">
      <c r="C306" s="53"/>
    </row>
    <row r="307" spans="3:3" x14ac:dyDescent="0.25">
      <c r="C307" s="53"/>
    </row>
    <row r="308" spans="3:3" x14ac:dyDescent="0.25">
      <c r="C308" s="53"/>
    </row>
    <row r="309" spans="3:3" x14ac:dyDescent="0.25">
      <c r="C309" s="53"/>
    </row>
    <row r="310" spans="3:3" x14ac:dyDescent="0.25">
      <c r="C310" s="53"/>
    </row>
    <row r="311" spans="3:3" x14ac:dyDescent="0.25">
      <c r="C311" s="53"/>
    </row>
    <row r="312" spans="3:3" x14ac:dyDescent="0.25">
      <c r="C312" s="53"/>
    </row>
    <row r="313" spans="3:3" x14ac:dyDescent="0.25">
      <c r="C313" s="53"/>
    </row>
    <row r="314" spans="3:3" x14ac:dyDescent="0.25">
      <c r="C314" s="53"/>
    </row>
    <row r="315" spans="3:3" x14ac:dyDescent="0.25">
      <c r="C315" s="53"/>
    </row>
    <row r="316" spans="3:3" x14ac:dyDescent="0.25">
      <c r="C316" s="53"/>
    </row>
    <row r="317" spans="3:3" x14ac:dyDescent="0.25">
      <c r="C317" s="53"/>
    </row>
    <row r="318" spans="3:3" x14ac:dyDescent="0.25">
      <c r="C318" s="53"/>
    </row>
    <row r="319" spans="3:3" x14ac:dyDescent="0.25">
      <c r="C319" s="53"/>
    </row>
    <row r="320" spans="3:3" x14ac:dyDescent="0.25">
      <c r="C320" s="53"/>
    </row>
    <row r="321" spans="3:3" x14ac:dyDescent="0.25">
      <c r="C321" s="53"/>
    </row>
    <row r="322" spans="3:3" x14ac:dyDescent="0.25">
      <c r="C322" s="53"/>
    </row>
    <row r="323" spans="3:3" x14ac:dyDescent="0.25">
      <c r="C323" s="53"/>
    </row>
    <row r="324" spans="3:3" x14ac:dyDescent="0.25">
      <c r="C324" s="53"/>
    </row>
    <row r="325" spans="3:3" x14ac:dyDescent="0.25">
      <c r="C325" s="53"/>
    </row>
    <row r="326" spans="3:3" x14ac:dyDescent="0.25">
      <c r="C326" s="53"/>
    </row>
    <row r="327" spans="3:3" x14ac:dyDescent="0.25">
      <c r="C327" s="53"/>
    </row>
    <row r="328" spans="3:3" x14ac:dyDescent="0.25">
      <c r="C328" s="53"/>
    </row>
    <row r="329" spans="3:3" x14ac:dyDescent="0.25">
      <c r="C329" s="53"/>
    </row>
    <row r="330" spans="3:3" x14ac:dyDescent="0.25">
      <c r="C330" s="53"/>
    </row>
    <row r="331" spans="3:3" x14ac:dyDescent="0.25">
      <c r="C331" s="53"/>
    </row>
    <row r="332" spans="3:3" x14ac:dyDescent="0.25">
      <c r="C332" s="53"/>
    </row>
    <row r="333" spans="3:3" x14ac:dyDescent="0.25">
      <c r="C333" s="53"/>
    </row>
    <row r="334" spans="3:3" x14ac:dyDescent="0.25">
      <c r="C334" s="53"/>
    </row>
    <row r="335" spans="3:3" x14ac:dyDescent="0.25">
      <c r="C335" s="53"/>
    </row>
    <row r="336" spans="3:3" x14ac:dyDescent="0.25">
      <c r="C336" s="53"/>
    </row>
    <row r="337" spans="3:3" x14ac:dyDescent="0.25">
      <c r="C337" s="53"/>
    </row>
    <row r="338" spans="3:3" x14ac:dyDescent="0.25">
      <c r="C338" s="53"/>
    </row>
    <row r="339" spans="3:3" x14ac:dyDescent="0.25">
      <c r="C339" s="53"/>
    </row>
    <row r="340" spans="3:3" x14ac:dyDescent="0.25">
      <c r="C340" s="53"/>
    </row>
    <row r="341" spans="3:3" x14ac:dyDescent="0.25">
      <c r="C341" s="53"/>
    </row>
    <row r="342" spans="3:3" x14ac:dyDescent="0.25">
      <c r="C342" s="53"/>
    </row>
    <row r="343" spans="3:3" x14ac:dyDescent="0.25">
      <c r="C343" s="53"/>
    </row>
    <row r="344" spans="3:3" x14ac:dyDescent="0.25">
      <c r="C344" s="53"/>
    </row>
    <row r="345" spans="3:3" x14ac:dyDescent="0.25">
      <c r="C345" s="53"/>
    </row>
    <row r="346" spans="3:3" x14ac:dyDescent="0.25">
      <c r="C346" s="53"/>
    </row>
    <row r="347" spans="3:3" x14ac:dyDescent="0.25">
      <c r="C347" s="53"/>
    </row>
    <row r="348" spans="3:3" x14ac:dyDescent="0.25">
      <c r="C348" s="53"/>
    </row>
    <row r="349" spans="3:3" x14ac:dyDescent="0.25">
      <c r="C349" s="53"/>
    </row>
    <row r="350" spans="3:3" x14ac:dyDescent="0.25">
      <c r="C350" s="53"/>
    </row>
    <row r="351" spans="3:3" x14ac:dyDescent="0.25">
      <c r="C351" s="53"/>
    </row>
    <row r="352" spans="3:3" x14ac:dyDescent="0.25">
      <c r="C352" s="53"/>
    </row>
    <row r="353" spans="3:3" x14ac:dyDescent="0.25">
      <c r="C353" s="53"/>
    </row>
    <row r="354" spans="3:3" x14ac:dyDescent="0.25">
      <c r="C354" s="53"/>
    </row>
    <row r="355" spans="3:3" x14ac:dyDescent="0.25">
      <c r="C355" s="53"/>
    </row>
    <row r="356" spans="3:3" x14ac:dyDescent="0.25">
      <c r="C356" s="53"/>
    </row>
    <row r="357" spans="3:3" x14ac:dyDescent="0.25">
      <c r="C357" s="53"/>
    </row>
    <row r="358" spans="3:3" x14ac:dyDescent="0.25">
      <c r="C358" s="53"/>
    </row>
    <row r="359" spans="3:3" x14ac:dyDescent="0.25">
      <c r="C359" s="53"/>
    </row>
    <row r="360" spans="3:3" x14ac:dyDescent="0.25">
      <c r="C360" s="53"/>
    </row>
    <row r="361" spans="3:3" x14ac:dyDescent="0.25">
      <c r="C361" s="53"/>
    </row>
    <row r="362" spans="3:3" x14ac:dyDescent="0.25">
      <c r="C362" s="53"/>
    </row>
    <row r="363" spans="3:3" x14ac:dyDescent="0.25">
      <c r="C363" s="53"/>
    </row>
    <row r="364" spans="3:3" x14ac:dyDescent="0.25">
      <c r="C364" s="53"/>
    </row>
    <row r="365" spans="3:3" x14ac:dyDescent="0.25">
      <c r="C365" s="53"/>
    </row>
    <row r="366" spans="3:3" x14ac:dyDescent="0.25">
      <c r="C366" s="53"/>
    </row>
    <row r="367" spans="3:3" x14ac:dyDescent="0.25">
      <c r="C367" s="53"/>
    </row>
    <row r="368" spans="3:3" x14ac:dyDescent="0.25">
      <c r="C368" s="53"/>
    </row>
    <row r="369" spans="3:3" x14ac:dyDescent="0.25">
      <c r="C369" s="53"/>
    </row>
    <row r="370" spans="3:3" x14ac:dyDescent="0.25">
      <c r="C370" s="53"/>
    </row>
    <row r="371" spans="3:3" x14ac:dyDescent="0.25">
      <c r="C371" s="53"/>
    </row>
    <row r="372" spans="3:3" x14ac:dyDescent="0.25">
      <c r="C372" s="53"/>
    </row>
    <row r="373" spans="3:3" x14ac:dyDescent="0.25">
      <c r="C373" s="53"/>
    </row>
    <row r="374" spans="3:3" x14ac:dyDescent="0.25">
      <c r="C374" s="53"/>
    </row>
    <row r="375" spans="3:3" x14ac:dyDescent="0.25">
      <c r="C375" s="53"/>
    </row>
    <row r="376" spans="3:3" x14ac:dyDescent="0.25">
      <c r="C376" s="53"/>
    </row>
    <row r="377" spans="3:3" x14ac:dyDescent="0.25">
      <c r="C377" s="53"/>
    </row>
    <row r="378" spans="3:3" x14ac:dyDescent="0.25">
      <c r="C378" s="53"/>
    </row>
    <row r="379" spans="3:3" x14ac:dyDescent="0.25">
      <c r="C379" s="53"/>
    </row>
    <row r="380" spans="3:3" x14ac:dyDescent="0.25">
      <c r="C380" s="53"/>
    </row>
    <row r="381" spans="3:3" x14ac:dyDescent="0.25">
      <c r="C381" s="53"/>
    </row>
    <row r="382" spans="3:3" x14ac:dyDescent="0.25">
      <c r="C382" s="53"/>
    </row>
    <row r="383" spans="3:3" x14ac:dyDescent="0.25">
      <c r="C383" s="53"/>
    </row>
    <row r="384" spans="3:3" x14ac:dyDescent="0.25">
      <c r="C384" s="53"/>
    </row>
    <row r="385" spans="3:3" x14ac:dyDescent="0.25">
      <c r="C385" s="53"/>
    </row>
    <row r="386" spans="3:3" x14ac:dyDescent="0.25">
      <c r="C386" s="53"/>
    </row>
    <row r="387" spans="3:3" x14ac:dyDescent="0.25">
      <c r="C387" s="53"/>
    </row>
    <row r="388" spans="3:3" x14ac:dyDescent="0.25">
      <c r="C388" s="53"/>
    </row>
    <row r="389" spans="3:3" x14ac:dyDescent="0.25">
      <c r="C389" s="53"/>
    </row>
    <row r="390" spans="3:3" x14ac:dyDescent="0.25">
      <c r="C390" s="53"/>
    </row>
    <row r="391" spans="3:3" x14ac:dyDescent="0.25">
      <c r="C391" s="53"/>
    </row>
    <row r="392" spans="3:3" x14ac:dyDescent="0.25">
      <c r="C392" s="53"/>
    </row>
    <row r="393" spans="3:3" x14ac:dyDescent="0.25">
      <c r="C393" s="53"/>
    </row>
    <row r="394" spans="3:3" x14ac:dyDescent="0.25">
      <c r="C394" s="53"/>
    </row>
    <row r="395" spans="3:3" x14ac:dyDescent="0.25">
      <c r="C395" s="53"/>
    </row>
    <row r="396" spans="3:3" x14ac:dyDescent="0.25">
      <c r="C396" s="53"/>
    </row>
    <row r="397" spans="3:3" x14ac:dyDescent="0.25">
      <c r="C397" s="53"/>
    </row>
    <row r="398" spans="3:3" x14ac:dyDescent="0.25">
      <c r="C398" s="53"/>
    </row>
    <row r="399" spans="3:3" x14ac:dyDescent="0.25">
      <c r="C399" s="53"/>
    </row>
    <row r="400" spans="3:3" x14ac:dyDescent="0.25">
      <c r="C400" s="53"/>
    </row>
    <row r="401" spans="3:3" x14ac:dyDescent="0.25">
      <c r="C401" s="53"/>
    </row>
    <row r="402" spans="3:3" x14ac:dyDescent="0.25">
      <c r="C402" s="53"/>
    </row>
    <row r="403" spans="3:3" x14ac:dyDescent="0.25">
      <c r="C403" s="53"/>
    </row>
    <row r="404" spans="3:3" x14ac:dyDescent="0.25">
      <c r="C404" s="53"/>
    </row>
    <row r="405" spans="3:3" x14ac:dyDescent="0.25">
      <c r="C405" s="53"/>
    </row>
    <row r="406" spans="3:3" x14ac:dyDescent="0.25">
      <c r="C406" s="53"/>
    </row>
    <row r="407" spans="3:3" x14ac:dyDescent="0.25">
      <c r="C407" s="53"/>
    </row>
    <row r="408" spans="3:3" x14ac:dyDescent="0.25">
      <c r="C408" s="53"/>
    </row>
    <row r="409" spans="3:3" x14ac:dyDescent="0.25">
      <c r="C409" s="53"/>
    </row>
    <row r="410" spans="3:3" x14ac:dyDescent="0.25">
      <c r="C410" s="53"/>
    </row>
    <row r="411" spans="3:3" x14ac:dyDescent="0.25">
      <c r="C411" s="53"/>
    </row>
    <row r="412" spans="3:3" x14ac:dyDescent="0.25">
      <c r="C412" s="53"/>
    </row>
    <row r="413" spans="3:3" x14ac:dyDescent="0.25">
      <c r="C413" s="53"/>
    </row>
    <row r="414" spans="3:3" x14ac:dyDescent="0.25">
      <c r="C414" s="53"/>
    </row>
    <row r="415" spans="3:3" x14ac:dyDescent="0.25">
      <c r="C415" s="53"/>
    </row>
    <row r="416" spans="3:3" x14ac:dyDescent="0.25">
      <c r="C416" s="53"/>
    </row>
    <row r="417" spans="3:3" x14ac:dyDescent="0.25">
      <c r="C417" s="53"/>
    </row>
    <row r="418" spans="3:3" x14ac:dyDescent="0.25">
      <c r="C418" s="53"/>
    </row>
    <row r="419" spans="3:3" x14ac:dyDescent="0.25">
      <c r="C419" s="53"/>
    </row>
    <row r="420" spans="3:3" x14ac:dyDescent="0.25">
      <c r="C420" s="53"/>
    </row>
    <row r="421" spans="3:3" x14ac:dyDescent="0.25">
      <c r="C421" s="53"/>
    </row>
    <row r="422" spans="3:3" x14ac:dyDescent="0.25">
      <c r="C422" s="53"/>
    </row>
    <row r="423" spans="3:3" x14ac:dyDescent="0.25">
      <c r="C423" s="53"/>
    </row>
    <row r="424" spans="3:3" x14ac:dyDescent="0.25">
      <c r="C424" s="53"/>
    </row>
    <row r="425" spans="3:3" x14ac:dyDescent="0.25">
      <c r="C425" s="53"/>
    </row>
    <row r="426" spans="3:3" x14ac:dyDescent="0.25">
      <c r="C426" s="53"/>
    </row>
    <row r="427" spans="3:3" x14ac:dyDescent="0.25">
      <c r="C427" s="53"/>
    </row>
    <row r="428" spans="3:3" x14ac:dyDescent="0.25">
      <c r="C428" s="53"/>
    </row>
    <row r="429" spans="3:3" x14ac:dyDescent="0.25">
      <c r="C429" s="53"/>
    </row>
    <row r="430" spans="3:3" x14ac:dyDescent="0.25">
      <c r="C430" s="53"/>
    </row>
    <row r="431" spans="3:3" x14ac:dyDescent="0.25">
      <c r="C431" s="53"/>
    </row>
    <row r="432" spans="3:3" x14ac:dyDescent="0.25">
      <c r="C432" s="53"/>
    </row>
    <row r="433" spans="3:3" x14ac:dyDescent="0.25">
      <c r="C433" s="53"/>
    </row>
    <row r="434" spans="3:3" x14ac:dyDescent="0.25">
      <c r="C434" s="53"/>
    </row>
    <row r="435" spans="3:3" x14ac:dyDescent="0.25">
      <c r="C435" s="53"/>
    </row>
    <row r="436" spans="3:3" x14ac:dyDescent="0.25">
      <c r="C436" s="53"/>
    </row>
    <row r="437" spans="3:3" x14ac:dyDescent="0.25">
      <c r="C437" s="53"/>
    </row>
    <row r="438" spans="3:3" x14ac:dyDescent="0.25">
      <c r="C438" s="53"/>
    </row>
    <row r="439" spans="3:3" x14ac:dyDescent="0.25">
      <c r="C439" s="53"/>
    </row>
    <row r="440" spans="3:3" x14ac:dyDescent="0.25">
      <c r="C440" s="53"/>
    </row>
    <row r="441" spans="3:3" x14ac:dyDescent="0.25">
      <c r="C441" s="53"/>
    </row>
    <row r="442" spans="3:3" x14ac:dyDescent="0.25">
      <c r="C442" s="53"/>
    </row>
    <row r="443" spans="3:3" x14ac:dyDescent="0.25">
      <c r="C443" s="53"/>
    </row>
    <row r="444" spans="3:3" x14ac:dyDescent="0.25">
      <c r="C444" s="53"/>
    </row>
    <row r="445" spans="3:3" x14ac:dyDescent="0.25">
      <c r="C445" s="53"/>
    </row>
    <row r="446" spans="3:3" x14ac:dyDescent="0.25">
      <c r="C446" s="53"/>
    </row>
    <row r="447" spans="3:3" x14ac:dyDescent="0.25">
      <c r="C447" s="53"/>
    </row>
    <row r="448" spans="3:3" x14ac:dyDescent="0.25">
      <c r="C448" s="53"/>
    </row>
    <row r="449" spans="3:3" x14ac:dyDescent="0.25">
      <c r="C449" s="53"/>
    </row>
    <row r="450" spans="3:3" x14ac:dyDescent="0.25">
      <c r="C450" s="53"/>
    </row>
    <row r="451" spans="3:3" x14ac:dyDescent="0.25">
      <c r="C451" s="53"/>
    </row>
    <row r="452" spans="3:3" x14ac:dyDescent="0.25">
      <c r="C452" s="53"/>
    </row>
    <row r="453" spans="3:3" x14ac:dyDescent="0.25">
      <c r="C453" s="53"/>
    </row>
    <row r="454" spans="3:3" x14ac:dyDescent="0.25">
      <c r="C454" s="53"/>
    </row>
    <row r="455" spans="3:3" x14ac:dyDescent="0.25">
      <c r="C455" s="53"/>
    </row>
    <row r="456" spans="3:3" x14ac:dyDescent="0.25">
      <c r="C456" s="53"/>
    </row>
    <row r="457" spans="3:3" x14ac:dyDescent="0.25">
      <c r="C457" s="53"/>
    </row>
    <row r="458" spans="3:3" x14ac:dyDescent="0.25">
      <c r="C458" s="53"/>
    </row>
    <row r="459" spans="3:3" x14ac:dyDescent="0.25">
      <c r="C459" s="53"/>
    </row>
    <row r="460" spans="3:3" x14ac:dyDescent="0.25">
      <c r="C460" s="53"/>
    </row>
    <row r="461" spans="3:3" x14ac:dyDescent="0.25">
      <c r="C461" s="53"/>
    </row>
    <row r="462" spans="3:3" x14ac:dyDescent="0.25">
      <c r="C462" s="53"/>
    </row>
    <row r="463" spans="3:3" x14ac:dyDescent="0.25">
      <c r="C463" s="53"/>
    </row>
    <row r="464" spans="3:3" x14ac:dyDescent="0.25">
      <c r="C464" s="53"/>
    </row>
    <row r="465" spans="3:3" x14ac:dyDescent="0.25">
      <c r="C465" s="53"/>
    </row>
    <row r="466" spans="3:3" x14ac:dyDescent="0.25">
      <c r="C466" s="53"/>
    </row>
    <row r="467" spans="3:3" x14ac:dyDescent="0.25">
      <c r="C467" s="53"/>
    </row>
    <row r="468" spans="3:3" x14ac:dyDescent="0.25">
      <c r="C468" s="53"/>
    </row>
    <row r="469" spans="3:3" x14ac:dyDescent="0.25">
      <c r="C469" s="53"/>
    </row>
    <row r="470" spans="3:3" x14ac:dyDescent="0.25">
      <c r="C470" s="53"/>
    </row>
    <row r="471" spans="3:3" x14ac:dyDescent="0.25">
      <c r="C471" s="53"/>
    </row>
    <row r="472" spans="3:3" x14ac:dyDescent="0.25">
      <c r="C472" s="53"/>
    </row>
    <row r="473" spans="3:3" x14ac:dyDescent="0.25">
      <c r="C473" s="53"/>
    </row>
    <row r="474" spans="3:3" x14ac:dyDescent="0.25">
      <c r="C474" s="53"/>
    </row>
    <row r="475" spans="3:3" x14ac:dyDescent="0.25">
      <c r="C475" s="53"/>
    </row>
    <row r="476" spans="3:3" x14ac:dyDescent="0.25">
      <c r="C476" s="53"/>
    </row>
    <row r="477" spans="3:3" x14ac:dyDescent="0.25">
      <c r="C477" s="53"/>
    </row>
    <row r="478" spans="3:3" x14ac:dyDescent="0.25">
      <c r="C478" s="53"/>
    </row>
    <row r="479" spans="3:3" x14ac:dyDescent="0.25">
      <c r="C479" s="53"/>
    </row>
    <row r="480" spans="3:3" x14ac:dyDescent="0.25">
      <c r="C480" s="53"/>
    </row>
    <row r="481" spans="3:3" x14ac:dyDescent="0.25">
      <c r="C481" s="53"/>
    </row>
    <row r="482" spans="3:3" x14ac:dyDescent="0.25">
      <c r="C482" s="53"/>
    </row>
    <row r="483" spans="3:3" x14ac:dyDescent="0.25">
      <c r="C483" s="53"/>
    </row>
    <row r="484" spans="3:3" x14ac:dyDescent="0.25">
      <c r="C484" s="53"/>
    </row>
    <row r="485" spans="3:3" x14ac:dyDescent="0.25">
      <c r="C485" s="53"/>
    </row>
    <row r="486" spans="3:3" x14ac:dyDescent="0.25">
      <c r="C486" s="53"/>
    </row>
    <row r="487" spans="3:3" x14ac:dyDescent="0.25">
      <c r="C487" s="53"/>
    </row>
    <row r="488" spans="3:3" x14ac:dyDescent="0.25">
      <c r="C488" s="53"/>
    </row>
    <row r="489" spans="3:3" x14ac:dyDescent="0.25">
      <c r="C489" s="53"/>
    </row>
    <row r="490" spans="3:3" x14ac:dyDescent="0.25">
      <c r="C490" s="53"/>
    </row>
    <row r="491" spans="3:3" x14ac:dyDescent="0.25">
      <c r="C491" s="53"/>
    </row>
    <row r="492" spans="3:3" x14ac:dyDescent="0.25">
      <c r="C492" s="53"/>
    </row>
    <row r="493" spans="3:3" x14ac:dyDescent="0.25">
      <c r="C493" s="53"/>
    </row>
    <row r="494" spans="3:3" x14ac:dyDescent="0.25">
      <c r="C494" s="53"/>
    </row>
    <row r="495" spans="3:3" x14ac:dyDescent="0.25">
      <c r="C495" s="53"/>
    </row>
    <row r="496" spans="3:3" x14ac:dyDescent="0.25">
      <c r="C496" s="53"/>
    </row>
    <row r="497" spans="3:3" x14ac:dyDescent="0.25">
      <c r="C497" s="53"/>
    </row>
    <row r="498" spans="3:3" x14ac:dyDescent="0.25">
      <c r="C498" s="53"/>
    </row>
    <row r="499" spans="3:3" x14ac:dyDescent="0.25">
      <c r="C499" s="53"/>
    </row>
    <row r="500" spans="3:3" x14ac:dyDescent="0.25">
      <c r="C500" s="53"/>
    </row>
    <row r="501" spans="3:3" x14ac:dyDescent="0.25">
      <c r="C501" s="53"/>
    </row>
    <row r="502" spans="3:3" x14ac:dyDescent="0.25">
      <c r="C502" s="53"/>
    </row>
    <row r="503" spans="3:3" x14ac:dyDescent="0.25">
      <c r="C503" s="53"/>
    </row>
    <row r="504" spans="3:3" x14ac:dyDescent="0.25">
      <c r="C504" s="53"/>
    </row>
    <row r="505" spans="3:3" x14ac:dyDescent="0.25">
      <c r="C505" s="53"/>
    </row>
    <row r="506" spans="3:3" x14ac:dyDescent="0.25">
      <c r="C506" s="53"/>
    </row>
    <row r="507" spans="3:3" x14ac:dyDescent="0.25">
      <c r="C507" s="53"/>
    </row>
    <row r="508" spans="3:3" x14ac:dyDescent="0.25">
      <c r="C508" s="53"/>
    </row>
    <row r="509" spans="3:3" x14ac:dyDescent="0.25">
      <c r="C509" s="53"/>
    </row>
    <row r="510" spans="3:3" x14ac:dyDescent="0.25">
      <c r="C510" s="53"/>
    </row>
    <row r="511" spans="3:3" x14ac:dyDescent="0.25">
      <c r="C511" s="53"/>
    </row>
    <row r="512" spans="3:3" x14ac:dyDescent="0.25">
      <c r="C512" s="53"/>
    </row>
    <row r="513" spans="3:3" x14ac:dyDescent="0.25">
      <c r="C513" s="53"/>
    </row>
    <row r="514" spans="3:3" x14ac:dyDescent="0.25">
      <c r="C514" s="53"/>
    </row>
    <row r="515" spans="3:3" x14ac:dyDescent="0.25">
      <c r="C515" s="53"/>
    </row>
    <row r="516" spans="3:3" x14ac:dyDescent="0.25">
      <c r="C516" s="53"/>
    </row>
    <row r="517" spans="3:3" x14ac:dyDescent="0.25">
      <c r="C517" s="53"/>
    </row>
    <row r="518" spans="3:3" x14ac:dyDescent="0.25">
      <c r="C518" s="53"/>
    </row>
    <row r="519" spans="3:3" x14ac:dyDescent="0.25">
      <c r="C519" s="53"/>
    </row>
    <row r="520" spans="3:3" x14ac:dyDescent="0.25">
      <c r="C520" s="53"/>
    </row>
    <row r="521" spans="3:3" x14ac:dyDescent="0.25">
      <c r="C521" s="53"/>
    </row>
    <row r="522" spans="3:3" x14ac:dyDescent="0.25">
      <c r="C522" s="53"/>
    </row>
    <row r="523" spans="3:3" x14ac:dyDescent="0.25">
      <c r="C523" s="53"/>
    </row>
    <row r="524" spans="3:3" x14ac:dyDescent="0.25">
      <c r="C524" s="53"/>
    </row>
    <row r="525" spans="3:3" x14ac:dyDescent="0.25">
      <c r="C525" s="53"/>
    </row>
    <row r="526" spans="3:3" x14ac:dyDescent="0.25">
      <c r="C526" s="53"/>
    </row>
    <row r="527" spans="3:3" x14ac:dyDescent="0.25">
      <c r="C527" s="53"/>
    </row>
    <row r="528" spans="3:3" x14ac:dyDescent="0.25">
      <c r="C528" s="53"/>
    </row>
    <row r="529" spans="3:3" x14ac:dyDescent="0.25">
      <c r="C529" s="53"/>
    </row>
    <row r="530" spans="3:3" x14ac:dyDescent="0.25">
      <c r="C530" s="53"/>
    </row>
    <row r="531" spans="3:3" x14ac:dyDescent="0.25">
      <c r="C531" s="53"/>
    </row>
    <row r="532" spans="3:3" x14ac:dyDescent="0.25">
      <c r="C532" s="53"/>
    </row>
    <row r="533" spans="3:3" x14ac:dyDescent="0.25">
      <c r="C533" s="53"/>
    </row>
    <row r="534" spans="3:3" x14ac:dyDescent="0.25">
      <c r="C534" s="53"/>
    </row>
    <row r="535" spans="3:3" x14ac:dyDescent="0.25">
      <c r="C535" s="53"/>
    </row>
    <row r="536" spans="3:3" x14ac:dyDescent="0.25">
      <c r="C536" s="53"/>
    </row>
    <row r="537" spans="3:3" x14ac:dyDescent="0.25">
      <c r="C537" s="53"/>
    </row>
    <row r="538" spans="3:3" x14ac:dyDescent="0.25">
      <c r="C538" s="53"/>
    </row>
    <row r="539" spans="3:3" x14ac:dyDescent="0.25">
      <c r="C539" s="53"/>
    </row>
    <row r="540" spans="3:3" x14ac:dyDescent="0.25">
      <c r="C540" s="53"/>
    </row>
    <row r="541" spans="3:3" x14ac:dyDescent="0.25">
      <c r="C541" s="53"/>
    </row>
    <row r="542" spans="3:3" x14ac:dyDescent="0.25">
      <c r="C542" s="53"/>
    </row>
    <row r="543" spans="3:3" x14ac:dyDescent="0.25">
      <c r="C543" s="53"/>
    </row>
    <row r="544" spans="3:3" x14ac:dyDescent="0.25">
      <c r="C544" s="53"/>
    </row>
    <row r="545" spans="3:3" x14ac:dyDescent="0.25">
      <c r="C545" s="53"/>
    </row>
    <row r="546" spans="3:3" x14ac:dyDescent="0.25">
      <c r="C546" s="53"/>
    </row>
    <row r="547" spans="3:3" x14ac:dyDescent="0.25">
      <c r="C547" s="53"/>
    </row>
    <row r="548" spans="3:3" x14ac:dyDescent="0.25">
      <c r="C548" s="53"/>
    </row>
    <row r="549" spans="3:3" x14ac:dyDescent="0.25">
      <c r="C549" s="53"/>
    </row>
    <row r="550" spans="3:3" x14ac:dyDescent="0.25">
      <c r="C550" s="53"/>
    </row>
    <row r="551" spans="3:3" x14ac:dyDescent="0.25">
      <c r="C551" s="53"/>
    </row>
    <row r="552" spans="3:3" x14ac:dyDescent="0.25">
      <c r="C552" s="53"/>
    </row>
    <row r="553" spans="3:3" x14ac:dyDescent="0.25">
      <c r="C553" s="53"/>
    </row>
    <row r="554" spans="3:3" x14ac:dyDescent="0.25">
      <c r="C554" s="53"/>
    </row>
    <row r="555" spans="3:3" x14ac:dyDescent="0.25">
      <c r="C555" s="53"/>
    </row>
    <row r="556" spans="3:3" x14ac:dyDescent="0.25">
      <c r="C556" s="53"/>
    </row>
    <row r="557" spans="3:3" x14ac:dyDescent="0.25">
      <c r="C557" s="53"/>
    </row>
    <row r="558" spans="3:3" x14ac:dyDescent="0.25">
      <c r="C558" s="53"/>
    </row>
    <row r="559" spans="3:3" x14ac:dyDescent="0.25">
      <c r="C559" s="53"/>
    </row>
    <row r="560" spans="3:3" x14ac:dyDescent="0.25">
      <c r="C560" s="53"/>
    </row>
    <row r="561" spans="3:3" x14ac:dyDescent="0.25">
      <c r="C561" s="53"/>
    </row>
    <row r="562" spans="3:3" x14ac:dyDescent="0.25">
      <c r="C562" s="53"/>
    </row>
    <row r="563" spans="3:3" x14ac:dyDescent="0.25">
      <c r="C563" s="53"/>
    </row>
    <row r="564" spans="3:3" x14ac:dyDescent="0.25">
      <c r="C564" s="53"/>
    </row>
    <row r="565" spans="3:3" x14ac:dyDescent="0.25">
      <c r="C565" s="53"/>
    </row>
    <row r="566" spans="3:3" x14ac:dyDescent="0.25">
      <c r="C566" s="53"/>
    </row>
    <row r="567" spans="3:3" x14ac:dyDescent="0.25">
      <c r="C567" s="53"/>
    </row>
    <row r="568" spans="3:3" x14ac:dyDescent="0.25">
      <c r="C568" s="53"/>
    </row>
    <row r="569" spans="3:3" x14ac:dyDescent="0.25">
      <c r="C569" s="53"/>
    </row>
    <row r="570" spans="3:3" x14ac:dyDescent="0.25">
      <c r="C570" s="53"/>
    </row>
    <row r="571" spans="3:3" x14ac:dyDescent="0.25">
      <c r="C571" s="53"/>
    </row>
    <row r="572" spans="3:3" x14ac:dyDescent="0.25">
      <c r="C572" s="53"/>
    </row>
    <row r="573" spans="3:3" x14ac:dyDescent="0.25">
      <c r="C573" s="53"/>
    </row>
    <row r="574" spans="3:3" x14ac:dyDescent="0.25">
      <c r="C574" s="53"/>
    </row>
    <row r="575" spans="3:3" x14ac:dyDescent="0.25">
      <c r="C575" s="53"/>
    </row>
    <row r="576" spans="3:3" x14ac:dyDescent="0.25">
      <c r="C576" s="53"/>
    </row>
    <row r="577" spans="3:3" x14ac:dyDescent="0.25">
      <c r="C577" s="53"/>
    </row>
    <row r="578" spans="3:3" x14ac:dyDescent="0.25">
      <c r="C578" s="53"/>
    </row>
    <row r="579" spans="3:3" x14ac:dyDescent="0.25">
      <c r="C579" s="53"/>
    </row>
    <row r="580" spans="3:3" x14ac:dyDescent="0.25">
      <c r="C580" s="53"/>
    </row>
    <row r="581" spans="3:3" x14ac:dyDescent="0.25">
      <c r="C581" s="53"/>
    </row>
    <row r="582" spans="3:3" x14ac:dyDescent="0.25">
      <c r="C582" s="53"/>
    </row>
    <row r="583" spans="3:3" x14ac:dyDescent="0.25">
      <c r="C583" s="53"/>
    </row>
    <row r="584" spans="3:3" x14ac:dyDescent="0.25">
      <c r="C584" s="53"/>
    </row>
    <row r="585" spans="3:3" x14ac:dyDescent="0.25">
      <c r="C585" s="53"/>
    </row>
    <row r="586" spans="3:3" x14ac:dyDescent="0.25">
      <c r="C586" s="53"/>
    </row>
    <row r="587" spans="3:3" x14ac:dyDescent="0.25">
      <c r="C587" s="53"/>
    </row>
  </sheetData>
  <mergeCells count="47">
    <mergeCell ref="B135:O135"/>
    <mergeCell ref="B121:O121"/>
    <mergeCell ref="B125:O125"/>
    <mergeCell ref="B126:O126"/>
    <mergeCell ref="B130:O130"/>
    <mergeCell ref="B131:O131"/>
    <mergeCell ref="B78:O78"/>
    <mergeCell ref="B82:O82"/>
    <mergeCell ref="B108:O108"/>
    <mergeCell ref="B115:O115"/>
    <mergeCell ref="B120:O120"/>
    <mergeCell ref="B17:O17"/>
    <mergeCell ref="B58:O58"/>
    <mergeCell ref="B65:O65"/>
    <mergeCell ref="B66:O66"/>
    <mergeCell ref="B71:O71"/>
    <mergeCell ref="B18:O18"/>
    <mergeCell ref="B25:O25"/>
    <mergeCell ref="B32:O32"/>
    <mergeCell ref="B51:O51"/>
    <mergeCell ref="B48:O48"/>
    <mergeCell ref="H14:H16"/>
    <mergeCell ref="I14:K14"/>
    <mergeCell ref="L14:L16"/>
    <mergeCell ref="M14:O14"/>
    <mergeCell ref="E15:F15"/>
    <mergeCell ref="G15:G16"/>
    <mergeCell ref="I15:J15"/>
    <mergeCell ref="K15:K16"/>
    <mergeCell ref="M15:N15"/>
    <mergeCell ref="O15:O16"/>
    <mergeCell ref="B1:O1"/>
    <mergeCell ref="B2:O2"/>
    <mergeCell ref="B3:O3"/>
    <mergeCell ref="B4:O4"/>
    <mergeCell ref="A12:O12"/>
    <mergeCell ref="B5:O5"/>
    <mergeCell ref="B6:O6"/>
    <mergeCell ref="B7:O7"/>
    <mergeCell ref="B8:O8"/>
    <mergeCell ref="B9:O9"/>
    <mergeCell ref="B10:O10"/>
    <mergeCell ref="A14:A16"/>
    <mergeCell ref="B14:B16"/>
    <mergeCell ref="C14:C16"/>
    <mergeCell ref="D14:D16"/>
    <mergeCell ref="E14:G14"/>
  </mergeCells>
  <pageMargins left="1.1811023622047245" right="0.39370078740157483" top="0.78740157480314965" bottom="0.78740157480314965" header="0.31496062992125984" footer="0.31496062992125984"/>
  <pageSetup paperSize="9" scale="9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showZeros="0" tabSelected="1" zoomScaleNormal="100" workbookViewId="0">
      <selection activeCell="U23" sqref="U23"/>
    </sheetView>
  </sheetViews>
  <sheetFormatPr defaultRowHeight="15" x14ac:dyDescent="0.25"/>
  <cols>
    <col min="1" max="1" width="4.5703125" style="2" customWidth="1"/>
    <col min="2" max="2" width="49.85546875" style="2" customWidth="1"/>
    <col min="3" max="10" width="10.5703125" style="2" hidden="1" customWidth="1"/>
    <col min="11" max="13" width="10" style="2" customWidth="1"/>
    <col min="14" max="14" width="10.42578125" style="2" customWidth="1"/>
    <col min="15" max="16" width="9.140625" style="2" hidden="1" customWidth="1"/>
    <col min="17" max="19" width="9.140625" style="2" customWidth="1"/>
    <col min="20" max="16384" width="9.140625" style="2"/>
  </cols>
  <sheetData>
    <row r="1" spans="2:15" x14ac:dyDescent="0.25">
      <c r="B1" s="691" t="s">
        <v>308</v>
      </c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</row>
    <row r="2" spans="2:15" x14ac:dyDescent="0.25">
      <c r="B2" s="691" t="s">
        <v>511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</row>
    <row r="3" spans="2:15" x14ac:dyDescent="0.25">
      <c r="B3" s="691" t="s">
        <v>524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</row>
    <row r="4" spans="2:15" x14ac:dyDescent="0.25">
      <c r="B4" s="691" t="s">
        <v>329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</row>
    <row r="5" spans="2:15" hidden="1" x14ac:dyDescent="0.25">
      <c r="B5" s="686" t="s">
        <v>474</v>
      </c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</row>
    <row r="6" spans="2:15" hidden="1" x14ac:dyDescent="0.25">
      <c r="B6" s="686" t="s">
        <v>470</v>
      </c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686"/>
    </row>
    <row r="7" spans="2:15" ht="15" hidden="1" customHeight="1" x14ac:dyDescent="0.25">
      <c r="B7" s="686" t="s">
        <v>474</v>
      </c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</row>
    <row r="8" spans="2:15" ht="15" hidden="1" customHeight="1" x14ac:dyDescent="0.25">
      <c r="B8" s="686" t="s">
        <v>470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</row>
    <row r="9" spans="2:15" hidden="1" x14ac:dyDescent="0.25">
      <c r="B9" s="686" t="s">
        <v>474</v>
      </c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</row>
    <row r="10" spans="2:15" ht="15" hidden="1" customHeight="1" x14ac:dyDescent="0.25">
      <c r="B10" s="686" t="s">
        <v>470</v>
      </c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</row>
    <row r="11" spans="2:15" hidden="1" x14ac:dyDescent="0.25">
      <c r="B11" s="686" t="s">
        <v>474</v>
      </c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</row>
    <row r="12" spans="2:15" ht="15" hidden="1" customHeight="1" x14ac:dyDescent="0.25">
      <c r="B12" s="686" t="s">
        <v>470</v>
      </c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</row>
    <row r="13" spans="2:15" hidden="1" x14ac:dyDescent="0.25">
      <c r="B13" s="686" t="s">
        <v>474</v>
      </c>
      <c r="C13" s="686"/>
      <c r="D13" s="686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</row>
    <row r="14" spans="2:15" ht="15" hidden="1" customHeight="1" x14ac:dyDescent="0.25">
      <c r="B14" s="686" t="s">
        <v>470</v>
      </c>
      <c r="C14" s="686"/>
      <c r="D14" s="686"/>
      <c r="E14" s="686"/>
      <c r="F14" s="686"/>
      <c r="G14" s="686"/>
      <c r="H14" s="686"/>
      <c r="I14" s="686"/>
      <c r="J14" s="686"/>
      <c r="K14" s="686"/>
      <c r="L14" s="686"/>
      <c r="M14" s="686"/>
      <c r="N14" s="686"/>
      <c r="O14" s="686"/>
    </row>
    <row r="15" spans="2:15" hidden="1" x14ac:dyDescent="0.25">
      <c r="B15" s="686" t="s">
        <v>474</v>
      </c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  <c r="N15" s="686"/>
      <c r="O15" s="686"/>
    </row>
    <row r="16" spans="2:15" ht="15" hidden="1" customHeight="1" x14ac:dyDescent="0.25">
      <c r="B16" s="686" t="s">
        <v>470</v>
      </c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</row>
    <row r="17" spans="1:15" hidden="1" x14ac:dyDescent="0.25">
      <c r="B17" s="686" t="s">
        <v>474</v>
      </c>
      <c r="C17" s="686"/>
      <c r="D17" s="686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</row>
    <row r="18" spans="1:15" ht="15" hidden="1" customHeight="1" x14ac:dyDescent="0.25">
      <c r="B18" s="686" t="s">
        <v>470</v>
      </c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86"/>
    </row>
    <row r="20" spans="1:15" x14ac:dyDescent="0.25">
      <c r="A20" s="587" t="s">
        <v>508</v>
      </c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</row>
    <row r="21" spans="1:15" ht="17.25" customHeight="1" x14ac:dyDescent="0.25">
      <c r="A21" s="58"/>
      <c r="B21" s="58"/>
      <c r="C21" s="58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4" t="s">
        <v>376</v>
      </c>
      <c r="O21" s="4"/>
    </row>
    <row r="22" spans="1:15" ht="15" customHeight="1" x14ac:dyDescent="0.25">
      <c r="A22" s="591" t="s">
        <v>5</v>
      </c>
      <c r="B22" s="594" t="s">
        <v>216</v>
      </c>
      <c r="C22" s="571" t="s">
        <v>316</v>
      </c>
      <c r="D22" s="575" t="s">
        <v>189</v>
      </c>
      <c r="E22" s="575"/>
      <c r="F22" s="576"/>
      <c r="G22" s="597" t="s">
        <v>318</v>
      </c>
      <c r="H22" s="600" t="s">
        <v>189</v>
      </c>
      <c r="I22" s="601"/>
      <c r="J22" s="602"/>
      <c r="K22" s="570" t="s">
        <v>0</v>
      </c>
      <c r="L22" s="579" t="s">
        <v>189</v>
      </c>
      <c r="M22" s="580"/>
      <c r="N22" s="581"/>
    </row>
    <row r="23" spans="1:15" ht="15" customHeight="1" x14ac:dyDescent="0.25">
      <c r="A23" s="592"/>
      <c r="B23" s="595"/>
      <c r="C23" s="572"/>
      <c r="D23" s="576" t="s">
        <v>1</v>
      </c>
      <c r="E23" s="605"/>
      <c r="F23" s="577" t="s">
        <v>2</v>
      </c>
      <c r="G23" s="598"/>
      <c r="H23" s="611" t="s">
        <v>1</v>
      </c>
      <c r="I23" s="611"/>
      <c r="J23" s="590" t="s">
        <v>2</v>
      </c>
      <c r="K23" s="570"/>
      <c r="L23" s="570" t="s">
        <v>1</v>
      </c>
      <c r="M23" s="570"/>
      <c r="N23" s="582" t="s">
        <v>2</v>
      </c>
    </row>
    <row r="24" spans="1:15" ht="28.5" customHeight="1" x14ac:dyDescent="0.25">
      <c r="A24" s="593"/>
      <c r="B24" s="596"/>
      <c r="C24" s="573"/>
      <c r="D24" s="113" t="s">
        <v>3</v>
      </c>
      <c r="E24" s="114" t="s">
        <v>4</v>
      </c>
      <c r="F24" s="577"/>
      <c r="G24" s="599"/>
      <c r="H24" s="115" t="s">
        <v>3</v>
      </c>
      <c r="I24" s="111" t="s">
        <v>4</v>
      </c>
      <c r="J24" s="590"/>
      <c r="K24" s="570"/>
      <c r="L24" s="112" t="s">
        <v>3</v>
      </c>
      <c r="M24" s="110" t="s">
        <v>4</v>
      </c>
      <c r="N24" s="582"/>
    </row>
    <row r="25" spans="1:15" ht="15" customHeight="1" x14ac:dyDescent="0.25">
      <c r="A25" s="5" t="s">
        <v>69</v>
      </c>
      <c r="B25" s="17" t="s">
        <v>6</v>
      </c>
      <c r="C25" s="16">
        <f>D25+F25</f>
        <v>7556.5</v>
      </c>
      <c r="D25" s="16">
        <f>'4 pr._savarankiškosios f-jos'!E91+'5 pr._valstybinės f-jos'!E88+'7 pr._kita dotacija'!E77+'9 pr._įstaigų pajamos'!E49+'10 pr._skolintos lėšos'!E33+'11 pr._apyvartinės lėšos'!E24+'11 pr._apyvartinės lėšos'!E70</f>
        <v>6076.9</v>
      </c>
      <c r="E25" s="16">
        <f>'4 pr._savarankiškosios f-jos'!F91+'5 pr._valstybinės f-jos'!F88+'7 pr._kita dotacija'!F77+'9 pr._įstaigų pajamos'!F49+'10 pr._skolintos lėšos'!F33+'11 pr._apyvartinės lėšos'!F24+'11 pr._apyvartinės lėšos'!F70</f>
        <v>4246.7</v>
      </c>
      <c r="F25" s="16">
        <f>'4 pr._savarankiškosios f-jos'!G91+'5 pr._valstybinės f-jos'!G88+'7 pr._kita dotacija'!G77+'9 pr._įstaigų pajamos'!G49+'10 pr._skolintos lėšos'!G33+'11 pr._apyvartinės lėšos'!G24+'11 pr._apyvartinės lėšos'!G70</f>
        <v>1479.6</v>
      </c>
      <c r="G25" s="10">
        <f t="shared" ref="G25" si="0">H25+J25</f>
        <v>0</v>
      </c>
      <c r="H25" s="10">
        <f>'4 pr._savarankiškosios f-jos'!I91+'5 pr._valstybinės f-jos'!I88+'7 pr._kita dotacija'!I77+'9 pr._įstaigų pajamos'!I49+'10 pr._skolintos lėšos'!I33+'11 pr._apyvartinės lėšos'!I24+'11 pr._apyvartinės lėšos'!I70</f>
        <v>0</v>
      </c>
      <c r="I25" s="10">
        <f>'4 pr._savarankiškosios f-jos'!J91+'5 pr._valstybinės f-jos'!J88+'7 pr._kita dotacija'!J77+'9 pr._įstaigų pajamos'!J49+'10 pr._skolintos lėšos'!J33+'11 pr._apyvartinės lėšos'!J24+'11 pr._apyvartinės lėšos'!J70</f>
        <v>0</v>
      </c>
      <c r="J25" s="10">
        <f>'4 pr._savarankiškosios f-jos'!K91+'5 pr._valstybinės f-jos'!K88+'7 pr._kita dotacija'!K77+'9 pr._įstaigų pajamos'!K49+'10 pr._skolintos lėšos'!K33+'11 pr._apyvartinės lėšos'!K24+'11 pr._apyvartinės lėšos'!K70</f>
        <v>0</v>
      </c>
      <c r="K25" s="12">
        <f t="shared" ref="K25" si="1">L25+N25</f>
        <v>7556.5</v>
      </c>
      <c r="L25" s="94">
        <f>'4 pr._savarankiškosios f-jos'!M91+'5 pr._valstybinės f-jos'!M88+'7 pr._kita dotacija'!M77+'9 pr._įstaigų pajamos'!M49+'10 pr._skolintos lėšos'!M33+'11 pr._apyvartinės lėšos'!M24+'11 pr._apyvartinės lėšos'!M70</f>
        <v>6076.9</v>
      </c>
      <c r="M25" s="94">
        <f>'4 pr._savarankiškosios f-jos'!N91+'5 pr._valstybinės f-jos'!N88+'7 pr._kita dotacija'!N77+'9 pr._įstaigų pajamos'!N49+'10 pr._skolintos lėšos'!N33+'11 pr._apyvartinės lėšos'!N24+'11 pr._apyvartinės lėšos'!N70</f>
        <v>4246.7</v>
      </c>
      <c r="N25" s="94">
        <f>'4 pr._savarankiškosios f-jos'!O91+'5 pr._valstybinės f-jos'!O88+'7 pr._kita dotacija'!O77+'9 pr._įstaigų pajamos'!O49+'10 pr._skolintos lėšos'!O33+'11 pr._apyvartinės lėšos'!O24+'11 pr._apyvartinės lėšos'!O70</f>
        <v>1479.6</v>
      </c>
    </row>
    <row r="26" spans="1:15" ht="15" customHeight="1" x14ac:dyDescent="0.25">
      <c r="A26" s="5" t="s">
        <v>177</v>
      </c>
      <c r="B26" s="17" t="s">
        <v>58</v>
      </c>
      <c r="C26" s="16">
        <f t="shared" ref="C26:C31" si="2">D26+F26</f>
        <v>4141.2999999999993</v>
      </c>
      <c r="D26" s="16">
        <f>'4 pr._savarankiškosios f-jos'!E145+'8 pr._aplinkos apsaugos s. p.'!E19+'9 pr._įstaigų pajamos'!E62+'10 pr._skolintos lėšos'!E40+'7 pr._kita dotacija'!E90+'11 pr._apyvartinės lėšos'!E31+'11 pr._apyvartinės lėšos'!E77+'11 pr._apyvartinės lėšos'!E124</f>
        <v>2979.1999999999994</v>
      </c>
      <c r="E26" s="16">
        <f>'4 pr._savarankiškosios f-jos'!F145+'8 pr._aplinkos apsaugos s. p.'!F19+'9 pr._įstaigų pajamos'!F62+'10 pr._skolintos lėšos'!F40+'7 pr._kita dotacija'!F90+'11 pr._apyvartinės lėšos'!F31+'11 pr._apyvartinės lėšos'!F77+'11 pr._apyvartinės lėšos'!F124</f>
        <v>7.9</v>
      </c>
      <c r="F26" s="16">
        <f>'4 pr._savarankiškosios f-jos'!G145+'8 pr._aplinkos apsaugos s. p.'!G19+'9 pr._įstaigų pajamos'!G62+'10 pr._skolintos lėšos'!G40+'7 pr._kita dotacija'!G90+'11 pr._apyvartinės lėšos'!G31+'11 pr._apyvartinės lėšos'!G77+'11 pr._apyvartinės lėšos'!G124</f>
        <v>1162.0999999999999</v>
      </c>
      <c r="G26" s="10">
        <f t="shared" ref="G26:G28" si="3">H26+J26</f>
        <v>0</v>
      </c>
      <c r="H26" s="10">
        <f>'4 pr._savarankiškosios f-jos'!I145+'8 pr._aplinkos apsaugos s. p.'!I19+'9 pr._įstaigų pajamos'!I62+'10 pr._skolintos lėšos'!I40+'7 pr._kita dotacija'!I90+'11 pr._apyvartinės lėšos'!I31+'11 pr._apyvartinės lėšos'!I77+'11 pr._apyvartinės lėšos'!I124</f>
        <v>0</v>
      </c>
      <c r="I26" s="10">
        <f>'4 pr._savarankiškosios f-jos'!J145+'8 pr._aplinkos apsaugos s. p.'!J19+'9 pr._įstaigų pajamos'!J62+'10 pr._skolintos lėšos'!J40+'7 pr._kita dotacija'!J90+'11 pr._apyvartinės lėšos'!J31+'11 pr._apyvartinės lėšos'!J77+'11 pr._apyvartinės lėšos'!J124</f>
        <v>0</v>
      </c>
      <c r="J26" s="10">
        <f>'4 pr._savarankiškosios f-jos'!K145+'8 pr._aplinkos apsaugos s. p.'!K19+'9 pr._įstaigų pajamos'!K62+'10 pr._skolintos lėšos'!K40+'7 pr._kita dotacija'!K90+'11 pr._apyvartinės lėšos'!K31+'11 pr._apyvartinės lėšos'!K77+'11 pr._apyvartinės lėšos'!K124</f>
        <v>0</v>
      </c>
      <c r="K26" s="12">
        <f t="shared" ref="K26:K28" si="4">L26+N26</f>
        <v>4141.2999999999993</v>
      </c>
      <c r="L26" s="12">
        <f>'4 pr._savarankiškosios f-jos'!M145+'8 pr._aplinkos apsaugos s. p.'!M19+'9 pr._įstaigų pajamos'!M62+'10 pr._skolintos lėšos'!M40+'7 pr._kita dotacija'!M90+'11 pr._apyvartinės lėšos'!M31+'11 pr._apyvartinės lėšos'!M77+'11 pr._apyvartinės lėšos'!M124</f>
        <v>2979.1999999999994</v>
      </c>
      <c r="M26" s="12">
        <f>'4 pr._savarankiškosios f-jos'!N145+'8 pr._aplinkos apsaugos s. p.'!N19+'9 pr._įstaigų pajamos'!N62+'10 pr._skolintos lėšos'!N40+'7 pr._kita dotacija'!N90+'11 pr._apyvartinės lėšos'!N31+'11 pr._apyvartinės lėšos'!N77+'11 pr._apyvartinės lėšos'!N124</f>
        <v>7.9</v>
      </c>
      <c r="N26" s="12">
        <f>'4 pr._savarankiškosios f-jos'!O145+'8 pr._aplinkos apsaugos s. p.'!O19+'9 pr._įstaigų pajamos'!O62+'10 pr._skolintos lėšos'!O40+'7 pr._kita dotacija'!O90+'11 pr._apyvartinės lėšos'!O31+'11 pr._apyvartinės lėšos'!O77+'11 pr._apyvartinės lėšos'!O124</f>
        <v>1162.0999999999999</v>
      </c>
    </row>
    <row r="27" spans="1:15" ht="15.95" customHeight="1" x14ac:dyDescent="0.25">
      <c r="A27" s="5" t="s">
        <v>70</v>
      </c>
      <c r="B27" s="17" t="s">
        <v>61</v>
      </c>
      <c r="C27" s="16">
        <f t="shared" si="2"/>
        <v>617.29999999999984</v>
      </c>
      <c r="D27" s="16">
        <f>'4 pr._savarankiškosios f-jos'!E149+'5 pr._valstybinės f-jos'!E94+'8 pr._aplinkos apsaugos s. p.'!E22+'9 pr._įstaigų pajamos'!E66+'10 pr._skolintos lėšos'!E43+'7 pr._kita dotacija'!E101+'11 pr._apyvartinės lėšos'!E81</f>
        <v>528.99999999999989</v>
      </c>
      <c r="E27" s="16">
        <f>'4 pr._savarankiškosios f-jos'!F149+'5 pr._valstybinės f-jos'!F94+'8 pr._aplinkos apsaugos s. p.'!F22+'9 pr._įstaigų pajamos'!F66+'10 pr._skolintos lėšos'!F43+'7 pr._kita dotacija'!F101+'11 pr._apyvartinės lėšos'!F81</f>
        <v>304.39999999999998</v>
      </c>
      <c r="F27" s="16">
        <f>'4 pr._savarankiškosios f-jos'!G149+'5 pr._valstybinės f-jos'!G94+'8 pr._aplinkos apsaugos s. p.'!G22+'9 pr._įstaigų pajamos'!G66+'10 pr._skolintos lėšos'!G43+'7 pr._kita dotacija'!G101+'11 pr._apyvartinės lėšos'!G81</f>
        <v>88.3</v>
      </c>
      <c r="G27" s="10">
        <f t="shared" si="3"/>
        <v>0</v>
      </c>
      <c r="H27" s="10">
        <f>'4 pr._savarankiškosios f-jos'!I149+'5 pr._valstybinės f-jos'!I94+'8 pr._aplinkos apsaugos s. p.'!I22+'9 pr._įstaigų pajamos'!I66+'10 pr._skolintos lėšos'!I43+'7 pr._kita dotacija'!I101+'11 pr._apyvartinės lėšos'!I81</f>
        <v>0</v>
      </c>
      <c r="I27" s="10">
        <f>'4 pr._savarankiškosios f-jos'!J149+'5 pr._valstybinės f-jos'!J94+'8 pr._aplinkos apsaugos s. p.'!J22+'9 pr._įstaigų pajamos'!J66+'10 pr._skolintos lėšos'!J43+'7 pr._kita dotacija'!J101+'11 pr._apyvartinės lėšos'!J81</f>
        <v>0</v>
      </c>
      <c r="J27" s="10">
        <f>'4 pr._savarankiškosios f-jos'!K149+'5 pr._valstybinės f-jos'!K94+'8 pr._aplinkos apsaugos s. p.'!K22+'9 pr._įstaigų pajamos'!K66+'10 pr._skolintos lėšos'!K43+'7 pr._kita dotacija'!K101+'11 pr._apyvartinės lėšos'!K81</f>
        <v>0</v>
      </c>
      <c r="K27" s="12">
        <f t="shared" si="4"/>
        <v>617.29999999999984</v>
      </c>
      <c r="L27" s="12">
        <f>'4 pr._savarankiškosios f-jos'!M149+'5 pr._valstybinės f-jos'!M94+'8 pr._aplinkos apsaugos s. p.'!M22+'9 pr._įstaigų pajamos'!M66+'10 pr._skolintos lėšos'!M43+'7 pr._kita dotacija'!M101+'11 pr._apyvartinės lėšos'!M81</f>
        <v>528.99999999999989</v>
      </c>
      <c r="M27" s="12">
        <f>'4 pr._savarankiškosios f-jos'!N149+'5 pr._valstybinės f-jos'!N94+'8 pr._aplinkos apsaugos s. p.'!N22+'9 pr._įstaigų pajamos'!N66+'10 pr._skolintos lėšos'!N43+'7 pr._kita dotacija'!N101+'11 pr._apyvartinės lėšos'!N81</f>
        <v>304.39999999999998</v>
      </c>
      <c r="N27" s="12">
        <f>'4 pr._savarankiškosios f-jos'!O149+'5 pr._valstybinės f-jos'!O94+'8 pr._aplinkos apsaugos s. p.'!O22+'9 pr._įstaigų pajamos'!O66+'10 pr._skolintos lėšos'!O43+'7 pr._kita dotacija'!O101+'11 pr._apyvartinės lėšos'!O81</f>
        <v>88.3</v>
      </c>
    </row>
    <row r="28" spans="1:15" ht="15" customHeight="1" x14ac:dyDescent="0.25">
      <c r="A28" s="5" t="s">
        <v>71</v>
      </c>
      <c r="B28" s="17" t="s">
        <v>166</v>
      </c>
      <c r="C28" s="16">
        <f>D28+F28</f>
        <v>19416</v>
      </c>
      <c r="D28" s="16">
        <f>'4 pr._savarankiškosios f-jos'!E187+'6 pr._ugdymo reikmės'!E57+'7 pr._kita dotacija'!E254+'9 pr._įstaigų pajamos'!E101+'10 pr._skolintos lėšos'!E46+'11 pr._apyvartinės lėšos'!E47+'11 pr._apyvartinės lėšos'!E107+'11 pr._apyvartinės lėšos'!E134</f>
        <v>18159.3</v>
      </c>
      <c r="E28" s="16">
        <f>'4 pr._savarankiškosios f-jos'!F187+'6 pr._ugdymo reikmės'!F57+'7 pr._kita dotacija'!F254+'9 pr._įstaigų pajamos'!F101+'10 pr._skolintos lėšos'!F46+'11 pr._apyvartinės lėšos'!F47+'11 pr._apyvartinės lėšos'!F107+'11 pr._apyvartinės lėšos'!F134</f>
        <v>14966.300000000001</v>
      </c>
      <c r="F28" s="16">
        <f>'4 pr._savarankiškosios f-jos'!G187+'6 pr._ugdymo reikmės'!G57+'7 pr._kita dotacija'!G254+'9 pr._įstaigų pajamos'!G101+'10 pr._skolintos lėšos'!G46+'11 pr._apyvartinės lėšos'!G47+'11 pr._apyvartinės lėšos'!G107+'11 pr._apyvartinės lėšos'!G134</f>
        <v>1256.7</v>
      </c>
      <c r="G28" s="10">
        <f t="shared" si="3"/>
        <v>0</v>
      </c>
      <c r="H28" s="10">
        <f>'4 pr._savarankiškosios f-jos'!I187+'6 pr._ugdymo reikmės'!I57+'7 pr._kita dotacija'!I254+'9 pr._įstaigų pajamos'!I101+'10 pr._skolintos lėšos'!I46+'11 pr._apyvartinės lėšos'!I47+'11 pr._apyvartinės lėšos'!I107+'11 pr._apyvartinės lėšos'!I134</f>
        <v>0</v>
      </c>
      <c r="I28" s="10">
        <f>'4 pr._savarankiškosios f-jos'!J187+'6 pr._ugdymo reikmės'!J57+'7 pr._kita dotacija'!J254+'9 pr._įstaigų pajamos'!J101+'10 pr._skolintos lėšos'!J46+'11 pr._apyvartinės lėšos'!J47+'11 pr._apyvartinės lėšos'!J107+'11 pr._apyvartinės lėšos'!J134</f>
        <v>0</v>
      </c>
      <c r="J28" s="10">
        <f>'4 pr._savarankiškosios f-jos'!K187+'6 pr._ugdymo reikmės'!K57+'7 pr._kita dotacija'!K254+'9 pr._įstaigų pajamos'!K101+'10 pr._skolintos lėšos'!K46+'11 pr._apyvartinės lėšos'!K47+'11 pr._apyvartinės lėšos'!K107+'11 pr._apyvartinės lėšos'!K134</f>
        <v>0</v>
      </c>
      <c r="K28" s="12">
        <f t="shared" si="4"/>
        <v>19416</v>
      </c>
      <c r="L28" s="12">
        <f>'4 pr._savarankiškosios f-jos'!M187+'6 pr._ugdymo reikmės'!M57+'7 pr._kita dotacija'!M254+'9 pr._įstaigų pajamos'!M101+'10 pr._skolintos lėšos'!M46+'11 pr._apyvartinės lėšos'!M47+'11 pr._apyvartinės lėšos'!M107+'11 pr._apyvartinės lėšos'!M134</f>
        <v>18159.3</v>
      </c>
      <c r="M28" s="12">
        <f>'4 pr._savarankiškosios f-jos'!N187+'6 pr._ugdymo reikmės'!N57+'7 pr._kita dotacija'!N254+'9 pr._įstaigų pajamos'!N101+'10 pr._skolintos lėšos'!N46+'11 pr._apyvartinės lėšos'!N47+'11 pr._apyvartinės lėšos'!N107+'11 pr._apyvartinės lėšos'!N134</f>
        <v>14966.300000000001</v>
      </c>
      <c r="N28" s="12">
        <f>'4 pr._savarankiškosios f-jos'!O187+'6 pr._ugdymo reikmės'!O57+'7 pr._kita dotacija'!O254+'9 pr._įstaigų pajamos'!O101+'10 pr._skolintos lėšos'!O46+'11 pr._apyvartinės lėšos'!O47+'11 pr._apyvartinės lėšos'!O107+'11 pr._apyvartinės lėšos'!O134</f>
        <v>1256.7</v>
      </c>
    </row>
    <row r="29" spans="1:15" x14ac:dyDescent="0.25">
      <c r="A29" s="5" t="s">
        <v>72</v>
      </c>
      <c r="B29" s="17" t="s">
        <v>176</v>
      </c>
      <c r="C29" s="16">
        <f t="shared" si="2"/>
        <v>934.5</v>
      </c>
      <c r="D29" s="16">
        <f>'4 pr._savarankiškosios f-jos'!E192+'5 pr._valstybinės f-jos'!E120+'10 pr._skolintos lėšos'!E49+'7 pr._kita dotacija'!E260+'11 pr._apyvartinės lėšos'!E50</f>
        <v>664.19999999999993</v>
      </c>
      <c r="E29" s="16">
        <f>'4 pr._savarankiškosios f-jos'!F192+'5 pr._valstybinės f-jos'!F120+'10 pr._skolintos lėšos'!F49+'7 pr._kita dotacija'!F260+'11 pr._apyvartinės lėšos'!F50</f>
        <v>178.5</v>
      </c>
      <c r="F29" s="16">
        <f>'4 pr._savarankiškosios f-jos'!G192+'5 pr._valstybinės f-jos'!G120+'10 pr._skolintos lėšos'!G49+'7 pr._kita dotacija'!G260+'11 pr._apyvartinės lėšos'!G50</f>
        <v>270.3</v>
      </c>
      <c r="G29" s="10">
        <f t="shared" ref="G29:G31" si="5">H29+J29</f>
        <v>0</v>
      </c>
      <c r="H29" s="10">
        <f>'4 pr._savarankiškosios f-jos'!I192+'5 pr._valstybinės f-jos'!I120+'10 pr._skolintos lėšos'!I49+'7 pr._kita dotacija'!I260+'11 pr._apyvartinės lėšos'!I50</f>
        <v>0</v>
      </c>
      <c r="I29" s="10">
        <f>'4 pr._savarankiškosios f-jos'!J192+'5 pr._valstybinės f-jos'!J120+'10 pr._skolintos lėšos'!J49+'7 pr._kita dotacija'!J260+'11 pr._apyvartinės lėšos'!J50</f>
        <v>0</v>
      </c>
      <c r="J29" s="10">
        <f>'4 pr._savarankiškosios f-jos'!K192+'5 pr._valstybinės f-jos'!K120+'10 pr._skolintos lėšos'!K49+'7 pr._kita dotacija'!K260+'11 pr._apyvartinės lėšos'!K50</f>
        <v>0</v>
      </c>
      <c r="K29" s="12">
        <f t="shared" ref="K29:K31" si="6">L29+N29</f>
        <v>934.5</v>
      </c>
      <c r="L29" s="12">
        <f>'4 pr._savarankiškosios f-jos'!M192+'5 pr._valstybinės f-jos'!M120+'10 pr._skolintos lėšos'!M49+'7 pr._kita dotacija'!M260+'11 pr._apyvartinės lėšos'!M50</f>
        <v>664.19999999999993</v>
      </c>
      <c r="M29" s="12">
        <f>'4 pr._savarankiškosios f-jos'!N192+'5 pr._valstybinės f-jos'!N120+'10 pr._skolintos lėšos'!N49+'7 pr._kita dotacija'!N260+'11 pr._apyvartinės lėšos'!N50</f>
        <v>178.5</v>
      </c>
      <c r="N29" s="12">
        <f>'4 pr._savarankiškosios f-jos'!O192+'5 pr._valstybinės f-jos'!O120+'10 pr._skolintos lėšos'!O49+'7 pr._kita dotacija'!O260+'11 pr._apyvartinės lėšos'!O50</f>
        <v>270.3</v>
      </c>
    </row>
    <row r="30" spans="1:15" x14ac:dyDescent="0.25">
      <c r="A30" s="5" t="s">
        <v>73</v>
      </c>
      <c r="B30" s="17" t="s">
        <v>64</v>
      </c>
      <c r="C30" s="16">
        <f t="shared" si="2"/>
        <v>3393.8999999999996</v>
      </c>
      <c r="D30" s="16">
        <f>'4 pr._savarankiškosios f-jos'!E209+'9 pr._įstaigų pajamos'!E117+'10 pr._skolintos lėšos'!E53+'7 pr._kita dotacija'!E320+'11 pr._apyvartinės lėšos'!E57+'11 pr._apyvartinės lėšos'!E114+'11 pr._apyvartinės lėšos'!E129</f>
        <v>2717.8999999999996</v>
      </c>
      <c r="E30" s="16">
        <f>'4 pr._savarankiškosios f-jos'!F209+'9 pr._įstaigų pajamos'!F117+'10 pr._skolintos lėšos'!F53+'7 pr._kita dotacija'!F320+'11 pr._apyvartinės lėšos'!F57+'11 pr._apyvartinės lėšos'!F114+'11 pr._apyvartinės lėšos'!F129</f>
        <v>1767.6000000000001</v>
      </c>
      <c r="F30" s="16">
        <f>'4 pr._savarankiškosios f-jos'!G209+'9 pr._įstaigų pajamos'!G117+'10 pr._skolintos lėšos'!G53+'7 pr._kita dotacija'!G320+'11 pr._apyvartinės lėšos'!G57+'11 pr._apyvartinės lėšos'!G114+'11 pr._apyvartinės lėšos'!G129</f>
        <v>676</v>
      </c>
      <c r="G30" s="10">
        <f t="shared" si="5"/>
        <v>0</v>
      </c>
      <c r="H30" s="10">
        <f>'4 pr._savarankiškosios f-jos'!I209+'9 pr._įstaigų pajamos'!I117+'10 pr._skolintos lėšos'!I53+'7 pr._kita dotacija'!I320+'11 pr._apyvartinės lėšos'!I57+'11 pr._apyvartinės lėšos'!I114+'11 pr._apyvartinės lėšos'!I129</f>
        <v>0</v>
      </c>
      <c r="I30" s="10">
        <f>'4 pr._savarankiškosios f-jos'!J209+'9 pr._įstaigų pajamos'!J117+'10 pr._skolintos lėšos'!J53+'7 pr._kita dotacija'!J320+'11 pr._apyvartinės lėšos'!J57+'11 pr._apyvartinės lėšos'!J114+'11 pr._apyvartinės lėšos'!J129</f>
        <v>0</v>
      </c>
      <c r="J30" s="10">
        <f>'4 pr._savarankiškosios f-jos'!K209+'9 pr._įstaigų pajamos'!K117+'10 pr._skolintos lėšos'!K53+'7 pr._kita dotacija'!K320+'11 pr._apyvartinės lėšos'!K57+'11 pr._apyvartinės lėšos'!K114+'11 pr._apyvartinės lėšos'!K129</f>
        <v>0</v>
      </c>
      <c r="K30" s="12">
        <f t="shared" si="6"/>
        <v>3393.8999999999996</v>
      </c>
      <c r="L30" s="12">
        <f>'4 pr._savarankiškosios f-jos'!M209+'9 pr._įstaigų pajamos'!M117+'10 pr._skolintos lėšos'!M53+'7 pr._kita dotacija'!M320+'11 pr._apyvartinės lėšos'!M57+'11 pr._apyvartinės lėšos'!M114+'11 pr._apyvartinės lėšos'!M129</f>
        <v>2717.8999999999996</v>
      </c>
      <c r="M30" s="12">
        <f>'4 pr._savarankiškosios f-jos'!N209+'9 pr._įstaigų pajamos'!N117+'10 pr._skolintos lėšos'!N53+'7 pr._kita dotacija'!N320+'11 pr._apyvartinės lėšos'!N57+'11 pr._apyvartinės lėšos'!N114+'11 pr._apyvartinės lėšos'!N129</f>
        <v>1767.6000000000001</v>
      </c>
      <c r="N30" s="12">
        <f>'4 pr._savarankiškosios f-jos'!O209+'9 pr._įstaigų pajamos'!O117+'10 pr._skolintos lėšos'!O53+'7 pr._kita dotacija'!O320+'11 pr._apyvartinės lėšos'!O57+'11 pr._apyvartinės lėšos'!O114+'11 pr._apyvartinės lėšos'!O129</f>
        <v>676</v>
      </c>
    </row>
    <row r="31" spans="1:15" x14ac:dyDescent="0.25">
      <c r="A31" s="5" t="s">
        <v>74</v>
      </c>
      <c r="B31" s="17" t="s">
        <v>66</v>
      </c>
      <c r="C31" s="16">
        <f t="shared" si="2"/>
        <v>6315.6</v>
      </c>
      <c r="D31" s="16">
        <f>'4 pr._savarankiškosios f-jos'!E218+'5 pr._valstybinės f-jos'!E131+'9 pr._įstaigų pajamos'!E123+'7 pr._kita dotacija'!E341+'10 pr._skolintos lėšos'!E56+'11 pr._apyvartinės lėšos'!E64+'11 pr._apyvartinės lėšos'!E119+'11 pr._apyvartinės lėšos'!E138</f>
        <v>6184</v>
      </c>
      <c r="E31" s="16">
        <f>'4 pr._savarankiškosios f-jos'!F218+'5 pr._valstybinės f-jos'!F131+'9 pr._įstaigų pajamos'!F123+'7 pr._kita dotacija'!F341+'10 pr._skolintos lėšos'!F56+'11 pr._apyvartinės lėšos'!F64+'11 pr._apyvartinės lėšos'!F119+'11 pr._apyvartinės lėšos'!F138</f>
        <v>2113.4999999999995</v>
      </c>
      <c r="F31" s="16">
        <f>'4 pr._savarankiškosios f-jos'!G218+'5 pr._valstybinės f-jos'!G131+'9 pr._įstaigų pajamos'!G123+'7 pr._kita dotacija'!G341+'10 pr._skolintos lėšos'!G56+'11 pr._apyvartinės lėšos'!G64+'11 pr._apyvartinės lėšos'!G119+'11 pr._apyvartinės lėšos'!G138</f>
        <v>131.6</v>
      </c>
      <c r="G31" s="10">
        <f t="shared" si="5"/>
        <v>0</v>
      </c>
      <c r="H31" s="10">
        <f>'4 pr._savarankiškosios f-jos'!I218+'5 pr._valstybinės f-jos'!I131+'9 pr._įstaigų pajamos'!I123+'7 pr._kita dotacija'!I341+'10 pr._skolintos lėšos'!I56+'11 pr._apyvartinės lėšos'!I64+'11 pr._apyvartinės lėšos'!I119+'11 pr._apyvartinės lėšos'!I138</f>
        <v>0</v>
      </c>
      <c r="I31" s="10">
        <f>'4 pr._savarankiškosios f-jos'!J218+'5 pr._valstybinės f-jos'!J131+'9 pr._įstaigų pajamos'!J123+'7 pr._kita dotacija'!J341+'10 pr._skolintos lėšos'!J56+'11 pr._apyvartinės lėšos'!J64+'11 pr._apyvartinės lėšos'!J119+'11 pr._apyvartinės lėšos'!J138</f>
        <v>0</v>
      </c>
      <c r="J31" s="10">
        <f>'4 pr._savarankiškosios f-jos'!K218+'5 pr._valstybinės f-jos'!K131+'9 pr._įstaigų pajamos'!K123+'7 pr._kita dotacija'!K341+'10 pr._skolintos lėšos'!K56+'11 pr._apyvartinės lėšos'!K64+'11 pr._apyvartinės lėšos'!K119+'11 pr._apyvartinės lėšos'!K138</f>
        <v>0</v>
      </c>
      <c r="K31" s="12">
        <f t="shared" si="6"/>
        <v>6315.6</v>
      </c>
      <c r="L31" s="12">
        <f>'4 pr._savarankiškosios f-jos'!M218+'5 pr._valstybinės f-jos'!M131+'9 pr._įstaigų pajamos'!M123+'7 pr._kita dotacija'!M341+'10 pr._skolintos lėšos'!M56+'11 pr._apyvartinės lėšos'!M64+'11 pr._apyvartinės lėšos'!M119+'11 pr._apyvartinės lėšos'!M138</f>
        <v>6184</v>
      </c>
      <c r="M31" s="12">
        <f>'4 pr._savarankiškosios f-jos'!N218+'5 pr._valstybinės f-jos'!N131+'9 pr._įstaigų pajamos'!N123+'7 pr._kita dotacija'!N341+'10 pr._skolintos lėšos'!N56+'11 pr._apyvartinės lėšos'!N64+'11 pr._apyvartinės lėšos'!N119+'11 pr._apyvartinės lėšos'!N138</f>
        <v>2113.4999999999995</v>
      </c>
      <c r="N31" s="12">
        <f>'4 pr._savarankiškosios f-jos'!O218+'5 pr._valstybinės f-jos'!O131+'9 pr._įstaigų pajamos'!O123+'7 pr._kita dotacija'!O341+'10 pr._skolintos lėšos'!O56+'11 pr._apyvartinės lėšos'!O64+'11 pr._apyvartinės lėšos'!O119+'11 pr._apyvartinės lėšos'!O138</f>
        <v>131.6</v>
      </c>
    </row>
    <row r="32" spans="1:15" x14ac:dyDescent="0.25">
      <c r="A32" s="121" t="s">
        <v>75</v>
      </c>
      <c r="B32" s="45" t="s">
        <v>167</v>
      </c>
      <c r="C32" s="47">
        <f>SUM(C25:C31)</f>
        <v>42375.1</v>
      </c>
      <c r="D32" s="47">
        <f>SUM(D25:D31)</f>
        <v>37310.5</v>
      </c>
      <c r="E32" s="47">
        <f>SUM(E25:E31)</f>
        <v>23584.899999999998</v>
      </c>
      <c r="F32" s="47">
        <f>SUM(F25:F31)</f>
        <v>5064.6000000000004</v>
      </c>
      <c r="G32" s="48">
        <f t="shared" ref="G32:N32" si="7">SUM(G25:G31)</f>
        <v>0</v>
      </c>
      <c r="H32" s="48">
        <f t="shared" si="7"/>
        <v>0</v>
      </c>
      <c r="I32" s="48">
        <f t="shared" si="7"/>
        <v>0</v>
      </c>
      <c r="J32" s="48">
        <f t="shared" si="7"/>
        <v>0</v>
      </c>
      <c r="K32" s="49">
        <f>L32+N32</f>
        <v>42375.1</v>
      </c>
      <c r="L32" s="49">
        <f t="shared" si="7"/>
        <v>37310.5</v>
      </c>
      <c r="M32" s="49">
        <f t="shared" si="7"/>
        <v>23584.899999999998</v>
      </c>
      <c r="N32" s="49">
        <f t="shared" si="7"/>
        <v>5064.6000000000004</v>
      </c>
    </row>
    <row r="33" spans="1:16" x14ac:dyDescent="0.25">
      <c r="A33" s="6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6" x14ac:dyDescent="0.25">
      <c r="A34" s="6"/>
      <c r="B34" s="6"/>
      <c r="C34" s="6"/>
      <c r="D34" s="6"/>
      <c r="E34" s="6"/>
      <c r="F34" s="6"/>
    </row>
    <row r="35" spans="1:16" x14ac:dyDescent="0.25">
      <c r="A35" s="6"/>
      <c r="B35" s="6"/>
      <c r="C35" s="6"/>
      <c r="D35" s="6"/>
      <c r="E35" s="6"/>
      <c r="F35" s="6"/>
      <c r="O35" s="77"/>
      <c r="P35" s="124" t="s">
        <v>303</v>
      </c>
    </row>
    <row r="36" spans="1:16" x14ac:dyDescent="0.25">
      <c r="A36" s="6"/>
      <c r="B36" s="6"/>
      <c r="C36" s="6"/>
      <c r="D36" s="6"/>
      <c r="E36" s="6"/>
      <c r="F36" s="6"/>
      <c r="O36" s="70" t="s">
        <v>286</v>
      </c>
      <c r="P36" s="71">
        <f>'4 pr._savarankiškosios f-jos'!Q222+'5 pr._valstybinės f-jos'!Q156+'6 pr._ugdymo reikmės'!Q20+'7 pr._kita dotacija'!S360+'8 pr._aplinkos apsaugos s. p.'!Q16+'9 pr._įstaigų pajamos'!Q126+'10 pr._skolintos lėšos'!Q59+'11 pr._apyvartinės lėšos'!Q146</f>
        <v>5229.2</v>
      </c>
    </row>
    <row r="37" spans="1:16" x14ac:dyDescent="0.25">
      <c r="A37" s="6"/>
      <c r="B37" s="6"/>
      <c r="C37" s="6"/>
      <c r="D37" s="6"/>
      <c r="E37" s="6"/>
      <c r="F37" s="6"/>
      <c r="O37" s="70" t="s">
        <v>287</v>
      </c>
      <c r="P37" s="71">
        <f>'4 pr._savarankiškosios f-jos'!Q223+'5 pr._valstybinės f-jos'!Q157+'6 pr._ugdymo reikmės'!Q21+'7 pr._kita dotacija'!S361+'8 pr._aplinkos apsaugos s. p.'!Q17+'9 pr._įstaigų pajamos'!Q127+'10 pr._skolintos lėšos'!Q60+'11 pr._apyvartinės lėšos'!Q147</f>
        <v>24.5</v>
      </c>
    </row>
    <row r="38" spans="1:16" x14ac:dyDescent="0.25">
      <c r="A38" s="6"/>
      <c r="B38" s="6"/>
      <c r="C38" s="6"/>
      <c r="D38" s="6"/>
      <c r="E38" s="6"/>
      <c r="F38" s="6"/>
      <c r="O38" s="70" t="s">
        <v>288</v>
      </c>
      <c r="P38" s="71">
        <f>'4 pr._savarankiškosios f-jos'!Q224+'5 pr._valstybinės f-jos'!Q158+'6 pr._ugdymo reikmės'!Q22+'7 pr._kita dotacija'!S362+'8 pr._aplinkos apsaugos s. p.'!Q18+'9 pr._įstaigų pajamos'!Q128+'10 pr._skolintos lėšos'!Q61+'11 pr._apyvartinės lėšos'!Q148</f>
        <v>503.1</v>
      </c>
    </row>
    <row r="39" spans="1:16" x14ac:dyDescent="0.25">
      <c r="A39" s="6"/>
      <c r="B39" s="6"/>
      <c r="C39" s="6"/>
      <c r="D39" s="6"/>
      <c r="E39" s="6"/>
      <c r="F39" s="6"/>
      <c r="O39" s="70" t="s">
        <v>289</v>
      </c>
      <c r="P39" s="71">
        <f>'4 pr._savarankiškosios f-jos'!Q225+'5 pr._valstybinės f-jos'!Q159+'6 pr._ugdymo reikmės'!Q23+'7 pr._kita dotacija'!S363+'8 pr._aplinkos apsaugos s. p.'!Q19+'9 pr._įstaigų pajamos'!Q129+'10 pr._skolintos lėšos'!Q62+'11 pr._apyvartinės lėšos'!Q149</f>
        <v>2337</v>
      </c>
    </row>
    <row r="40" spans="1:16" x14ac:dyDescent="0.25">
      <c r="A40" s="6"/>
      <c r="B40" s="6"/>
      <c r="C40" s="6"/>
      <c r="D40" s="6"/>
      <c r="E40" s="6"/>
      <c r="F40" s="6"/>
      <c r="O40" s="70" t="s">
        <v>292</v>
      </c>
      <c r="P40" s="71">
        <f>'4 pr._savarankiškosios f-jos'!Q226+'5 pr._valstybinės f-jos'!Q160+'6 pr._ugdymo reikmės'!Q24+'7 pr._kita dotacija'!S364+'8 pr._aplinkos apsaugos s. p.'!Q20+'9 pr._įstaigų pajamos'!Q130+'10 pr._skolintos lėšos'!Q63+'11 pr._apyvartinės lėšos'!Q150</f>
        <v>2436</v>
      </c>
    </row>
    <row r="41" spans="1:16" x14ac:dyDescent="0.25">
      <c r="A41" s="6"/>
      <c r="B41" s="6"/>
      <c r="C41" s="6"/>
      <c r="D41" s="6"/>
      <c r="E41" s="6"/>
      <c r="F41" s="6"/>
      <c r="G41" s="2" t="s">
        <v>168</v>
      </c>
      <c r="O41" s="70" t="s">
        <v>290</v>
      </c>
      <c r="P41" s="71">
        <f>'4 pr._savarankiškosios f-jos'!Q227+'5 pr._valstybinės f-jos'!Q161+'6 pr._ugdymo reikmės'!Q25+'7 pr._kita dotacija'!S365+'8 pr._aplinkos apsaugos s. p.'!Q21+'9 pr._įstaigų pajamos'!Q131+'10 pr._skolintos lėšos'!Q64+'11 pr._apyvartinės lėšos'!Q151</f>
        <v>1779.8999999999999</v>
      </c>
    </row>
    <row r="42" spans="1:16" x14ac:dyDescent="0.25">
      <c r="A42" s="6"/>
      <c r="B42" s="6"/>
      <c r="C42" s="6"/>
      <c r="D42" s="6"/>
      <c r="E42" s="6"/>
      <c r="F42" s="6"/>
      <c r="O42" s="70" t="s">
        <v>291</v>
      </c>
      <c r="P42" s="71">
        <f>'4 pr._savarankiškosios f-jos'!Q228+'5 pr._valstybinės f-jos'!Q162+'6 pr._ugdymo reikmės'!Q26+'7 pr._kita dotacija'!S366+'8 pr._aplinkos apsaugos s. p.'!Q22+'9 pr._įstaigų pajamos'!Q132+'10 pr._skolintos lėšos'!Q65+'11 pr._apyvartinės lėšos'!Q152</f>
        <v>623.30000000000007</v>
      </c>
    </row>
    <row r="43" spans="1:16" x14ac:dyDescent="0.25">
      <c r="A43" s="6"/>
      <c r="B43" s="6"/>
      <c r="C43" s="6"/>
      <c r="D43" s="6"/>
      <c r="E43" s="6"/>
      <c r="F43" s="6"/>
      <c r="O43" s="70" t="s">
        <v>293</v>
      </c>
      <c r="P43" s="71">
        <f>'4 pr._savarankiškosios f-jos'!Q229+'5 pr._valstybinės f-jos'!Q163+'6 pr._ugdymo reikmės'!Q27+'7 pr._kita dotacija'!S367+'8 pr._aplinkos apsaugos s. p.'!Q23+'9 pr._įstaigų pajamos'!Q133+'10 pr._skolintos lėšos'!Q66+'11 pr._apyvartinės lėšos'!Q153</f>
        <v>3592.7999999999997</v>
      </c>
    </row>
    <row r="44" spans="1:16" x14ac:dyDescent="0.25">
      <c r="A44" s="6"/>
      <c r="B44" s="6"/>
      <c r="C44" s="6"/>
      <c r="D44" s="6"/>
      <c r="E44" s="6"/>
      <c r="F44" s="6"/>
      <c r="O44" s="70" t="s">
        <v>294</v>
      </c>
      <c r="P44" s="71">
        <f>'4 pr._savarankiškosios f-jos'!Q230+'5 pr._valstybinės f-jos'!Q164+'6 pr._ugdymo reikmės'!Q28+'7 pr._kita dotacija'!S368+'8 pr._aplinkos apsaugos s. p.'!Q24+'9 pr._įstaigų pajamos'!Q134+'10 pr._skolintos lėšos'!Q67+'11 pr._apyvartinės lėšos'!Q154</f>
        <v>19316.2</v>
      </c>
    </row>
    <row r="45" spans="1:16" x14ac:dyDescent="0.25">
      <c r="A45" s="6"/>
      <c r="B45" s="6"/>
      <c r="C45" s="6"/>
      <c r="D45" s="6"/>
      <c r="E45" s="6"/>
      <c r="F45" s="6"/>
      <c r="O45" s="70" t="s">
        <v>295</v>
      </c>
      <c r="P45" s="71">
        <f>'4 pr._savarankiškosios f-jos'!Q231+'5 pr._valstybinės f-jos'!Q165+'6 pr._ugdymo reikmės'!Q29+'7 pr._kita dotacija'!S369+'8 pr._aplinkos apsaugos s. p.'!Q25+'9 pr._įstaigų pajamos'!Q135+'10 pr._skolintos lėšos'!Q68+'11 pr._apyvartinės lėšos'!Q155</f>
        <v>6533.1</v>
      </c>
    </row>
    <row r="46" spans="1:16" x14ac:dyDescent="0.25">
      <c r="A46" s="6"/>
      <c r="B46" s="6"/>
      <c r="C46" s="6"/>
      <c r="D46" s="6"/>
      <c r="E46" s="6"/>
      <c r="F46" s="6"/>
      <c r="O46" s="75" t="s">
        <v>167</v>
      </c>
      <c r="P46" s="76">
        <f>SUM(P36:P45)</f>
        <v>42375.1</v>
      </c>
    </row>
    <row r="47" spans="1:16" x14ac:dyDescent="0.25">
      <c r="A47" s="6"/>
      <c r="B47" s="6"/>
      <c r="C47" s="6"/>
      <c r="D47" s="6"/>
      <c r="E47" s="6"/>
      <c r="F47" s="6"/>
      <c r="O47" s="77"/>
      <c r="P47" s="77"/>
    </row>
    <row r="48" spans="1:16" x14ac:dyDescent="0.25">
      <c r="A48" s="6"/>
      <c r="B48" s="6"/>
      <c r="C48" s="6"/>
      <c r="D48" s="6"/>
      <c r="E48" s="6"/>
      <c r="F48" s="6"/>
      <c r="O48" s="77"/>
      <c r="P48" s="77">
        <f>K32-P46</f>
        <v>0</v>
      </c>
    </row>
    <row r="49" spans="1:6" x14ac:dyDescent="0.25">
      <c r="A49" s="6"/>
      <c r="B49" s="6"/>
      <c r="C49" s="6"/>
      <c r="D49" s="6"/>
      <c r="E49" s="6"/>
      <c r="F49" s="6"/>
    </row>
    <row r="50" spans="1:6" x14ac:dyDescent="0.25">
      <c r="A50" s="6"/>
      <c r="B50" s="6"/>
      <c r="C50" s="6"/>
      <c r="D50" s="6"/>
      <c r="E50" s="6"/>
      <c r="F50" s="6"/>
    </row>
    <row r="51" spans="1:6" x14ac:dyDescent="0.25">
      <c r="A51" s="6"/>
      <c r="B51" s="6"/>
      <c r="C51" s="6"/>
      <c r="D51" s="6"/>
      <c r="E51" s="6"/>
      <c r="F51" s="6"/>
    </row>
    <row r="52" spans="1:6" x14ac:dyDescent="0.25">
      <c r="A52" s="6"/>
      <c r="B52" s="6"/>
      <c r="C52" s="6"/>
      <c r="D52" s="6"/>
      <c r="E52" s="6"/>
      <c r="F52" s="6"/>
    </row>
    <row r="53" spans="1:6" x14ac:dyDescent="0.25">
      <c r="A53" s="6"/>
      <c r="B53" s="6"/>
      <c r="C53" s="6"/>
      <c r="D53" s="6"/>
      <c r="E53" s="6"/>
      <c r="F53" s="6"/>
    </row>
    <row r="54" spans="1:6" x14ac:dyDescent="0.25">
      <c r="A54" s="6"/>
      <c r="B54" s="6"/>
      <c r="C54" s="6"/>
      <c r="D54" s="6"/>
      <c r="E54" s="6"/>
      <c r="F54" s="6"/>
    </row>
    <row r="55" spans="1:6" x14ac:dyDescent="0.25">
      <c r="A55" s="6"/>
      <c r="B55" s="6"/>
      <c r="C55" s="6"/>
      <c r="D55" s="6"/>
      <c r="E55" s="6"/>
      <c r="F55" s="6"/>
    </row>
    <row r="56" spans="1:6" x14ac:dyDescent="0.25">
      <c r="A56" s="6"/>
      <c r="B56" s="6"/>
      <c r="C56" s="6"/>
      <c r="D56" s="6"/>
      <c r="E56" s="6"/>
      <c r="F56" s="6"/>
    </row>
    <row r="57" spans="1:6" x14ac:dyDescent="0.25">
      <c r="A57" s="6"/>
      <c r="B57" s="6"/>
      <c r="C57" s="6"/>
      <c r="D57" s="6"/>
      <c r="E57" s="6"/>
      <c r="F57" s="6"/>
    </row>
    <row r="58" spans="1:6" x14ac:dyDescent="0.25">
      <c r="A58" s="6"/>
      <c r="B58" s="6"/>
      <c r="C58" s="6"/>
      <c r="D58" s="6"/>
      <c r="E58" s="6"/>
      <c r="F58" s="6"/>
    </row>
    <row r="59" spans="1:6" x14ac:dyDescent="0.25">
      <c r="A59" s="6"/>
      <c r="B59" s="6"/>
      <c r="C59" s="6"/>
      <c r="D59" s="6"/>
      <c r="E59" s="6"/>
      <c r="F59" s="6"/>
    </row>
    <row r="60" spans="1:6" x14ac:dyDescent="0.25">
      <c r="A60" s="6"/>
      <c r="B60" s="6"/>
      <c r="C60" s="6"/>
      <c r="D60" s="6"/>
      <c r="E60" s="6"/>
      <c r="F60" s="6"/>
    </row>
    <row r="61" spans="1:6" x14ac:dyDescent="0.25">
      <c r="A61" s="6"/>
      <c r="B61" s="6"/>
      <c r="C61" s="6"/>
      <c r="D61" s="6"/>
      <c r="E61" s="6"/>
      <c r="F61" s="6"/>
    </row>
    <row r="62" spans="1:6" x14ac:dyDescent="0.25">
      <c r="A62" s="6"/>
      <c r="B62" s="6"/>
      <c r="C62" s="6"/>
      <c r="D62" s="6"/>
      <c r="E62" s="6"/>
      <c r="F62" s="6"/>
    </row>
    <row r="63" spans="1:6" x14ac:dyDescent="0.25">
      <c r="A63" s="6"/>
      <c r="B63" s="6"/>
      <c r="C63" s="6"/>
      <c r="D63" s="6"/>
      <c r="E63" s="6"/>
      <c r="F63" s="6"/>
    </row>
    <row r="64" spans="1:6" x14ac:dyDescent="0.25">
      <c r="A64" s="6"/>
      <c r="B64" s="6"/>
      <c r="C64" s="6"/>
      <c r="D64" s="6"/>
      <c r="E64" s="6"/>
      <c r="F64" s="6"/>
    </row>
    <row r="65" spans="1:6" x14ac:dyDescent="0.25">
      <c r="A65" s="6"/>
      <c r="B65" s="6"/>
      <c r="C65" s="6"/>
      <c r="D65" s="6"/>
      <c r="E65" s="6"/>
      <c r="F65" s="6"/>
    </row>
    <row r="66" spans="1:6" x14ac:dyDescent="0.25">
      <c r="A66" s="6"/>
      <c r="B66" s="6"/>
      <c r="C66" s="6"/>
      <c r="D66" s="6"/>
      <c r="E66" s="6"/>
      <c r="F66" s="6"/>
    </row>
    <row r="67" spans="1:6" x14ac:dyDescent="0.25">
      <c r="A67" s="6"/>
      <c r="B67" s="6"/>
      <c r="C67" s="6"/>
      <c r="D67" s="6"/>
      <c r="E67" s="6"/>
      <c r="F67" s="6"/>
    </row>
    <row r="68" spans="1:6" x14ac:dyDescent="0.25">
      <c r="A68" s="6"/>
      <c r="B68" s="6"/>
      <c r="C68" s="6"/>
      <c r="D68" s="6"/>
      <c r="E68" s="6"/>
      <c r="F68" s="6"/>
    </row>
    <row r="69" spans="1:6" x14ac:dyDescent="0.25">
      <c r="A69" s="6"/>
      <c r="B69" s="6"/>
      <c r="C69" s="6"/>
      <c r="D69" s="6"/>
      <c r="E69" s="6"/>
      <c r="F69" s="6"/>
    </row>
    <row r="70" spans="1:6" x14ac:dyDescent="0.25">
      <c r="A70" s="6"/>
      <c r="B70" s="6"/>
      <c r="C70" s="6"/>
      <c r="D70" s="6"/>
      <c r="E70" s="6"/>
      <c r="F70" s="6"/>
    </row>
    <row r="71" spans="1:6" x14ac:dyDescent="0.25">
      <c r="A71" s="6"/>
      <c r="B71" s="6"/>
      <c r="C71" s="6"/>
      <c r="D71" s="6"/>
      <c r="E71" s="6"/>
      <c r="F71" s="6"/>
    </row>
    <row r="72" spans="1:6" x14ac:dyDescent="0.25">
      <c r="A72" s="6"/>
      <c r="B72" s="6"/>
      <c r="C72" s="6"/>
      <c r="D72" s="6"/>
      <c r="E72" s="6"/>
      <c r="F72" s="6"/>
    </row>
    <row r="73" spans="1:6" x14ac:dyDescent="0.25">
      <c r="A73" s="6"/>
      <c r="B73" s="6"/>
      <c r="C73" s="6"/>
      <c r="D73" s="6"/>
      <c r="E73" s="6"/>
      <c r="F73" s="6"/>
    </row>
    <row r="74" spans="1:6" x14ac:dyDescent="0.25">
      <c r="A74" s="6"/>
      <c r="B74" s="6"/>
      <c r="C74" s="6"/>
      <c r="D74" s="6"/>
      <c r="E74" s="6"/>
      <c r="F74" s="6"/>
    </row>
    <row r="75" spans="1:6" x14ac:dyDescent="0.25">
      <c r="A75" s="6"/>
      <c r="B75" s="6"/>
      <c r="C75" s="6"/>
      <c r="D75" s="6"/>
      <c r="E75" s="6"/>
      <c r="F75" s="6"/>
    </row>
    <row r="76" spans="1:6" x14ac:dyDescent="0.25">
      <c r="A76" s="6"/>
      <c r="B76" s="6"/>
      <c r="C76" s="6"/>
      <c r="D76" s="6"/>
      <c r="E76" s="6"/>
      <c r="F76" s="6"/>
    </row>
    <row r="77" spans="1:6" x14ac:dyDescent="0.25">
      <c r="A77" s="6"/>
      <c r="B77" s="6"/>
      <c r="C77" s="6"/>
      <c r="D77" s="6"/>
      <c r="E77" s="6"/>
      <c r="F77" s="6"/>
    </row>
    <row r="78" spans="1:6" x14ac:dyDescent="0.25">
      <c r="A78" s="6"/>
      <c r="B78" s="6"/>
      <c r="C78" s="6"/>
      <c r="D78" s="6"/>
      <c r="E78" s="6"/>
      <c r="F78" s="6"/>
    </row>
    <row r="79" spans="1:6" x14ac:dyDescent="0.25">
      <c r="A79" s="6"/>
      <c r="B79" s="6"/>
      <c r="C79" s="6"/>
      <c r="D79" s="6"/>
      <c r="E79" s="6"/>
      <c r="F79" s="6"/>
    </row>
    <row r="80" spans="1:6" x14ac:dyDescent="0.25">
      <c r="A80" s="6"/>
      <c r="B80" s="6"/>
      <c r="C80" s="6"/>
      <c r="D80" s="6"/>
      <c r="E80" s="6"/>
      <c r="F80" s="6"/>
    </row>
    <row r="81" spans="1:6" x14ac:dyDescent="0.25">
      <c r="A81" s="6"/>
      <c r="B81" s="6"/>
      <c r="C81" s="6"/>
      <c r="D81" s="6"/>
      <c r="E81" s="6"/>
      <c r="F81" s="6"/>
    </row>
    <row r="82" spans="1:6" x14ac:dyDescent="0.25">
      <c r="A82" s="6"/>
      <c r="B82" s="6"/>
      <c r="C82" s="6"/>
      <c r="D82" s="6"/>
      <c r="E82" s="6"/>
      <c r="F82" s="6"/>
    </row>
    <row r="83" spans="1:6" x14ac:dyDescent="0.25">
      <c r="A83" s="6"/>
      <c r="B83" s="6"/>
      <c r="C83" s="6"/>
      <c r="D83" s="6"/>
      <c r="E83" s="6"/>
      <c r="F83" s="6"/>
    </row>
    <row r="84" spans="1:6" x14ac:dyDescent="0.25">
      <c r="A84" s="6"/>
      <c r="B84" s="6"/>
      <c r="C84" s="6"/>
      <c r="D84" s="6"/>
      <c r="E84" s="6"/>
      <c r="F84" s="6"/>
    </row>
    <row r="85" spans="1:6" x14ac:dyDescent="0.25">
      <c r="A85" s="6"/>
      <c r="B85" s="6"/>
      <c r="C85" s="6"/>
      <c r="D85" s="6"/>
      <c r="E85" s="6"/>
      <c r="F85" s="6"/>
    </row>
    <row r="86" spans="1:6" x14ac:dyDescent="0.25">
      <c r="A86" s="6"/>
      <c r="B86" s="6"/>
      <c r="C86" s="6"/>
      <c r="D86" s="6"/>
      <c r="E86" s="6"/>
      <c r="F86" s="6"/>
    </row>
    <row r="87" spans="1:6" x14ac:dyDescent="0.25">
      <c r="A87" s="6"/>
      <c r="B87" s="6"/>
      <c r="C87" s="6"/>
      <c r="D87" s="6"/>
      <c r="E87" s="6"/>
      <c r="F87" s="6"/>
    </row>
    <row r="88" spans="1:6" x14ac:dyDescent="0.25">
      <c r="A88" s="6"/>
      <c r="B88" s="6"/>
      <c r="C88" s="6"/>
      <c r="D88" s="6"/>
      <c r="E88" s="6"/>
      <c r="F88" s="6"/>
    </row>
    <row r="89" spans="1:6" x14ac:dyDescent="0.25">
      <c r="A89" s="6"/>
      <c r="B89" s="6"/>
      <c r="C89" s="6"/>
      <c r="D89" s="6"/>
      <c r="E89" s="6"/>
      <c r="F89" s="6"/>
    </row>
    <row r="90" spans="1:6" x14ac:dyDescent="0.25">
      <c r="A90" s="6"/>
      <c r="B90" s="6"/>
      <c r="C90" s="6"/>
      <c r="D90" s="6"/>
      <c r="E90" s="6"/>
      <c r="F90" s="6"/>
    </row>
    <row r="91" spans="1:6" x14ac:dyDescent="0.25">
      <c r="A91" s="6"/>
      <c r="B91" s="6"/>
      <c r="C91" s="6"/>
      <c r="D91" s="6"/>
      <c r="E91" s="6"/>
      <c r="F91" s="6"/>
    </row>
    <row r="92" spans="1:6" x14ac:dyDescent="0.25">
      <c r="A92" s="6"/>
      <c r="B92" s="6"/>
      <c r="C92" s="6"/>
      <c r="D92" s="6"/>
      <c r="E92" s="6"/>
      <c r="F92" s="6"/>
    </row>
    <row r="93" spans="1:6" x14ac:dyDescent="0.25">
      <c r="A93" s="6"/>
      <c r="B93" s="6"/>
      <c r="C93" s="6"/>
      <c r="D93" s="6"/>
      <c r="E93" s="6"/>
      <c r="F93" s="6"/>
    </row>
    <row r="94" spans="1:6" x14ac:dyDescent="0.25">
      <c r="A94" s="6"/>
      <c r="B94" s="6"/>
      <c r="C94" s="6"/>
      <c r="D94" s="6"/>
      <c r="E94" s="6"/>
      <c r="F94" s="6"/>
    </row>
    <row r="95" spans="1:6" x14ac:dyDescent="0.25">
      <c r="A95" s="6"/>
      <c r="B95" s="6"/>
      <c r="C95" s="6"/>
      <c r="D95" s="6"/>
      <c r="E95" s="6"/>
      <c r="F95" s="6"/>
    </row>
    <row r="96" spans="1:6" x14ac:dyDescent="0.25">
      <c r="A96" s="6"/>
      <c r="B96" s="6"/>
      <c r="C96" s="6"/>
      <c r="D96" s="6"/>
      <c r="E96" s="6"/>
      <c r="F96" s="6"/>
    </row>
    <row r="97" spans="1:6" x14ac:dyDescent="0.25">
      <c r="A97" s="6"/>
      <c r="B97" s="6"/>
      <c r="C97" s="6"/>
      <c r="D97" s="6"/>
      <c r="E97" s="6"/>
      <c r="F97" s="6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6"/>
      <c r="B105" s="6"/>
      <c r="C105" s="6"/>
      <c r="D105" s="6"/>
      <c r="E105" s="6"/>
      <c r="F105" s="6"/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6"/>
      <c r="B108" s="6"/>
      <c r="C108" s="6"/>
      <c r="D108" s="6"/>
      <c r="E108" s="6"/>
      <c r="F108" s="6"/>
    </row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6"/>
      <c r="B110" s="6"/>
      <c r="C110" s="6"/>
      <c r="D110" s="6"/>
      <c r="E110" s="6"/>
      <c r="F110" s="6"/>
    </row>
    <row r="111" spans="1:6" x14ac:dyDescent="0.25">
      <c r="A111" s="6"/>
      <c r="B111" s="6"/>
      <c r="C111" s="6"/>
      <c r="D111" s="6"/>
      <c r="E111" s="6"/>
      <c r="F111" s="6"/>
    </row>
    <row r="112" spans="1:6" x14ac:dyDescent="0.25">
      <c r="A112" s="6"/>
      <c r="B112" s="6"/>
      <c r="C112" s="6"/>
      <c r="D112" s="6"/>
      <c r="E112" s="6"/>
      <c r="F112" s="6"/>
    </row>
    <row r="113" spans="1:6" x14ac:dyDescent="0.25">
      <c r="A113" s="6"/>
      <c r="B113" s="6"/>
      <c r="C113" s="6"/>
      <c r="D113" s="6"/>
      <c r="E113" s="6"/>
      <c r="F113" s="6"/>
    </row>
    <row r="114" spans="1:6" x14ac:dyDescent="0.25">
      <c r="A114" s="6"/>
      <c r="B114" s="6"/>
      <c r="C114" s="6"/>
      <c r="D114" s="6"/>
      <c r="E114" s="6"/>
      <c r="F114" s="6"/>
    </row>
    <row r="115" spans="1:6" x14ac:dyDescent="0.25">
      <c r="A115" s="6"/>
      <c r="B115" s="6"/>
      <c r="C115" s="6"/>
      <c r="D115" s="6"/>
      <c r="E115" s="6"/>
      <c r="F115" s="6"/>
    </row>
    <row r="116" spans="1:6" x14ac:dyDescent="0.25">
      <c r="A116" s="6"/>
      <c r="B116" s="6"/>
      <c r="C116" s="6"/>
      <c r="D116" s="6"/>
      <c r="E116" s="6"/>
      <c r="F116" s="6"/>
    </row>
    <row r="117" spans="1:6" x14ac:dyDescent="0.25">
      <c r="A117" s="6"/>
      <c r="B117" s="6"/>
      <c r="C117" s="6"/>
      <c r="D117" s="6"/>
      <c r="E117" s="6"/>
      <c r="F117" s="6"/>
    </row>
    <row r="118" spans="1:6" x14ac:dyDescent="0.25">
      <c r="A118" s="6"/>
      <c r="B118" s="6"/>
      <c r="C118" s="6"/>
      <c r="D118" s="6"/>
      <c r="E118" s="6"/>
      <c r="F118" s="6"/>
    </row>
    <row r="119" spans="1:6" x14ac:dyDescent="0.25">
      <c r="A119" s="6"/>
      <c r="B119" s="6"/>
      <c r="C119" s="6"/>
      <c r="D119" s="6"/>
      <c r="E119" s="6"/>
      <c r="F119" s="6"/>
    </row>
    <row r="120" spans="1:6" x14ac:dyDescent="0.25">
      <c r="A120" s="6"/>
      <c r="B120" s="6"/>
      <c r="C120" s="6"/>
      <c r="D120" s="6"/>
      <c r="E120" s="6"/>
      <c r="F120" s="6"/>
    </row>
    <row r="121" spans="1:6" x14ac:dyDescent="0.25">
      <c r="A121" s="6"/>
      <c r="B121" s="6"/>
      <c r="C121" s="6"/>
      <c r="D121" s="6"/>
      <c r="E121" s="6"/>
      <c r="F121" s="6"/>
    </row>
    <row r="122" spans="1:6" x14ac:dyDescent="0.25">
      <c r="A122" s="6"/>
      <c r="B122" s="6"/>
      <c r="C122" s="6"/>
      <c r="D122" s="6"/>
      <c r="E122" s="6"/>
      <c r="F122" s="6"/>
    </row>
    <row r="123" spans="1:6" x14ac:dyDescent="0.25">
      <c r="A123" s="6"/>
      <c r="B123" s="6"/>
      <c r="C123" s="6"/>
      <c r="D123" s="6"/>
      <c r="E123" s="6"/>
      <c r="F123" s="6"/>
    </row>
    <row r="124" spans="1:6" x14ac:dyDescent="0.25">
      <c r="A124" s="6"/>
      <c r="B124" s="6"/>
      <c r="C124" s="6"/>
      <c r="D124" s="6"/>
      <c r="E124" s="6"/>
      <c r="F124" s="6"/>
    </row>
    <row r="125" spans="1:6" x14ac:dyDescent="0.25">
      <c r="A125" s="6"/>
      <c r="B125" s="6"/>
      <c r="C125" s="6"/>
      <c r="D125" s="6"/>
      <c r="E125" s="6"/>
      <c r="F125" s="6"/>
    </row>
    <row r="126" spans="1:6" x14ac:dyDescent="0.25">
      <c r="A126" s="6"/>
      <c r="B126" s="6"/>
      <c r="C126" s="6"/>
      <c r="D126" s="6"/>
      <c r="E126" s="6"/>
      <c r="F126" s="6"/>
    </row>
    <row r="127" spans="1:6" x14ac:dyDescent="0.25">
      <c r="A127" s="6"/>
      <c r="B127" s="6"/>
      <c r="C127" s="6"/>
      <c r="D127" s="6"/>
      <c r="E127" s="6"/>
      <c r="F127" s="6"/>
    </row>
    <row r="128" spans="1:6" x14ac:dyDescent="0.25">
      <c r="A128" s="6"/>
      <c r="B128" s="6"/>
      <c r="C128" s="6"/>
      <c r="D128" s="6"/>
      <c r="E128" s="6"/>
      <c r="F128" s="6"/>
    </row>
    <row r="129" spans="1:6" x14ac:dyDescent="0.25">
      <c r="A129" s="6"/>
      <c r="B129" s="6"/>
      <c r="C129" s="6"/>
      <c r="D129" s="6"/>
      <c r="E129" s="6"/>
      <c r="F129" s="6"/>
    </row>
    <row r="130" spans="1:6" x14ac:dyDescent="0.25">
      <c r="A130" s="6"/>
      <c r="B130" s="6"/>
      <c r="C130" s="6"/>
      <c r="D130" s="6"/>
      <c r="E130" s="6"/>
      <c r="F130" s="6"/>
    </row>
    <row r="131" spans="1:6" x14ac:dyDescent="0.25">
      <c r="A131" s="6"/>
      <c r="B131" s="6"/>
      <c r="C131" s="6"/>
      <c r="D131" s="6"/>
      <c r="E131" s="6"/>
      <c r="F131" s="6"/>
    </row>
    <row r="132" spans="1:6" x14ac:dyDescent="0.25">
      <c r="A132" s="6"/>
      <c r="B132" s="6"/>
      <c r="C132" s="6"/>
      <c r="D132" s="6"/>
      <c r="E132" s="6"/>
      <c r="F132" s="6"/>
    </row>
    <row r="133" spans="1:6" x14ac:dyDescent="0.25">
      <c r="A133" s="6"/>
      <c r="B133" s="6"/>
      <c r="C133" s="6"/>
      <c r="D133" s="6"/>
      <c r="E133" s="6"/>
      <c r="F133" s="6"/>
    </row>
    <row r="134" spans="1:6" x14ac:dyDescent="0.25">
      <c r="A134" s="6"/>
      <c r="B134" s="6"/>
      <c r="C134" s="6"/>
      <c r="D134" s="6"/>
      <c r="E134" s="6"/>
      <c r="F134" s="6"/>
    </row>
    <row r="135" spans="1:6" x14ac:dyDescent="0.25">
      <c r="A135" s="6"/>
      <c r="B135" s="6"/>
      <c r="C135" s="6"/>
      <c r="D135" s="6"/>
      <c r="E135" s="6"/>
      <c r="F135" s="6"/>
    </row>
    <row r="136" spans="1:6" x14ac:dyDescent="0.25">
      <c r="A136" s="6"/>
      <c r="B136" s="6"/>
      <c r="C136" s="6"/>
      <c r="D136" s="6"/>
      <c r="E136" s="6"/>
      <c r="F136" s="6"/>
    </row>
    <row r="137" spans="1:6" x14ac:dyDescent="0.25">
      <c r="A137" s="6"/>
      <c r="B137" s="6"/>
      <c r="C137" s="6"/>
      <c r="D137" s="6"/>
      <c r="E137" s="6"/>
      <c r="F137" s="6"/>
    </row>
  </sheetData>
  <mergeCells count="33">
    <mergeCell ref="H23:I23"/>
    <mergeCell ref="G22:G24"/>
    <mergeCell ref="H22:J22"/>
    <mergeCell ref="B22:B24"/>
    <mergeCell ref="A22:A24"/>
    <mergeCell ref="J23:J24"/>
    <mergeCell ref="F23:F24"/>
    <mergeCell ref="B11:O11"/>
    <mergeCell ref="C22:C24"/>
    <mergeCell ref="B15:O15"/>
    <mergeCell ref="B17:O17"/>
    <mergeCell ref="B12:O12"/>
    <mergeCell ref="B14:O14"/>
    <mergeCell ref="B16:O16"/>
    <mergeCell ref="K22:K24"/>
    <mergeCell ref="D23:E23"/>
    <mergeCell ref="B13:O13"/>
    <mergeCell ref="B18:O18"/>
    <mergeCell ref="N23:N24"/>
    <mergeCell ref="D22:F22"/>
    <mergeCell ref="L22:N22"/>
    <mergeCell ref="L23:M23"/>
    <mergeCell ref="A20:N20"/>
    <mergeCell ref="B1:N1"/>
    <mergeCell ref="B2:N2"/>
    <mergeCell ref="B3:N3"/>
    <mergeCell ref="B4:N4"/>
    <mergeCell ref="B10:O10"/>
    <mergeCell ref="B5:O5"/>
    <mergeCell ref="B6:O6"/>
    <mergeCell ref="B7:O7"/>
    <mergeCell ref="B8:O8"/>
    <mergeCell ref="B9:O9"/>
  </mergeCells>
  <pageMargins left="1.1811023622047245" right="0.39370078740157483" top="0.78740157480314965" bottom="0.78740157480314965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4"/>
  <sheetViews>
    <sheetView showZeros="0" zoomScaleNormal="100" workbookViewId="0">
      <selection activeCell="R18" sqref="R18"/>
    </sheetView>
  </sheetViews>
  <sheetFormatPr defaultRowHeight="15" x14ac:dyDescent="0.25"/>
  <cols>
    <col min="1" max="1" width="5" style="2" customWidth="1"/>
    <col min="2" max="2" width="43.28515625" style="2" customWidth="1"/>
    <col min="3" max="3" width="7.28515625" style="3" customWidth="1"/>
    <col min="4" max="7" width="10" style="2" hidden="1" customWidth="1"/>
    <col min="8" max="11" width="9.140625" style="2" hidden="1" customWidth="1"/>
    <col min="12" max="12" width="9.140625" style="2" customWidth="1"/>
    <col min="13" max="15" width="9.7109375" style="2" customWidth="1"/>
    <col min="16" max="16384" width="9.140625" style="2"/>
  </cols>
  <sheetData>
    <row r="1" spans="1:15" x14ac:dyDescent="0.25">
      <c r="B1" s="603" t="s">
        <v>308</v>
      </c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</row>
    <row r="2" spans="1:15" x14ac:dyDescent="0.25">
      <c r="B2" s="603" t="s">
        <v>511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</row>
    <row r="3" spans="1:15" x14ac:dyDescent="0.25">
      <c r="B3" s="603" t="s">
        <v>524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</row>
    <row r="4" spans="1:15" x14ac:dyDescent="0.25">
      <c r="B4" s="603" t="s">
        <v>312</v>
      </c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</row>
    <row r="5" spans="1:15" s="272" customFormat="1" hidden="1" x14ac:dyDescent="0.25">
      <c r="B5" s="604" t="s">
        <v>472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</row>
    <row r="6" spans="1:15" s="272" customFormat="1" hidden="1" x14ac:dyDescent="0.25">
      <c r="B6" s="604" t="s">
        <v>470</v>
      </c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</row>
    <row r="7" spans="1:15" s="272" customFormat="1" ht="15" hidden="1" customHeight="1" x14ac:dyDescent="0.25">
      <c r="B7" s="604" t="s">
        <v>472</v>
      </c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</row>
    <row r="8" spans="1:15" s="272" customFormat="1" ht="15" hidden="1" customHeight="1" x14ac:dyDescent="0.25">
      <c r="B8" s="604" t="s">
        <v>470</v>
      </c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</row>
    <row r="9" spans="1:15" s="272" customFormat="1" ht="15" hidden="1" customHeight="1" x14ac:dyDescent="0.25">
      <c r="B9" s="604" t="s">
        <v>472</v>
      </c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</row>
    <row r="10" spans="1:15" s="272" customFormat="1" ht="15" hidden="1" customHeight="1" x14ac:dyDescent="0.25">
      <c r="B10" s="604" t="s">
        <v>470</v>
      </c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</row>
    <row r="11" spans="1:15" s="272" customFormat="1" ht="15" hidden="1" customHeight="1" x14ac:dyDescent="0.25">
      <c r="B11" s="604" t="s">
        <v>472</v>
      </c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</row>
    <row r="12" spans="1:15" s="272" customFormat="1" ht="15" hidden="1" customHeight="1" x14ac:dyDescent="0.25">
      <c r="B12" s="604" t="s">
        <v>470</v>
      </c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</row>
    <row r="13" spans="1:15" s="272" customFormat="1" x14ac:dyDescent="0.25"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</row>
    <row r="14" spans="1:15" ht="30.75" customHeight="1" x14ac:dyDescent="0.25">
      <c r="A14" s="587" t="s">
        <v>509</v>
      </c>
      <c r="B14" s="587"/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</row>
    <row r="15" spans="1:15" x14ac:dyDescent="0.25">
      <c r="G15" s="4"/>
      <c r="H15" s="4"/>
      <c r="I15" s="4"/>
      <c r="J15" s="4"/>
      <c r="K15" s="4"/>
      <c r="L15" s="4"/>
      <c r="M15" s="4"/>
      <c r="N15" s="4"/>
      <c r="O15" s="4" t="s">
        <v>376</v>
      </c>
    </row>
    <row r="16" spans="1:15" ht="15" customHeight="1" x14ac:dyDescent="0.25">
      <c r="A16" s="591" t="s">
        <v>5</v>
      </c>
      <c r="B16" s="594" t="s">
        <v>306</v>
      </c>
      <c r="C16" s="594" t="s">
        <v>450</v>
      </c>
      <c r="D16" s="571" t="s">
        <v>316</v>
      </c>
      <c r="E16" s="574" t="s">
        <v>189</v>
      </c>
      <c r="F16" s="575"/>
      <c r="G16" s="576"/>
      <c r="H16" s="597" t="s">
        <v>317</v>
      </c>
      <c r="I16" s="600" t="s">
        <v>189</v>
      </c>
      <c r="J16" s="601"/>
      <c r="K16" s="602"/>
      <c r="L16" s="570" t="s">
        <v>0</v>
      </c>
      <c r="M16" s="579" t="s">
        <v>189</v>
      </c>
      <c r="N16" s="580"/>
      <c r="O16" s="581"/>
    </row>
    <row r="17" spans="1:15" x14ac:dyDescent="0.25">
      <c r="A17" s="592"/>
      <c r="B17" s="595"/>
      <c r="C17" s="595"/>
      <c r="D17" s="572"/>
      <c r="E17" s="577" t="s">
        <v>479</v>
      </c>
      <c r="F17" s="583" t="s">
        <v>480</v>
      </c>
      <c r="G17" s="577" t="s">
        <v>190</v>
      </c>
      <c r="H17" s="598"/>
      <c r="I17" s="590" t="s">
        <v>479</v>
      </c>
      <c r="J17" s="585" t="s">
        <v>480</v>
      </c>
      <c r="K17" s="590" t="s">
        <v>190</v>
      </c>
      <c r="L17" s="570"/>
      <c r="M17" s="582" t="s">
        <v>479</v>
      </c>
      <c r="N17" s="588" t="s">
        <v>480</v>
      </c>
      <c r="O17" s="582" t="s">
        <v>190</v>
      </c>
    </row>
    <row r="18" spans="1:15" ht="70.5" customHeight="1" x14ac:dyDescent="0.25">
      <c r="A18" s="593"/>
      <c r="B18" s="596"/>
      <c r="C18" s="596"/>
      <c r="D18" s="573"/>
      <c r="E18" s="577"/>
      <c r="F18" s="584"/>
      <c r="G18" s="577"/>
      <c r="H18" s="599"/>
      <c r="I18" s="590"/>
      <c r="J18" s="586"/>
      <c r="K18" s="590"/>
      <c r="L18" s="570"/>
      <c r="M18" s="582"/>
      <c r="N18" s="589"/>
      <c r="O18" s="582"/>
    </row>
    <row r="19" spans="1:15" ht="15.95" customHeight="1" x14ac:dyDescent="0.25">
      <c r="A19" s="5" t="s">
        <v>69</v>
      </c>
      <c r="B19" s="567" t="s">
        <v>6</v>
      </c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9"/>
    </row>
    <row r="20" spans="1:15" ht="15" customHeight="1" x14ac:dyDescent="0.25">
      <c r="A20" s="5" t="s">
        <v>177</v>
      </c>
      <c r="B20" s="6" t="s">
        <v>20</v>
      </c>
      <c r="C20" s="7" t="s">
        <v>9</v>
      </c>
      <c r="D20" s="8">
        <f>E20+F20+G20</f>
        <v>22.8</v>
      </c>
      <c r="E20" s="8">
        <v>22.8</v>
      </c>
      <c r="F20" s="8"/>
      <c r="G20" s="8"/>
      <c r="H20" s="9">
        <f>I20+J20+K20</f>
        <v>0</v>
      </c>
      <c r="I20" s="10"/>
      <c r="J20" s="10"/>
      <c r="K20" s="10"/>
      <c r="L20" s="11">
        <f>M20+N20+O20</f>
        <v>22.8</v>
      </c>
      <c r="M20" s="12">
        <f>E20+I20</f>
        <v>22.8</v>
      </c>
      <c r="N20" s="12">
        <f>F20+J20</f>
        <v>0</v>
      </c>
      <c r="O20" s="12">
        <f>G20+K20</f>
        <v>0</v>
      </c>
    </row>
    <row r="21" spans="1:15" x14ac:dyDescent="0.25">
      <c r="A21" s="13" t="s">
        <v>70</v>
      </c>
      <c r="B21" s="14" t="s">
        <v>304</v>
      </c>
      <c r="C21" s="15" t="s">
        <v>9</v>
      </c>
      <c r="D21" s="16">
        <f t="shared" ref="D21:D30" si="0">E21+F21+G21</f>
        <v>4</v>
      </c>
      <c r="E21" s="16">
        <v>4</v>
      </c>
      <c r="F21" s="16"/>
      <c r="G21" s="16"/>
      <c r="H21" s="9">
        <f t="shared" ref="H21:H23" si="1">I21+J21+K21</f>
        <v>0</v>
      </c>
      <c r="I21" s="10"/>
      <c r="J21" s="10"/>
      <c r="K21" s="10"/>
      <c r="L21" s="12">
        <f t="shared" ref="L21:L30" si="2">M21+N21+O21</f>
        <v>4</v>
      </c>
      <c r="M21" s="12">
        <f t="shared" ref="M21:M30" si="3">E21+I21</f>
        <v>4</v>
      </c>
      <c r="N21" s="12">
        <f t="shared" ref="N21:N30" si="4">F21+J21</f>
        <v>0</v>
      </c>
      <c r="O21" s="12">
        <f t="shared" ref="O21:O30" si="5">G21+K21</f>
        <v>0</v>
      </c>
    </row>
    <row r="22" spans="1:15" ht="15" customHeight="1" x14ac:dyDescent="0.25">
      <c r="A22" s="5" t="s">
        <v>71</v>
      </c>
      <c r="B22" s="17" t="s">
        <v>10</v>
      </c>
      <c r="C22" s="15" t="s">
        <v>9</v>
      </c>
      <c r="D22" s="16">
        <f t="shared" si="0"/>
        <v>0.3</v>
      </c>
      <c r="E22" s="16">
        <v>0.3</v>
      </c>
      <c r="F22" s="16"/>
      <c r="G22" s="16"/>
      <c r="H22" s="9">
        <f t="shared" si="1"/>
        <v>0</v>
      </c>
      <c r="I22" s="10"/>
      <c r="J22" s="10"/>
      <c r="K22" s="10"/>
      <c r="L22" s="12">
        <f t="shared" si="2"/>
        <v>0.3</v>
      </c>
      <c r="M22" s="12">
        <f t="shared" si="3"/>
        <v>0.3</v>
      </c>
      <c r="N22" s="12">
        <f t="shared" si="4"/>
        <v>0</v>
      </c>
      <c r="O22" s="12">
        <f t="shared" si="5"/>
        <v>0</v>
      </c>
    </row>
    <row r="23" spans="1:15" ht="15" customHeight="1" x14ac:dyDescent="0.25">
      <c r="A23" s="5" t="s">
        <v>72</v>
      </c>
      <c r="B23" s="17" t="s">
        <v>11</v>
      </c>
      <c r="C23" s="15" t="s">
        <v>9</v>
      </c>
      <c r="D23" s="16">
        <f t="shared" si="0"/>
        <v>0.5</v>
      </c>
      <c r="E23" s="16">
        <v>0.5</v>
      </c>
      <c r="F23" s="16"/>
      <c r="G23" s="16"/>
      <c r="H23" s="9">
        <f t="shared" si="1"/>
        <v>0</v>
      </c>
      <c r="I23" s="10"/>
      <c r="J23" s="10"/>
      <c r="K23" s="10"/>
      <c r="L23" s="12">
        <f t="shared" si="2"/>
        <v>0.5</v>
      </c>
      <c r="M23" s="12">
        <f t="shared" si="3"/>
        <v>0.5</v>
      </c>
      <c r="N23" s="12">
        <f t="shared" si="4"/>
        <v>0</v>
      </c>
      <c r="O23" s="12">
        <f t="shared" si="5"/>
        <v>0</v>
      </c>
    </row>
    <row r="24" spans="1:15" ht="15" customHeight="1" x14ac:dyDescent="0.25">
      <c r="A24" s="13" t="s">
        <v>73</v>
      </c>
      <c r="B24" s="17" t="s">
        <v>12</v>
      </c>
      <c r="C24" s="15" t="s">
        <v>9</v>
      </c>
      <c r="D24" s="16">
        <f t="shared" si="0"/>
        <v>1.9</v>
      </c>
      <c r="E24" s="16">
        <v>1.9</v>
      </c>
      <c r="F24" s="16"/>
      <c r="G24" s="16"/>
      <c r="H24" s="10">
        <f t="shared" ref="H24:H30" si="6">I24+J24+K24</f>
        <v>0</v>
      </c>
      <c r="I24" s="10"/>
      <c r="J24" s="10"/>
      <c r="K24" s="10"/>
      <c r="L24" s="12">
        <f t="shared" si="2"/>
        <v>1.9</v>
      </c>
      <c r="M24" s="12">
        <f t="shared" si="3"/>
        <v>1.9</v>
      </c>
      <c r="N24" s="12">
        <f t="shared" si="4"/>
        <v>0</v>
      </c>
      <c r="O24" s="12">
        <f t="shared" si="5"/>
        <v>0</v>
      </c>
    </row>
    <row r="25" spans="1:15" ht="15" hidden="1" customHeight="1" x14ac:dyDescent="0.25">
      <c r="A25" s="13" t="s">
        <v>74</v>
      </c>
      <c r="B25" s="17" t="s">
        <v>13</v>
      </c>
      <c r="C25" s="15" t="s">
        <v>9</v>
      </c>
      <c r="D25" s="16">
        <f t="shared" si="0"/>
        <v>0</v>
      </c>
      <c r="E25" s="16"/>
      <c r="F25" s="16"/>
      <c r="G25" s="16"/>
      <c r="H25" s="10">
        <f t="shared" si="6"/>
        <v>0</v>
      </c>
      <c r="I25" s="10"/>
      <c r="J25" s="10"/>
      <c r="K25" s="10"/>
      <c r="L25" s="12">
        <f t="shared" si="2"/>
        <v>0</v>
      </c>
      <c r="M25" s="12">
        <f t="shared" si="3"/>
        <v>0</v>
      </c>
      <c r="N25" s="12">
        <f t="shared" ref="N25" si="7">F25+J25</f>
        <v>0</v>
      </c>
      <c r="O25" s="12">
        <f t="shared" ref="O25" si="8">G25+K25</f>
        <v>0</v>
      </c>
    </row>
    <row r="26" spans="1:15" ht="15" customHeight="1" x14ac:dyDescent="0.25">
      <c r="A26" s="19" t="s">
        <v>74</v>
      </c>
      <c r="B26" s="18" t="s">
        <v>14</v>
      </c>
      <c r="C26" s="15" t="s">
        <v>9</v>
      </c>
      <c r="D26" s="16">
        <f t="shared" si="0"/>
        <v>2</v>
      </c>
      <c r="E26" s="16">
        <v>2</v>
      </c>
      <c r="F26" s="16"/>
      <c r="G26" s="16"/>
      <c r="H26" s="10">
        <f t="shared" si="6"/>
        <v>0</v>
      </c>
      <c r="I26" s="10"/>
      <c r="J26" s="10"/>
      <c r="K26" s="10"/>
      <c r="L26" s="12">
        <f t="shared" si="2"/>
        <v>2</v>
      </c>
      <c r="M26" s="12">
        <f t="shared" si="3"/>
        <v>2</v>
      </c>
      <c r="N26" s="12">
        <f t="shared" si="4"/>
        <v>0</v>
      </c>
      <c r="O26" s="12">
        <f t="shared" si="5"/>
        <v>0</v>
      </c>
    </row>
    <row r="27" spans="1:15" ht="15" customHeight="1" x14ac:dyDescent="0.25">
      <c r="A27" s="5" t="s">
        <v>75</v>
      </c>
      <c r="B27" s="6" t="s">
        <v>15</v>
      </c>
      <c r="C27" s="15" t="s">
        <v>9</v>
      </c>
      <c r="D27" s="16">
        <f t="shared" si="0"/>
        <v>0.1</v>
      </c>
      <c r="E27" s="16">
        <v>0.1</v>
      </c>
      <c r="F27" s="16"/>
      <c r="G27" s="16"/>
      <c r="H27" s="10">
        <f t="shared" si="6"/>
        <v>0</v>
      </c>
      <c r="I27" s="10"/>
      <c r="J27" s="10"/>
      <c r="K27" s="10"/>
      <c r="L27" s="12">
        <f t="shared" si="2"/>
        <v>0.1</v>
      </c>
      <c r="M27" s="12">
        <f t="shared" si="3"/>
        <v>0.1</v>
      </c>
      <c r="N27" s="12">
        <f t="shared" si="4"/>
        <v>0</v>
      </c>
      <c r="O27" s="12">
        <f t="shared" si="5"/>
        <v>0</v>
      </c>
    </row>
    <row r="28" spans="1:15" ht="15" customHeight="1" x14ac:dyDescent="0.25">
      <c r="A28" s="5" t="s">
        <v>76</v>
      </c>
      <c r="B28" s="17" t="s">
        <v>16</v>
      </c>
      <c r="C28" s="15" t="s">
        <v>9</v>
      </c>
      <c r="D28" s="16">
        <f t="shared" si="0"/>
        <v>2.5</v>
      </c>
      <c r="E28" s="16">
        <v>2.5</v>
      </c>
      <c r="F28" s="16"/>
      <c r="G28" s="16"/>
      <c r="H28" s="10">
        <f t="shared" si="6"/>
        <v>0</v>
      </c>
      <c r="I28" s="10"/>
      <c r="J28" s="10"/>
      <c r="K28" s="10"/>
      <c r="L28" s="12">
        <f t="shared" si="2"/>
        <v>2.5</v>
      </c>
      <c r="M28" s="12">
        <f t="shared" si="3"/>
        <v>2.5</v>
      </c>
      <c r="N28" s="12">
        <f t="shared" si="4"/>
        <v>0</v>
      </c>
      <c r="O28" s="12">
        <f t="shared" si="5"/>
        <v>0</v>
      </c>
    </row>
    <row r="29" spans="1:15" ht="15" customHeight="1" x14ac:dyDescent="0.25">
      <c r="A29" s="5" t="s">
        <v>77</v>
      </c>
      <c r="B29" s="17" t="s">
        <v>17</v>
      </c>
      <c r="C29" s="15" t="s">
        <v>9</v>
      </c>
      <c r="D29" s="16">
        <f t="shared" si="0"/>
        <v>0.5</v>
      </c>
      <c r="E29" s="16">
        <v>0.5</v>
      </c>
      <c r="F29" s="16"/>
      <c r="G29" s="16"/>
      <c r="H29" s="10">
        <f t="shared" si="6"/>
        <v>0</v>
      </c>
      <c r="I29" s="10"/>
      <c r="J29" s="10"/>
      <c r="K29" s="10"/>
      <c r="L29" s="12">
        <f t="shared" si="2"/>
        <v>0.5</v>
      </c>
      <c r="M29" s="12">
        <f t="shared" si="3"/>
        <v>0.5</v>
      </c>
      <c r="N29" s="12">
        <f t="shared" si="4"/>
        <v>0</v>
      </c>
      <c r="O29" s="12">
        <f t="shared" si="5"/>
        <v>0</v>
      </c>
    </row>
    <row r="30" spans="1:15" ht="15" customHeight="1" x14ac:dyDescent="0.25">
      <c r="A30" s="38" t="s">
        <v>78</v>
      </c>
      <c r="B30" s="17" t="s">
        <v>18</v>
      </c>
      <c r="C30" s="15" t="s">
        <v>9</v>
      </c>
      <c r="D30" s="16">
        <f t="shared" si="0"/>
        <v>0.2</v>
      </c>
      <c r="E30" s="16">
        <v>0.2</v>
      </c>
      <c r="F30" s="16"/>
      <c r="G30" s="16"/>
      <c r="H30" s="10">
        <f t="shared" si="6"/>
        <v>0</v>
      </c>
      <c r="I30" s="10"/>
      <c r="J30" s="10"/>
      <c r="K30" s="10"/>
      <c r="L30" s="12">
        <f t="shared" si="2"/>
        <v>0.2</v>
      </c>
      <c r="M30" s="12">
        <f t="shared" si="3"/>
        <v>0.2</v>
      </c>
      <c r="N30" s="12">
        <f t="shared" si="4"/>
        <v>0</v>
      </c>
      <c r="O30" s="12">
        <f t="shared" si="5"/>
        <v>0</v>
      </c>
    </row>
    <row r="31" spans="1:15" ht="15" customHeight="1" x14ac:dyDescent="0.25">
      <c r="A31" s="38" t="s">
        <v>79</v>
      </c>
      <c r="B31" s="35" t="s">
        <v>165</v>
      </c>
      <c r="C31" s="377" t="s">
        <v>21</v>
      </c>
      <c r="D31" s="16">
        <f t="shared" ref="D31" si="9">E31+F31+G31</f>
        <v>1.5</v>
      </c>
      <c r="E31" s="16"/>
      <c r="F31" s="16">
        <v>1.5</v>
      </c>
      <c r="G31" s="16"/>
      <c r="H31" s="10">
        <f t="shared" ref="H31" si="10">I31+J31+K31</f>
        <v>0</v>
      </c>
      <c r="I31" s="10"/>
      <c r="J31" s="10"/>
      <c r="K31" s="10"/>
      <c r="L31" s="12">
        <f t="shared" ref="L31" si="11">M31+N31+O31</f>
        <v>1.5</v>
      </c>
      <c r="M31" s="12">
        <f t="shared" ref="M31" si="12">E31+I31</f>
        <v>0</v>
      </c>
      <c r="N31" s="12">
        <f t="shared" ref="N31" si="13">F31+J31</f>
        <v>1.5</v>
      </c>
      <c r="O31" s="12">
        <f t="shared" ref="O31" si="14">G31+K31</f>
        <v>0</v>
      </c>
    </row>
    <row r="32" spans="1:15" ht="15.95" customHeight="1" x14ac:dyDescent="0.25">
      <c r="A32" s="99" t="s">
        <v>80</v>
      </c>
      <c r="B32" s="21" t="s">
        <v>169</v>
      </c>
      <c r="C32" s="22"/>
      <c r="D32" s="23">
        <f>SUM(D20:D31)</f>
        <v>36.300000000000004</v>
      </c>
      <c r="E32" s="23">
        <f t="shared" ref="E32:O32" si="15">SUM(E20:E31)</f>
        <v>34.800000000000004</v>
      </c>
      <c r="F32" s="23">
        <f t="shared" si="15"/>
        <v>1.5</v>
      </c>
      <c r="G32" s="23">
        <f t="shared" si="15"/>
        <v>0</v>
      </c>
      <c r="H32" s="24">
        <f t="shared" si="15"/>
        <v>0</v>
      </c>
      <c r="I32" s="24">
        <f t="shared" si="15"/>
        <v>0</v>
      </c>
      <c r="J32" s="24">
        <f t="shared" si="15"/>
        <v>0</v>
      </c>
      <c r="K32" s="24">
        <f t="shared" si="15"/>
        <v>0</v>
      </c>
      <c r="L32" s="21">
        <f t="shared" si="15"/>
        <v>36.300000000000004</v>
      </c>
      <c r="M32" s="21">
        <f t="shared" si="15"/>
        <v>34.800000000000004</v>
      </c>
      <c r="N32" s="21">
        <f t="shared" si="15"/>
        <v>1.5</v>
      </c>
      <c r="O32" s="21">
        <f t="shared" si="15"/>
        <v>0</v>
      </c>
    </row>
    <row r="33" spans="1:15" ht="15.95" customHeight="1" x14ac:dyDescent="0.25">
      <c r="A33" s="5" t="s">
        <v>81</v>
      </c>
      <c r="B33" s="567" t="s">
        <v>58</v>
      </c>
      <c r="C33" s="568"/>
      <c r="D33" s="568"/>
      <c r="E33" s="568"/>
      <c r="F33" s="568"/>
      <c r="G33" s="568"/>
      <c r="H33" s="568"/>
      <c r="I33" s="568"/>
      <c r="J33" s="568"/>
      <c r="K33" s="568"/>
      <c r="L33" s="568"/>
      <c r="M33" s="568"/>
      <c r="N33" s="568"/>
      <c r="O33" s="569"/>
    </row>
    <row r="34" spans="1:15" ht="15" customHeight="1" x14ac:dyDescent="0.25">
      <c r="A34" s="5" t="s">
        <v>82</v>
      </c>
      <c r="B34" s="6" t="s">
        <v>7</v>
      </c>
      <c r="C34" s="7" t="s">
        <v>22</v>
      </c>
      <c r="D34" s="8">
        <f>E34+F34+G34</f>
        <v>0.1</v>
      </c>
      <c r="E34" s="8">
        <v>0.1</v>
      </c>
      <c r="F34" s="8"/>
      <c r="G34" s="8"/>
      <c r="H34" s="9">
        <f>I34+J34+K34</f>
        <v>0</v>
      </c>
      <c r="I34" s="9"/>
      <c r="J34" s="9"/>
      <c r="K34" s="9"/>
      <c r="L34" s="11">
        <f>M34+N34+O34</f>
        <v>0.1</v>
      </c>
      <c r="M34" s="11">
        <f>E34+I34</f>
        <v>0.1</v>
      </c>
      <c r="N34" s="11">
        <f t="shared" ref="N34:N43" si="16">F34+J34</f>
        <v>0</v>
      </c>
      <c r="O34" s="11">
        <f t="shared" ref="O34:O43" si="17">G34+K34</f>
        <v>0</v>
      </c>
    </row>
    <row r="35" spans="1:15" ht="15" customHeight="1" x14ac:dyDescent="0.25">
      <c r="A35" s="5" t="s">
        <v>83</v>
      </c>
      <c r="B35" s="17" t="s">
        <v>10</v>
      </c>
      <c r="C35" s="15" t="s">
        <v>22</v>
      </c>
      <c r="D35" s="16">
        <f t="shared" ref="D35:D44" si="18">E35+F35+G35</f>
        <v>1.2</v>
      </c>
      <c r="E35" s="16">
        <v>0.6</v>
      </c>
      <c r="F35" s="16">
        <v>0.6</v>
      </c>
      <c r="G35" s="16"/>
      <c r="H35" s="10">
        <f t="shared" ref="H35:H43" si="19">I35+J35+K35</f>
        <v>0</v>
      </c>
      <c r="I35" s="10"/>
      <c r="J35" s="10"/>
      <c r="K35" s="10"/>
      <c r="L35" s="12">
        <f t="shared" ref="L35:L43" si="20">M35+N35+O35</f>
        <v>1.2</v>
      </c>
      <c r="M35" s="12">
        <f t="shared" ref="M35:M43" si="21">E35+I35</f>
        <v>0.6</v>
      </c>
      <c r="N35" s="12">
        <f t="shared" si="16"/>
        <v>0.6</v>
      </c>
      <c r="O35" s="12">
        <f t="shared" si="17"/>
        <v>0</v>
      </c>
    </row>
    <row r="36" spans="1:15" ht="15" customHeight="1" x14ac:dyDescent="0.25">
      <c r="A36" s="5" t="s">
        <v>84</v>
      </c>
      <c r="B36" s="17" t="s">
        <v>11</v>
      </c>
      <c r="C36" s="15" t="s">
        <v>22</v>
      </c>
      <c r="D36" s="16">
        <f t="shared" si="18"/>
        <v>13.6</v>
      </c>
      <c r="E36" s="16">
        <v>12.9</v>
      </c>
      <c r="F36" s="16">
        <v>0.7</v>
      </c>
      <c r="G36" s="16"/>
      <c r="H36" s="10">
        <f t="shared" si="19"/>
        <v>0</v>
      </c>
      <c r="I36" s="10"/>
      <c r="J36" s="10"/>
      <c r="K36" s="10"/>
      <c r="L36" s="12">
        <f t="shared" si="20"/>
        <v>13.6</v>
      </c>
      <c r="M36" s="12">
        <f t="shared" si="21"/>
        <v>12.9</v>
      </c>
      <c r="N36" s="12">
        <f t="shared" si="16"/>
        <v>0.7</v>
      </c>
      <c r="O36" s="12">
        <f t="shared" si="17"/>
        <v>0</v>
      </c>
    </row>
    <row r="37" spans="1:15" ht="15" customHeight="1" x14ac:dyDescent="0.25">
      <c r="A37" s="5" t="s">
        <v>85</v>
      </c>
      <c r="B37" s="17" t="s">
        <v>12</v>
      </c>
      <c r="C37" s="15" t="s">
        <v>22</v>
      </c>
      <c r="D37" s="16">
        <f t="shared" si="18"/>
        <v>0.9</v>
      </c>
      <c r="E37" s="16"/>
      <c r="F37" s="16">
        <v>0.9</v>
      </c>
      <c r="G37" s="16"/>
      <c r="H37" s="10">
        <f t="shared" si="19"/>
        <v>0</v>
      </c>
      <c r="I37" s="10"/>
      <c r="J37" s="10"/>
      <c r="K37" s="10"/>
      <c r="L37" s="12">
        <f t="shared" si="20"/>
        <v>0.9</v>
      </c>
      <c r="M37" s="12">
        <f t="shared" si="21"/>
        <v>0</v>
      </c>
      <c r="N37" s="12">
        <f t="shared" si="16"/>
        <v>0.9</v>
      </c>
      <c r="O37" s="12">
        <f t="shared" si="17"/>
        <v>0</v>
      </c>
    </row>
    <row r="38" spans="1:15" ht="15" customHeight="1" x14ac:dyDescent="0.25">
      <c r="A38" s="13" t="s">
        <v>86</v>
      </c>
      <c r="B38" s="17" t="s">
        <v>13</v>
      </c>
      <c r="C38" s="15" t="s">
        <v>22</v>
      </c>
      <c r="D38" s="16">
        <f t="shared" si="18"/>
        <v>1.1000000000000001</v>
      </c>
      <c r="E38" s="16">
        <v>1.1000000000000001</v>
      </c>
      <c r="F38" s="16"/>
      <c r="G38" s="16"/>
      <c r="H38" s="10">
        <f t="shared" si="19"/>
        <v>0</v>
      </c>
      <c r="I38" s="10"/>
      <c r="J38" s="10"/>
      <c r="K38" s="10"/>
      <c r="L38" s="12">
        <f t="shared" si="20"/>
        <v>1.1000000000000001</v>
      </c>
      <c r="M38" s="12">
        <f t="shared" si="21"/>
        <v>1.1000000000000001</v>
      </c>
      <c r="N38" s="12">
        <f t="shared" si="16"/>
        <v>0</v>
      </c>
      <c r="O38" s="12">
        <f t="shared" si="17"/>
        <v>0</v>
      </c>
    </row>
    <row r="39" spans="1:15" ht="15" customHeight="1" x14ac:dyDescent="0.25">
      <c r="A39" s="13" t="s">
        <v>87</v>
      </c>
      <c r="B39" s="18" t="s">
        <v>14</v>
      </c>
      <c r="C39" s="15" t="s">
        <v>22</v>
      </c>
      <c r="D39" s="16">
        <f t="shared" si="18"/>
        <v>3</v>
      </c>
      <c r="E39" s="16">
        <v>1.5</v>
      </c>
      <c r="F39" s="16">
        <v>1.5</v>
      </c>
      <c r="G39" s="16"/>
      <c r="H39" s="10">
        <f t="shared" si="19"/>
        <v>0</v>
      </c>
      <c r="I39" s="10"/>
      <c r="J39" s="10"/>
      <c r="K39" s="10"/>
      <c r="L39" s="12">
        <f t="shared" si="20"/>
        <v>3</v>
      </c>
      <c r="M39" s="12">
        <f t="shared" si="21"/>
        <v>1.5</v>
      </c>
      <c r="N39" s="12">
        <f t="shared" si="16"/>
        <v>1.5</v>
      </c>
      <c r="O39" s="12">
        <f t="shared" si="17"/>
        <v>0</v>
      </c>
    </row>
    <row r="40" spans="1:15" ht="15" customHeight="1" x14ac:dyDescent="0.25">
      <c r="A40" s="5" t="s">
        <v>88</v>
      </c>
      <c r="B40" s="6" t="s">
        <v>15</v>
      </c>
      <c r="C40" s="15" t="s">
        <v>22</v>
      </c>
      <c r="D40" s="16">
        <f t="shared" si="18"/>
        <v>3</v>
      </c>
      <c r="E40" s="16">
        <v>2.2999999999999998</v>
      </c>
      <c r="F40" s="16">
        <v>0.7</v>
      </c>
      <c r="G40" s="16"/>
      <c r="H40" s="10">
        <f t="shared" si="19"/>
        <v>0</v>
      </c>
      <c r="I40" s="10"/>
      <c r="J40" s="10"/>
      <c r="K40" s="10"/>
      <c r="L40" s="12">
        <f t="shared" si="20"/>
        <v>3</v>
      </c>
      <c r="M40" s="12">
        <f t="shared" si="21"/>
        <v>2.2999999999999998</v>
      </c>
      <c r="N40" s="12">
        <f t="shared" si="16"/>
        <v>0.7</v>
      </c>
      <c r="O40" s="12">
        <f t="shared" si="17"/>
        <v>0</v>
      </c>
    </row>
    <row r="41" spans="1:15" ht="15" customHeight="1" x14ac:dyDescent="0.25">
      <c r="A41" s="5" t="s">
        <v>89</v>
      </c>
      <c r="B41" s="17" t="s">
        <v>16</v>
      </c>
      <c r="C41" s="15" t="s">
        <v>22</v>
      </c>
      <c r="D41" s="16">
        <f t="shared" si="18"/>
        <v>9.3000000000000007</v>
      </c>
      <c r="E41" s="16">
        <v>7</v>
      </c>
      <c r="F41" s="16">
        <v>2.2999999999999998</v>
      </c>
      <c r="G41" s="16"/>
      <c r="H41" s="10">
        <f t="shared" si="19"/>
        <v>0</v>
      </c>
      <c r="I41" s="10"/>
      <c r="J41" s="10"/>
      <c r="K41" s="10"/>
      <c r="L41" s="12">
        <f t="shared" si="20"/>
        <v>9.3000000000000007</v>
      </c>
      <c r="M41" s="12">
        <f t="shared" si="21"/>
        <v>7</v>
      </c>
      <c r="N41" s="12">
        <f t="shared" si="16"/>
        <v>2.2999999999999998</v>
      </c>
      <c r="O41" s="12">
        <f t="shared" si="17"/>
        <v>0</v>
      </c>
    </row>
    <row r="42" spans="1:15" ht="15" customHeight="1" x14ac:dyDescent="0.25">
      <c r="A42" s="5" t="s">
        <v>90</v>
      </c>
      <c r="B42" s="17" t="s">
        <v>17</v>
      </c>
      <c r="C42" s="15" t="s">
        <v>22</v>
      </c>
      <c r="D42" s="16">
        <f t="shared" si="18"/>
        <v>0.2</v>
      </c>
      <c r="E42" s="16"/>
      <c r="F42" s="16">
        <v>0.2</v>
      </c>
      <c r="G42" s="16"/>
      <c r="H42" s="10">
        <f t="shared" si="19"/>
        <v>0</v>
      </c>
      <c r="I42" s="10"/>
      <c r="J42" s="10"/>
      <c r="K42" s="10"/>
      <c r="L42" s="12">
        <f t="shared" si="20"/>
        <v>0.2</v>
      </c>
      <c r="M42" s="12">
        <f t="shared" si="21"/>
        <v>0</v>
      </c>
      <c r="N42" s="12">
        <f t="shared" si="16"/>
        <v>0.2</v>
      </c>
      <c r="O42" s="12">
        <f t="shared" si="17"/>
        <v>0</v>
      </c>
    </row>
    <row r="43" spans="1:15" ht="15" customHeight="1" x14ac:dyDescent="0.25">
      <c r="A43" s="5" t="s">
        <v>91</v>
      </c>
      <c r="B43" s="17" t="s">
        <v>18</v>
      </c>
      <c r="C43" s="15" t="s">
        <v>22</v>
      </c>
      <c r="D43" s="16">
        <f t="shared" si="18"/>
        <v>2</v>
      </c>
      <c r="E43" s="16">
        <v>1.3</v>
      </c>
      <c r="F43" s="16">
        <v>0.7</v>
      </c>
      <c r="G43" s="16"/>
      <c r="H43" s="10">
        <f t="shared" si="19"/>
        <v>0</v>
      </c>
      <c r="I43" s="10"/>
      <c r="J43" s="10"/>
      <c r="K43" s="10"/>
      <c r="L43" s="12">
        <f t="shared" si="20"/>
        <v>2</v>
      </c>
      <c r="M43" s="12">
        <f t="shared" si="21"/>
        <v>1.3</v>
      </c>
      <c r="N43" s="12">
        <f t="shared" si="16"/>
        <v>0.7</v>
      </c>
      <c r="O43" s="12">
        <f t="shared" si="17"/>
        <v>0</v>
      </c>
    </row>
    <row r="44" spans="1:15" ht="15" customHeight="1" x14ac:dyDescent="0.25">
      <c r="A44" s="38" t="s">
        <v>92</v>
      </c>
      <c r="B44" s="17" t="s">
        <v>19</v>
      </c>
      <c r="C44" s="15" t="s">
        <v>22</v>
      </c>
      <c r="D44" s="16">
        <f t="shared" si="18"/>
        <v>0.9</v>
      </c>
      <c r="E44" s="16"/>
      <c r="F44" s="16">
        <v>0.9</v>
      </c>
      <c r="G44" s="16"/>
      <c r="H44" s="10">
        <f>I44+J44+K44</f>
        <v>0</v>
      </c>
      <c r="I44" s="10"/>
      <c r="J44" s="10"/>
      <c r="K44" s="10"/>
      <c r="L44" s="12">
        <f>M44+N44+O44</f>
        <v>0.9</v>
      </c>
      <c r="M44" s="12">
        <f>E44+I44</f>
        <v>0</v>
      </c>
      <c r="N44" s="12">
        <f>F44+J44</f>
        <v>0.9</v>
      </c>
      <c r="O44" s="12">
        <f>G44+K44</f>
        <v>0</v>
      </c>
    </row>
    <row r="45" spans="1:15" ht="15.95" customHeight="1" x14ac:dyDescent="0.25">
      <c r="A45" s="99" t="s">
        <v>93</v>
      </c>
      <c r="B45" s="21" t="s">
        <v>170</v>
      </c>
      <c r="C45" s="25"/>
      <c r="D45" s="23">
        <f>SUM(D34:D44)</f>
        <v>35.300000000000004</v>
      </c>
      <c r="E45" s="23">
        <f>SUM(E34:E44)</f>
        <v>26.8</v>
      </c>
      <c r="F45" s="23">
        <f>SUM(F34:F44)</f>
        <v>8.5</v>
      </c>
      <c r="G45" s="23">
        <f>SUM(G34:G44)</f>
        <v>0</v>
      </c>
      <c r="H45" s="24">
        <f t="shared" ref="H45:O45" si="22">SUM(H34:H44)</f>
        <v>0</v>
      </c>
      <c r="I45" s="24">
        <f t="shared" si="22"/>
        <v>0</v>
      </c>
      <c r="J45" s="24">
        <f t="shared" si="22"/>
        <v>0</v>
      </c>
      <c r="K45" s="24">
        <f t="shared" si="22"/>
        <v>0</v>
      </c>
      <c r="L45" s="21">
        <f t="shared" si="22"/>
        <v>35.300000000000004</v>
      </c>
      <c r="M45" s="21">
        <f t="shared" si="22"/>
        <v>26.8</v>
      </c>
      <c r="N45" s="21">
        <f t="shared" si="22"/>
        <v>8.5</v>
      </c>
      <c r="O45" s="21">
        <f t="shared" si="22"/>
        <v>0</v>
      </c>
    </row>
    <row r="46" spans="1:15" ht="15.95" customHeight="1" x14ac:dyDescent="0.25">
      <c r="A46" s="5" t="s">
        <v>94</v>
      </c>
      <c r="B46" s="567" t="s">
        <v>61</v>
      </c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9"/>
    </row>
    <row r="47" spans="1:15" ht="15" customHeight="1" x14ac:dyDescent="0.25">
      <c r="A47" s="38" t="s">
        <v>95</v>
      </c>
      <c r="B47" s="26" t="s">
        <v>20</v>
      </c>
      <c r="C47" s="7" t="s">
        <v>32</v>
      </c>
      <c r="D47" s="8">
        <f>E47+F47+G47</f>
        <v>98.5</v>
      </c>
      <c r="E47" s="8">
        <v>98.5</v>
      </c>
      <c r="F47" s="8"/>
      <c r="G47" s="8"/>
      <c r="H47" s="10">
        <f>I47+J47+K47</f>
        <v>0</v>
      </c>
      <c r="I47" s="10"/>
      <c r="J47" s="10"/>
      <c r="K47" s="10"/>
      <c r="L47" s="12">
        <f>M47+N47+O47</f>
        <v>98.5</v>
      </c>
      <c r="M47" s="12">
        <f t="shared" ref="M47:O48" si="23">E47+I47</f>
        <v>98.5</v>
      </c>
      <c r="N47" s="12">
        <f t="shared" si="23"/>
        <v>0</v>
      </c>
      <c r="O47" s="12">
        <f t="shared" si="23"/>
        <v>0</v>
      </c>
    </row>
    <row r="48" spans="1:15" ht="15" customHeight="1" x14ac:dyDescent="0.25">
      <c r="A48" s="40" t="s">
        <v>96</v>
      </c>
      <c r="B48" s="29" t="s">
        <v>68</v>
      </c>
      <c r="C48" s="30" t="s">
        <v>32</v>
      </c>
      <c r="D48" s="8">
        <f>E48+F48+G48</f>
        <v>0.5</v>
      </c>
      <c r="E48" s="8"/>
      <c r="F48" s="8">
        <v>0.5</v>
      </c>
      <c r="G48" s="8"/>
      <c r="H48" s="10">
        <f>I48+J48+K48</f>
        <v>0</v>
      </c>
      <c r="I48" s="10"/>
      <c r="J48" s="10"/>
      <c r="K48" s="10"/>
      <c r="L48" s="12">
        <f>M48+N48+O48</f>
        <v>0.5</v>
      </c>
      <c r="M48" s="12">
        <f t="shared" si="23"/>
        <v>0</v>
      </c>
      <c r="N48" s="12">
        <f t="shared" si="23"/>
        <v>0.5</v>
      </c>
      <c r="O48" s="12">
        <f t="shared" si="23"/>
        <v>0</v>
      </c>
    </row>
    <row r="49" spans="1:15" ht="15.95" customHeight="1" x14ac:dyDescent="0.25">
      <c r="A49" s="20" t="s">
        <v>97</v>
      </c>
      <c r="B49" s="27" t="s">
        <v>171</v>
      </c>
      <c r="C49" s="28"/>
      <c r="D49" s="23">
        <f>D47+D48</f>
        <v>99</v>
      </c>
      <c r="E49" s="23">
        <f t="shared" ref="E49:O49" si="24">E47+E48</f>
        <v>98.5</v>
      </c>
      <c r="F49" s="23">
        <f t="shared" si="24"/>
        <v>0.5</v>
      </c>
      <c r="G49" s="23">
        <f t="shared" si="24"/>
        <v>0</v>
      </c>
      <c r="H49" s="24">
        <f t="shared" si="24"/>
        <v>0</v>
      </c>
      <c r="I49" s="24">
        <f t="shared" si="24"/>
        <v>0</v>
      </c>
      <c r="J49" s="24">
        <f t="shared" si="24"/>
        <v>0</v>
      </c>
      <c r="K49" s="24">
        <f t="shared" si="24"/>
        <v>0</v>
      </c>
      <c r="L49" s="21">
        <f t="shared" si="24"/>
        <v>99</v>
      </c>
      <c r="M49" s="21">
        <f t="shared" si="24"/>
        <v>98.5</v>
      </c>
      <c r="N49" s="21">
        <f t="shared" si="24"/>
        <v>0.5</v>
      </c>
      <c r="O49" s="21">
        <f t="shared" si="24"/>
        <v>0</v>
      </c>
    </row>
    <row r="50" spans="1:15" ht="15.95" customHeight="1" x14ac:dyDescent="0.25">
      <c r="A50" s="13" t="s">
        <v>98</v>
      </c>
      <c r="B50" s="567" t="s">
        <v>166</v>
      </c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9"/>
    </row>
    <row r="51" spans="1:15" ht="15.95" customHeight="1" x14ac:dyDescent="0.25">
      <c r="A51" s="13" t="s">
        <v>99</v>
      </c>
      <c r="B51" s="14" t="s">
        <v>54</v>
      </c>
      <c r="C51" s="30" t="s">
        <v>50</v>
      </c>
      <c r="D51" s="16">
        <f>E51+F51+G51</f>
        <v>20.100000000000001</v>
      </c>
      <c r="E51" s="16">
        <v>0.1</v>
      </c>
      <c r="F51" s="16"/>
      <c r="G51" s="16">
        <v>20</v>
      </c>
      <c r="H51" s="10">
        <f>I51+J51+K51</f>
        <v>0</v>
      </c>
      <c r="I51" s="10"/>
      <c r="J51" s="10"/>
      <c r="K51" s="10"/>
      <c r="L51" s="12">
        <f>M51+N51+O51</f>
        <v>20.100000000000001</v>
      </c>
      <c r="M51" s="12">
        <f t="shared" ref="M51:O53" si="25">E51+I51</f>
        <v>0.1</v>
      </c>
      <c r="N51" s="12">
        <f t="shared" si="25"/>
        <v>0</v>
      </c>
      <c r="O51" s="12">
        <f t="shared" si="25"/>
        <v>20</v>
      </c>
    </row>
    <row r="52" spans="1:15" ht="15.95" customHeight="1" x14ac:dyDescent="0.25">
      <c r="A52" s="19" t="s">
        <v>100</v>
      </c>
      <c r="B52" s="12" t="s">
        <v>33</v>
      </c>
      <c r="C52" s="30" t="s">
        <v>50</v>
      </c>
      <c r="D52" s="16">
        <f>E52+F52+G52</f>
        <v>0.1</v>
      </c>
      <c r="E52" s="16">
        <v>0.1</v>
      </c>
      <c r="F52" s="16"/>
      <c r="G52" s="16"/>
      <c r="H52" s="10">
        <f>I52+J52+K52</f>
        <v>0</v>
      </c>
      <c r="I52" s="10"/>
      <c r="J52" s="10"/>
      <c r="K52" s="10"/>
      <c r="L52" s="12">
        <f>M52+N52+O52</f>
        <v>0.1</v>
      </c>
      <c r="M52" s="12">
        <f t="shared" si="25"/>
        <v>0.1</v>
      </c>
      <c r="N52" s="12">
        <f t="shared" si="25"/>
        <v>0</v>
      </c>
      <c r="O52" s="12">
        <f t="shared" si="25"/>
        <v>0</v>
      </c>
    </row>
    <row r="53" spans="1:15" ht="15" customHeight="1" x14ac:dyDescent="0.25">
      <c r="A53" s="5" t="s">
        <v>101</v>
      </c>
      <c r="B53" s="29" t="s">
        <v>155</v>
      </c>
      <c r="C53" s="30" t="s">
        <v>50</v>
      </c>
      <c r="D53" s="16">
        <f>E53+F53+G53</f>
        <v>2.2999999999999998</v>
      </c>
      <c r="E53" s="16">
        <v>2.2999999999999998</v>
      </c>
      <c r="F53" s="16"/>
      <c r="G53" s="16"/>
      <c r="H53" s="10">
        <f>I53+J53+K53</f>
        <v>0</v>
      </c>
      <c r="I53" s="10"/>
      <c r="J53" s="10"/>
      <c r="K53" s="10"/>
      <c r="L53" s="12">
        <f>M53+N53+O53</f>
        <v>2.2999999999999998</v>
      </c>
      <c r="M53" s="12">
        <f t="shared" si="25"/>
        <v>2.2999999999999998</v>
      </c>
      <c r="N53" s="12">
        <f t="shared" si="25"/>
        <v>0</v>
      </c>
      <c r="O53" s="12">
        <f t="shared" si="25"/>
        <v>0</v>
      </c>
    </row>
    <row r="54" spans="1:15" ht="15" customHeight="1" x14ac:dyDescent="0.25">
      <c r="A54" s="5" t="s">
        <v>102</v>
      </c>
      <c r="B54" s="29" t="s">
        <v>385</v>
      </c>
      <c r="C54" s="30" t="s">
        <v>50</v>
      </c>
      <c r="D54" s="16">
        <f t="shared" ref="D54:D83" si="26">E54+F54+G54</f>
        <v>5.3</v>
      </c>
      <c r="E54" s="16">
        <v>0.1</v>
      </c>
      <c r="F54" s="16"/>
      <c r="G54" s="16">
        <v>5.2</v>
      </c>
      <c r="H54" s="10">
        <f t="shared" ref="H54:H83" si="27">I54+J54+K54</f>
        <v>0</v>
      </c>
      <c r="I54" s="10"/>
      <c r="J54" s="10"/>
      <c r="K54" s="10"/>
      <c r="L54" s="12">
        <f t="shared" ref="L54:L83" si="28">M54+N54+O54</f>
        <v>5.3</v>
      </c>
      <c r="M54" s="12">
        <f t="shared" ref="M54:M83" si="29">E54+I54</f>
        <v>0.1</v>
      </c>
      <c r="N54" s="12">
        <f t="shared" ref="N54:N83" si="30">F54+J54</f>
        <v>0</v>
      </c>
      <c r="O54" s="12">
        <f t="shared" ref="O54:O83" si="31">G54+K54</f>
        <v>5.2</v>
      </c>
    </row>
    <row r="55" spans="1:15" ht="15" customHeight="1" x14ac:dyDescent="0.25">
      <c r="A55" s="32" t="s">
        <v>103</v>
      </c>
      <c r="B55" s="18" t="s">
        <v>148</v>
      </c>
      <c r="C55" s="30" t="s">
        <v>50</v>
      </c>
      <c r="D55" s="16">
        <f t="shared" si="26"/>
        <v>5.0999999999999996</v>
      </c>
      <c r="E55" s="16"/>
      <c r="F55" s="16">
        <v>5.0999999999999996</v>
      </c>
      <c r="G55" s="16"/>
      <c r="H55" s="10">
        <f t="shared" si="27"/>
        <v>0</v>
      </c>
      <c r="I55" s="10"/>
      <c r="J55" s="10"/>
      <c r="K55" s="10"/>
      <c r="L55" s="12">
        <f t="shared" si="28"/>
        <v>5.0999999999999996</v>
      </c>
      <c r="M55" s="12">
        <f t="shared" si="29"/>
        <v>0</v>
      </c>
      <c r="N55" s="12">
        <f t="shared" si="30"/>
        <v>5.0999999999999996</v>
      </c>
      <c r="O55" s="12">
        <f t="shared" si="31"/>
        <v>0</v>
      </c>
    </row>
    <row r="56" spans="1:15" ht="15" customHeight="1" x14ac:dyDescent="0.25">
      <c r="A56" s="32" t="s">
        <v>104</v>
      </c>
      <c r="B56" s="31" t="s">
        <v>322</v>
      </c>
      <c r="C56" s="30" t="s">
        <v>50</v>
      </c>
      <c r="D56" s="16">
        <f t="shared" si="26"/>
        <v>10.4</v>
      </c>
      <c r="E56" s="16">
        <v>0.1</v>
      </c>
      <c r="F56" s="16"/>
      <c r="G56" s="16">
        <v>10.3</v>
      </c>
      <c r="H56" s="10">
        <f t="shared" si="27"/>
        <v>0</v>
      </c>
      <c r="I56" s="10"/>
      <c r="J56" s="10"/>
      <c r="K56" s="10"/>
      <c r="L56" s="12">
        <f t="shared" si="28"/>
        <v>10.4</v>
      </c>
      <c r="M56" s="12">
        <f t="shared" si="29"/>
        <v>0.1</v>
      </c>
      <c r="N56" s="12">
        <f t="shared" si="30"/>
        <v>0</v>
      </c>
      <c r="O56" s="12">
        <f t="shared" si="31"/>
        <v>10.3</v>
      </c>
    </row>
    <row r="57" spans="1:15" ht="15" customHeight="1" x14ac:dyDescent="0.25">
      <c r="A57" s="32" t="s">
        <v>105</v>
      </c>
      <c r="B57" s="29" t="s">
        <v>386</v>
      </c>
      <c r="C57" s="15" t="s">
        <v>50</v>
      </c>
      <c r="D57" s="16">
        <f t="shared" si="26"/>
        <v>38.5</v>
      </c>
      <c r="E57" s="16">
        <v>2.2000000000000002</v>
      </c>
      <c r="F57" s="16">
        <v>32</v>
      </c>
      <c r="G57" s="16">
        <v>4.3</v>
      </c>
      <c r="H57" s="10">
        <f t="shared" si="27"/>
        <v>0</v>
      </c>
      <c r="I57" s="10"/>
      <c r="J57" s="10"/>
      <c r="K57" s="10"/>
      <c r="L57" s="12">
        <f t="shared" si="28"/>
        <v>38.5</v>
      </c>
      <c r="M57" s="12">
        <f t="shared" si="29"/>
        <v>2.2000000000000002</v>
      </c>
      <c r="N57" s="12">
        <f t="shared" si="30"/>
        <v>32</v>
      </c>
      <c r="O57" s="12">
        <f t="shared" si="31"/>
        <v>4.3</v>
      </c>
    </row>
    <row r="58" spans="1:15" ht="15" customHeight="1" x14ac:dyDescent="0.25">
      <c r="A58" s="32" t="s">
        <v>106</v>
      </c>
      <c r="B58" s="29" t="s">
        <v>387</v>
      </c>
      <c r="C58" s="15" t="s">
        <v>50</v>
      </c>
      <c r="D58" s="16">
        <f t="shared" si="26"/>
        <v>16.899999999999999</v>
      </c>
      <c r="E58" s="16">
        <v>1.1000000000000001</v>
      </c>
      <c r="F58" s="16">
        <v>0.9</v>
      </c>
      <c r="G58" s="16">
        <v>14.9</v>
      </c>
      <c r="H58" s="10">
        <f t="shared" si="27"/>
        <v>0</v>
      </c>
      <c r="I58" s="10"/>
      <c r="J58" s="10"/>
      <c r="K58" s="10"/>
      <c r="L58" s="12">
        <f t="shared" si="28"/>
        <v>16.899999999999999</v>
      </c>
      <c r="M58" s="12">
        <f t="shared" si="29"/>
        <v>1.1000000000000001</v>
      </c>
      <c r="N58" s="12">
        <f t="shared" si="30"/>
        <v>0.9</v>
      </c>
      <c r="O58" s="12">
        <f t="shared" si="31"/>
        <v>14.9</v>
      </c>
    </row>
    <row r="59" spans="1:15" ht="15" customHeight="1" x14ac:dyDescent="0.25">
      <c r="A59" s="32" t="s">
        <v>107</v>
      </c>
      <c r="B59" s="29" t="s">
        <v>388</v>
      </c>
      <c r="C59" s="30" t="s">
        <v>50</v>
      </c>
      <c r="D59" s="16">
        <f>E59+F59+G59</f>
        <v>0.1</v>
      </c>
      <c r="E59" s="16">
        <v>0.1</v>
      </c>
      <c r="F59" s="16"/>
      <c r="G59" s="16"/>
      <c r="H59" s="10">
        <f>I59+J59+K59</f>
        <v>0</v>
      </c>
      <c r="I59" s="10"/>
      <c r="J59" s="10"/>
      <c r="K59" s="10"/>
      <c r="L59" s="12">
        <f>M59+N59+O59</f>
        <v>0.1</v>
      </c>
      <c r="M59" s="12">
        <f>E59+I59</f>
        <v>0.1</v>
      </c>
      <c r="N59" s="12">
        <f>F59+J59</f>
        <v>0</v>
      </c>
      <c r="O59" s="12">
        <f>G59+K59</f>
        <v>0</v>
      </c>
    </row>
    <row r="60" spans="1:15" ht="15" customHeight="1" x14ac:dyDescent="0.25">
      <c r="A60" s="32" t="s">
        <v>151</v>
      </c>
      <c r="B60" s="33" t="s">
        <v>363</v>
      </c>
      <c r="C60" s="15" t="s">
        <v>50</v>
      </c>
      <c r="D60" s="16">
        <f t="shared" si="26"/>
        <v>2.8</v>
      </c>
      <c r="E60" s="16">
        <v>2.8</v>
      </c>
      <c r="F60" s="16"/>
      <c r="G60" s="16"/>
      <c r="H60" s="10">
        <f t="shared" si="27"/>
        <v>0</v>
      </c>
      <c r="I60" s="10"/>
      <c r="J60" s="10"/>
      <c r="K60" s="10"/>
      <c r="L60" s="12">
        <f t="shared" si="28"/>
        <v>2.8</v>
      </c>
      <c r="M60" s="12">
        <f t="shared" si="29"/>
        <v>2.8</v>
      </c>
      <c r="N60" s="12">
        <f t="shared" si="30"/>
        <v>0</v>
      </c>
      <c r="O60" s="12">
        <f t="shared" si="31"/>
        <v>0</v>
      </c>
    </row>
    <row r="61" spans="1:15" ht="15" customHeight="1" x14ac:dyDescent="0.25">
      <c r="A61" s="32" t="s">
        <v>152</v>
      </c>
      <c r="B61" s="199" t="s">
        <v>45</v>
      </c>
      <c r="C61" s="15" t="s">
        <v>50</v>
      </c>
      <c r="D61" s="16">
        <f t="shared" si="26"/>
        <v>0.1</v>
      </c>
      <c r="E61" s="16">
        <v>0.1</v>
      </c>
      <c r="F61" s="16"/>
      <c r="G61" s="16"/>
      <c r="H61" s="10">
        <f t="shared" si="27"/>
        <v>0</v>
      </c>
      <c r="I61" s="10"/>
      <c r="J61" s="10"/>
      <c r="K61" s="10"/>
      <c r="L61" s="12">
        <f t="shared" ref="L61" si="32">M61+N61+O61</f>
        <v>0.1</v>
      </c>
      <c r="M61" s="12">
        <f t="shared" ref="M61" si="33">E61+I61</f>
        <v>0.1</v>
      </c>
      <c r="N61" s="12">
        <f t="shared" ref="N61" si="34">F61+J61</f>
        <v>0</v>
      </c>
      <c r="O61" s="12">
        <f t="shared" ref="O61" si="35">G61+K61</f>
        <v>0</v>
      </c>
    </row>
    <row r="62" spans="1:15" ht="15" customHeight="1" x14ac:dyDescent="0.25">
      <c r="A62" s="32" t="s">
        <v>108</v>
      </c>
      <c r="B62" s="12" t="s">
        <v>42</v>
      </c>
      <c r="C62" s="15" t="s">
        <v>50</v>
      </c>
      <c r="D62" s="16">
        <f t="shared" si="26"/>
        <v>0.1</v>
      </c>
      <c r="E62" s="16">
        <v>0.1</v>
      </c>
      <c r="F62" s="16"/>
      <c r="G62" s="16"/>
      <c r="H62" s="10">
        <f t="shared" si="27"/>
        <v>0</v>
      </c>
      <c r="I62" s="10"/>
      <c r="J62" s="10"/>
      <c r="K62" s="10"/>
      <c r="L62" s="12">
        <f t="shared" si="28"/>
        <v>0.1</v>
      </c>
      <c r="M62" s="12">
        <f t="shared" si="29"/>
        <v>0.1</v>
      </c>
      <c r="N62" s="12">
        <f t="shared" si="30"/>
        <v>0</v>
      </c>
      <c r="O62" s="12">
        <f t="shared" si="31"/>
        <v>0</v>
      </c>
    </row>
    <row r="63" spans="1:15" ht="15" customHeight="1" x14ac:dyDescent="0.25">
      <c r="A63" s="32" t="s">
        <v>153</v>
      </c>
      <c r="B63" s="29" t="s">
        <v>44</v>
      </c>
      <c r="C63" s="15" t="s">
        <v>50</v>
      </c>
      <c r="D63" s="16">
        <f t="shared" si="26"/>
        <v>6.1999999999999993</v>
      </c>
      <c r="E63" s="16">
        <v>0.1</v>
      </c>
      <c r="F63" s="16"/>
      <c r="G63" s="16">
        <v>6.1</v>
      </c>
      <c r="H63" s="10">
        <f t="shared" si="27"/>
        <v>0</v>
      </c>
      <c r="I63" s="10"/>
      <c r="J63" s="10"/>
      <c r="K63" s="10"/>
      <c r="L63" s="12">
        <f t="shared" ref="L63" si="36">M63+N63+O63</f>
        <v>6.1999999999999993</v>
      </c>
      <c r="M63" s="12">
        <f t="shared" ref="M63" si="37">E63+I63</f>
        <v>0.1</v>
      </c>
      <c r="N63" s="12">
        <f t="shared" ref="N63" si="38">F63+J63</f>
        <v>0</v>
      </c>
      <c r="O63" s="12">
        <f t="shared" ref="O63" si="39">G63+K63</f>
        <v>6.1</v>
      </c>
    </row>
    <row r="64" spans="1:15" ht="15" customHeight="1" x14ac:dyDescent="0.25">
      <c r="A64" s="5" t="s">
        <v>154</v>
      </c>
      <c r="B64" s="34" t="s">
        <v>160</v>
      </c>
      <c r="C64" s="30" t="s">
        <v>50</v>
      </c>
      <c r="D64" s="16">
        <f t="shared" si="26"/>
        <v>7.1</v>
      </c>
      <c r="E64" s="16">
        <v>0.1</v>
      </c>
      <c r="F64" s="16"/>
      <c r="G64" s="16">
        <v>7</v>
      </c>
      <c r="H64" s="10">
        <f t="shared" si="27"/>
        <v>0</v>
      </c>
      <c r="I64" s="10"/>
      <c r="J64" s="10"/>
      <c r="K64" s="10"/>
      <c r="L64" s="12">
        <f t="shared" si="28"/>
        <v>7.1</v>
      </c>
      <c r="M64" s="12">
        <f t="shared" ref="M64:O67" si="40">E64+I64</f>
        <v>0.1</v>
      </c>
      <c r="N64" s="12">
        <f t="shared" si="40"/>
        <v>0</v>
      </c>
      <c r="O64" s="12">
        <f t="shared" si="40"/>
        <v>7</v>
      </c>
    </row>
    <row r="65" spans="1:15" ht="15" customHeight="1" x14ac:dyDescent="0.25">
      <c r="A65" s="5" t="s">
        <v>109</v>
      </c>
      <c r="B65" s="34" t="s">
        <v>43</v>
      </c>
      <c r="C65" s="30" t="s">
        <v>50</v>
      </c>
      <c r="D65" s="16">
        <f t="shared" si="26"/>
        <v>0.1</v>
      </c>
      <c r="E65" s="16">
        <v>0.1</v>
      </c>
      <c r="F65" s="16"/>
      <c r="G65" s="16"/>
      <c r="H65" s="10">
        <f t="shared" si="27"/>
        <v>0</v>
      </c>
      <c r="I65" s="10"/>
      <c r="J65" s="10"/>
      <c r="K65" s="10"/>
      <c r="L65" s="12">
        <f t="shared" ref="L65:L66" si="41">M65+N65+O65</f>
        <v>0.1</v>
      </c>
      <c r="M65" s="12">
        <f t="shared" ref="M65" si="42">E65+I65</f>
        <v>0.1</v>
      </c>
      <c r="N65" s="12">
        <f t="shared" ref="N65" si="43">F65+J65</f>
        <v>0</v>
      </c>
      <c r="O65" s="12">
        <f t="shared" ref="O65" si="44">G65+K65</f>
        <v>0</v>
      </c>
    </row>
    <row r="66" spans="1:15" ht="15" customHeight="1" x14ac:dyDescent="0.25">
      <c r="A66" s="5" t="s">
        <v>110</v>
      </c>
      <c r="B66" s="93" t="s">
        <v>46</v>
      </c>
      <c r="C66" s="30" t="s">
        <v>50</v>
      </c>
      <c r="D66" s="16">
        <f t="shared" si="26"/>
        <v>0.1</v>
      </c>
      <c r="E66" s="16">
        <v>0.1</v>
      </c>
      <c r="F66" s="16"/>
      <c r="G66" s="16"/>
      <c r="H66" s="10">
        <f t="shared" si="27"/>
        <v>0</v>
      </c>
      <c r="I66" s="10"/>
      <c r="J66" s="10"/>
      <c r="K66" s="10"/>
      <c r="L66" s="12">
        <f t="shared" si="41"/>
        <v>0.1</v>
      </c>
      <c r="M66" s="12">
        <f t="shared" ref="M66" si="45">E66+I66</f>
        <v>0.1</v>
      </c>
      <c r="N66" s="12">
        <f t="shared" ref="N66" si="46">F66+J66</f>
        <v>0</v>
      </c>
      <c r="O66" s="12">
        <f t="shared" ref="O66" si="47">G66+K66</f>
        <v>0</v>
      </c>
    </row>
    <row r="67" spans="1:15" ht="15" customHeight="1" x14ac:dyDescent="0.25">
      <c r="A67" s="5" t="s">
        <v>111</v>
      </c>
      <c r="B67" s="33" t="s">
        <v>364</v>
      </c>
      <c r="C67" s="30" t="s">
        <v>50</v>
      </c>
      <c r="D67" s="16">
        <f>E67+F67+G67</f>
        <v>7.1999999999999993</v>
      </c>
      <c r="E67" s="16">
        <v>0.1</v>
      </c>
      <c r="F67" s="16"/>
      <c r="G67" s="16">
        <v>7.1</v>
      </c>
      <c r="H67" s="10">
        <f t="shared" si="27"/>
        <v>0</v>
      </c>
      <c r="I67" s="10"/>
      <c r="J67" s="10"/>
      <c r="K67" s="10"/>
      <c r="L67" s="12">
        <f t="shared" si="28"/>
        <v>7.1999999999999993</v>
      </c>
      <c r="M67" s="12">
        <f t="shared" si="40"/>
        <v>0.1</v>
      </c>
      <c r="N67" s="12">
        <f t="shared" si="40"/>
        <v>0</v>
      </c>
      <c r="O67" s="12">
        <f t="shared" si="40"/>
        <v>7.1</v>
      </c>
    </row>
    <row r="68" spans="1:15" ht="15" customHeight="1" x14ac:dyDescent="0.25">
      <c r="A68" s="5" t="s">
        <v>112</v>
      </c>
      <c r="B68" s="33" t="s">
        <v>41</v>
      </c>
      <c r="C68" s="30" t="s">
        <v>50</v>
      </c>
      <c r="D68" s="16">
        <f t="shared" si="26"/>
        <v>27.200000000000003</v>
      </c>
      <c r="E68" s="16">
        <v>0.1</v>
      </c>
      <c r="F68" s="16"/>
      <c r="G68" s="16">
        <v>27.1</v>
      </c>
      <c r="H68" s="10">
        <f t="shared" si="27"/>
        <v>0</v>
      </c>
      <c r="I68" s="10"/>
      <c r="J68" s="10"/>
      <c r="K68" s="10"/>
      <c r="L68" s="12">
        <f t="shared" si="28"/>
        <v>27.200000000000003</v>
      </c>
      <c r="M68" s="12">
        <f t="shared" si="29"/>
        <v>0.1</v>
      </c>
      <c r="N68" s="12">
        <f t="shared" si="30"/>
        <v>0</v>
      </c>
      <c r="O68" s="12">
        <f t="shared" si="31"/>
        <v>27.1</v>
      </c>
    </row>
    <row r="69" spans="1:15" ht="15" customHeight="1" x14ac:dyDescent="0.25">
      <c r="A69" s="5" t="s">
        <v>113</v>
      </c>
      <c r="B69" s="33" t="s">
        <v>365</v>
      </c>
      <c r="C69" s="30" t="s">
        <v>50</v>
      </c>
      <c r="D69" s="16">
        <f>E69+F69+G69</f>
        <v>16.3</v>
      </c>
      <c r="E69" s="16">
        <v>0.1</v>
      </c>
      <c r="F69" s="16"/>
      <c r="G69" s="16">
        <v>16.2</v>
      </c>
      <c r="H69" s="10">
        <f t="shared" si="27"/>
        <v>0</v>
      </c>
      <c r="I69" s="10"/>
      <c r="J69" s="10"/>
      <c r="K69" s="10"/>
      <c r="L69" s="12">
        <f t="shared" si="28"/>
        <v>16.3</v>
      </c>
      <c r="M69" s="12">
        <f>E69+I69</f>
        <v>0.1</v>
      </c>
      <c r="N69" s="12">
        <f>F69+J69</f>
        <v>0</v>
      </c>
      <c r="O69" s="12">
        <f>G69+K69</f>
        <v>16.2</v>
      </c>
    </row>
    <row r="70" spans="1:15" ht="15" customHeight="1" x14ac:dyDescent="0.25">
      <c r="A70" s="5" t="s">
        <v>161</v>
      </c>
      <c r="B70" s="34" t="s">
        <v>40</v>
      </c>
      <c r="C70" s="30" t="s">
        <v>50</v>
      </c>
      <c r="D70" s="16">
        <f t="shared" si="26"/>
        <v>21.400000000000002</v>
      </c>
      <c r="E70" s="16">
        <v>0.1</v>
      </c>
      <c r="F70" s="16"/>
      <c r="G70" s="16">
        <v>21.3</v>
      </c>
      <c r="H70" s="10">
        <f t="shared" si="27"/>
        <v>0</v>
      </c>
      <c r="I70" s="10"/>
      <c r="J70" s="10"/>
      <c r="K70" s="10"/>
      <c r="L70" s="12">
        <f t="shared" si="28"/>
        <v>21.400000000000002</v>
      </c>
      <c r="M70" s="12">
        <f t="shared" si="29"/>
        <v>0.1</v>
      </c>
      <c r="N70" s="12">
        <f t="shared" si="30"/>
        <v>0</v>
      </c>
      <c r="O70" s="12">
        <f t="shared" si="31"/>
        <v>21.3</v>
      </c>
    </row>
    <row r="71" spans="1:15" ht="15" customHeight="1" x14ac:dyDescent="0.25">
      <c r="A71" s="5" t="s">
        <v>114</v>
      </c>
      <c r="B71" s="29" t="s">
        <v>500</v>
      </c>
      <c r="C71" s="30" t="s">
        <v>50</v>
      </c>
      <c r="D71" s="16">
        <f t="shared" si="26"/>
        <v>8.1</v>
      </c>
      <c r="E71" s="16">
        <v>1</v>
      </c>
      <c r="F71" s="16"/>
      <c r="G71" s="16">
        <v>7.1</v>
      </c>
      <c r="H71" s="10">
        <f t="shared" si="27"/>
        <v>0</v>
      </c>
      <c r="I71" s="10"/>
      <c r="J71" s="10"/>
      <c r="K71" s="10"/>
      <c r="L71" s="12">
        <f t="shared" si="28"/>
        <v>8.1</v>
      </c>
      <c r="M71" s="12">
        <f t="shared" si="29"/>
        <v>1</v>
      </c>
      <c r="N71" s="12">
        <f t="shared" si="30"/>
        <v>0</v>
      </c>
      <c r="O71" s="12">
        <f t="shared" si="31"/>
        <v>7.1</v>
      </c>
    </row>
    <row r="72" spans="1:15" ht="15" customHeight="1" x14ac:dyDescent="0.25">
      <c r="A72" s="5" t="s">
        <v>115</v>
      </c>
      <c r="B72" s="29" t="s">
        <v>149</v>
      </c>
      <c r="C72" s="30" t="s">
        <v>50</v>
      </c>
      <c r="D72" s="16">
        <f t="shared" si="26"/>
        <v>89.199999999999989</v>
      </c>
      <c r="E72" s="16">
        <v>0.1</v>
      </c>
      <c r="F72" s="16"/>
      <c r="G72" s="16">
        <v>89.1</v>
      </c>
      <c r="H72" s="10">
        <f t="shared" si="27"/>
        <v>0</v>
      </c>
      <c r="I72" s="10"/>
      <c r="J72" s="10"/>
      <c r="K72" s="10"/>
      <c r="L72" s="12">
        <f t="shared" si="28"/>
        <v>89.199999999999989</v>
      </c>
      <c r="M72" s="12">
        <f t="shared" si="29"/>
        <v>0.1</v>
      </c>
      <c r="N72" s="12">
        <f t="shared" si="30"/>
        <v>0</v>
      </c>
      <c r="O72" s="12">
        <f t="shared" si="31"/>
        <v>89.1</v>
      </c>
    </row>
    <row r="73" spans="1:15" ht="15" customHeight="1" x14ac:dyDescent="0.25">
      <c r="A73" s="5" t="s">
        <v>116</v>
      </c>
      <c r="B73" s="29" t="s">
        <v>34</v>
      </c>
      <c r="C73" s="30" t="s">
        <v>50</v>
      </c>
      <c r="D73" s="16">
        <f t="shared" si="26"/>
        <v>44.2</v>
      </c>
      <c r="E73" s="16">
        <v>0.1</v>
      </c>
      <c r="F73" s="16"/>
      <c r="G73" s="16">
        <v>44.1</v>
      </c>
      <c r="H73" s="10">
        <f t="shared" si="27"/>
        <v>0</v>
      </c>
      <c r="I73" s="10"/>
      <c r="J73" s="10"/>
      <c r="K73" s="10"/>
      <c r="L73" s="12">
        <f t="shared" si="28"/>
        <v>44.2</v>
      </c>
      <c r="M73" s="12">
        <f t="shared" si="29"/>
        <v>0.1</v>
      </c>
      <c r="N73" s="12">
        <f t="shared" si="30"/>
        <v>0</v>
      </c>
      <c r="O73" s="12">
        <f t="shared" si="31"/>
        <v>44.1</v>
      </c>
    </row>
    <row r="74" spans="1:15" ht="15" customHeight="1" x14ac:dyDescent="0.25">
      <c r="A74" s="5" t="s">
        <v>117</v>
      </c>
      <c r="B74" s="29" t="s">
        <v>36</v>
      </c>
      <c r="C74" s="30" t="s">
        <v>50</v>
      </c>
      <c r="D74" s="16">
        <f t="shared" si="26"/>
        <v>42.5</v>
      </c>
      <c r="E74" s="16">
        <v>0.1</v>
      </c>
      <c r="F74" s="16"/>
      <c r="G74" s="16">
        <v>42.4</v>
      </c>
      <c r="H74" s="10">
        <f t="shared" si="27"/>
        <v>0</v>
      </c>
      <c r="I74" s="10"/>
      <c r="J74" s="10"/>
      <c r="K74" s="10"/>
      <c r="L74" s="12">
        <f t="shared" si="28"/>
        <v>42.5</v>
      </c>
      <c r="M74" s="12">
        <f t="shared" si="29"/>
        <v>0.1</v>
      </c>
      <c r="N74" s="12">
        <f t="shared" si="30"/>
        <v>0</v>
      </c>
      <c r="O74" s="12">
        <f t="shared" si="31"/>
        <v>42.4</v>
      </c>
    </row>
    <row r="75" spans="1:15" ht="15" customHeight="1" x14ac:dyDescent="0.25">
      <c r="A75" s="5" t="s">
        <v>118</v>
      </c>
      <c r="B75" s="29" t="s">
        <v>38</v>
      </c>
      <c r="C75" s="30" t="s">
        <v>50</v>
      </c>
      <c r="D75" s="16">
        <f t="shared" si="26"/>
        <v>83</v>
      </c>
      <c r="E75" s="16">
        <v>0.1</v>
      </c>
      <c r="F75" s="16"/>
      <c r="G75" s="16">
        <v>82.9</v>
      </c>
      <c r="H75" s="10">
        <f t="shared" si="27"/>
        <v>0</v>
      </c>
      <c r="I75" s="10"/>
      <c r="J75" s="10"/>
      <c r="K75" s="10"/>
      <c r="L75" s="12">
        <f t="shared" si="28"/>
        <v>83</v>
      </c>
      <c r="M75" s="12">
        <f t="shared" si="29"/>
        <v>0.1</v>
      </c>
      <c r="N75" s="12">
        <f t="shared" si="30"/>
        <v>0</v>
      </c>
      <c r="O75" s="12">
        <f t="shared" si="31"/>
        <v>82.9</v>
      </c>
    </row>
    <row r="76" spans="1:15" ht="15" customHeight="1" x14ac:dyDescent="0.25">
      <c r="A76" s="5" t="s">
        <v>157</v>
      </c>
      <c r="B76" s="29" t="s">
        <v>37</v>
      </c>
      <c r="C76" s="30" t="s">
        <v>50</v>
      </c>
      <c r="D76" s="16">
        <f t="shared" si="26"/>
        <v>44.7</v>
      </c>
      <c r="E76" s="16">
        <v>0.1</v>
      </c>
      <c r="F76" s="16"/>
      <c r="G76" s="16">
        <v>44.6</v>
      </c>
      <c r="H76" s="10">
        <f t="shared" si="27"/>
        <v>0</v>
      </c>
      <c r="I76" s="10"/>
      <c r="J76" s="10"/>
      <c r="K76" s="10"/>
      <c r="L76" s="12">
        <f t="shared" si="28"/>
        <v>44.7</v>
      </c>
      <c r="M76" s="12">
        <f t="shared" si="29"/>
        <v>0.1</v>
      </c>
      <c r="N76" s="12">
        <f t="shared" si="30"/>
        <v>0</v>
      </c>
      <c r="O76" s="12">
        <f t="shared" si="31"/>
        <v>44.6</v>
      </c>
    </row>
    <row r="77" spans="1:15" ht="15" customHeight="1" x14ac:dyDescent="0.25">
      <c r="A77" s="5" t="s">
        <v>119</v>
      </c>
      <c r="B77" s="35" t="s">
        <v>35</v>
      </c>
      <c r="C77" s="15" t="s">
        <v>50</v>
      </c>
      <c r="D77" s="16">
        <f t="shared" si="26"/>
        <v>87.3</v>
      </c>
      <c r="E77" s="16">
        <v>0.1</v>
      </c>
      <c r="F77" s="16"/>
      <c r="G77" s="16">
        <v>87.2</v>
      </c>
      <c r="H77" s="10">
        <f t="shared" si="27"/>
        <v>0</v>
      </c>
      <c r="I77" s="10"/>
      <c r="J77" s="10"/>
      <c r="K77" s="10"/>
      <c r="L77" s="12">
        <f t="shared" si="28"/>
        <v>87.3</v>
      </c>
      <c r="M77" s="12">
        <f t="shared" si="29"/>
        <v>0.1</v>
      </c>
      <c r="N77" s="12">
        <f t="shared" si="30"/>
        <v>0</v>
      </c>
      <c r="O77" s="12">
        <f t="shared" si="31"/>
        <v>87.2</v>
      </c>
    </row>
    <row r="78" spans="1:15" ht="15" customHeight="1" x14ac:dyDescent="0.25">
      <c r="A78" s="38" t="s">
        <v>120</v>
      </c>
      <c r="B78" s="36" t="s">
        <v>39</v>
      </c>
      <c r="C78" s="15" t="s">
        <v>50</v>
      </c>
      <c r="D78" s="16">
        <f t="shared" si="26"/>
        <v>10.9</v>
      </c>
      <c r="E78" s="16">
        <v>0.1</v>
      </c>
      <c r="F78" s="16"/>
      <c r="G78" s="16">
        <v>10.8</v>
      </c>
      <c r="H78" s="10">
        <f t="shared" si="27"/>
        <v>0</v>
      </c>
      <c r="I78" s="10"/>
      <c r="J78" s="10"/>
      <c r="K78" s="10"/>
      <c r="L78" s="12">
        <f t="shared" si="28"/>
        <v>10.9</v>
      </c>
      <c r="M78" s="12">
        <f t="shared" si="29"/>
        <v>0.1</v>
      </c>
      <c r="N78" s="12">
        <f t="shared" si="30"/>
        <v>0</v>
      </c>
      <c r="O78" s="12">
        <f t="shared" si="31"/>
        <v>10.8</v>
      </c>
    </row>
    <row r="79" spans="1:15" ht="15" customHeight="1" x14ac:dyDescent="0.25">
      <c r="A79" s="13" t="s">
        <v>121</v>
      </c>
      <c r="B79" s="35" t="s">
        <v>48</v>
      </c>
      <c r="C79" s="15" t="s">
        <v>50</v>
      </c>
      <c r="D79" s="16">
        <f t="shared" si="26"/>
        <v>3.5</v>
      </c>
      <c r="E79" s="16"/>
      <c r="F79" s="16">
        <v>0.1</v>
      </c>
      <c r="G79" s="16">
        <v>3.4</v>
      </c>
      <c r="H79" s="10">
        <f t="shared" si="27"/>
        <v>0</v>
      </c>
      <c r="I79" s="10"/>
      <c r="J79" s="10"/>
      <c r="K79" s="10"/>
      <c r="L79" s="12">
        <f t="shared" si="28"/>
        <v>3.5</v>
      </c>
      <c r="M79" s="12">
        <f t="shared" si="29"/>
        <v>0</v>
      </c>
      <c r="N79" s="12">
        <f t="shared" si="30"/>
        <v>0.1</v>
      </c>
      <c r="O79" s="12">
        <f t="shared" si="31"/>
        <v>3.4</v>
      </c>
    </row>
    <row r="80" spans="1:15" ht="15" customHeight="1" x14ac:dyDescent="0.25">
      <c r="A80" s="19" t="s">
        <v>122</v>
      </c>
      <c r="B80" s="35" t="s">
        <v>47</v>
      </c>
      <c r="C80" s="15" t="s">
        <v>50</v>
      </c>
      <c r="D80" s="16">
        <f t="shared" si="26"/>
        <v>53.1</v>
      </c>
      <c r="E80" s="16"/>
      <c r="F80" s="16">
        <v>0.5</v>
      </c>
      <c r="G80" s="16">
        <v>52.6</v>
      </c>
      <c r="H80" s="10">
        <f t="shared" si="27"/>
        <v>0</v>
      </c>
      <c r="I80" s="10"/>
      <c r="J80" s="10"/>
      <c r="K80" s="10"/>
      <c r="L80" s="12">
        <f t="shared" si="28"/>
        <v>53.1</v>
      </c>
      <c r="M80" s="12">
        <f t="shared" si="29"/>
        <v>0</v>
      </c>
      <c r="N80" s="12">
        <f t="shared" si="30"/>
        <v>0.5</v>
      </c>
      <c r="O80" s="12">
        <f t="shared" si="31"/>
        <v>52.6</v>
      </c>
    </row>
    <row r="81" spans="1:15" ht="15" customHeight="1" x14ac:dyDescent="0.25">
      <c r="A81" s="343" t="s">
        <v>123</v>
      </c>
      <c r="B81" s="35" t="s">
        <v>63</v>
      </c>
      <c r="C81" s="15" t="s">
        <v>50</v>
      </c>
      <c r="D81" s="16">
        <f t="shared" si="26"/>
        <v>13.9</v>
      </c>
      <c r="E81" s="16"/>
      <c r="F81" s="16"/>
      <c r="G81" s="16">
        <v>13.9</v>
      </c>
      <c r="H81" s="10">
        <f t="shared" si="27"/>
        <v>0</v>
      </c>
      <c r="I81" s="10"/>
      <c r="J81" s="10"/>
      <c r="K81" s="10"/>
      <c r="L81" s="12">
        <f t="shared" si="28"/>
        <v>13.9</v>
      </c>
      <c r="M81" s="12">
        <f t="shared" si="29"/>
        <v>0</v>
      </c>
      <c r="N81" s="12">
        <f t="shared" si="30"/>
        <v>0</v>
      </c>
      <c r="O81" s="12">
        <f t="shared" si="31"/>
        <v>13.9</v>
      </c>
    </row>
    <row r="82" spans="1:15" ht="15" customHeight="1" x14ac:dyDescent="0.25">
      <c r="A82" s="32" t="s">
        <v>124</v>
      </c>
      <c r="B82" s="35" t="s">
        <v>49</v>
      </c>
      <c r="C82" s="15" t="s">
        <v>50</v>
      </c>
      <c r="D82" s="16">
        <f t="shared" si="26"/>
        <v>30</v>
      </c>
      <c r="E82" s="16"/>
      <c r="F82" s="16">
        <v>30</v>
      </c>
      <c r="G82" s="16"/>
      <c r="H82" s="10">
        <f t="shared" si="27"/>
        <v>0</v>
      </c>
      <c r="I82" s="10"/>
      <c r="J82" s="10"/>
      <c r="K82" s="10"/>
      <c r="L82" s="12">
        <f t="shared" si="28"/>
        <v>30</v>
      </c>
      <c r="M82" s="12">
        <f t="shared" si="29"/>
        <v>0</v>
      </c>
      <c r="N82" s="12">
        <f t="shared" si="30"/>
        <v>30</v>
      </c>
      <c r="O82" s="12">
        <f t="shared" si="31"/>
        <v>0</v>
      </c>
    </row>
    <row r="83" spans="1:15" s="37" customFormat="1" ht="15" customHeight="1" x14ac:dyDescent="0.25">
      <c r="A83" s="32" t="s">
        <v>125</v>
      </c>
      <c r="B83" s="35" t="s">
        <v>163</v>
      </c>
      <c r="C83" s="15" t="s">
        <v>50</v>
      </c>
      <c r="D83" s="16">
        <f t="shared" si="26"/>
        <v>9.8000000000000007</v>
      </c>
      <c r="E83" s="16">
        <v>2</v>
      </c>
      <c r="F83" s="16"/>
      <c r="G83" s="16">
        <v>7.8</v>
      </c>
      <c r="H83" s="10">
        <f t="shared" si="27"/>
        <v>0</v>
      </c>
      <c r="I83" s="10"/>
      <c r="J83" s="10"/>
      <c r="K83" s="10"/>
      <c r="L83" s="12">
        <f t="shared" si="28"/>
        <v>9.8000000000000007</v>
      </c>
      <c r="M83" s="12">
        <f t="shared" si="29"/>
        <v>2</v>
      </c>
      <c r="N83" s="12">
        <f t="shared" si="30"/>
        <v>0</v>
      </c>
      <c r="O83" s="12">
        <f t="shared" si="31"/>
        <v>7.8</v>
      </c>
    </row>
    <row r="84" spans="1:15" ht="15.95" customHeight="1" x14ac:dyDescent="0.25">
      <c r="A84" s="20" t="s">
        <v>126</v>
      </c>
      <c r="B84" s="21" t="s">
        <v>172</v>
      </c>
      <c r="C84" s="28"/>
      <c r="D84" s="21">
        <f>SUM(D50:D83)</f>
        <v>707.59999999999991</v>
      </c>
      <c r="E84" s="21">
        <f>SUM(E50:E83)</f>
        <v>13.599999999999993</v>
      </c>
      <c r="F84" s="21">
        <f>SUM(F50:F83)</f>
        <v>68.599999999999994</v>
      </c>
      <c r="G84" s="21">
        <f>SUM(G50:G83)</f>
        <v>625.4</v>
      </c>
      <c r="H84" s="24">
        <f>SUM(H51:H83)</f>
        <v>0</v>
      </c>
      <c r="I84" s="24">
        <f>SUM(I51:I83)</f>
        <v>0</v>
      </c>
      <c r="J84" s="24">
        <f>SUM(J51:J83)</f>
        <v>0</v>
      </c>
      <c r="K84" s="24">
        <f>SUM(K51:K83)</f>
        <v>0</v>
      </c>
      <c r="L84" s="21">
        <f>SUM(L50:L83)</f>
        <v>707.59999999999991</v>
      </c>
      <c r="M84" s="21">
        <f>SUM(M50:M83)</f>
        <v>13.599999999999993</v>
      </c>
      <c r="N84" s="21">
        <f>SUM(N50:N83)</f>
        <v>68.599999999999994</v>
      </c>
      <c r="O84" s="21">
        <f>SUM(O50:O83)</f>
        <v>625.4</v>
      </c>
    </row>
    <row r="85" spans="1:15" ht="15.95" customHeight="1" x14ac:dyDescent="0.25">
      <c r="A85" s="38" t="s">
        <v>127</v>
      </c>
      <c r="B85" s="578" t="s">
        <v>64</v>
      </c>
      <c r="C85" s="578"/>
      <c r="D85" s="578"/>
      <c r="E85" s="578"/>
      <c r="F85" s="578"/>
      <c r="G85" s="578"/>
      <c r="H85" s="578"/>
      <c r="I85" s="578"/>
      <c r="J85" s="578"/>
      <c r="K85" s="578"/>
      <c r="L85" s="578"/>
      <c r="M85" s="578"/>
      <c r="N85" s="578"/>
      <c r="O85" s="578"/>
    </row>
    <row r="86" spans="1:15" ht="15" customHeight="1" x14ac:dyDescent="0.25">
      <c r="A86" s="38" t="s">
        <v>128</v>
      </c>
      <c r="B86" s="12" t="s">
        <v>7</v>
      </c>
      <c r="C86" s="97" t="s">
        <v>30</v>
      </c>
      <c r="D86" s="16">
        <f>E86+F86+G86</f>
        <v>0.8</v>
      </c>
      <c r="E86" s="16">
        <v>0.4</v>
      </c>
      <c r="F86" s="16">
        <v>0.4</v>
      </c>
      <c r="G86" s="16"/>
      <c r="H86" s="10">
        <f>I86+J86+K86</f>
        <v>0</v>
      </c>
      <c r="I86" s="10"/>
      <c r="J86" s="10"/>
      <c r="K86" s="10"/>
      <c r="L86" s="12">
        <f>M86+N86+O86</f>
        <v>0.8</v>
      </c>
      <c r="M86" s="12">
        <f>E86+I86</f>
        <v>0.4</v>
      </c>
      <c r="N86" s="12">
        <f>F86+J86</f>
        <v>0.4</v>
      </c>
      <c r="O86" s="12">
        <f>G86+K86</f>
        <v>0</v>
      </c>
    </row>
    <row r="87" spans="1:15" ht="15" customHeight="1" x14ac:dyDescent="0.25">
      <c r="A87" s="38" t="s">
        <v>129</v>
      </c>
      <c r="B87" s="12" t="s">
        <v>10</v>
      </c>
      <c r="C87" s="97" t="s">
        <v>30</v>
      </c>
      <c r="D87" s="16">
        <f t="shared" ref="D87:D99" si="48">E87+F87+G87</f>
        <v>0.8</v>
      </c>
      <c r="E87" s="16"/>
      <c r="F87" s="16">
        <v>0.8</v>
      </c>
      <c r="G87" s="16"/>
      <c r="H87" s="10">
        <f t="shared" ref="H87:H99" si="49">I87+J87+K87</f>
        <v>0</v>
      </c>
      <c r="I87" s="10"/>
      <c r="J87" s="10"/>
      <c r="K87" s="10"/>
      <c r="L87" s="12">
        <f t="shared" ref="L87:L99" si="50">M87+N87+O87</f>
        <v>0.8</v>
      </c>
      <c r="M87" s="12">
        <f t="shared" ref="M87:M99" si="51">E87+I87</f>
        <v>0</v>
      </c>
      <c r="N87" s="12">
        <f t="shared" ref="N87:N99" si="52">F87+J87</f>
        <v>0.8</v>
      </c>
      <c r="O87" s="12">
        <f t="shared" ref="O87:O99" si="53">G87+K87</f>
        <v>0</v>
      </c>
    </row>
    <row r="88" spans="1:15" ht="15" customHeight="1" x14ac:dyDescent="0.25">
      <c r="A88" s="38" t="s">
        <v>130</v>
      </c>
      <c r="B88" s="12" t="s">
        <v>11</v>
      </c>
      <c r="C88" s="97" t="s">
        <v>30</v>
      </c>
      <c r="D88" s="16">
        <f t="shared" si="48"/>
        <v>1.2</v>
      </c>
      <c r="E88" s="16"/>
      <c r="F88" s="16">
        <v>1.2</v>
      </c>
      <c r="G88" s="16"/>
      <c r="H88" s="10">
        <f t="shared" si="49"/>
        <v>0</v>
      </c>
      <c r="I88" s="10"/>
      <c r="J88" s="10"/>
      <c r="K88" s="10"/>
      <c r="L88" s="12">
        <f t="shared" si="50"/>
        <v>1.2</v>
      </c>
      <c r="M88" s="12">
        <f t="shared" si="51"/>
        <v>0</v>
      </c>
      <c r="N88" s="12">
        <f t="shared" si="52"/>
        <v>1.2</v>
      </c>
      <c r="O88" s="12">
        <f t="shared" si="53"/>
        <v>0</v>
      </c>
    </row>
    <row r="89" spans="1:15" ht="15" customHeight="1" x14ac:dyDescent="0.25">
      <c r="A89" s="38" t="s">
        <v>158</v>
      </c>
      <c r="B89" s="12" t="s">
        <v>15</v>
      </c>
      <c r="C89" s="97" t="s">
        <v>30</v>
      </c>
      <c r="D89" s="16">
        <f t="shared" si="48"/>
        <v>0.8</v>
      </c>
      <c r="E89" s="16"/>
      <c r="F89" s="16">
        <v>0.8</v>
      </c>
      <c r="G89" s="16"/>
      <c r="H89" s="10">
        <f t="shared" si="49"/>
        <v>0</v>
      </c>
      <c r="I89" s="10"/>
      <c r="J89" s="10"/>
      <c r="K89" s="10"/>
      <c r="L89" s="12">
        <f t="shared" si="50"/>
        <v>0.8</v>
      </c>
      <c r="M89" s="12">
        <f t="shared" si="51"/>
        <v>0</v>
      </c>
      <c r="N89" s="12">
        <f t="shared" si="52"/>
        <v>0.8</v>
      </c>
      <c r="O89" s="12">
        <f t="shared" si="53"/>
        <v>0</v>
      </c>
    </row>
    <row r="90" spans="1:15" ht="15" customHeight="1" x14ac:dyDescent="0.25">
      <c r="A90" s="38" t="s">
        <v>131</v>
      </c>
      <c r="B90" s="12" t="s">
        <v>16</v>
      </c>
      <c r="C90" s="97" t="s">
        <v>30</v>
      </c>
      <c r="D90" s="16">
        <f t="shared" si="48"/>
        <v>1.2</v>
      </c>
      <c r="E90" s="16">
        <v>0.3</v>
      </c>
      <c r="F90" s="16">
        <v>0.9</v>
      </c>
      <c r="G90" s="16"/>
      <c r="H90" s="10">
        <f t="shared" si="49"/>
        <v>0</v>
      </c>
      <c r="I90" s="10"/>
      <c r="J90" s="10"/>
      <c r="K90" s="10"/>
      <c r="L90" s="12">
        <f t="shared" ref="L90" si="54">M90+N90+O90</f>
        <v>1.2</v>
      </c>
      <c r="M90" s="12">
        <f t="shared" ref="M90" si="55">E90+I90</f>
        <v>0.3</v>
      </c>
      <c r="N90" s="12">
        <f t="shared" ref="N90" si="56">F90+J90</f>
        <v>0.9</v>
      </c>
      <c r="O90" s="12">
        <f t="shared" ref="O90" si="57">G90+K90</f>
        <v>0</v>
      </c>
    </row>
    <row r="91" spans="1:15" ht="15" customHeight="1" x14ac:dyDescent="0.25">
      <c r="A91" s="38" t="s">
        <v>132</v>
      </c>
      <c r="B91" s="12" t="s">
        <v>27</v>
      </c>
      <c r="C91" s="97" t="s">
        <v>30</v>
      </c>
      <c r="D91" s="16">
        <f t="shared" si="48"/>
        <v>15.399999999999999</v>
      </c>
      <c r="E91" s="16">
        <v>0.1</v>
      </c>
      <c r="F91" s="16">
        <v>13</v>
      </c>
      <c r="G91" s="16">
        <v>2.2999999999999998</v>
      </c>
      <c r="H91" s="10">
        <f t="shared" si="49"/>
        <v>0</v>
      </c>
      <c r="I91" s="10"/>
      <c r="J91" s="10"/>
      <c r="K91" s="10"/>
      <c r="L91" s="12">
        <f t="shared" si="50"/>
        <v>15.399999999999999</v>
      </c>
      <c r="M91" s="12">
        <f t="shared" si="51"/>
        <v>0.1</v>
      </c>
      <c r="N91" s="12">
        <f t="shared" si="52"/>
        <v>13</v>
      </c>
      <c r="O91" s="12">
        <f t="shared" si="53"/>
        <v>2.2999999999999998</v>
      </c>
    </row>
    <row r="92" spans="1:15" ht="15" customHeight="1" x14ac:dyDescent="0.25">
      <c r="A92" s="38" t="s">
        <v>133</v>
      </c>
      <c r="B92" s="12" t="s">
        <v>56</v>
      </c>
      <c r="C92" s="97" t="s">
        <v>30</v>
      </c>
      <c r="D92" s="16">
        <f t="shared" si="48"/>
        <v>3.9000000000000004</v>
      </c>
      <c r="E92" s="16">
        <v>0.2</v>
      </c>
      <c r="F92" s="16">
        <v>3.7</v>
      </c>
      <c r="G92" s="16"/>
      <c r="H92" s="10">
        <f t="shared" si="49"/>
        <v>0</v>
      </c>
      <c r="I92" s="10"/>
      <c r="J92" s="10"/>
      <c r="K92" s="10"/>
      <c r="L92" s="12">
        <f t="shared" si="50"/>
        <v>3.9000000000000004</v>
      </c>
      <c r="M92" s="12">
        <f t="shared" si="51"/>
        <v>0.2</v>
      </c>
      <c r="N92" s="12">
        <f t="shared" si="52"/>
        <v>3.7</v>
      </c>
      <c r="O92" s="12">
        <f t="shared" si="53"/>
        <v>0</v>
      </c>
    </row>
    <row r="93" spans="1:15" ht="15" customHeight="1" x14ac:dyDescent="0.25">
      <c r="A93" s="38" t="s">
        <v>134</v>
      </c>
      <c r="B93" s="12" t="s">
        <v>57</v>
      </c>
      <c r="C93" s="97" t="s">
        <v>30</v>
      </c>
      <c r="D93" s="16">
        <f t="shared" si="48"/>
        <v>2.4</v>
      </c>
      <c r="E93" s="16">
        <v>0.6</v>
      </c>
      <c r="F93" s="16">
        <v>1.8</v>
      </c>
      <c r="G93" s="16"/>
      <c r="H93" s="10">
        <f t="shared" si="49"/>
        <v>0</v>
      </c>
      <c r="I93" s="10"/>
      <c r="J93" s="10"/>
      <c r="K93" s="10"/>
      <c r="L93" s="12">
        <f t="shared" si="50"/>
        <v>2.4</v>
      </c>
      <c r="M93" s="12">
        <f t="shared" si="51"/>
        <v>0.6</v>
      </c>
      <c r="N93" s="12">
        <f t="shared" si="52"/>
        <v>1.8</v>
      </c>
      <c r="O93" s="12">
        <f t="shared" si="53"/>
        <v>0</v>
      </c>
    </row>
    <row r="94" spans="1:15" ht="15" customHeight="1" x14ac:dyDescent="0.25">
      <c r="A94" s="38" t="s">
        <v>135</v>
      </c>
      <c r="B94" s="12" t="s">
        <v>366</v>
      </c>
      <c r="C94" s="97" t="s">
        <v>30</v>
      </c>
      <c r="D94" s="16">
        <f t="shared" si="48"/>
        <v>1.1000000000000001</v>
      </c>
      <c r="E94" s="16">
        <v>0.1</v>
      </c>
      <c r="F94" s="16">
        <v>1</v>
      </c>
      <c r="G94" s="16"/>
      <c r="H94" s="10">
        <f t="shared" si="49"/>
        <v>0</v>
      </c>
      <c r="I94" s="10"/>
      <c r="J94" s="10"/>
      <c r="K94" s="10"/>
      <c r="L94" s="12">
        <f t="shared" si="50"/>
        <v>1.1000000000000001</v>
      </c>
      <c r="M94" s="12">
        <f t="shared" si="51"/>
        <v>0.1</v>
      </c>
      <c r="N94" s="12">
        <f t="shared" si="52"/>
        <v>1</v>
      </c>
      <c r="O94" s="12">
        <f t="shared" si="53"/>
        <v>0</v>
      </c>
    </row>
    <row r="95" spans="1:15" ht="15" customHeight="1" x14ac:dyDescent="0.25">
      <c r="A95" s="13" t="s">
        <v>136</v>
      </c>
      <c r="B95" s="12" t="s">
        <v>65</v>
      </c>
      <c r="C95" s="97" t="s">
        <v>30</v>
      </c>
      <c r="D95" s="16">
        <f t="shared" si="48"/>
        <v>1.2</v>
      </c>
      <c r="E95" s="16">
        <v>0.5</v>
      </c>
      <c r="F95" s="16">
        <v>0.7</v>
      </c>
      <c r="G95" s="16"/>
      <c r="H95" s="10">
        <f t="shared" si="49"/>
        <v>0</v>
      </c>
      <c r="I95" s="10"/>
      <c r="J95" s="10"/>
      <c r="K95" s="10"/>
      <c r="L95" s="12">
        <f t="shared" si="50"/>
        <v>1.2</v>
      </c>
      <c r="M95" s="12">
        <f t="shared" si="51"/>
        <v>0.5</v>
      </c>
      <c r="N95" s="12">
        <f t="shared" si="52"/>
        <v>0.7</v>
      </c>
      <c r="O95" s="12">
        <f t="shared" si="53"/>
        <v>0</v>
      </c>
    </row>
    <row r="96" spans="1:15" ht="15" customHeight="1" x14ac:dyDescent="0.25">
      <c r="A96" s="13" t="s">
        <v>137</v>
      </c>
      <c r="B96" s="12" t="s">
        <v>150</v>
      </c>
      <c r="C96" s="97" t="s">
        <v>30</v>
      </c>
      <c r="D96" s="16">
        <f t="shared" si="48"/>
        <v>1.1000000000000001</v>
      </c>
      <c r="E96" s="16">
        <v>0.3</v>
      </c>
      <c r="F96" s="16">
        <v>0.8</v>
      </c>
      <c r="G96" s="16"/>
      <c r="H96" s="10">
        <f t="shared" si="49"/>
        <v>0</v>
      </c>
      <c r="I96" s="10"/>
      <c r="J96" s="10"/>
      <c r="K96" s="10"/>
      <c r="L96" s="12">
        <f t="shared" si="50"/>
        <v>1.1000000000000001</v>
      </c>
      <c r="M96" s="12">
        <f t="shared" si="51"/>
        <v>0.3</v>
      </c>
      <c r="N96" s="12">
        <f t="shared" si="52"/>
        <v>0.8</v>
      </c>
      <c r="O96" s="12">
        <f t="shared" si="53"/>
        <v>0</v>
      </c>
    </row>
    <row r="97" spans="1:15" ht="15" customHeight="1" x14ac:dyDescent="0.25">
      <c r="A97" s="343" t="s">
        <v>159</v>
      </c>
      <c r="B97" s="12" t="s">
        <v>28</v>
      </c>
      <c r="C97" s="97" t="s">
        <v>30</v>
      </c>
      <c r="D97" s="16">
        <f t="shared" si="48"/>
        <v>3.1</v>
      </c>
      <c r="E97" s="16">
        <v>0.6</v>
      </c>
      <c r="F97" s="16">
        <v>2.5</v>
      </c>
      <c r="G97" s="16"/>
      <c r="H97" s="10">
        <f t="shared" si="49"/>
        <v>0</v>
      </c>
      <c r="I97" s="10"/>
      <c r="J97" s="10"/>
      <c r="K97" s="10"/>
      <c r="L97" s="12">
        <f t="shared" si="50"/>
        <v>3.1</v>
      </c>
      <c r="M97" s="12">
        <f t="shared" si="51"/>
        <v>0.6</v>
      </c>
      <c r="N97" s="12">
        <f t="shared" si="52"/>
        <v>2.5</v>
      </c>
      <c r="O97" s="12">
        <f t="shared" si="53"/>
        <v>0</v>
      </c>
    </row>
    <row r="98" spans="1:15" ht="15" customHeight="1" x14ac:dyDescent="0.25">
      <c r="A98" s="13" t="s">
        <v>138</v>
      </c>
      <c r="B98" s="12" t="s">
        <v>29</v>
      </c>
      <c r="C98" s="97" t="s">
        <v>30</v>
      </c>
      <c r="D98" s="16">
        <f t="shared" si="48"/>
        <v>13.5</v>
      </c>
      <c r="E98" s="16">
        <v>9</v>
      </c>
      <c r="F98" s="16">
        <v>4.5</v>
      </c>
      <c r="G98" s="16"/>
      <c r="H98" s="10">
        <f t="shared" si="49"/>
        <v>0</v>
      </c>
      <c r="I98" s="10"/>
      <c r="J98" s="10"/>
      <c r="K98" s="10"/>
      <c r="L98" s="12">
        <f t="shared" si="50"/>
        <v>13.5</v>
      </c>
      <c r="M98" s="12">
        <f t="shared" si="51"/>
        <v>9</v>
      </c>
      <c r="N98" s="12">
        <f t="shared" si="52"/>
        <v>4.5</v>
      </c>
      <c r="O98" s="12">
        <f t="shared" si="53"/>
        <v>0</v>
      </c>
    </row>
    <row r="99" spans="1:15" ht="15" customHeight="1" x14ac:dyDescent="0.25">
      <c r="A99" s="13" t="s">
        <v>178</v>
      </c>
      <c r="B99" s="94" t="s">
        <v>62</v>
      </c>
      <c r="C99" s="97" t="s">
        <v>30</v>
      </c>
      <c r="D99" s="16">
        <f t="shared" si="48"/>
        <v>10</v>
      </c>
      <c r="E99" s="16"/>
      <c r="F99" s="16"/>
      <c r="G99" s="16">
        <v>10</v>
      </c>
      <c r="H99" s="10">
        <f t="shared" si="49"/>
        <v>0</v>
      </c>
      <c r="I99" s="10"/>
      <c r="J99" s="10"/>
      <c r="K99" s="10"/>
      <c r="L99" s="12">
        <f t="shared" si="50"/>
        <v>10</v>
      </c>
      <c r="M99" s="12">
        <f t="shared" si="51"/>
        <v>0</v>
      </c>
      <c r="N99" s="12">
        <f t="shared" si="52"/>
        <v>0</v>
      </c>
      <c r="O99" s="12">
        <f t="shared" si="53"/>
        <v>10</v>
      </c>
    </row>
    <row r="100" spans="1:15" ht="15.95" customHeight="1" x14ac:dyDescent="0.25">
      <c r="A100" s="20" t="s">
        <v>179</v>
      </c>
      <c r="B100" s="21" t="s">
        <v>174</v>
      </c>
      <c r="C100" s="28"/>
      <c r="D100" s="23">
        <f t="shared" ref="D100:O100" si="58">SUM(D86:D99)</f>
        <v>56.5</v>
      </c>
      <c r="E100" s="23">
        <f t="shared" si="58"/>
        <v>12.1</v>
      </c>
      <c r="F100" s="23">
        <f t="shared" si="58"/>
        <v>32.1</v>
      </c>
      <c r="G100" s="23">
        <f t="shared" si="58"/>
        <v>12.3</v>
      </c>
      <c r="H100" s="24">
        <f t="shared" si="58"/>
        <v>0</v>
      </c>
      <c r="I100" s="24">
        <f t="shared" si="58"/>
        <v>0</v>
      </c>
      <c r="J100" s="24">
        <f t="shared" si="58"/>
        <v>0</v>
      </c>
      <c r="K100" s="24">
        <f t="shared" si="58"/>
        <v>0</v>
      </c>
      <c r="L100" s="21">
        <f t="shared" si="58"/>
        <v>56.5</v>
      </c>
      <c r="M100" s="21">
        <f t="shared" si="58"/>
        <v>12.1</v>
      </c>
      <c r="N100" s="21">
        <f t="shared" si="58"/>
        <v>32.1</v>
      </c>
      <c r="O100" s="21">
        <f t="shared" si="58"/>
        <v>12.3</v>
      </c>
    </row>
    <row r="101" spans="1:15" ht="15.95" customHeight="1" x14ac:dyDescent="0.25">
      <c r="A101" s="38" t="s">
        <v>180</v>
      </c>
      <c r="B101" s="567" t="s">
        <v>66</v>
      </c>
      <c r="C101" s="568"/>
      <c r="D101" s="568"/>
      <c r="E101" s="568"/>
      <c r="F101" s="568"/>
      <c r="G101" s="568"/>
      <c r="H101" s="568"/>
      <c r="I101" s="568"/>
      <c r="J101" s="568"/>
      <c r="K101" s="568"/>
      <c r="L101" s="568"/>
      <c r="M101" s="568"/>
      <c r="N101" s="568"/>
      <c r="O101" s="569"/>
    </row>
    <row r="102" spans="1:15" ht="15" customHeight="1" x14ac:dyDescent="0.25">
      <c r="A102" s="38" t="s">
        <v>181</v>
      </c>
      <c r="B102" s="11" t="s">
        <v>51</v>
      </c>
      <c r="C102" s="7" t="s">
        <v>24</v>
      </c>
      <c r="D102" s="8">
        <f>E102+F102+G102</f>
        <v>250</v>
      </c>
      <c r="E102" s="42"/>
      <c r="F102" s="42"/>
      <c r="G102" s="42">
        <v>250</v>
      </c>
      <c r="H102" s="10">
        <f>I102+J102+K102</f>
        <v>0</v>
      </c>
      <c r="I102" s="10"/>
      <c r="J102" s="10"/>
      <c r="K102" s="10"/>
      <c r="L102" s="12">
        <f>M102+N102+O102</f>
        <v>250</v>
      </c>
      <c r="M102" s="12">
        <f t="shared" ref="M102:O104" si="59">E102+I102</f>
        <v>0</v>
      </c>
      <c r="N102" s="12">
        <f t="shared" si="59"/>
        <v>0</v>
      </c>
      <c r="O102" s="12">
        <f t="shared" si="59"/>
        <v>250</v>
      </c>
    </row>
    <row r="103" spans="1:15" ht="15" customHeight="1" x14ac:dyDescent="0.25">
      <c r="A103" s="38" t="s">
        <v>182</v>
      </c>
      <c r="B103" s="12" t="s">
        <v>52</v>
      </c>
      <c r="C103" s="15" t="s">
        <v>24</v>
      </c>
      <c r="D103" s="16">
        <f>E103+F103+G103</f>
        <v>40</v>
      </c>
      <c r="E103" s="16"/>
      <c r="F103" s="16"/>
      <c r="G103" s="16">
        <v>40</v>
      </c>
      <c r="H103" s="10">
        <f>I103+J103+K103</f>
        <v>0</v>
      </c>
      <c r="I103" s="10"/>
      <c r="J103" s="10"/>
      <c r="K103" s="10"/>
      <c r="L103" s="12">
        <f>M103+N103+O103</f>
        <v>40</v>
      </c>
      <c r="M103" s="12">
        <f t="shared" si="59"/>
        <v>0</v>
      </c>
      <c r="N103" s="12">
        <f t="shared" si="59"/>
        <v>0</v>
      </c>
      <c r="O103" s="12">
        <f t="shared" si="59"/>
        <v>40</v>
      </c>
    </row>
    <row r="104" spans="1:15" s="37" customFormat="1" ht="15" customHeight="1" x14ac:dyDescent="0.25">
      <c r="A104" s="38" t="s">
        <v>183</v>
      </c>
      <c r="B104" s="12" t="s">
        <v>67</v>
      </c>
      <c r="C104" s="30" t="s">
        <v>24</v>
      </c>
      <c r="D104" s="16">
        <f>E104+F104+G104</f>
        <v>1</v>
      </c>
      <c r="E104" s="16"/>
      <c r="F104" s="16"/>
      <c r="G104" s="16">
        <v>1</v>
      </c>
      <c r="H104" s="10">
        <f>I104+J104+K104</f>
        <v>0</v>
      </c>
      <c r="I104" s="10"/>
      <c r="J104" s="10"/>
      <c r="K104" s="10"/>
      <c r="L104" s="12">
        <f>M104+N104+O104</f>
        <v>1</v>
      </c>
      <c r="M104" s="12">
        <f t="shared" si="59"/>
        <v>0</v>
      </c>
      <c r="N104" s="12">
        <f t="shared" si="59"/>
        <v>0</v>
      </c>
      <c r="O104" s="12">
        <f t="shared" si="59"/>
        <v>1</v>
      </c>
    </row>
    <row r="105" spans="1:15" ht="15" customHeight="1" x14ac:dyDescent="0.25">
      <c r="A105" s="38" t="s">
        <v>184</v>
      </c>
      <c r="B105" s="12" t="s">
        <v>462</v>
      </c>
      <c r="C105" s="15" t="s">
        <v>24</v>
      </c>
      <c r="D105" s="16">
        <f>E105+F105+G105</f>
        <v>30.1</v>
      </c>
      <c r="E105" s="43">
        <v>0.1</v>
      </c>
      <c r="F105" s="43"/>
      <c r="G105" s="43">
        <v>30</v>
      </c>
      <c r="H105" s="10">
        <f>I105+J105+K105</f>
        <v>0</v>
      </c>
      <c r="I105" s="10"/>
      <c r="J105" s="10"/>
      <c r="K105" s="10"/>
      <c r="L105" s="12">
        <f>M105+N105+O105</f>
        <v>30.1</v>
      </c>
      <c r="M105" s="12">
        <f t="shared" ref="M105" si="60">E105+I105</f>
        <v>0.1</v>
      </c>
      <c r="N105" s="12">
        <f t="shared" ref="N105" si="61">F105+J105</f>
        <v>0</v>
      </c>
      <c r="O105" s="12">
        <f t="shared" ref="O105" si="62">G105+K105</f>
        <v>30</v>
      </c>
    </row>
    <row r="106" spans="1:15" ht="15.95" customHeight="1" x14ac:dyDescent="0.25">
      <c r="A106" s="54" t="s">
        <v>185</v>
      </c>
      <c r="B106" s="44" t="s">
        <v>175</v>
      </c>
      <c r="C106" s="25"/>
      <c r="D106" s="23">
        <f t="shared" ref="D106:L106" si="63">SUM(D102:D105)</f>
        <v>321.10000000000002</v>
      </c>
      <c r="E106" s="23">
        <f t="shared" si="63"/>
        <v>0.1</v>
      </c>
      <c r="F106" s="23">
        <f t="shared" si="63"/>
        <v>0</v>
      </c>
      <c r="G106" s="23">
        <f t="shared" si="63"/>
        <v>321</v>
      </c>
      <c r="H106" s="24">
        <f t="shared" si="63"/>
        <v>0</v>
      </c>
      <c r="I106" s="24">
        <f t="shared" si="63"/>
        <v>0</v>
      </c>
      <c r="J106" s="24">
        <f t="shared" si="63"/>
        <v>0</v>
      </c>
      <c r="K106" s="24">
        <f t="shared" si="63"/>
        <v>0</v>
      </c>
      <c r="L106" s="21">
        <f t="shared" si="63"/>
        <v>321.10000000000002</v>
      </c>
      <c r="M106" s="21">
        <f t="shared" ref="M106:O106" si="64">SUM(M102:M105)</f>
        <v>0.1</v>
      </c>
      <c r="N106" s="21">
        <f t="shared" si="64"/>
        <v>0</v>
      </c>
      <c r="O106" s="21">
        <f t="shared" si="64"/>
        <v>321</v>
      </c>
    </row>
    <row r="107" spans="1:15" ht="15.95" customHeight="1" x14ac:dyDescent="0.25">
      <c r="A107" s="20" t="s">
        <v>186</v>
      </c>
      <c r="B107" s="45" t="s">
        <v>167</v>
      </c>
      <c r="C107" s="46"/>
      <c r="D107" s="47">
        <f t="shared" ref="D107:O107" si="65">D32+D45+D49+D84+D100+D106</f>
        <v>1255.8</v>
      </c>
      <c r="E107" s="47">
        <f t="shared" si="65"/>
        <v>185.9</v>
      </c>
      <c r="F107" s="47">
        <f t="shared" si="65"/>
        <v>111.19999999999999</v>
      </c>
      <c r="G107" s="47">
        <f t="shared" si="65"/>
        <v>958.69999999999993</v>
      </c>
      <c r="H107" s="48">
        <f t="shared" si="65"/>
        <v>0</v>
      </c>
      <c r="I107" s="48">
        <f t="shared" si="65"/>
        <v>0</v>
      </c>
      <c r="J107" s="48">
        <f t="shared" si="65"/>
        <v>0</v>
      </c>
      <c r="K107" s="48">
        <f t="shared" si="65"/>
        <v>0</v>
      </c>
      <c r="L107" s="49">
        <f t="shared" si="65"/>
        <v>1255.8</v>
      </c>
      <c r="M107" s="49">
        <f t="shared" si="65"/>
        <v>185.9</v>
      </c>
      <c r="N107" s="49">
        <f t="shared" si="65"/>
        <v>111.19999999999999</v>
      </c>
      <c r="O107" s="49">
        <f t="shared" si="65"/>
        <v>958.69999999999993</v>
      </c>
    </row>
    <row r="108" spans="1:15" x14ac:dyDescent="0.25">
      <c r="A108" s="55"/>
      <c r="B108" s="50"/>
      <c r="C108" s="51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5" x14ac:dyDescent="0.25">
      <c r="A109" s="6"/>
      <c r="B109" s="6"/>
      <c r="C109" s="52"/>
      <c r="D109" s="373"/>
      <c r="E109" s="373"/>
      <c r="F109" s="373"/>
      <c r="G109" s="373"/>
    </row>
    <row r="110" spans="1:15" x14ac:dyDescent="0.25">
      <c r="A110" s="6"/>
      <c r="B110" s="6"/>
      <c r="C110" s="52"/>
      <c r="D110" s="233"/>
      <c r="E110" s="233"/>
      <c r="F110" s="233"/>
      <c r="G110" s="233"/>
    </row>
    <row r="111" spans="1:15" x14ac:dyDescent="0.25">
      <c r="A111" s="6"/>
      <c r="B111" s="6"/>
      <c r="C111" s="52"/>
      <c r="D111" s="6"/>
      <c r="E111" s="6"/>
      <c r="F111" s="6"/>
      <c r="G111" s="6"/>
    </row>
    <row r="112" spans="1:15" x14ac:dyDescent="0.25">
      <c r="A112" s="6"/>
      <c r="B112" s="6"/>
      <c r="C112" s="52"/>
      <c r="D112" s="6"/>
      <c r="E112" s="6"/>
      <c r="F112" s="6"/>
      <c r="G112" s="6"/>
    </row>
    <row r="113" spans="1:7" x14ac:dyDescent="0.25">
      <c r="A113" s="6"/>
      <c r="B113" s="6"/>
      <c r="C113" s="52"/>
      <c r="D113" s="6"/>
      <c r="E113" s="6"/>
      <c r="F113" s="6"/>
      <c r="G113" s="6"/>
    </row>
    <row r="114" spans="1:7" x14ac:dyDescent="0.25">
      <c r="A114" s="6"/>
      <c r="B114" s="6"/>
      <c r="C114" s="52"/>
      <c r="D114" s="6"/>
      <c r="E114" s="6"/>
      <c r="F114" s="6"/>
      <c r="G114" s="6"/>
    </row>
    <row r="115" spans="1:7" x14ac:dyDescent="0.25">
      <c r="A115" s="6"/>
      <c r="B115" s="6"/>
      <c r="C115" s="52"/>
      <c r="D115" s="6"/>
      <c r="E115" s="6"/>
      <c r="F115" s="6"/>
      <c r="G115" s="6"/>
    </row>
    <row r="116" spans="1:7" x14ac:dyDescent="0.25">
      <c r="A116" s="6"/>
      <c r="B116" s="6"/>
      <c r="C116" s="52"/>
      <c r="D116" s="6"/>
      <c r="E116" s="6"/>
      <c r="F116" s="6"/>
      <c r="G116" s="6"/>
    </row>
    <row r="117" spans="1:7" x14ac:dyDescent="0.25">
      <c r="A117" s="6"/>
      <c r="B117" s="6"/>
      <c r="C117" s="52"/>
      <c r="D117" s="6"/>
      <c r="E117" s="6"/>
      <c r="F117" s="6"/>
      <c r="G117" s="6"/>
    </row>
    <row r="118" spans="1:7" x14ac:dyDescent="0.25">
      <c r="A118" s="6"/>
      <c r="B118" s="6"/>
      <c r="C118" s="52"/>
      <c r="D118" s="6"/>
      <c r="E118" s="6"/>
      <c r="F118" s="6"/>
      <c r="G118" s="6"/>
    </row>
    <row r="119" spans="1:7" x14ac:dyDescent="0.25">
      <c r="A119" s="6"/>
      <c r="B119" s="6"/>
      <c r="C119" s="52"/>
      <c r="D119" s="6"/>
      <c r="E119" s="6"/>
      <c r="F119" s="6"/>
      <c r="G119" s="6"/>
    </row>
    <row r="120" spans="1:7" x14ac:dyDescent="0.25">
      <c r="A120" s="6"/>
      <c r="B120" s="6"/>
      <c r="C120" s="52"/>
      <c r="D120" s="6"/>
      <c r="E120" s="6"/>
      <c r="F120" s="6"/>
      <c r="G120" s="6"/>
    </row>
    <row r="121" spans="1:7" x14ac:dyDescent="0.25">
      <c r="A121" s="6"/>
      <c r="B121" s="6"/>
      <c r="C121" s="52"/>
      <c r="D121" s="6"/>
      <c r="E121" s="6"/>
      <c r="F121" s="6"/>
      <c r="G121" s="6"/>
    </row>
    <row r="122" spans="1:7" x14ac:dyDescent="0.25">
      <c r="A122" s="6"/>
      <c r="B122" s="6"/>
      <c r="C122" s="52"/>
      <c r="D122" s="6"/>
      <c r="E122" s="6"/>
      <c r="F122" s="6"/>
      <c r="G122" s="6"/>
    </row>
    <row r="123" spans="1:7" x14ac:dyDescent="0.25">
      <c r="A123" s="6"/>
      <c r="B123" s="6"/>
      <c r="C123" s="52"/>
      <c r="D123" s="6"/>
      <c r="E123" s="6"/>
      <c r="F123" s="6"/>
      <c r="G123" s="6"/>
    </row>
    <row r="124" spans="1:7" x14ac:dyDescent="0.25">
      <c r="A124" s="6"/>
      <c r="B124" s="6"/>
      <c r="C124" s="52"/>
      <c r="D124" s="6"/>
      <c r="E124" s="6"/>
      <c r="F124" s="6"/>
      <c r="G124" s="6"/>
    </row>
    <row r="125" spans="1:7" x14ac:dyDescent="0.25">
      <c r="A125" s="6"/>
      <c r="B125" s="6"/>
      <c r="C125" s="52"/>
      <c r="D125" s="6"/>
      <c r="E125" s="6"/>
      <c r="F125" s="6"/>
      <c r="G125" s="6"/>
    </row>
    <row r="126" spans="1:7" x14ac:dyDescent="0.25">
      <c r="A126" s="6"/>
      <c r="B126" s="6"/>
      <c r="C126" s="52"/>
      <c r="D126" s="6"/>
      <c r="E126" s="6"/>
      <c r="F126" s="6"/>
      <c r="G126" s="6"/>
    </row>
    <row r="127" spans="1:7" x14ac:dyDescent="0.25">
      <c r="A127" s="6"/>
      <c r="B127" s="6"/>
      <c r="C127" s="52"/>
      <c r="D127" s="6"/>
      <c r="E127" s="6"/>
      <c r="F127" s="6"/>
      <c r="G127" s="6"/>
    </row>
    <row r="128" spans="1:7" x14ac:dyDescent="0.25">
      <c r="A128" s="6"/>
      <c r="B128" s="6"/>
      <c r="C128" s="52"/>
      <c r="D128" s="6"/>
      <c r="E128" s="6"/>
      <c r="F128" s="6"/>
      <c r="G128" s="6"/>
    </row>
    <row r="129" spans="1:7" x14ac:dyDescent="0.25">
      <c r="A129" s="6"/>
      <c r="B129" s="6"/>
      <c r="C129" s="52"/>
      <c r="D129" s="6"/>
      <c r="E129" s="6"/>
      <c r="F129" s="6"/>
      <c r="G129" s="6"/>
    </row>
    <row r="130" spans="1:7" x14ac:dyDescent="0.25">
      <c r="A130" s="6"/>
      <c r="B130" s="6"/>
      <c r="C130" s="52"/>
      <c r="D130" s="6"/>
      <c r="E130" s="6"/>
      <c r="F130" s="6"/>
      <c r="G130" s="6"/>
    </row>
    <row r="131" spans="1:7" x14ac:dyDescent="0.25">
      <c r="A131" s="6"/>
      <c r="B131" s="6"/>
      <c r="C131" s="52"/>
      <c r="D131" s="6"/>
      <c r="E131" s="6"/>
      <c r="F131" s="6"/>
      <c r="G131" s="6"/>
    </row>
    <row r="132" spans="1:7" x14ac:dyDescent="0.25">
      <c r="A132" s="6"/>
      <c r="B132" s="6"/>
      <c r="C132" s="52"/>
      <c r="D132" s="6"/>
      <c r="E132" s="6"/>
      <c r="F132" s="6"/>
      <c r="G132" s="6"/>
    </row>
    <row r="133" spans="1:7" x14ac:dyDescent="0.25">
      <c r="A133" s="6"/>
      <c r="B133" s="6"/>
      <c r="C133" s="52"/>
      <c r="D133" s="6"/>
      <c r="E133" s="6"/>
      <c r="F133" s="6"/>
      <c r="G133" s="6"/>
    </row>
    <row r="134" spans="1:7" x14ac:dyDescent="0.25">
      <c r="A134" s="6"/>
      <c r="B134" s="6"/>
      <c r="C134" s="52"/>
      <c r="D134" s="6"/>
      <c r="E134" s="6"/>
      <c r="F134" s="6"/>
      <c r="G134" s="6"/>
    </row>
    <row r="135" spans="1:7" x14ac:dyDescent="0.25">
      <c r="A135" s="6"/>
      <c r="B135" s="6"/>
      <c r="C135" s="52"/>
      <c r="D135" s="6"/>
      <c r="E135" s="6"/>
      <c r="F135" s="6"/>
      <c r="G135" s="6"/>
    </row>
    <row r="136" spans="1:7" x14ac:dyDescent="0.25">
      <c r="A136" s="6"/>
      <c r="B136" s="6"/>
      <c r="C136" s="52"/>
      <c r="D136" s="6"/>
      <c r="E136" s="6"/>
      <c r="F136" s="6"/>
      <c r="G136" s="6"/>
    </row>
    <row r="137" spans="1:7" x14ac:dyDescent="0.25">
      <c r="A137" s="6"/>
      <c r="B137" s="6"/>
      <c r="C137" s="52"/>
      <c r="D137" s="6"/>
      <c r="E137" s="6"/>
      <c r="F137" s="6"/>
      <c r="G137" s="6"/>
    </row>
    <row r="138" spans="1:7" x14ac:dyDescent="0.25">
      <c r="A138" s="6"/>
      <c r="B138" s="6"/>
      <c r="C138" s="52"/>
      <c r="D138" s="6"/>
      <c r="E138" s="6"/>
      <c r="F138" s="6"/>
      <c r="G138" s="6"/>
    </row>
    <row r="139" spans="1:7" x14ac:dyDescent="0.25">
      <c r="A139" s="6"/>
      <c r="B139" s="6"/>
      <c r="C139" s="52"/>
      <c r="D139" s="6"/>
      <c r="E139" s="6"/>
      <c r="F139" s="6"/>
      <c r="G139" s="6"/>
    </row>
    <row r="140" spans="1:7" x14ac:dyDescent="0.25">
      <c r="A140" s="6"/>
      <c r="B140" s="6"/>
      <c r="C140" s="52"/>
      <c r="D140" s="6"/>
      <c r="E140" s="6"/>
      <c r="F140" s="6"/>
      <c r="G140" s="6"/>
    </row>
    <row r="141" spans="1:7" x14ac:dyDescent="0.25">
      <c r="A141" s="6"/>
      <c r="B141" s="6"/>
      <c r="C141" s="52"/>
      <c r="D141" s="6"/>
      <c r="E141" s="6"/>
      <c r="F141" s="6"/>
      <c r="G141" s="6"/>
    </row>
    <row r="142" spans="1:7" x14ac:dyDescent="0.25">
      <c r="A142" s="6"/>
      <c r="B142" s="6"/>
      <c r="C142" s="52"/>
      <c r="D142" s="6"/>
      <c r="E142" s="6"/>
      <c r="F142" s="6"/>
      <c r="G142" s="6"/>
    </row>
    <row r="143" spans="1:7" x14ac:dyDescent="0.25">
      <c r="A143" s="6"/>
      <c r="B143" s="6"/>
      <c r="C143" s="52"/>
      <c r="D143" s="6"/>
      <c r="E143" s="6"/>
      <c r="F143" s="6"/>
      <c r="G143" s="6"/>
    </row>
    <row r="144" spans="1:7" x14ac:dyDescent="0.25">
      <c r="A144" s="6"/>
      <c r="B144" s="6"/>
      <c r="C144" s="52"/>
      <c r="D144" s="6"/>
      <c r="E144" s="6"/>
      <c r="F144" s="6"/>
      <c r="G144" s="6"/>
    </row>
    <row r="145" spans="1:7" x14ac:dyDescent="0.25">
      <c r="A145" s="6"/>
      <c r="B145" s="6"/>
      <c r="C145" s="52"/>
      <c r="D145" s="6"/>
      <c r="E145" s="6"/>
      <c r="F145" s="6"/>
      <c r="G145" s="6"/>
    </row>
    <row r="146" spans="1:7" x14ac:dyDescent="0.25">
      <c r="A146" s="6"/>
      <c r="B146" s="6"/>
      <c r="C146" s="52"/>
      <c r="D146" s="6"/>
      <c r="E146" s="6"/>
      <c r="F146" s="6"/>
      <c r="G146" s="6"/>
    </row>
    <row r="147" spans="1:7" x14ac:dyDescent="0.25">
      <c r="A147" s="6"/>
      <c r="B147" s="6"/>
      <c r="C147" s="52"/>
      <c r="D147" s="6"/>
      <c r="E147" s="6"/>
      <c r="F147" s="6"/>
      <c r="G147" s="6"/>
    </row>
    <row r="148" spans="1:7" x14ac:dyDescent="0.25">
      <c r="A148" s="6"/>
      <c r="B148" s="6"/>
      <c r="C148" s="52"/>
      <c r="D148" s="6"/>
      <c r="E148" s="6"/>
      <c r="F148" s="6"/>
      <c r="G148" s="6"/>
    </row>
    <row r="149" spans="1:7" x14ac:dyDescent="0.25">
      <c r="A149" s="6"/>
      <c r="B149" s="6"/>
      <c r="C149" s="52"/>
      <c r="D149" s="6"/>
      <c r="E149" s="6"/>
      <c r="F149" s="6"/>
      <c r="G149" s="6"/>
    </row>
    <row r="150" spans="1:7" x14ac:dyDescent="0.25">
      <c r="A150" s="6"/>
      <c r="B150" s="6"/>
      <c r="C150" s="52"/>
      <c r="D150" s="6"/>
      <c r="E150" s="6"/>
      <c r="F150" s="6"/>
      <c r="G150" s="6"/>
    </row>
    <row r="151" spans="1:7" x14ac:dyDescent="0.25">
      <c r="A151" s="6"/>
      <c r="B151" s="6"/>
      <c r="C151" s="52"/>
      <c r="D151" s="6"/>
      <c r="E151" s="6"/>
      <c r="F151" s="6"/>
      <c r="G151" s="6"/>
    </row>
    <row r="152" spans="1:7" x14ac:dyDescent="0.25">
      <c r="A152" s="6"/>
      <c r="B152" s="6"/>
      <c r="C152" s="52"/>
      <c r="D152" s="6"/>
      <c r="E152" s="6"/>
      <c r="F152" s="6"/>
      <c r="G152" s="6"/>
    </row>
    <row r="153" spans="1:7" x14ac:dyDescent="0.25">
      <c r="A153" s="6"/>
      <c r="B153" s="6"/>
      <c r="C153" s="52"/>
      <c r="D153" s="6"/>
      <c r="E153" s="6"/>
      <c r="F153" s="6"/>
      <c r="G153" s="6"/>
    </row>
    <row r="154" spans="1:7" x14ac:dyDescent="0.25">
      <c r="A154" s="6"/>
      <c r="B154" s="6"/>
      <c r="C154" s="52"/>
      <c r="D154" s="6"/>
      <c r="E154" s="6"/>
      <c r="F154" s="6"/>
      <c r="G154" s="6"/>
    </row>
    <row r="155" spans="1:7" x14ac:dyDescent="0.25">
      <c r="A155" s="6"/>
      <c r="B155" s="6"/>
      <c r="C155" s="52"/>
      <c r="D155" s="6"/>
      <c r="E155" s="6"/>
      <c r="F155" s="6"/>
      <c r="G155" s="6"/>
    </row>
    <row r="156" spans="1:7" x14ac:dyDescent="0.25">
      <c r="A156" s="6"/>
      <c r="B156" s="6"/>
      <c r="C156" s="52"/>
      <c r="D156" s="6"/>
      <c r="E156" s="6"/>
      <c r="F156" s="6"/>
      <c r="G156" s="6"/>
    </row>
    <row r="157" spans="1:7" x14ac:dyDescent="0.25">
      <c r="A157" s="6"/>
      <c r="B157" s="6"/>
      <c r="C157" s="52"/>
      <c r="D157" s="6"/>
      <c r="E157" s="6"/>
      <c r="F157" s="6"/>
      <c r="G157" s="6"/>
    </row>
    <row r="158" spans="1:7" x14ac:dyDescent="0.25">
      <c r="A158" s="6"/>
      <c r="B158" s="6"/>
      <c r="C158" s="52"/>
      <c r="D158" s="6"/>
      <c r="E158" s="6"/>
      <c r="F158" s="6"/>
      <c r="G158" s="6"/>
    </row>
    <row r="159" spans="1:7" x14ac:dyDescent="0.25">
      <c r="A159" s="6"/>
      <c r="B159" s="6"/>
      <c r="C159" s="52"/>
      <c r="D159" s="6"/>
      <c r="E159" s="6"/>
      <c r="F159" s="6"/>
      <c r="G159" s="6"/>
    </row>
    <row r="160" spans="1:7" x14ac:dyDescent="0.25">
      <c r="A160" s="6"/>
      <c r="B160" s="6"/>
      <c r="C160" s="52"/>
      <c r="D160" s="6"/>
      <c r="E160" s="6"/>
      <c r="F160" s="6"/>
      <c r="G160" s="6"/>
    </row>
    <row r="161" spans="1:7" x14ac:dyDescent="0.25">
      <c r="A161" s="6"/>
      <c r="B161" s="6"/>
      <c r="C161" s="52"/>
      <c r="D161" s="6"/>
      <c r="E161" s="6"/>
      <c r="F161" s="6"/>
      <c r="G161" s="6"/>
    </row>
    <row r="162" spans="1:7" x14ac:dyDescent="0.25">
      <c r="A162" s="6"/>
      <c r="B162" s="6"/>
      <c r="C162" s="52"/>
      <c r="D162" s="6"/>
      <c r="E162" s="6"/>
      <c r="F162" s="6"/>
      <c r="G162" s="6"/>
    </row>
    <row r="163" spans="1:7" x14ac:dyDescent="0.25">
      <c r="A163" s="6"/>
      <c r="B163" s="6"/>
      <c r="C163" s="52"/>
      <c r="D163" s="6"/>
      <c r="E163" s="6"/>
      <c r="F163" s="6"/>
      <c r="G163" s="6"/>
    </row>
    <row r="164" spans="1:7" x14ac:dyDescent="0.25">
      <c r="A164" s="6"/>
      <c r="B164" s="6"/>
      <c r="C164" s="52"/>
      <c r="D164" s="6"/>
      <c r="E164" s="6"/>
      <c r="F164" s="6"/>
      <c r="G164" s="6"/>
    </row>
    <row r="165" spans="1:7" x14ac:dyDescent="0.25">
      <c r="A165" s="6"/>
      <c r="B165" s="6"/>
      <c r="C165" s="52"/>
      <c r="D165" s="6"/>
      <c r="E165" s="6"/>
      <c r="F165" s="6"/>
      <c r="G165" s="6"/>
    </row>
    <row r="166" spans="1:7" x14ac:dyDescent="0.25">
      <c r="A166" s="6"/>
      <c r="B166" s="6"/>
      <c r="C166" s="52"/>
      <c r="D166" s="6"/>
      <c r="E166" s="6"/>
      <c r="F166" s="6"/>
      <c r="G166" s="6"/>
    </row>
    <row r="167" spans="1:7" x14ac:dyDescent="0.25">
      <c r="A167" s="6"/>
      <c r="B167" s="6"/>
      <c r="C167" s="52"/>
      <c r="D167" s="6"/>
      <c r="E167" s="6"/>
      <c r="F167" s="6"/>
      <c r="G167" s="6"/>
    </row>
    <row r="168" spans="1:7" x14ac:dyDescent="0.25">
      <c r="A168" s="6"/>
      <c r="B168" s="6"/>
      <c r="C168" s="52"/>
      <c r="D168" s="6"/>
      <c r="E168" s="6"/>
      <c r="F168" s="6"/>
      <c r="G168" s="6"/>
    </row>
    <row r="169" spans="1:7" x14ac:dyDescent="0.25">
      <c r="A169" s="6"/>
      <c r="B169" s="6"/>
      <c r="C169" s="52"/>
      <c r="D169" s="6"/>
      <c r="E169" s="6"/>
      <c r="F169" s="6"/>
      <c r="G169" s="6"/>
    </row>
    <row r="170" spans="1:7" x14ac:dyDescent="0.25">
      <c r="A170" s="6"/>
      <c r="B170" s="6"/>
      <c r="C170" s="52"/>
      <c r="D170" s="6"/>
      <c r="E170" s="6"/>
      <c r="F170" s="6"/>
      <c r="G170" s="6"/>
    </row>
    <row r="171" spans="1:7" x14ac:dyDescent="0.25">
      <c r="A171" s="6"/>
      <c r="B171" s="6"/>
      <c r="C171" s="52"/>
      <c r="D171" s="6"/>
      <c r="E171" s="6"/>
      <c r="F171" s="6"/>
      <c r="G171" s="6"/>
    </row>
    <row r="172" spans="1:7" x14ac:dyDescent="0.25">
      <c r="A172" s="6"/>
      <c r="B172" s="6"/>
      <c r="C172" s="52"/>
      <c r="D172" s="6"/>
      <c r="E172" s="6"/>
      <c r="F172" s="6"/>
      <c r="G172" s="6"/>
    </row>
    <row r="173" spans="1:7" x14ac:dyDescent="0.25">
      <c r="A173" s="6"/>
      <c r="B173" s="6"/>
      <c r="C173" s="52"/>
      <c r="D173" s="6"/>
      <c r="E173" s="6"/>
      <c r="F173" s="6"/>
      <c r="G173" s="6"/>
    </row>
    <row r="174" spans="1:7" x14ac:dyDescent="0.25">
      <c r="A174" s="6"/>
      <c r="B174" s="6"/>
      <c r="C174" s="52"/>
      <c r="D174" s="6"/>
      <c r="E174" s="6"/>
      <c r="F174" s="6"/>
      <c r="G174" s="6"/>
    </row>
    <row r="175" spans="1:7" x14ac:dyDescent="0.25">
      <c r="A175" s="6"/>
      <c r="B175" s="6"/>
      <c r="C175" s="52"/>
      <c r="D175" s="6"/>
      <c r="E175" s="6"/>
      <c r="F175" s="6"/>
      <c r="G175" s="6"/>
    </row>
    <row r="176" spans="1:7" x14ac:dyDescent="0.25">
      <c r="A176" s="6"/>
      <c r="B176" s="6"/>
      <c r="C176" s="52"/>
      <c r="D176" s="6"/>
      <c r="E176" s="6"/>
      <c r="F176" s="6"/>
      <c r="G176" s="6"/>
    </row>
    <row r="177" spans="1:7" x14ac:dyDescent="0.25">
      <c r="A177" s="6"/>
      <c r="B177" s="6"/>
      <c r="C177" s="52"/>
      <c r="D177" s="6"/>
      <c r="E177" s="6"/>
      <c r="F177" s="6"/>
      <c r="G177" s="6"/>
    </row>
    <row r="178" spans="1:7" x14ac:dyDescent="0.25">
      <c r="A178" s="6"/>
      <c r="B178" s="6"/>
      <c r="C178" s="52"/>
      <c r="D178" s="6"/>
      <c r="E178" s="6"/>
      <c r="F178" s="6"/>
      <c r="G178" s="6"/>
    </row>
    <row r="179" spans="1:7" x14ac:dyDescent="0.25">
      <c r="A179" s="6"/>
      <c r="B179" s="6"/>
      <c r="C179" s="52"/>
      <c r="D179" s="6"/>
      <c r="E179" s="6"/>
      <c r="F179" s="6"/>
      <c r="G179" s="6"/>
    </row>
    <row r="180" spans="1:7" x14ac:dyDescent="0.25">
      <c r="A180" s="6"/>
      <c r="B180" s="6"/>
      <c r="C180" s="52"/>
      <c r="D180" s="6"/>
      <c r="E180" s="6"/>
      <c r="F180" s="6"/>
      <c r="G180" s="6"/>
    </row>
    <row r="181" spans="1:7" x14ac:dyDescent="0.25">
      <c r="A181" s="6"/>
      <c r="B181" s="6"/>
      <c r="C181" s="52"/>
      <c r="D181" s="6"/>
      <c r="E181" s="6"/>
      <c r="F181" s="6"/>
      <c r="G181" s="6"/>
    </row>
    <row r="182" spans="1:7" x14ac:dyDescent="0.25">
      <c r="A182" s="6"/>
      <c r="B182" s="6"/>
      <c r="C182" s="52"/>
      <c r="D182" s="6"/>
      <c r="E182" s="6"/>
      <c r="F182" s="6"/>
      <c r="G182" s="6"/>
    </row>
    <row r="183" spans="1:7" x14ac:dyDescent="0.25">
      <c r="A183" s="6"/>
      <c r="B183" s="6"/>
      <c r="C183" s="52"/>
      <c r="D183" s="6"/>
      <c r="E183" s="6"/>
      <c r="F183" s="6"/>
      <c r="G183" s="6"/>
    </row>
    <row r="184" spans="1:7" x14ac:dyDescent="0.25">
      <c r="A184" s="6"/>
      <c r="B184" s="6"/>
      <c r="C184" s="52"/>
      <c r="D184" s="6"/>
      <c r="E184" s="6"/>
      <c r="F184" s="6"/>
      <c r="G184" s="6"/>
    </row>
    <row r="185" spans="1:7" x14ac:dyDescent="0.25">
      <c r="A185" s="6"/>
      <c r="B185" s="6"/>
      <c r="C185" s="52"/>
      <c r="D185" s="6"/>
      <c r="E185" s="6"/>
      <c r="F185" s="6"/>
      <c r="G185" s="6"/>
    </row>
    <row r="186" spans="1:7" x14ac:dyDescent="0.25">
      <c r="A186" s="6"/>
      <c r="B186" s="6"/>
      <c r="C186" s="52"/>
      <c r="D186" s="6"/>
      <c r="E186" s="6"/>
      <c r="F186" s="6"/>
      <c r="G186" s="6"/>
    </row>
    <row r="187" spans="1:7" x14ac:dyDescent="0.25">
      <c r="A187" s="6"/>
      <c r="B187" s="6"/>
      <c r="C187" s="52"/>
      <c r="D187" s="6"/>
      <c r="E187" s="6"/>
      <c r="F187" s="6"/>
      <c r="G187" s="6"/>
    </row>
    <row r="188" spans="1:7" x14ac:dyDescent="0.25">
      <c r="A188" s="6"/>
      <c r="B188" s="6"/>
      <c r="C188" s="52"/>
      <c r="D188" s="6"/>
      <c r="E188" s="6"/>
      <c r="F188" s="6"/>
      <c r="G188" s="6"/>
    </row>
    <row r="189" spans="1:7" x14ac:dyDescent="0.25">
      <c r="A189" s="6"/>
      <c r="B189" s="6"/>
      <c r="C189" s="52"/>
      <c r="D189" s="6"/>
      <c r="E189" s="6"/>
      <c r="F189" s="6"/>
      <c r="G189" s="6"/>
    </row>
    <row r="190" spans="1:7" x14ac:dyDescent="0.25">
      <c r="A190" s="6"/>
      <c r="B190" s="6"/>
      <c r="C190" s="52"/>
      <c r="D190" s="6"/>
      <c r="E190" s="6"/>
      <c r="F190" s="6"/>
      <c r="G190" s="6"/>
    </row>
    <row r="191" spans="1:7" x14ac:dyDescent="0.25">
      <c r="A191" s="6"/>
      <c r="B191" s="6"/>
      <c r="C191" s="52"/>
      <c r="D191" s="6"/>
      <c r="E191" s="6"/>
      <c r="F191" s="6"/>
      <c r="G191" s="6"/>
    </row>
    <row r="192" spans="1:7" x14ac:dyDescent="0.25">
      <c r="A192" s="6"/>
      <c r="B192" s="6"/>
      <c r="C192" s="52"/>
      <c r="D192" s="6"/>
      <c r="E192" s="6"/>
      <c r="F192" s="6"/>
      <c r="G192" s="6"/>
    </row>
    <row r="193" spans="1:7" x14ac:dyDescent="0.25">
      <c r="A193" s="6"/>
      <c r="B193" s="6"/>
      <c r="C193" s="52"/>
      <c r="D193" s="6"/>
      <c r="E193" s="6"/>
      <c r="F193" s="6"/>
      <c r="G193" s="6"/>
    </row>
    <row r="194" spans="1:7" x14ac:dyDescent="0.25">
      <c r="A194" s="6"/>
      <c r="B194" s="6"/>
      <c r="C194" s="52"/>
      <c r="D194" s="6"/>
      <c r="E194" s="6"/>
      <c r="F194" s="6"/>
      <c r="G194" s="6"/>
    </row>
    <row r="195" spans="1:7" x14ac:dyDescent="0.25">
      <c r="A195" s="6"/>
      <c r="B195" s="6"/>
      <c r="C195" s="52"/>
      <c r="D195" s="6"/>
      <c r="E195" s="6"/>
      <c r="F195" s="6"/>
      <c r="G195" s="6"/>
    </row>
    <row r="196" spans="1:7" x14ac:dyDescent="0.25">
      <c r="A196" s="6"/>
      <c r="B196" s="6"/>
      <c r="C196" s="52"/>
      <c r="D196" s="6"/>
      <c r="E196" s="6"/>
      <c r="F196" s="6"/>
      <c r="G196" s="6"/>
    </row>
    <row r="197" spans="1:7" x14ac:dyDescent="0.25">
      <c r="A197" s="6"/>
      <c r="B197" s="6"/>
      <c r="C197" s="52"/>
      <c r="D197" s="6"/>
      <c r="E197" s="6"/>
      <c r="F197" s="6"/>
      <c r="G197" s="6"/>
    </row>
    <row r="198" spans="1:7" x14ac:dyDescent="0.25">
      <c r="A198" s="6"/>
      <c r="B198" s="6"/>
      <c r="C198" s="52"/>
      <c r="D198" s="6"/>
      <c r="E198" s="6"/>
      <c r="F198" s="6"/>
      <c r="G198" s="6"/>
    </row>
    <row r="199" spans="1:7" x14ac:dyDescent="0.25">
      <c r="A199" s="6"/>
      <c r="B199" s="6"/>
      <c r="C199" s="52"/>
      <c r="D199" s="6"/>
      <c r="E199" s="6"/>
      <c r="F199" s="6"/>
      <c r="G199" s="6"/>
    </row>
    <row r="200" spans="1:7" x14ac:dyDescent="0.25">
      <c r="A200" s="6"/>
      <c r="B200" s="6"/>
      <c r="C200" s="52"/>
      <c r="D200" s="6"/>
      <c r="E200" s="6"/>
      <c r="F200" s="6"/>
      <c r="G200" s="6"/>
    </row>
    <row r="201" spans="1:7" x14ac:dyDescent="0.25">
      <c r="A201" s="6"/>
      <c r="B201" s="6"/>
      <c r="C201" s="52"/>
      <c r="D201" s="6"/>
      <c r="E201" s="6"/>
      <c r="F201" s="6"/>
      <c r="G201" s="6"/>
    </row>
    <row r="202" spans="1:7" x14ac:dyDescent="0.25">
      <c r="A202" s="6"/>
      <c r="B202" s="6"/>
      <c r="C202" s="52"/>
      <c r="D202" s="6"/>
      <c r="E202" s="6"/>
      <c r="F202" s="6"/>
      <c r="G202" s="6"/>
    </row>
    <row r="203" spans="1:7" x14ac:dyDescent="0.25">
      <c r="A203" s="6"/>
      <c r="B203" s="6"/>
      <c r="C203" s="52"/>
      <c r="D203" s="6"/>
      <c r="E203" s="6"/>
      <c r="F203" s="6"/>
      <c r="G203" s="6"/>
    </row>
    <row r="204" spans="1:7" x14ac:dyDescent="0.25">
      <c r="A204" s="6"/>
      <c r="B204" s="6"/>
      <c r="C204" s="52"/>
      <c r="D204" s="6"/>
      <c r="E204" s="6"/>
      <c r="F204" s="6"/>
      <c r="G204" s="6"/>
    </row>
    <row r="205" spans="1:7" x14ac:dyDescent="0.25">
      <c r="A205" s="6"/>
      <c r="B205" s="6"/>
      <c r="C205" s="52"/>
      <c r="D205" s="6"/>
      <c r="E205" s="6"/>
      <c r="F205" s="6"/>
      <c r="G205" s="6"/>
    </row>
    <row r="206" spans="1:7" x14ac:dyDescent="0.25">
      <c r="C206" s="53"/>
    </row>
    <row r="207" spans="1:7" x14ac:dyDescent="0.25">
      <c r="C207" s="53"/>
    </row>
    <row r="208" spans="1:7" x14ac:dyDescent="0.25">
      <c r="C208" s="53"/>
    </row>
    <row r="209" spans="3:3" x14ac:dyDescent="0.25">
      <c r="C209" s="53"/>
    </row>
    <row r="210" spans="3:3" x14ac:dyDescent="0.25">
      <c r="C210" s="53"/>
    </row>
    <row r="211" spans="3:3" x14ac:dyDescent="0.25">
      <c r="C211" s="53"/>
    </row>
    <row r="212" spans="3:3" x14ac:dyDescent="0.25">
      <c r="C212" s="53"/>
    </row>
    <row r="213" spans="3:3" x14ac:dyDescent="0.25">
      <c r="C213" s="53"/>
    </row>
    <row r="214" spans="3:3" x14ac:dyDescent="0.25">
      <c r="C214" s="53"/>
    </row>
    <row r="215" spans="3:3" x14ac:dyDescent="0.25">
      <c r="C215" s="53"/>
    </row>
    <row r="216" spans="3:3" x14ac:dyDescent="0.25">
      <c r="C216" s="53"/>
    </row>
    <row r="217" spans="3:3" x14ac:dyDescent="0.25">
      <c r="C217" s="53"/>
    </row>
    <row r="218" spans="3:3" x14ac:dyDescent="0.25">
      <c r="C218" s="53"/>
    </row>
    <row r="219" spans="3:3" x14ac:dyDescent="0.25">
      <c r="C219" s="53"/>
    </row>
    <row r="220" spans="3:3" x14ac:dyDescent="0.25">
      <c r="C220" s="53"/>
    </row>
    <row r="221" spans="3:3" x14ac:dyDescent="0.25">
      <c r="C221" s="53"/>
    </row>
    <row r="222" spans="3:3" x14ac:dyDescent="0.25">
      <c r="C222" s="53"/>
    </row>
    <row r="223" spans="3:3" x14ac:dyDescent="0.25">
      <c r="C223" s="53"/>
    </row>
    <row r="224" spans="3:3" x14ac:dyDescent="0.25">
      <c r="C224" s="53"/>
    </row>
    <row r="225" spans="3:3" x14ac:dyDescent="0.25">
      <c r="C225" s="53"/>
    </row>
    <row r="226" spans="3:3" x14ac:dyDescent="0.25">
      <c r="C226" s="53"/>
    </row>
    <row r="227" spans="3:3" x14ac:dyDescent="0.25">
      <c r="C227" s="53"/>
    </row>
    <row r="228" spans="3:3" x14ac:dyDescent="0.25">
      <c r="C228" s="53"/>
    </row>
    <row r="229" spans="3:3" x14ac:dyDescent="0.25">
      <c r="C229" s="53"/>
    </row>
    <row r="230" spans="3:3" x14ac:dyDescent="0.25">
      <c r="C230" s="53"/>
    </row>
    <row r="231" spans="3:3" x14ac:dyDescent="0.25">
      <c r="C231" s="53"/>
    </row>
    <row r="232" spans="3:3" x14ac:dyDescent="0.25">
      <c r="C232" s="53"/>
    </row>
    <row r="233" spans="3:3" x14ac:dyDescent="0.25">
      <c r="C233" s="53"/>
    </row>
    <row r="234" spans="3:3" x14ac:dyDescent="0.25">
      <c r="C234" s="53"/>
    </row>
    <row r="235" spans="3:3" x14ac:dyDescent="0.25">
      <c r="C235" s="53"/>
    </row>
    <row r="236" spans="3:3" x14ac:dyDescent="0.25">
      <c r="C236" s="53"/>
    </row>
    <row r="237" spans="3:3" x14ac:dyDescent="0.25">
      <c r="C237" s="53"/>
    </row>
    <row r="238" spans="3:3" x14ac:dyDescent="0.25">
      <c r="C238" s="53"/>
    </row>
    <row r="239" spans="3:3" x14ac:dyDescent="0.25">
      <c r="C239" s="53"/>
    </row>
    <row r="240" spans="3:3" x14ac:dyDescent="0.25">
      <c r="C240" s="53"/>
    </row>
    <row r="241" spans="3:3" x14ac:dyDescent="0.25">
      <c r="C241" s="53"/>
    </row>
    <row r="242" spans="3:3" x14ac:dyDescent="0.25">
      <c r="C242" s="53"/>
    </row>
    <row r="243" spans="3:3" x14ac:dyDescent="0.25">
      <c r="C243" s="53"/>
    </row>
    <row r="244" spans="3:3" x14ac:dyDescent="0.25">
      <c r="C244" s="53"/>
    </row>
    <row r="245" spans="3:3" x14ac:dyDescent="0.25">
      <c r="C245" s="53"/>
    </row>
    <row r="246" spans="3:3" x14ac:dyDescent="0.25">
      <c r="C246" s="53"/>
    </row>
    <row r="247" spans="3:3" x14ac:dyDescent="0.25">
      <c r="C247" s="53"/>
    </row>
    <row r="248" spans="3:3" x14ac:dyDescent="0.25">
      <c r="C248" s="53"/>
    </row>
    <row r="249" spans="3:3" x14ac:dyDescent="0.25">
      <c r="C249" s="53"/>
    </row>
    <row r="250" spans="3:3" x14ac:dyDescent="0.25">
      <c r="C250" s="53"/>
    </row>
    <row r="251" spans="3:3" x14ac:dyDescent="0.25">
      <c r="C251" s="53"/>
    </row>
    <row r="252" spans="3:3" x14ac:dyDescent="0.25">
      <c r="C252" s="53"/>
    </row>
    <row r="253" spans="3:3" x14ac:dyDescent="0.25">
      <c r="C253" s="53"/>
    </row>
    <row r="254" spans="3:3" x14ac:dyDescent="0.25">
      <c r="C254" s="53"/>
    </row>
    <row r="255" spans="3:3" x14ac:dyDescent="0.25">
      <c r="C255" s="53"/>
    </row>
    <row r="256" spans="3:3" x14ac:dyDescent="0.25">
      <c r="C256" s="53"/>
    </row>
    <row r="257" spans="3:3" x14ac:dyDescent="0.25">
      <c r="C257" s="53"/>
    </row>
    <row r="258" spans="3:3" x14ac:dyDescent="0.25">
      <c r="C258" s="53"/>
    </row>
    <row r="259" spans="3:3" x14ac:dyDescent="0.25">
      <c r="C259" s="53"/>
    </row>
    <row r="260" spans="3:3" x14ac:dyDescent="0.25">
      <c r="C260" s="53"/>
    </row>
    <row r="261" spans="3:3" x14ac:dyDescent="0.25">
      <c r="C261" s="53"/>
    </row>
    <row r="262" spans="3:3" x14ac:dyDescent="0.25">
      <c r="C262" s="53"/>
    </row>
    <row r="263" spans="3:3" x14ac:dyDescent="0.25">
      <c r="C263" s="53"/>
    </row>
    <row r="264" spans="3:3" x14ac:dyDescent="0.25">
      <c r="C264" s="53"/>
    </row>
    <row r="265" spans="3:3" x14ac:dyDescent="0.25">
      <c r="C265" s="53"/>
    </row>
    <row r="266" spans="3:3" x14ac:dyDescent="0.25">
      <c r="C266" s="53"/>
    </row>
    <row r="267" spans="3:3" x14ac:dyDescent="0.25">
      <c r="C267" s="53"/>
    </row>
    <row r="268" spans="3:3" x14ac:dyDescent="0.25">
      <c r="C268" s="53"/>
    </row>
    <row r="269" spans="3:3" x14ac:dyDescent="0.25">
      <c r="C269" s="53"/>
    </row>
    <row r="270" spans="3:3" x14ac:dyDescent="0.25">
      <c r="C270" s="53"/>
    </row>
    <row r="271" spans="3:3" x14ac:dyDescent="0.25">
      <c r="C271" s="53"/>
    </row>
    <row r="272" spans="3:3" x14ac:dyDescent="0.25">
      <c r="C272" s="53"/>
    </row>
    <row r="273" spans="3:3" x14ac:dyDescent="0.25">
      <c r="C273" s="53"/>
    </row>
    <row r="274" spans="3:3" x14ac:dyDescent="0.25">
      <c r="C274" s="53"/>
    </row>
    <row r="275" spans="3:3" x14ac:dyDescent="0.25">
      <c r="C275" s="53"/>
    </row>
    <row r="276" spans="3:3" x14ac:dyDescent="0.25">
      <c r="C276" s="53"/>
    </row>
    <row r="277" spans="3:3" x14ac:dyDescent="0.25">
      <c r="C277" s="53"/>
    </row>
    <row r="278" spans="3:3" x14ac:dyDescent="0.25">
      <c r="C278" s="53"/>
    </row>
    <row r="279" spans="3:3" x14ac:dyDescent="0.25">
      <c r="C279" s="53"/>
    </row>
    <row r="280" spans="3:3" x14ac:dyDescent="0.25">
      <c r="C280" s="53"/>
    </row>
    <row r="281" spans="3:3" x14ac:dyDescent="0.25">
      <c r="C281" s="53"/>
    </row>
    <row r="282" spans="3:3" x14ac:dyDescent="0.25">
      <c r="C282" s="53"/>
    </row>
    <row r="283" spans="3:3" x14ac:dyDescent="0.25">
      <c r="C283" s="53"/>
    </row>
    <row r="284" spans="3:3" x14ac:dyDescent="0.25">
      <c r="C284" s="53"/>
    </row>
    <row r="285" spans="3:3" x14ac:dyDescent="0.25">
      <c r="C285" s="53"/>
    </row>
    <row r="286" spans="3:3" x14ac:dyDescent="0.25">
      <c r="C286" s="53"/>
    </row>
    <row r="287" spans="3:3" x14ac:dyDescent="0.25">
      <c r="C287" s="53"/>
    </row>
    <row r="288" spans="3:3" x14ac:dyDescent="0.25">
      <c r="C288" s="53"/>
    </row>
    <row r="289" spans="3:3" x14ac:dyDescent="0.25">
      <c r="C289" s="53"/>
    </row>
    <row r="290" spans="3:3" x14ac:dyDescent="0.25">
      <c r="C290" s="53"/>
    </row>
    <row r="291" spans="3:3" x14ac:dyDescent="0.25">
      <c r="C291" s="53"/>
    </row>
    <row r="292" spans="3:3" x14ac:dyDescent="0.25">
      <c r="C292" s="53"/>
    </row>
    <row r="293" spans="3:3" x14ac:dyDescent="0.25">
      <c r="C293" s="53"/>
    </row>
    <row r="294" spans="3:3" x14ac:dyDescent="0.25">
      <c r="C294" s="53"/>
    </row>
    <row r="295" spans="3:3" x14ac:dyDescent="0.25">
      <c r="C295" s="53"/>
    </row>
    <row r="296" spans="3:3" x14ac:dyDescent="0.25">
      <c r="C296" s="53"/>
    </row>
    <row r="297" spans="3:3" x14ac:dyDescent="0.25">
      <c r="C297" s="53"/>
    </row>
    <row r="298" spans="3:3" x14ac:dyDescent="0.25">
      <c r="C298" s="53"/>
    </row>
    <row r="299" spans="3:3" x14ac:dyDescent="0.25">
      <c r="C299" s="53"/>
    </row>
    <row r="300" spans="3:3" x14ac:dyDescent="0.25">
      <c r="C300" s="53"/>
    </row>
    <row r="301" spans="3:3" x14ac:dyDescent="0.25">
      <c r="C301" s="53"/>
    </row>
    <row r="302" spans="3:3" x14ac:dyDescent="0.25">
      <c r="C302" s="53"/>
    </row>
    <row r="303" spans="3:3" x14ac:dyDescent="0.25">
      <c r="C303" s="53"/>
    </row>
    <row r="304" spans="3:3" x14ac:dyDescent="0.25">
      <c r="C304" s="53"/>
    </row>
    <row r="305" spans="3:3" x14ac:dyDescent="0.25">
      <c r="C305" s="53"/>
    </row>
    <row r="306" spans="3:3" x14ac:dyDescent="0.25">
      <c r="C306" s="53"/>
    </row>
    <row r="307" spans="3:3" x14ac:dyDescent="0.25">
      <c r="C307" s="53"/>
    </row>
    <row r="308" spans="3:3" x14ac:dyDescent="0.25">
      <c r="C308" s="53"/>
    </row>
    <row r="309" spans="3:3" x14ac:dyDescent="0.25">
      <c r="C309" s="53"/>
    </row>
    <row r="310" spans="3:3" x14ac:dyDescent="0.25">
      <c r="C310" s="53"/>
    </row>
    <row r="311" spans="3:3" x14ac:dyDescent="0.25">
      <c r="C311" s="53"/>
    </row>
    <row r="312" spans="3:3" x14ac:dyDescent="0.25">
      <c r="C312" s="53"/>
    </row>
    <row r="313" spans="3:3" x14ac:dyDescent="0.25">
      <c r="C313" s="53"/>
    </row>
    <row r="314" spans="3:3" x14ac:dyDescent="0.25">
      <c r="C314" s="53"/>
    </row>
    <row r="315" spans="3:3" x14ac:dyDescent="0.25">
      <c r="C315" s="53"/>
    </row>
    <row r="316" spans="3:3" x14ac:dyDescent="0.25">
      <c r="C316" s="53"/>
    </row>
    <row r="317" spans="3:3" x14ac:dyDescent="0.25">
      <c r="C317" s="53"/>
    </row>
    <row r="318" spans="3:3" x14ac:dyDescent="0.25">
      <c r="C318" s="53"/>
    </row>
    <row r="319" spans="3:3" x14ac:dyDescent="0.25">
      <c r="C319" s="53"/>
    </row>
    <row r="320" spans="3:3" x14ac:dyDescent="0.25">
      <c r="C320" s="53"/>
    </row>
    <row r="321" spans="3:3" x14ac:dyDescent="0.25">
      <c r="C321" s="53"/>
    </row>
    <row r="322" spans="3:3" x14ac:dyDescent="0.25">
      <c r="C322" s="53"/>
    </row>
    <row r="323" spans="3:3" x14ac:dyDescent="0.25">
      <c r="C323" s="53"/>
    </row>
    <row r="324" spans="3:3" x14ac:dyDescent="0.25">
      <c r="C324" s="53"/>
    </row>
    <row r="325" spans="3:3" x14ac:dyDescent="0.25">
      <c r="C325" s="53"/>
    </row>
    <row r="326" spans="3:3" x14ac:dyDescent="0.25">
      <c r="C326" s="53"/>
    </row>
    <row r="327" spans="3:3" x14ac:dyDescent="0.25">
      <c r="C327" s="53"/>
    </row>
    <row r="328" spans="3:3" x14ac:dyDescent="0.25">
      <c r="C328" s="53"/>
    </row>
    <row r="329" spans="3:3" x14ac:dyDescent="0.25">
      <c r="C329" s="53"/>
    </row>
    <row r="330" spans="3:3" x14ac:dyDescent="0.25">
      <c r="C330" s="53"/>
    </row>
    <row r="331" spans="3:3" x14ac:dyDescent="0.25">
      <c r="C331" s="53"/>
    </row>
    <row r="332" spans="3:3" x14ac:dyDescent="0.25">
      <c r="C332" s="53"/>
    </row>
    <row r="333" spans="3:3" x14ac:dyDescent="0.25">
      <c r="C333" s="53"/>
    </row>
    <row r="334" spans="3:3" x14ac:dyDescent="0.25">
      <c r="C334" s="53"/>
    </row>
    <row r="335" spans="3:3" x14ac:dyDescent="0.25">
      <c r="C335" s="53"/>
    </row>
    <row r="336" spans="3:3" x14ac:dyDescent="0.25">
      <c r="C336" s="53"/>
    </row>
    <row r="337" spans="3:3" x14ac:dyDescent="0.25">
      <c r="C337" s="53"/>
    </row>
    <row r="338" spans="3:3" x14ac:dyDescent="0.25">
      <c r="C338" s="53"/>
    </row>
    <row r="339" spans="3:3" x14ac:dyDescent="0.25">
      <c r="C339" s="53"/>
    </row>
    <row r="340" spans="3:3" x14ac:dyDescent="0.25">
      <c r="C340" s="53"/>
    </row>
    <row r="341" spans="3:3" x14ac:dyDescent="0.25">
      <c r="C341" s="53"/>
    </row>
    <row r="342" spans="3:3" x14ac:dyDescent="0.25">
      <c r="C342" s="53"/>
    </row>
    <row r="343" spans="3:3" x14ac:dyDescent="0.25">
      <c r="C343" s="53"/>
    </row>
    <row r="344" spans="3:3" x14ac:dyDescent="0.25">
      <c r="C344" s="53"/>
    </row>
    <row r="345" spans="3:3" x14ac:dyDescent="0.25">
      <c r="C345" s="53"/>
    </row>
    <row r="346" spans="3:3" x14ac:dyDescent="0.25">
      <c r="C346" s="53"/>
    </row>
    <row r="347" spans="3:3" x14ac:dyDescent="0.25">
      <c r="C347" s="53"/>
    </row>
    <row r="348" spans="3:3" x14ac:dyDescent="0.25">
      <c r="C348" s="53"/>
    </row>
    <row r="349" spans="3:3" x14ac:dyDescent="0.25">
      <c r="C349" s="53"/>
    </row>
    <row r="350" spans="3:3" x14ac:dyDescent="0.25">
      <c r="C350" s="53"/>
    </row>
    <row r="351" spans="3:3" x14ac:dyDescent="0.25">
      <c r="C351" s="53"/>
    </row>
    <row r="352" spans="3:3" x14ac:dyDescent="0.25">
      <c r="C352" s="53"/>
    </row>
    <row r="353" spans="3:3" x14ac:dyDescent="0.25">
      <c r="C353" s="53"/>
    </row>
    <row r="354" spans="3:3" x14ac:dyDescent="0.25">
      <c r="C354" s="53"/>
    </row>
    <row r="355" spans="3:3" x14ac:dyDescent="0.25">
      <c r="C355" s="53"/>
    </row>
    <row r="356" spans="3:3" x14ac:dyDescent="0.25">
      <c r="C356" s="53"/>
    </row>
    <row r="357" spans="3:3" x14ac:dyDescent="0.25">
      <c r="C357" s="53"/>
    </row>
    <row r="358" spans="3:3" x14ac:dyDescent="0.25">
      <c r="C358" s="53"/>
    </row>
    <row r="359" spans="3:3" x14ac:dyDescent="0.25">
      <c r="C359" s="53"/>
    </row>
    <row r="360" spans="3:3" x14ac:dyDescent="0.25">
      <c r="C360" s="53"/>
    </row>
    <row r="361" spans="3:3" x14ac:dyDescent="0.25">
      <c r="C361" s="53"/>
    </row>
    <row r="362" spans="3:3" x14ac:dyDescent="0.25">
      <c r="C362" s="53"/>
    </row>
    <row r="363" spans="3:3" x14ac:dyDescent="0.25">
      <c r="C363" s="53"/>
    </row>
    <row r="364" spans="3:3" x14ac:dyDescent="0.25">
      <c r="C364" s="53"/>
    </row>
    <row r="365" spans="3:3" x14ac:dyDescent="0.25">
      <c r="C365" s="53"/>
    </row>
    <row r="366" spans="3:3" x14ac:dyDescent="0.25">
      <c r="C366" s="53"/>
    </row>
    <row r="367" spans="3:3" x14ac:dyDescent="0.25">
      <c r="C367" s="53"/>
    </row>
    <row r="368" spans="3:3" x14ac:dyDescent="0.25">
      <c r="C368" s="53"/>
    </row>
    <row r="369" spans="3:3" x14ac:dyDescent="0.25">
      <c r="C369" s="53"/>
    </row>
    <row r="370" spans="3:3" x14ac:dyDescent="0.25">
      <c r="C370" s="53"/>
    </row>
    <row r="371" spans="3:3" x14ac:dyDescent="0.25">
      <c r="C371" s="53"/>
    </row>
    <row r="372" spans="3:3" x14ac:dyDescent="0.25">
      <c r="C372" s="53"/>
    </row>
    <row r="373" spans="3:3" x14ac:dyDescent="0.25">
      <c r="C373" s="53"/>
    </row>
    <row r="374" spans="3:3" x14ac:dyDescent="0.25">
      <c r="C374" s="53"/>
    </row>
    <row r="375" spans="3:3" x14ac:dyDescent="0.25">
      <c r="C375" s="53"/>
    </row>
    <row r="376" spans="3:3" x14ac:dyDescent="0.25">
      <c r="C376" s="53"/>
    </row>
    <row r="377" spans="3:3" x14ac:dyDescent="0.25">
      <c r="C377" s="53"/>
    </row>
    <row r="378" spans="3:3" x14ac:dyDescent="0.25">
      <c r="C378" s="53"/>
    </row>
    <row r="379" spans="3:3" x14ac:dyDescent="0.25">
      <c r="C379" s="53"/>
    </row>
    <row r="380" spans="3:3" x14ac:dyDescent="0.25">
      <c r="C380" s="53"/>
    </row>
    <row r="381" spans="3:3" x14ac:dyDescent="0.25">
      <c r="C381" s="53"/>
    </row>
    <row r="382" spans="3:3" x14ac:dyDescent="0.25">
      <c r="C382" s="53"/>
    </row>
    <row r="383" spans="3:3" x14ac:dyDescent="0.25">
      <c r="C383" s="53"/>
    </row>
    <row r="384" spans="3:3" x14ac:dyDescent="0.25">
      <c r="C384" s="53"/>
    </row>
    <row r="385" spans="3:3" x14ac:dyDescent="0.25">
      <c r="C385" s="53"/>
    </row>
    <row r="386" spans="3:3" x14ac:dyDescent="0.25">
      <c r="C386" s="53"/>
    </row>
    <row r="387" spans="3:3" x14ac:dyDescent="0.25">
      <c r="C387" s="53"/>
    </row>
    <row r="388" spans="3:3" x14ac:dyDescent="0.25">
      <c r="C388" s="53"/>
    </row>
    <row r="389" spans="3:3" x14ac:dyDescent="0.25">
      <c r="C389" s="53"/>
    </row>
    <row r="390" spans="3:3" x14ac:dyDescent="0.25">
      <c r="C390" s="53"/>
    </row>
    <row r="391" spans="3:3" x14ac:dyDescent="0.25">
      <c r="C391" s="53"/>
    </row>
    <row r="392" spans="3:3" x14ac:dyDescent="0.25">
      <c r="C392" s="53"/>
    </row>
    <row r="393" spans="3:3" x14ac:dyDescent="0.25">
      <c r="C393" s="53"/>
    </row>
    <row r="394" spans="3:3" x14ac:dyDescent="0.25">
      <c r="C394" s="53"/>
    </row>
    <row r="395" spans="3:3" x14ac:dyDescent="0.25">
      <c r="C395" s="53"/>
    </row>
    <row r="396" spans="3:3" x14ac:dyDescent="0.25">
      <c r="C396" s="53"/>
    </row>
    <row r="397" spans="3:3" x14ac:dyDescent="0.25">
      <c r="C397" s="53"/>
    </row>
    <row r="398" spans="3:3" x14ac:dyDescent="0.25">
      <c r="C398" s="53"/>
    </row>
    <row r="399" spans="3:3" x14ac:dyDescent="0.25">
      <c r="C399" s="53"/>
    </row>
    <row r="400" spans="3:3" x14ac:dyDescent="0.25">
      <c r="C400" s="53"/>
    </row>
    <row r="401" spans="3:3" x14ac:dyDescent="0.25">
      <c r="C401" s="53"/>
    </row>
    <row r="402" spans="3:3" x14ac:dyDescent="0.25">
      <c r="C402" s="53"/>
    </row>
    <row r="403" spans="3:3" x14ac:dyDescent="0.25">
      <c r="C403" s="53"/>
    </row>
    <row r="404" spans="3:3" x14ac:dyDescent="0.25">
      <c r="C404" s="53"/>
    </row>
    <row r="405" spans="3:3" x14ac:dyDescent="0.25">
      <c r="C405" s="53"/>
    </row>
    <row r="406" spans="3:3" x14ac:dyDescent="0.25">
      <c r="C406" s="53"/>
    </row>
    <row r="407" spans="3:3" x14ac:dyDescent="0.25">
      <c r="C407" s="53"/>
    </row>
    <row r="408" spans="3:3" x14ac:dyDescent="0.25">
      <c r="C408" s="53"/>
    </row>
    <row r="409" spans="3:3" x14ac:dyDescent="0.25">
      <c r="C409" s="53"/>
    </row>
    <row r="410" spans="3:3" x14ac:dyDescent="0.25">
      <c r="C410" s="53"/>
    </row>
    <row r="411" spans="3:3" x14ac:dyDescent="0.25">
      <c r="C411" s="53"/>
    </row>
    <row r="412" spans="3:3" x14ac:dyDescent="0.25">
      <c r="C412" s="53"/>
    </row>
    <row r="413" spans="3:3" x14ac:dyDescent="0.25">
      <c r="C413" s="53"/>
    </row>
    <row r="414" spans="3:3" x14ac:dyDescent="0.25">
      <c r="C414" s="53"/>
    </row>
    <row r="415" spans="3:3" x14ac:dyDescent="0.25">
      <c r="C415" s="53"/>
    </row>
    <row r="416" spans="3:3" x14ac:dyDescent="0.25">
      <c r="C416" s="53"/>
    </row>
    <row r="417" spans="3:3" x14ac:dyDescent="0.25">
      <c r="C417" s="53"/>
    </row>
    <row r="418" spans="3:3" x14ac:dyDescent="0.25">
      <c r="C418" s="53"/>
    </row>
    <row r="419" spans="3:3" x14ac:dyDescent="0.25">
      <c r="C419" s="53"/>
    </row>
    <row r="420" spans="3:3" x14ac:dyDescent="0.25">
      <c r="C420" s="53"/>
    </row>
    <row r="421" spans="3:3" x14ac:dyDescent="0.25">
      <c r="C421" s="53"/>
    </row>
    <row r="422" spans="3:3" x14ac:dyDescent="0.25">
      <c r="C422" s="53"/>
    </row>
    <row r="423" spans="3:3" x14ac:dyDescent="0.25">
      <c r="C423" s="53"/>
    </row>
    <row r="424" spans="3:3" x14ac:dyDescent="0.25">
      <c r="C424" s="53"/>
    </row>
    <row r="425" spans="3:3" x14ac:dyDescent="0.25">
      <c r="C425" s="53"/>
    </row>
    <row r="426" spans="3:3" x14ac:dyDescent="0.25">
      <c r="C426" s="53"/>
    </row>
    <row r="427" spans="3:3" x14ac:dyDescent="0.25">
      <c r="C427" s="53"/>
    </row>
    <row r="428" spans="3:3" x14ac:dyDescent="0.25">
      <c r="C428" s="53"/>
    </row>
    <row r="429" spans="3:3" x14ac:dyDescent="0.25">
      <c r="C429" s="53"/>
    </row>
    <row r="430" spans="3:3" x14ac:dyDescent="0.25">
      <c r="C430" s="53"/>
    </row>
    <row r="431" spans="3:3" x14ac:dyDescent="0.25">
      <c r="C431" s="53"/>
    </row>
    <row r="432" spans="3:3" x14ac:dyDescent="0.25">
      <c r="C432" s="53"/>
    </row>
    <row r="433" spans="3:3" x14ac:dyDescent="0.25">
      <c r="C433" s="53"/>
    </row>
    <row r="434" spans="3:3" x14ac:dyDescent="0.25">
      <c r="C434" s="53"/>
    </row>
    <row r="435" spans="3:3" x14ac:dyDescent="0.25">
      <c r="C435" s="53"/>
    </row>
    <row r="436" spans="3:3" x14ac:dyDescent="0.25">
      <c r="C436" s="53"/>
    </row>
    <row r="437" spans="3:3" x14ac:dyDescent="0.25">
      <c r="C437" s="53"/>
    </row>
    <row r="438" spans="3:3" x14ac:dyDescent="0.25">
      <c r="C438" s="53"/>
    </row>
    <row r="439" spans="3:3" x14ac:dyDescent="0.25">
      <c r="C439" s="53"/>
    </row>
    <row r="440" spans="3:3" x14ac:dyDescent="0.25">
      <c r="C440" s="53"/>
    </row>
    <row r="441" spans="3:3" x14ac:dyDescent="0.25">
      <c r="C441" s="53"/>
    </row>
    <row r="442" spans="3:3" x14ac:dyDescent="0.25">
      <c r="C442" s="53"/>
    </row>
    <row r="443" spans="3:3" x14ac:dyDescent="0.25">
      <c r="C443" s="53"/>
    </row>
    <row r="444" spans="3:3" x14ac:dyDescent="0.25">
      <c r="C444" s="53"/>
    </row>
    <row r="445" spans="3:3" x14ac:dyDescent="0.25">
      <c r="C445" s="53"/>
    </row>
    <row r="446" spans="3:3" x14ac:dyDescent="0.25">
      <c r="C446" s="53"/>
    </row>
    <row r="447" spans="3:3" x14ac:dyDescent="0.25">
      <c r="C447" s="53"/>
    </row>
    <row r="448" spans="3:3" x14ac:dyDescent="0.25">
      <c r="C448" s="53"/>
    </row>
    <row r="449" spans="3:3" x14ac:dyDescent="0.25">
      <c r="C449" s="53"/>
    </row>
    <row r="450" spans="3:3" x14ac:dyDescent="0.25">
      <c r="C450" s="53"/>
    </row>
    <row r="451" spans="3:3" x14ac:dyDescent="0.25">
      <c r="C451" s="53"/>
    </row>
    <row r="452" spans="3:3" x14ac:dyDescent="0.25">
      <c r="C452" s="53"/>
    </row>
    <row r="453" spans="3:3" x14ac:dyDescent="0.25">
      <c r="C453" s="53"/>
    </row>
    <row r="454" spans="3:3" x14ac:dyDescent="0.25">
      <c r="C454" s="53"/>
    </row>
    <row r="455" spans="3:3" x14ac:dyDescent="0.25">
      <c r="C455" s="53"/>
    </row>
    <row r="456" spans="3:3" x14ac:dyDescent="0.25">
      <c r="C456" s="53"/>
    </row>
    <row r="457" spans="3:3" x14ac:dyDescent="0.25">
      <c r="C457" s="53"/>
    </row>
    <row r="458" spans="3:3" x14ac:dyDescent="0.25">
      <c r="C458" s="53"/>
    </row>
    <row r="459" spans="3:3" x14ac:dyDescent="0.25">
      <c r="C459" s="53"/>
    </row>
    <row r="460" spans="3:3" x14ac:dyDescent="0.25">
      <c r="C460" s="53"/>
    </row>
    <row r="461" spans="3:3" x14ac:dyDescent="0.25">
      <c r="C461" s="53"/>
    </row>
    <row r="462" spans="3:3" x14ac:dyDescent="0.25">
      <c r="C462" s="53"/>
    </row>
    <row r="463" spans="3:3" x14ac:dyDescent="0.25">
      <c r="C463" s="53"/>
    </row>
    <row r="464" spans="3:3" x14ac:dyDescent="0.25">
      <c r="C464" s="53"/>
    </row>
    <row r="465" spans="3:3" x14ac:dyDescent="0.25">
      <c r="C465" s="53"/>
    </row>
    <row r="466" spans="3:3" x14ac:dyDescent="0.25">
      <c r="C466" s="53"/>
    </row>
    <row r="467" spans="3:3" x14ac:dyDescent="0.25">
      <c r="C467" s="53"/>
    </row>
    <row r="468" spans="3:3" x14ac:dyDescent="0.25">
      <c r="C468" s="53"/>
    </row>
    <row r="469" spans="3:3" x14ac:dyDescent="0.25">
      <c r="C469" s="53"/>
    </row>
    <row r="470" spans="3:3" x14ac:dyDescent="0.25">
      <c r="C470" s="53"/>
    </row>
    <row r="471" spans="3:3" x14ac:dyDescent="0.25">
      <c r="C471" s="53"/>
    </row>
    <row r="472" spans="3:3" x14ac:dyDescent="0.25">
      <c r="C472" s="53"/>
    </row>
    <row r="473" spans="3:3" x14ac:dyDescent="0.25">
      <c r="C473" s="53"/>
    </row>
    <row r="474" spans="3:3" x14ac:dyDescent="0.25">
      <c r="C474" s="53"/>
    </row>
    <row r="475" spans="3:3" x14ac:dyDescent="0.25">
      <c r="C475" s="53"/>
    </row>
    <row r="476" spans="3:3" x14ac:dyDescent="0.25">
      <c r="C476" s="53"/>
    </row>
    <row r="477" spans="3:3" x14ac:dyDescent="0.25">
      <c r="C477" s="53"/>
    </row>
    <row r="478" spans="3:3" x14ac:dyDescent="0.25">
      <c r="C478" s="53"/>
    </row>
    <row r="479" spans="3:3" x14ac:dyDescent="0.25">
      <c r="C479" s="53"/>
    </row>
    <row r="480" spans="3:3" x14ac:dyDescent="0.25">
      <c r="C480" s="53"/>
    </row>
    <row r="481" spans="3:3" x14ac:dyDescent="0.25">
      <c r="C481" s="53"/>
    </row>
    <row r="482" spans="3:3" x14ac:dyDescent="0.25">
      <c r="C482" s="53"/>
    </row>
    <row r="483" spans="3:3" x14ac:dyDescent="0.25">
      <c r="C483" s="53"/>
    </row>
    <row r="484" spans="3:3" x14ac:dyDescent="0.25">
      <c r="C484" s="53"/>
    </row>
    <row r="485" spans="3:3" x14ac:dyDescent="0.25">
      <c r="C485" s="53"/>
    </row>
    <row r="486" spans="3:3" x14ac:dyDescent="0.25">
      <c r="C486" s="53"/>
    </row>
    <row r="487" spans="3:3" x14ac:dyDescent="0.25">
      <c r="C487" s="53"/>
    </row>
    <row r="488" spans="3:3" x14ac:dyDescent="0.25">
      <c r="C488" s="53"/>
    </row>
    <row r="489" spans="3:3" x14ac:dyDescent="0.25">
      <c r="C489" s="53"/>
    </row>
    <row r="490" spans="3:3" x14ac:dyDescent="0.25">
      <c r="C490" s="53"/>
    </row>
    <row r="491" spans="3:3" x14ac:dyDescent="0.25">
      <c r="C491" s="53"/>
    </row>
    <row r="492" spans="3:3" x14ac:dyDescent="0.25">
      <c r="C492" s="53"/>
    </row>
    <row r="493" spans="3:3" x14ac:dyDescent="0.25">
      <c r="C493" s="53"/>
    </row>
    <row r="494" spans="3:3" x14ac:dyDescent="0.25">
      <c r="C494" s="53"/>
    </row>
    <row r="495" spans="3:3" x14ac:dyDescent="0.25">
      <c r="C495" s="53"/>
    </row>
    <row r="496" spans="3:3" x14ac:dyDescent="0.25">
      <c r="C496" s="53"/>
    </row>
    <row r="497" spans="3:3" x14ac:dyDescent="0.25">
      <c r="C497" s="53"/>
    </row>
    <row r="498" spans="3:3" x14ac:dyDescent="0.25">
      <c r="C498" s="53"/>
    </row>
    <row r="499" spans="3:3" x14ac:dyDescent="0.25">
      <c r="C499" s="53"/>
    </row>
    <row r="500" spans="3:3" x14ac:dyDescent="0.25">
      <c r="C500" s="53"/>
    </row>
    <row r="501" spans="3:3" x14ac:dyDescent="0.25">
      <c r="C501" s="53"/>
    </row>
    <row r="502" spans="3:3" x14ac:dyDescent="0.25">
      <c r="C502" s="53"/>
    </row>
    <row r="503" spans="3:3" x14ac:dyDescent="0.25">
      <c r="C503" s="53"/>
    </row>
    <row r="504" spans="3:3" x14ac:dyDescent="0.25">
      <c r="C504" s="53"/>
    </row>
    <row r="505" spans="3:3" x14ac:dyDescent="0.25">
      <c r="C505" s="53"/>
    </row>
    <row r="506" spans="3:3" x14ac:dyDescent="0.25">
      <c r="C506" s="53"/>
    </row>
    <row r="507" spans="3:3" x14ac:dyDescent="0.25">
      <c r="C507" s="53"/>
    </row>
    <row r="508" spans="3:3" x14ac:dyDescent="0.25">
      <c r="C508" s="53"/>
    </row>
    <row r="509" spans="3:3" x14ac:dyDescent="0.25">
      <c r="C509" s="53"/>
    </row>
    <row r="510" spans="3:3" x14ac:dyDescent="0.25">
      <c r="C510" s="53"/>
    </row>
    <row r="511" spans="3:3" x14ac:dyDescent="0.25">
      <c r="C511" s="53"/>
    </row>
    <row r="512" spans="3:3" x14ac:dyDescent="0.25">
      <c r="C512" s="53"/>
    </row>
    <row r="513" spans="3:3" x14ac:dyDescent="0.25">
      <c r="C513" s="53"/>
    </row>
    <row r="514" spans="3:3" x14ac:dyDescent="0.25">
      <c r="C514" s="53"/>
    </row>
    <row r="515" spans="3:3" x14ac:dyDescent="0.25">
      <c r="C515" s="53"/>
    </row>
    <row r="516" spans="3:3" x14ac:dyDescent="0.25">
      <c r="C516" s="53"/>
    </row>
    <row r="517" spans="3:3" x14ac:dyDescent="0.25">
      <c r="C517" s="53"/>
    </row>
    <row r="518" spans="3:3" x14ac:dyDescent="0.25">
      <c r="C518" s="53"/>
    </row>
    <row r="519" spans="3:3" x14ac:dyDescent="0.25">
      <c r="C519" s="53"/>
    </row>
    <row r="520" spans="3:3" x14ac:dyDescent="0.25">
      <c r="C520" s="53"/>
    </row>
    <row r="521" spans="3:3" x14ac:dyDescent="0.25">
      <c r="C521" s="53"/>
    </row>
    <row r="522" spans="3:3" x14ac:dyDescent="0.25">
      <c r="C522" s="53"/>
    </row>
    <row r="523" spans="3:3" x14ac:dyDescent="0.25">
      <c r="C523" s="53"/>
    </row>
    <row r="524" spans="3:3" x14ac:dyDescent="0.25">
      <c r="C524" s="53"/>
    </row>
    <row r="525" spans="3:3" x14ac:dyDescent="0.25">
      <c r="C525" s="53"/>
    </row>
    <row r="526" spans="3:3" x14ac:dyDescent="0.25">
      <c r="C526" s="53"/>
    </row>
    <row r="527" spans="3:3" x14ac:dyDescent="0.25">
      <c r="C527" s="53"/>
    </row>
    <row r="528" spans="3:3" x14ac:dyDescent="0.25">
      <c r="C528" s="53"/>
    </row>
    <row r="529" spans="3:3" x14ac:dyDescent="0.25">
      <c r="C529" s="53"/>
    </row>
    <row r="530" spans="3:3" x14ac:dyDescent="0.25">
      <c r="C530" s="53"/>
    </row>
    <row r="531" spans="3:3" x14ac:dyDescent="0.25">
      <c r="C531" s="53"/>
    </row>
    <row r="532" spans="3:3" x14ac:dyDescent="0.25">
      <c r="C532" s="53"/>
    </row>
    <row r="533" spans="3:3" x14ac:dyDescent="0.25">
      <c r="C533" s="53"/>
    </row>
    <row r="534" spans="3:3" x14ac:dyDescent="0.25">
      <c r="C534" s="53"/>
    </row>
  </sheetData>
  <mergeCells count="37">
    <mergeCell ref="B11:O11"/>
    <mergeCell ref="B12:O12"/>
    <mergeCell ref="B9:O9"/>
    <mergeCell ref="B10:O10"/>
    <mergeCell ref="B6:O6"/>
    <mergeCell ref="B7:O7"/>
    <mergeCell ref="B8:O8"/>
    <mergeCell ref="B1:O1"/>
    <mergeCell ref="B2:O2"/>
    <mergeCell ref="B3:O3"/>
    <mergeCell ref="B4:O4"/>
    <mergeCell ref="B5:O5"/>
    <mergeCell ref="A14:O14"/>
    <mergeCell ref="N17:N18"/>
    <mergeCell ref="O17:O18"/>
    <mergeCell ref="K17:K18"/>
    <mergeCell ref="A16:A18"/>
    <mergeCell ref="B16:B18"/>
    <mergeCell ref="C16:C18"/>
    <mergeCell ref="H16:H18"/>
    <mergeCell ref="I16:K16"/>
    <mergeCell ref="I17:I18"/>
    <mergeCell ref="B101:O101"/>
    <mergeCell ref="L16:L18"/>
    <mergeCell ref="D16:D18"/>
    <mergeCell ref="E16:G16"/>
    <mergeCell ref="G17:G18"/>
    <mergeCell ref="E17:E18"/>
    <mergeCell ref="B85:O85"/>
    <mergeCell ref="M16:O16"/>
    <mergeCell ref="M17:M18"/>
    <mergeCell ref="B50:O50"/>
    <mergeCell ref="F17:F18"/>
    <mergeCell ref="B33:O33"/>
    <mergeCell ref="B46:O46"/>
    <mergeCell ref="B19:O19"/>
    <mergeCell ref="J17:J18"/>
  </mergeCells>
  <pageMargins left="1.1811023622047245" right="0.39370078740157483" top="0.78740157480314965" bottom="0.78740157480314965" header="0.31496062992125984" footer="0.31496062992125984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"/>
  <sheetViews>
    <sheetView showZeros="0" zoomScaleNormal="100" workbookViewId="0">
      <selection activeCell="Q24" sqref="Q24"/>
    </sheetView>
  </sheetViews>
  <sheetFormatPr defaultRowHeight="15" x14ac:dyDescent="0.25"/>
  <cols>
    <col min="1" max="1" width="5" style="2" customWidth="1"/>
    <col min="2" max="2" width="43.85546875" style="2" customWidth="1"/>
    <col min="3" max="10" width="10.28515625" style="2" hidden="1" customWidth="1"/>
    <col min="11" max="12" width="10.28515625" style="2" customWidth="1"/>
    <col min="13" max="13" width="11.140625" style="2" customWidth="1"/>
    <col min="14" max="14" width="10.28515625" style="2" customWidth="1"/>
    <col min="15" max="21" width="9.140625" style="2"/>
    <col min="22" max="22" width="10.5703125" style="2" customWidth="1"/>
    <col min="23" max="23" width="9.140625" style="2"/>
    <col min="24" max="24" width="9.28515625" style="2" customWidth="1"/>
    <col min="25" max="16384" width="9.140625" style="2"/>
  </cols>
  <sheetData>
    <row r="1" spans="2:14" x14ac:dyDescent="0.25">
      <c r="B1" s="566" t="s">
        <v>308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</row>
    <row r="2" spans="2:14" x14ac:dyDescent="0.25">
      <c r="B2" s="566" t="s">
        <v>512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</row>
    <row r="3" spans="2:14" x14ac:dyDescent="0.25">
      <c r="B3" s="566" t="s">
        <v>524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</row>
    <row r="4" spans="2:14" x14ac:dyDescent="0.25">
      <c r="B4" s="566" t="s">
        <v>313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</row>
    <row r="5" spans="2:14" ht="15.75" hidden="1" customHeight="1" x14ac:dyDescent="0.25">
      <c r="B5" s="565" t="s">
        <v>474</v>
      </c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</row>
    <row r="6" spans="2:14" ht="15" hidden="1" customHeight="1" x14ac:dyDescent="0.25">
      <c r="B6" s="565" t="s">
        <v>470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</row>
    <row r="7" spans="2:14" ht="15" hidden="1" customHeight="1" x14ac:dyDescent="0.25">
      <c r="B7" s="565" t="s">
        <v>474</v>
      </c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</row>
    <row r="8" spans="2:14" ht="15" hidden="1" customHeight="1" x14ac:dyDescent="0.25">
      <c r="B8" s="565" t="s">
        <v>470</v>
      </c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</row>
    <row r="9" spans="2:14" ht="15" hidden="1" customHeight="1" x14ac:dyDescent="0.25">
      <c r="B9" s="565" t="s">
        <v>474</v>
      </c>
      <c r="C9" s="565"/>
      <c r="D9" s="565"/>
      <c r="E9" s="565"/>
      <c r="F9" s="565"/>
      <c r="G9" s="565"/>
      <c r="H9" s="565"/>
      <c r="I9" s="565"/>
      <c r="J9" s="565"/>
      <c r="K9" s="565"/>
      <c r="L9" s="565"/>
      <c r="M9" s="565"/>
      <c r="N9" s="565"/>
    </row>
    <row r="10" spans="2:14" ht="15" hidden="1" customHeight="1" x14ac:dyDescent="0.25">
      <c r="B10" s="565" t="s">
        <v>470</v>
      </c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</row>
    <row r="11" spans="2:14" ht="15" hidden="1" customHeight="1" x14ac:dyDescent="0.25">
      <c r="B11" s="565" t="s">
        <v>474</v>
      </c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</row>
    <row r="12" spans="2:14" ht="15" hidden="1" customHeight="1" x14ac:dyDescent="0.25">
      <c r="B12" s="565" t="s">
        <v>470</v>
      </c>
      <c r="C12" s="565"/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</row>
    <row r="13" spans="2:14" ht="15" hidden="1" customHeight="1" x14ac:dyDescent="0.25">
      <c r="B13" s="565" t="s">
        <v>474</v>
      </c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</row>
    <row r="14" spans="2:14" ht="15" hidden="1" customHeight="1" x14ac:dyDescent="0.25">
      <c r="B14" s="565" t="s">
        <v>470</v>
      </c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</row>
    <row r="15" spans="2:14" ht="15" hidden="1" customHeight="1" x14ac:dyDescent="0.25">
      <c r="B15" s="565" t="s">
        <v>474</v>
      </c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</row>
    <row r="16" spans="2:14" ht="15" hidden="1" customHeight="1" x14ac:dyDescent="0.25">
      <c r="B16" s="565" t="s">
        <v>470</v>
      </c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</row>
    <row r="17" spans="1:14" ht="15" hidden="1" customHeight="1" x14ac:dyDescent="0.25">
      <c r="B17" s="565" t="s">
        <v>474</v>
      </c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</row>
    <row r="18" spans="1:14" ht="15" hidden="1" customHeight="1" x14ac:dyDescent="0.25">
      <c r="B18" s="565" t="s">
        <v>470</v>
      </c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</row>
    <row r="19" spans="1:14" ht="15" customHeight="1" x14ac:dyDescent="0.25"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</row>
    <row r="20" spans="1:14" ht="15" customHeight="1" x14ac:dyDescent="0.25">
      <c r="A20" s="587" t="s">
        <v>520</v>
      </c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</row>
    <row r="21" spans="1:14" x14ac:dyDescent="0.25">
      <c r="F21" s="4"/>
      <c r="N21" s="4" t="s">
        <v>376</v>
      </c>
    </row>
    <row r="22" spans="1:14" ht="15" customHeight="1" x14ac:dyDescent="0.25">
      <c r="A22" s="591" t="s">
        <v>5</v>
      </c>
      <c r="B22" s="594" t="s">
        <v>314</v>
      </c>
      <c r="C22" s="571" t="s">
        <v>316</v>
      </c>
      <c r="D22" s="575" t="s">
        <v>189</v>
      </c>
      <c r="E22" s="575"/>
      <c r="F22" s="576"/>
      <c r="G22" s="597" t="s">
        <v>318</v>
      </c>
      <c r="H22" s="600" t="s">
        <v>189</v>
      </c>
      <c r="I22" s="601"/>
      <c r="J22" s="602"/>
      <c r="K22" s="606" t="s">
        <v>0</v>
      </c>
      <c r="L22" s="607" t="s">
        <v>189</v>
      </c>
      <c r="M22" s="608"/>
      <c r="N22" s="609"/>
    </row>
    <row r="23" spans="1:14" ht="15" customHeight="1" x14ac:dyDescent="0.25">
      <c r="A23" s="592"/>
      <c r="B23" s="595"/>
      <c r="C23" s="572"/>
      <c r="D23" s="576" t="s">
        <v>1</v>
      </c>
      <c r="E23" s="605"/>
      <c r="F23" s="577" t="s">
        <v>2</v>
      </c>
      <c r="G23" s="598"/>
      <c r="H23" s="611" t="s">
        <v>1</v>
      </c>
      <c r="I23" s="611"/>
      <c r="J23" s="590" t="s">
        <v>2</v>
      </c>
      <c r="K23" s="606"/>
      <c r="L23" s="606" t="s">
        <v>1</v>
      </c>
      <c r="M23" s="606"/>
      <c r="N23" s="610" t="s">
        <v>2</v>
      </c>
    </row>
    <row r="24" spans="1:14" ht="28.5" customHeight="1" x14ac:dyDescent="0.25">
      <c r="A24" s="593"/>
      <c r="B24" s="596"/>
      <c r="C24" s="573"/>
      <c r="D24" s="88" t="s">
        <v>3</v>
      </c>
      <c r="E24" s="89" t="s">
        <v>4</v>
      </c>
      <c r="F24" s="577"/>
      <c r="G24" s="599"/>
      <c r="H24" s="90" t="s">
        <v>3</v>
      </c>
      <c r="I24" s="91" t="s">
        <v>4</v>
      </c>
      <c r="J24" s="590"/>
      <c r="K24" s="606"/>
      <c r="L24" s="141" t="s">
        <v>3</v>
      </c>
      <c r="M24" s="142" t="s">
        <v>4</v>
      </c>
      <c r="N24" s="610"/>
    </row>
    <row r="25" spans="1:14" ht="15" customHeight="1" x14ac:dyDescent="0.25">
      <c r="A25" s="5" t="s">
        <v>69</v>
      </c>
      <c r="B25" s="17" t="s">
        <v>55</v>
      </c>
      <c r="C25" s="16">
        <f>D25+F25</f>
        <v>110.5</v>
      </c>
      <c r="D25" s="16">
        <f>'4 pr._savarankiškosios f-jos'!E26</f>
        <v>110.5</v>
      </c>
      <c r="E25" s="16">
        <f>'4 pr._savarankiškosios f-jos'!F26</f>
        <v>105.9</v>
      </c>
      <c r="F25" s="16">
        <f>'4 pr._savarankiškosios f-jos'!G26</f>
        <v>0</v>
      </c>
      <c r="G25" s="10">
        <f>H25+J25</f>
        <v>0</v>
      </c>
      <c r="H25" s="10">
        <f>'4 pr._savarankiškosios f-jos'!I26</f>
        <v>0</v>
      </c>
      <c r="I25" s="10">
        <f>'4 pr._savarankiškosios f-jos'!J26</f>
        <v>0</v>
      </c>
      <c r="J25" s="10">
        <f>'4 pr._savarankiškosios f-jos'!K26</f>
        <v>0</v>
      </c>
      <c r="K25" s="94">
        <f>L25+N25</f>
        <v>110.5</v>
      </c>
      <c r="L25" s="94">
        <f>'4 pr._savarankiškosios f-jos'!M26</f>
        <v>110.5</v>
      </c>
      <c r="M25" s="94">
        <f>'4 pr._savarankiškosios f-jos'!N26</f>
        <v>105.9</v>
      </c>
      <c r="N25" s="94">
        <f>'4 pr._savarankiškosios f-jos'!O26</f>
        <v>0</v>
      </c>
    </row>
    <row r="26" spans="1:14" ht="15" customHeight="1" x14ac:dyDescent="0.25">
      <c r="A26" s="13" t="s">
        <v>177</v>
      </c>
      <c r="B26" s="17" t="s">
        <v>20</v>
      </c>
      <c r="C26" s="16">
        <f>D26+F26</f>
        <v>16544.400000000001</v>
      </c>
      <c r="D26" s="16">
        <f>'4 pr._savarankiškosios f-jos'!E27+'4 pr._savarankiškosios f-jos'!E93+'4 pr._savarankiškosios f-jos'!E147+'4 pr._savarankiškosios f-jos'!E151+'4 pr._savarankiškosios f-jos'!E189+'4 pr._savarankiškosios f-jos'!E194+'4 pr._savarankiškosios f-jos'!E211+'5 pr._valstybinės f-jos'!E26+'5 pr._valstybinės f-jos'!E96+'5 pr._valstybinės f-jos'!E122+'6 pr._ugdymo reikmės'!E20+'8 pr._aplinkos apsaugos s. p.'!E18+'8 pr._aplinkos apsaugos s. p.'!E21+'9 pr._įstaigų pajamos'!E38+'9 pr._įstaigų pajamos'!E64+'10 pr._skolintos lėšos'!E32+'10 pr._skolintos lėšos'!E35+'10 pr._skolintos lėšos'!E42+'10 pr._skolintos lėšos'!E45+'10 pr._skolintos lėšos'!E48+'10 pr._skolintos lėšos'!E51+'10 pr._skolintos lėšos'!E55+'7 pr._kita dotacija'!E26+'7 pr._kita dotacija'!E79+'7 pr._kita dotacija'!E92+'7 pr._kita dotacija'!E103+'7 pr._kita dotacija'!E256+'7 pr._kita dotacija'!E262+'7 pr._kita dotacija'!E322+'11 pr._apyvartinės lėšos'!E19+'11 pr._apyvartinės lėšos'!E26+'11 pr._apyvartinės lėšos'!E33+'11 pr._apyvartinės lėšos'!E49+'11 pr._apyvartinės lėšos'!E52+'11 pr._apyvartinės lėšos'!E59+'11 pr._apyvartinės lėšos'!E67+'11 pr._apyvartinės lėšos'!E79+'11 pr._apyvartinės lėšos'!E122+'11 pr._apyvartinės lėšos'!E127+'11 pr._apyvartinės lėšos'!E132+'11 pr._apyvartinės lėšos'!E136</f>
        <v>12896.1</v>
      </c>
      <c r="E26" s="16">
        <f>'4 pr._savarankiškosios f-jos'!F27+'4 pr._savarankiškosios f-jos'!F93+'4 pr._savarankiškosios f-jos'!F147+'4 pr._savarankiškosios f-jos'!F151+'4 pr._savarankiškosios f-jos'!F189+'4 pr._savarankiškosios f-jos'!F194+'4 pr._savarankiškosios f-jos'!F211+'5 pr._valstybinės f-jos'!F26+'5 pr._valstybinės f-jos'!F96+'5 pr._valstybinės f-jos'!F122+'6 pr._ugdymo reikmės'!F20+'8 pr._aplinkos apsaugos s. p.'!F18+'8 pr._aplinkos apsaugos s. p.'!F21+'9 pr._įstaigų pajamos'!F38+'9 pr._įstaigų pajamos'!F64+'10 pr._skolintos lėšos'!F32+'10 pr._skolintos lėšos'!F35+'10 pr._skolintos lėšos'!F42+'10 pr._skolintos lėšos'!F45+'10 pr._skolintos lėšos'!F48+'10 pr._skolintos lėšos'!F51+'10 pr._skolintos lėšos'!F55+'7 pr._kita dotacija'!F26+'7 pr._kita dotacija'!F79+'7 pr._kita dotacija'!F92+'7 pr._kita dotacija'!F103+'7 pr._kita dotacija'!F256+'7 pr._kita dotacija'!F262+'7 pr._kita dotacija'!F322+'11 pr._apyvartinės lėšos'!F19+'11 pr._apyvartinės lėšos'!F26+'11 pr._apyvartinės lėšos'!F33+'11 pr._apyvartinės lėšos'!F49+'11 pr._apyvartinės lėšos'!F52+'11 pr._apyvartinės lėšos'!F59+'11 pr._apyvartinės lėšos'!F67+'11 pr._apyvartinės lėšos'!F79+'11 pr._apyvartinės lėšos'!F122+'11 pr._apyvartinės lėšos'!F127+'11 pr._apyvartinės lėšos'!F132+'11 pr._apyvartinės lėšos'!F136</f>
        <v>3754.7999999999997</v>
      </c>
      <c r="F26" s="16">
        <f>'4 pr._savarankiškosios f-jos'!G27+'4 pr._savarankiškosios f-jos'!G93+'4 pr._savarankiškosios f-jos'!G147+'4 pr._savarankiškosios f-jos'!G151+'4 pr._savarankiškosios f-jos'!G189+'4 pr._savarankiškosios f-jos'!G194+'4 pr._savarankiškosios f-jos'!G211+'5 pr._valstybinės f-jos'!G26+'5 pr._valstybinės f-jos'!G96+'5 pr._valstybinės f-jos'!G122+'6 pr._ugdymo reikmės'!G20+'8 pr._aplinkos apsaugos s. p.'!G18+'8 pr._aplinkos apsaugos s. p.'!G21+'9 pr._įstaigų pajamos'!G38+'9 pr._įstaigų pajamos'!G64+'10 pr._skolintos lėšos'!G32+'10 pr._skolintos lėšos'!G35+'10 pr._skolintos lėšos'!G42+'10 pr._skolintos lėšos'!G45+'10 pr._skolintos lėšos'!G48+'10 pr._skolintos lėšos'!G51+'10 pr._skolintos lėšos'!G55+'7 pr._kita dotacija'!G26+'7 pr._kita dotacija'!G79+'7 pr._kita dotacija'!G92+'7 pr._kita dotacija'!G103+'7 pr._kita dotacija'!G256+'7 pr._kita dotacija'!G262+'7 pr._kita dotacija'!G322+'11 pr._apyvartinės lėšos'!G19+'11 pr._apyvartinės lėšos'!G26+'11 pr._apyvartinės lėšos'!G33+'11 pr._apyvartinės lėšos'!G49+'11 pr._apyvartinės lėšos'!G52+'11 pr._apyvartinės lėšos'!G59+'11 pr._apyvartinės lėšos'!G67+'11 pr._apyvartinės lėšos'!G79+'11 pr._apyvartinės lėšos'!G122+'11 pr._apyvartinės lėšos'!G127+'11 pr._apyvartinės lėšos'!G132+'11 pr._apyvartinės lėšos'!G136</f>
        <v>3648.2999999999997</v>
      </c>
      <c r="G26" s="10">
        <f t="shared" ref="G26" si="0">H26+J26</f>
        <v>0</v>
      </c>
      <c r="H26" s="10">
        <f>'4 pr._savarankiškosios f-jos'!I27+'4 pr._savarankiškosios f-jos'!I93+'4 pr._savarankiškosios f-jos'!I147+'4 pr._savarankiškosios f-jos'!I151+'4 pr._savarankiškosios f-jos'!I189+'4 pr._savarankiškosios f-jos'!I194+'4 pr._savarankiškosios f-jos'!I211+'5 pr._valstybinės f-jos'!I26+'5 pr._valstybinės f-jos'!I96+'5 pr._valstybinės f-jos'!I122+'6 pr._ugdymo reikmės'!I20+'8 pr._aplinkos apsaugos s. p.'!I18+'8 pr._aplinkos apsaugos s. p.'!I21+'9 pr._įstaigų pajamos'!I38+'9 pr._įstaigų pajamos'!I64+'10 pr._skolintos lėšos'!I32+'10 pr._skolintos lėšos'!I35+'10 pr._skolintos lėšos'!I42+'10 pr._skolintos lėšos'!I45+'10 pr._skolintos lėšos'!I48+'10 pr._skolintos lėšos'!I51+'10 pr._skolintos lėšos'!I55+'7 pr._kita dotacija'!I26+'7 pr._kita dotacija'!I79+'7 pr._kita dotacija'!I92+'7 pr._kita dotacija'!I103+'7 pr._kita dotacija'!I256+'7 pr._kita dotacija'!I262+'7 pr._kita dotacija'!I322+'11 pr._apyvartinės lėšos'!I19+'11 pr._apyvartinės lėšos'!I26+'11 pr._apyvartinės lėšos'!I33+'11 pr._apyvartinės lėšos'!I49+'11 pr._apyvartinės lėšos'!I52+'11 pr._apyvartinės lėšos'!I59+'11 pr._apyvartinės lėšos'!I67+'11 pr._apyvartinės lėšos'!I79+'11 pr._apyvartinės lėšos'!I122+'11 pr._apyvartinės lėšos'!I127+'11 pr._apyvartinės lėšos'!I132+'11 pr._apyvartinės lėšos'!I136</f>
        <v>0</v>
      </c>
      <c r="I26" s="10">
        <f>'4 pr._savarankiškosios f-jos'!J27+'4 pr._savarankiškosios f-jos'!J93+'4 pr._savarankiškosios f-jos'!J147+'4 pr._savarankiškosios f-jos'!J151+'4 pr._savarankiškosios f-jos'!J189+'4 pr._savarankiškosios f-jos'!J194+'4 pr._savarankiškosios f-jos'!J211+'5 pr._valstybinės f-jos'!J26+'5 pr._valstybinės f-jos'!J96+'5 pr._valstybinės f-jos'!J122+'6 pr._ugdymo reikmės'!J20+'8 pr._aplinkos apsaugos s. p.'!J18+'8 pr._aplinkos apsaugos s. p.'!J21+'9 pr._įstaigų pajamos'!J38+'9 pr._įstaigų pajamos'!J64+'10 pr._skolintos lėšos'!J32+'10 pr._skolintos lėšos'!J35+'10 pr._skolintos lėšos'!J42+'10 pr._skolintos lėšos'!J45+'10 pr._skolintos lėšos'!J48+'10 pr._skolintos lėšos'!J51+'10 pr._skolintos lėšos'!J55+'7 pr._kita dotacija'!J26+'7 pr._kita dotacija'!J79+'7 pr._kita dotacija'!J92+'7 pr._kita dotacija'!J103+'7 pr._kita dotacija'!J256+'7 pr._kita dotacija'!J262+'7 pr._kita dotacija'!J322+'11 pr._apyvartinės lėšos'!J19+'11 pr._apyvartinės lėšos'!J26+'11 pr._apyvartinės lėšos'!J33+'11 pr._apyvartinės lėšos'!J49+'11 pr._apyvartinės lėšos'!J52+'11 pr._apyvartinės lėšos'!J59+'11 pr._apyvartinės lėšos'!J67+'11 pr._apyvartinės lėšos'!J79+'11 pr._apyvartinės lėšos'!J122+'11 pr._apyvartinės lėšos'!J127+'11 pr._apyvartinės lėšos'!J132+'11 pr._apyvartinės lėšos'!J136</f>
        <v>0</v>
      </c>
      <c r="J26" s="10">
        <f>'4 pr._savarankiškosios f-jos'!K27+'4 pr._savarankiškosios f-jos'!K93+'4 pr._savarankiškosios f-jos'!K147+'4 pr._savarankiškosios f-jos'!K151+'4 pr._savarankiškosios f-jos'!K189+'4 pr._savarankiškosios f-jos'!K194+'4 pr._savarankiškosios f-jos'!K211+'5 pr._valstybinės f-jos'!K26+'5 pr._valstybinės f-jos'!K96+'5 pr._valstybinės f-jos'!K122+'6 pr._ugdymo reikmės'!K20+'8 pr._aplinkos apsaugos s. p.'!K18+'8 pr._aplinkos apsaugos s. p.'!K21+'9 pr._įstaigų pajamos'!K38+'9 pr._įstaigų pajamos'!K64+'10 pr._skolintos lėšos'!K32+'10 pr._skolintos lėšos'!K35+'10 pr._skolintos lėšos'!K42+'10 pr._skolintos lėšos'!K45+'10 pr._skolintos lėšos'!K48+'10 pr._skolintos lėšos'!K51+'10 pr._skolintos lėšos'!K55+'7 pr._kita dotacija'!K26+'7 pr._kita dotacija'!K79+'7 pr._kita dotacija'!K92+'7 pr._kita dotacija'!K103+'7 pr._kita dotacija'!K256+'7 pr._kita dotacija'!K262+'7 pr._kita dotacija'!K322+'11 pr._apyvartinės lėšos'!K19+'11 pr._apyvartinės lėšos'!K26+'11 pr._apyvartinės lėšos'!K33+'11 pr._apyvartinės lėšos'!K49+'11 pr._apyvartinės lėšos'!K52+'11 pr._apyvartinės lėšos'!K59+'11 pr._apyvartinės lėšos'!K67+'11 pr._apyvartinės lėšos'!K79+'11 pr._apyvartinės lėšos'!K122+'11 pr._apyvartinės lėšos'!K127+'11 pr._apyvartinės lėšos'!K132+'11 pr._apyvartinės lėšos'!K136</f>
        <v>0</v>
      </c>
      <c r="K26" s="94">
        <f t="shared" ref="K26" si="1">L26+N26</f>
        <v>16544.400000000001</v>
      </c>
      <c r="L26" s="94">
        <f>'4 pr._savarankiškosios f-jos'!M27+'4 pr._savarankiškosios f-jos'!M93+'4 pr._savarankiškosios f-jos'!M147+'4 pr._savarankiškosios f-jos'!M151+'4 pr._savarankiškosios f-jos'!M189+'4 pr._savarankiškosios f-jos'!M194+'4 pr._savarankiškosios f-jos'!M211+'5 pr._valstybinės f-jos'!M26+'5 pr._valstybinės f-jos'!M96+'5 pr._valstybinės f-jos'!M122+'6 pr._ugdymo reikmės'!M20+'8 pr._aplinkos apsaugos s. p.'!M18+'8 pr._aplinkos apsaugos s. p.'!M21+'9 pr._įstaigų pajamos'!M38+'9 pr._įstaigų pajamos'!M64+'10 pr._skolintos lėšos'!M32+'10 pr._skolintos lėšos'!M35+'10 pr._skolintos lėšos'!M42+'10 pr._skolintos lėšos'!M45+'10 pr._skolintos lėšos'!M48+'10 pr._skolintos lėšos'!M51+'10 pr._skolintos lėšos'!M55+'7 pr._kita dotacija'!M26+'7 pr._kita dotacija'!M79+'7 pr._kita dotacija'!M92+'7 pr._kita dotacija'!M103+'7 pr._kita dotacija'!M256+'7 pr._kita dotacija'!M262+'7 pr._kita dotacija'!M322+'11 pr._apyvartinės lėšos'!M19+'11 pr._apyvartinės lėšos'!M26+'11 pr._apyvartinės lėšos'!M33+'11 pr._apyvartinės lėšos'!M49+'11 pr._apyvartinės lėšos'!M52+'11 pr._apyvartinės lėšos'!M59+'11 pr._apyvartinės lėšos'!M67+'11 pr._apyvartinės lėšos'!M79+'11 pr._apyvartinės lėšos'!M122+'11 pr._apyvartinės lėšos'!M127+'11 pr._apyvartinės lėšos'!M132+'11 pr._apyvartinės lėšos'!M136</f>
        <v>12896.1</v>
      </c>
      <c r="M26" s="94">
        <f>'4 pr._savarankiškosios f-jos'!N27+'4 pr._savarankiškosios f-jos'!N93+'4 pr._savarankiškosios f-jos'!N147+'4 pr._savarankiškosios f-jos'!N151+'4 pr._savarankiškosios f-jos'!N189+'4 pr._savarankiškosios f-jos'!N194+'4 pr._savarankiškosios f-jos'!N211+'5 pr._valstybinės f-jos'!N26+'5 pr._valstybinės f-jos'!N96+'5 pr._valstybinės f-jos'!N122+'6 pr._ugdymo reikmės'!N20+'8 pr._aplinkos apsaugos s. p.'!N18+'8 pr._aplinkos apsaugos s. p.'!N21+'9 pr._įstaigų pajamos'!N38+'9 pr._įstaigų pajamos'!N64+'10 pr._skolintos lėšos'!N32+'10 pr._skolintos lėšos'!N35+'10 pr._skolintos lėšos'!N42+'10 pr._skolintos lėšos'!N45+'10 pr._skolintos lėšos'!N48+'10 pr._skolintos lėšos'!N51+'10 pr._skolintos lėšos'!N55+'7 pr._kita dotacija'!N26+'7 pr._kita dotacija'!N79+'7 pr._kita dotacija'!N92+'7 pr._kita dotacija'!N103+'7 pr._kita dotacija'!N256+'7 pr._kita dotacija'!N262+'7 pr._kita dotacija'!N322+'11 pr._apyvartinės lėšos'!N19+'11 pr._apyvartinės lėšos'!N26+'11 pr._apyvartinės lėšos'!N33+'11 pr._apyvartinės lėšos'!N49+'11 pr._apyvartinės lėšos'!N52+'11 pr._apyvartinės lėšos'!N59+'11 pr._apyvartinės lėšos'!N67+'11 pr._apyvartinės lėšos'!N79+'11 pr._apyvartinės lėšos'!N122+'11 pr._apyvartinės lėšos'!N127+'11 pr._apyvartinės lėšos'!N132+'11 pr._apyvartinės lėšos'!N136</f>
        <v>3754.7999999999997</v>
      </c>
      <c r="N26" s="94">
        <f>'4 pr._savarankiškosios f-jos'!O27+'4 pr._savarankiškosios f-jos'!O93+'4 pr._savarankiškosios f-jos'!O147+'4 pr._savarankiškosios f-jos'!O151+'4 pr._savarankiškosios f-jos'!O189+'4 pr._savarankiškosios f-jos'!O194+'4 pr._savarankiškosios f-jos'!O211+'5 pr._valstybinės f-jos'!O26+'5 pr._valstybinės f-jos'!O96+'5 pr._valstybinės f-jos'!O122+'6 pr._ugdymo reikmės'!O20+'8 pr._aplinkos apsaugos s. p.'!O18+'8 pr._aplinkos apsaugos s. p.'!O21+'9 pr._įstaigų pajamos'!O38+'9 pr._įstaigų pajamos'!O64+'10 pr._skolintos lėšos'!O32+'10 pr._skolintos lėšos'!O35+'10 pr._skolintos lėšos'!O42+'10 pr._skolintos lėšos'!O45+'10 pr._skolintos lėšos'!O48+'10 pr._skolintos lėšos'!O51+'10 pr._skolintos lėšos'!O55+'7 pr._kita dotacija'!O26+'7 pr._kita dotacija'!O79+'7 pr._kita dotacija'!O92+'7 pr._kita dotacija'!O103+'7 pr._kita dotacija'!O256+'7 pr._kita dotacija'!O262+'7 pr._kita dotacija'!O322+'11 pr._apyvartinės lėšos'!O19+'11 pr._apyvartinės lėšos'!O26+'11 pr._apyvartinės lėšos'!O33+'11 pr._apyvartinės lėšos'!O49+'11 pr._apyvartinės lėšos'!O52+'11 pr._apyvartinės lėšos'!O59+'11 pr._apyvartinės lėšos'!O67+'11 pr._apyvartinės lėšos'!O79+'11 pr._apyvartinės lėšos'!O122+'11 pr._apyvartinės lėšos'!O127+'11 pr._apyvartinės lėšos'!O132+'11 pr._apyvartinės lėšos'!O136</f>
        <v>3648.2999999999997</v>
      </c>
    </row>
    <row r="27" spans="1:14" ht="15" customHeight="1" x14ac:dyDescent="0.25">
      <c r="A27" s="5" t="s">
        <v>70</v>
      </c>
      <c r="B27" s="17" t="s">
        <v>7</v>
      </c>
      <c r="C27" s="16">
        <f t="shared" ref="C27:C37" si="2">D27+F27</f>
        <v>184.2</v>
      </c>
      <c r="D27" s="16">
        <f>'4 pr._savarankiškosios f-jos'!E32+'4 pr._savarankiškosios f-jos'!E101+'4 pr._savarankiškosios f-jos'!E195+'5 pr._valstybinės f-jos'!E44+'5 pr._valstybinės f-jos'!E98+'7 pr._kita dotacija'!E32+'7 pr._kita dotacija'!E267+'9 pr._įstaigų pajamos'!E39+'9 pr._įstaigų pajamos'!E51++'9 pr._įstaigų pajamos'!E103</f>
        <v>184.2</v>
      </c>
      <c r="E27" s="16">
        <f>'4 pr._savarankiškosios f-jos'!F32+'4 pr._savarankiškosios f-jos'!F101+'4 pr._savarankiškosios f-jos'!F195+'5 pr._valstybinės f-jos'!F44+'5 pr._valstybinės f-jos'!F98+'7 pr._kita dotacija'!F32+'7 pr._kita dotacija'!F267+'9 pr._įstaigų pajamos'!F39+'9 pr._įstaigų pajamos'!F51++'9 pr._įstaigų pajamos'!F103</f>
        <v>131.6</v>
      </c>
      <c r="F27" s="16">
        <f>'4 pr._savarankiškosios f-jos'!G32+'4 pr._savarankiškosios f-jos'!G101+'4 pr._savarankiškosios f-jos'!G195+'5 pr._valstybinės f-jos'!G44+'5 pr._valstybinės f-jos'!G98+'7 pr._kita dotacija'!G32+'7 pr._kita dotacija'!G267+'9 pr._įstaigų pajamos'!G39+'9 pr._įstaigų pajamos'!G51++'9 pr._įstaigų pajamos'!G103</f>
        <v>0</v>
      </c>
      <c r="G27" s="10">
        <f t="shared" ref="G27:G39" si="3">H27+J27</f>
        <v>0</v>
      </c>
      <c r="H27" s="10">
        <f>'4 pr._savarankiškosios f-jos'!I32+'4 pr._savarankiškosios f-jos'!I101+'4 pr._savarankiškosios f-jos'!I195+'5 pr._valstybinės f-jos'!I44+'5 pr._valstybinės f-jos'!I98+'7 pr._kita dotacija'!I32+'7 pr._kita dotacija'!I267+'9 pr._įstaigų pajamos'!I39+'9 pr._įstaigų pajamos'!I51++'9 pr._įstaigų pajamos'!I103</f>
        <v>0</v>
      </c>
      <c r="I27" s="10">
        <f>'4 pr._savarankiškosios f-jos'!J32+'4 pr._savarankiškosios f-jos'!J101+'4 pr._savarankiškosios f-jos'!J195+'5 pr._valstybinės f-jos'!J44+'5 pr._valstybinės f-jos'!J98+'7 pr._kita dotacija'!J32+'7 pr._kita dotacija'!J267+'9 pr._įstaigų pajamos'!J39+'9 pr._įstaigų pajamos'!J51++'9 pr._įstaigų pajamos'!J103</f>
        <v>0</v>
      </c>
      <c r="J27" s="10">
        <f>'4 pr._savarankiškosios f-jos'!K32+'4 pr._savarankiškosios f-jos'!K101+'4 pr._savarankiškosios f-jos'!K195+'5 pr._valstybinės f-jos'!K44+'5 pr._valstybinės f-jos'!K98+'7 pr._kita dotacija'!K32+'7 pr._kita dotacija'!K267+'9 pr._įstaigų pajamos'!K39+'9 pr._įstaigų pajamos'!K51++'9 pr._įstaigų pajamos'!K103</f>
        <v>0</v>
      </c>
      <c r="K27" s="94">
        <f t="shared" ref="K27:K39" si="4">L27+N27</f>
        <v>184.2</v>
      </c>
      <c r="L27" s="94">
        <f>'4 pr._savarankiškosios f-jos'!M32+'4 pr._savarankiškosios f-jos'!M101+'4 pr._savarankiškosios f-jos'!M195+'5 pr._valstybinės f-jos'!M44+'5 pr._valstybinės f-jos'!M98+'7 pr._kita dotacija'!M32+'7 pr._kita dotacija'!M267+'9 pr._įstaigų pajamos'!M39+'9 pr._įstaigų pajamos'!M51++'9 pr._įstaigų pajamos'!M103</f>
        <v>184.2</v>
      </c>
      <c r="M27" s="94">
        <f>'4 pr._savarankiškosios f-jos'!N32+'4 pr._savarankiškosios f-jos'!N101+'4 pr._savarankiškosios f-jos'!N195+'5 pr._valstybinės f-jos'!N44+'5 pr._valstybinės f-jos'!N98+'7 pr._kita dotacija'!N32+'7 pr._kita dotacija'!N267+'9 pr._įstaigų pajamos'!N39+'9 pr._įstaigų pajamos'!N51++'9 pr._įstaigų pajamos'!N103</f>
        <v>131.6</v>
      </c>
      <c r="N27" s="94">
        <f>'4 pr._savarankiškosios f-jos'!O32+'4 pr._savarankiškosios f-jos'!O101+'4 pr._savarankiškosios f-jos'!O195+'5 pr._valstybinės f-jos'!O44+'5 pr._valstybinės f-jos'!O98+'7 pr._kita dotacija'!O32+'7 pr._kita dotacija'!O267+'9 pr._įstaigų pajamos'!O39+'9 pr._įstaigų pajamos'!O51++'9 pr._įstaigų pajamos'!O103</f>
        <v>0</v>
      </c>
    </row>
    <row r="28" spans="1:14" ht="15" customHeight="1" x14ac:dyDescent="0.25">
      <c r="A28" s="5" t="s">
        <v>71</v>
      </c>
      <c r="B28" s="17" t="s">
        <v>10</v>
      </c>
      <c r="C28" s="16">
        <f t="shared" si="2"/>
        <v>166.5</v>
      </c>
      <c r="D28" s="16">
        <f>'4 pr._savarankiškosios f-jos'!E38+'4 pr._savarankiškosios f-jos'!E105+'4 pr._savarankiškosios f-jos'!E196+'5 pr._valstybinės f-jos'!E48+'5 pr._valstybinės f-jos'!E100+'7 pr._kita dotacija'!E271+'7 pr._kita dotacija'!E36+'9 pr._įstaigų pajamos'!E40+'9 pr._įstaigų pajamos'!E52+'9 pr._įstaigų pajamos'!E104+'11 pr._apyvartinės lėšos'!E72</f>
        <v>166.5</v>
      </c>
      <c r="E28" s="16">
        <f>'4 pr._savarankiškosios f-jos'!F38+'4 pr._savarankiškosios f-jos'!F105+'4 pr._savarankiškosios f-jos'!F196+'5 pr._valstybinės f-jos'!F48+'5 pr._valstybinės f-jos'!F100+'7 pr._kita dotacija'!F271+'7 pr._kita dotacija'!F36+'9 pr._įstaigų pajamos'!F40+'9 pr._įstaigų pajamos'!F52+'9 pr._įstaigų pajamos'!F104+'11 pr._apyvartinės lėšos'!F72</f>
        <v>125.80000000000001</v>
      </c>
      <c r="F28" s="16">
        <f>'4 pr._savarankiškosios f-jos'!G38+'4 pr._savarankiškosios f-jos'!G105+'4 pr._savarankiškosios f-jos'!G196+'5 pr._valstybinės f-jos'!G48+'5 pr._valstybinės f-jos'!G100+'7 pr._kita dotacija'!G271+'7 pr._kita dotacija'!G36+'9 pr._įstaigų pajamos'!G40+'9 pr._įstaigų pajamos'!G52+'9 pr._įstaigų pajamos'!G104+'11 pr._apyvartinės lėšos'!G72</f>
        <v>0</v>
      </c>
      <c r="G28" s="10">
        <f t="shared" si="3"/>
        <v>0</v>
      </c>
      <c r="H28" s="10">
        <f>'4 pr._savarankiškosios f-jos'!I38+'4 pr._savarankiškosios f-jos'!I105+'4 pr._savarankiškosios f-jos'!I196+'5 pr._valstybinės f-jos'!I48+'5 pr._valstybinės f-jos'!I100+'7 pr._kita dotacija'!I271+'7 pr._kita dotacija'!I36+'9 pr._įstaigų pajamos'!I40+'9 pr._įstaigų pajamos'!I52+'9 pr._įstaigų pajamos'!I104+'11 pr._apyvartinės lėšos'!I72</f>
        <v>0</v>
      </c>
      <c r="I28" s="10">
        <f>'4 pr._savarankiškosios f-jos'!J38+'4 pr._savarankiškosios f-jos'!J105+'4 pr._savarankiškosios f-jos'!J196+'5 pr._valstybinės f-jos'!J48+'5 pr._valstybinės f-jos'!J100+'7 pr._kita dotacija'!J271+'7 pr._kita dotacija'!J36+'9 pr._įstaigų pajamos'!J40+'9 pr._įstaigų pajamos'!J52+'9 pr._įstaigų pajamos'!J104+'11 pr._apyvartinės lėšos'!J72</f>
        <v>0</v>
      </c>
      <c r="J28" s="10">
        <f>'4 pr._savarankiškosios f-jos'!K38+'4 pr._savarankiškosios f-jos'!K105+'4 pr._savarankiškosios f-jos'!K196+'5 pr._valstybinės f-jos'!K48+'5 pr._valstybinės f-jos'!K100+'7 pr._kita dotacija'!K271+'7 pr._kita dotacija'!K36+'9 pr._įstaigų pajamos'!K40+'9 pr._įstaigų pajamos'!K52+'9 pr._įstaigų pajamos'!K104+'11 pr._apyvartinės lėšos'!K72</f>
        <v>0</v>
      </c>
      <c r="K28" s="94">
        <f t="shared" si="4"/>
        <v>166.5</v>
      </c>
      <c r="L28" s="94">
        <f>'4 pr._savarankiškosios f-jos'!M38+'4 pr._savarankiškosios f-jos'!M105+'4 pr._savarankiškosios f-jos'!M196+'5 pr._valstybinės f-jos'!M48+'5 pr._valstybinės f-jos'!M100+'7 pr._kita dotacija'!M271+'7 pr._kita dotacija'!M36+'9 pr._įstaigų pajamos'!M40+'9 pr._įstaigų pajamos'!M52+'9 pr._įstaigų pajamos'!M104+'11 pr._apyvartinės lėšos'!M72</f>
        <v>166.5</v>
      </c>
      <c r="M28" s="94">
        <f>'4 pr._savarankiškosios f-jos'!N38+'4 pr._savarankiškosios f-jos'!N105+'4 pr._savarankiškosios f-jos'!N196+'5 pr._valstybinės f-jos'!N48+'5 pr._valstybinės f-jos'!N100+'7 pr._kita dotacija'!N271+'7 pr._kita dotacija'!N36+'9 pr._įstaigų pajamos'!N40+'9 pr._įstaigų pajamos'!N52+'9 pr._įstaigų pajamos'!N104+'11 pr._apyvartinės lėšos'!N72</f>
        <v>125.80000000000001</v>
      </c>
      <c r="N28" s="94">
        <f>'4 pr._savarankiškosios f-jos'!O38+'4 pr._savarankiškosios f-jos'!O105+'4 pr._savarankiškosios f-jos'!O196+'5 pr._valstybinės f-jos'!O48+'5 pr._valstybinės f-jos'!O100+'7 pr._kita dotacija'!O271+'7 pr._kita dotacija'!O36+'9 pr._įstaigų pajamos'!O40+'9 pr._įstaigų pajamos'!O52+'9 pr._įstaigų pajamos'!O104+'11 pr._apyvartinės lėšos'!O72</f>
        <v>0</v>
      </c>
    </row>
    <row r="29" spans="1:14" ht="15" customHeight="1" x14ac:dyDescent="0.25">
      <c r="A29" s="5" t="s">
        <v>72</v>
      </c>
      <c r="B29" s="17" t="s">
        <v>11</v>
      </c>
      <c r="C29" s="16">
        <f t="shared" si="2"/>
        <v>300.19999999999993</v>
      </c>
      <c r="D29" s="16">
        <f>'4 pr._savarankiškosios f-jos'!E43+'4 pr._savarankiškosios f-jos'!E109+'4 pr._savarankiškosios f-jos'!E197+'5 pr._valstybinės f-jos'!E52+'5 pr._valstybinės f-jos'!E102+'7 pr._kita dotacija'!E40+'7 pr._kita dotacija'!E275+'9 pr._įstaigų pajamos'!E41+'9 pr._įstaigų pajamos'!E53+'9 pr._įstaigų pajamos'!E105+'11 pr._apyvartinės lėšos'!E68</f>
        <v>296.99999999999994</v>
      </c>
      <c r="E29" s="16">
        <f>'4 pr._savarankiškosios f-jos'!F43+'4 pr._savarankiškosios f-jos'!F109+'4 pr._savarankiškosios f-jos'!F197+'5 pr._valstybinės f-jos'!F52+'5 pr._valstybinės f-jos'!F102+'7 pr._kita dotacija'!F40+'7 pr._kita dotacija'!F275+'9 pr._įstaigų pajamos'!F41+'9 pr._įstaigų pajamos'!F53+'9 pr._įstaigų pajamos'!F105+'11 pr._apyvartinės lėšos'!F68</f>
        <v>219.89999999999998</v>
      </c>
      <c r="F29" s="16">
        <f>'4 pr._savarankiškosios f-jos'!G43+'4 pr._savarankiškosios f-jos'!G109+'4 pr._savarankiškosios f-jos'!G197+'5 pr._valstybinės f-jos'!G52+'5 pr._valstybinės f-jos'!G102+'7 pr._kita dotacija'!G40+'7 pr._kita dotacija'!G275+'9 pr._įstaigų pajamos'!G41+'9 pr._įstaigų pajamos'!G53+'9 pr._įstaigų pajamos'!G105+'11 pr._apyvartinės lėšos'!G68</f>
        <v>3.2</v>
      </c>
      <c r="G29" s="10">
        <f t="shared" si="3"/>
        <v>0</v>
      </c>
      <c r="H29" s="10">
        <f>'4 pr._savarankiškosios f-jos'!I43+'4 pr._savarankiškosios f-jos'!I109+'4 pr._savarankiškosios f-jos'!I197+'5 pr._valstybinės f-jos'!I52+'5 pr._valstybinės f-jos'!I102+'7 pr._kita dotacija'!I40+'7 pr._kita dotacija'!I275+'9 pr._įstaigų pajamos'!I41+'9 pr._įstaigų pajamos'!I53+'9 pr._įstaigų pajamos'!I105+'11 pr._apyvartinės lėšos'!I68</f>
        <v>0</v>
      </c>
      <c r="I29" s="10">
        <f>'4 pr._savarankiškosios f-jos'!J43+'4 pr._savarankiškosios f-jos'!J109+'4 pr._savarankiškosios f-jos'!J197+'5 pr._valstybinės f-jos'!J52+'5 pr._valstybinės f-jos'!J102+'7 pr._kita dotacija'!J40+'7 pr._kita dotacija'!J275+'9 pr._įstaigų pajamos'!J41+'9 pr._įstaigų pajamos'!J53+'9 pr._įstaigų pajamos'!J105+'11 pr._apyvartinės lėšos'!J68</f>
        <v>0</v>
      </c>
      <c r="J29" s="10">
        <f>'4 pr._savarankiškosios f-jos'!K43+'4 pr._savarankiškosios f-jos'!K109+'4 pr._savarankiškosios f-jos'!K197+'5 pr._valstybinės f-jos'!K52+'5 pr._valstybinės f-jos'!K102+'7 pr._kita dotacija'!K40+'7 pr._kita dotacija'!K275+'9 pr._įstaigų pajamos'!K41+'9 pr._įstaigų pajamos'!K53+'9 pr._įstaigų pajamos'!K105+'11 pr._apyvartinės lėšos'!K68</f>
        <v>0</v>
      </c>
      <c r="K29" s="94">
        <f t="shared" si="4"/>
        <v>300.19999999999993</v>
      </c>
      <c r="L29" s="94">
        <f>'4 pr._savarankiškosios f-jos'!M43+'4 pr._savarankiškosios f-jos'!M109+'4 pr._savarankiškosios f-jos'!M197+'5 pr._valstybinės f-jos'!M52+'5 pr._valstybinės f-jos'!M102+'7 pr._kita dotacija'!M40+'7 pr._kita dotacija'!M275+'9 pr._įstaigų pajamos'!M41+'9 pr._įstaigų pajamos'!M53+'9 pr._įstaigų pajamos'!M105+'11 pr._apyvartinės lėšos'!M68</f>
        <v>296.99999999999994</v>
      </c>
      <c r="M29" s="94">
        <f>'4 pr._savarankiškosios f-jos'!N43+'4 pr._savarankiškosios f-jos'!N109+'4 pr._savarankiškosios f-jos'!N197+'5 pr._valstybinės f-jos'!N52+'5 pr._valstybinės f-jos'!N102+'7 pr._kita dotacija'!N40+'7 pr._kita dotacija'!N275+'9 pr._įstaigų pajamos'!N41+'9 pr._įstaigų pajamos'!N53+'9 pr._įstaigų pajamos'!N105+'11 pr._apyvartinės lėšos'!N68</f>
        <v>219.89999999999998</v>
      </c>
      <c r="N29" s="94">
        <f>'4 pr._savarankiškosios f-jos'!O43+'4 pr._savarankiškosios f-jos'!O109+'4 pr._savarankiškosios f-jos'!O197+'5 pr._valstybinės f-jos'!O52+'5 pr._valstybinės f-jos'!O102+'7 pr._kita dotacija'!O40+'7 pr._kita dotacija'!O275+'9 pr._įstaigų pajamos'!O41+'9 pr._įstaigų pajamos'!O53+'9 pr._įstaigų pajamos'!O105+'11 pr._apyvartinės lėšos'!O68</f>
        <v>3.2</v>
      </c>
    </row>
    <row r="30" spans="1:14" ht="15" customHeight="1" x14ac:dyDescent="0.25">
      <c r="A30" s="5" t="s">
        <v>73</v>
      </c>
      <c r="B30" s="17" t="s">
        <v>12</v>
      </c>
      <c r="C30" s="16">
        <f t="shared" si="2"/>
        <v>231.3</v>
      </c>
      <c r="D30" s="16">
        <f>'4 pr._savarankiškosios f-jos'!E49+'4 pr._savarankiškosios f-jos'!E113+'5 pr._valstybinės f-jos'!E56+'5 pr._valstybinės f-jos'!E104+'7 pr._kita dotacija'!E45+'9 pr._įstaigų pajamos'!E42+'9 pr._įstaigų pajamos'!E54</f>
        <v>194.3</v>
      </c>
      <c r="E30" s="16">
        <f>'4 pr._savarankiškosios f-jos'!F49+'4 pr._savarankiškosios f-jos'!F113+'5 pr._valstybinės f-jos'!F56+'5 pr._valstybinės f-jos'!F104+'7 pr._kita dotacija'!F45+'9 pr._įstaigų pajamos'!F42+'9 pr._įstaigų pajamos'!F54+'11 pr._apyvartinės lėšos'!F67+'11 pr._apyvartinės lėšos'!F72</f>
        <v>145.89999999999998</v>
      </c>
      <c r="F30" s="16">
        <f>'4 pr._savarankiškosios f-jos'!G49+'4 pr._savarankiškosios f-jos'!G113+'5 pr._valstybinės f-jos'!G56+'5 pr._valstybinės f-jos'!G104+'7 pr._kita dotacija'!G45+'9 pr._įstaigų pajamos'!G42+'9 pr._įstaigų pajamos'!G54+'11 pr._apyvartinės lėšos'!G67+'11 pr._apyvartinės lėšos'!G72</f>
        <v>37</v>
      </c>
      <c r="G30" s="10">
        <f t="shared" si="3"/>
        <v>0</v>
      </c>
      <c r="H30" s="10">
        <f>'4 pr._savarankiškosios f-jos'!I49+'4 pr._savarankiškosios f-jos'!I113+'5 pr._valstybinės f-jos'!I56+'5 pr._valstybinės f-jos'!I104+'7 pr._kita dotacija'!I45+'9 pr._įstaigų pajamos'!I42+'9 pr._įstaigų pajamos'!I54</f>
        <v>0</v>
      </c>
      <c r="I30" s="10">
        <f>'4 pr._savarankiškosios f-jos'!J49+'4 pr._savarankiškosios f-jos'!J113+'5 pr._valstybinės f-jos'!J56+'5 pr._valstybinės f-jos'!J104+'7 pr._kita dotacija'!J45+'9 pr._įstaigų pajamos'!J42+'9 pr._įstaigų pajamos'!J54+'11 pr._apyvartinės lėšos'!J67+'11 pr._apyvartinės lėšos'!J72</f>
        <v>0</v>
      </c>
      <c r="J30" s="10">
        <f>'4 pr._savarankiškosios f-jos'!K49+'4 pr._savarankiškosios f-jos'!K113+'5 pr._valstybinės f-jos'!K56+'5 pr._valstybinės f-jos'!K104+'7 pr._kita dotacija'!K45+'9 pr._įstaigų pajamos'!K42+'9 pr._įstaigų pajamos'!K54+'11 pr._apyvartinės lėšos'!K67+'11 pr._apyvartinės lėšos'!K72</f>
        <v>0</v>
      </c>
      <c r="K30" s="94">
        <f t="shared" si="4"/>
        <v>231.3</v>
      </c>
      <c r="L30" s="94">
        <f>'4 pr._savarankiškosios f-jos'!M49+'4 pr._savarankiškosios f-jos'!M113+'5 pr._valstybinės f-jos'!M56+'5 pr._valstybinės f-jos'!M104+'7 pr._kita dotacija'!M45+'9 pr._įstaigų pajamos'!M42+'9 pr._įstaigų pajamos'!M54</f>
        <v>194.3</v>
      </c>
      <c r="M30" s="94">
        <f>'4 pr._savarankiškosios f-jos'!N49+'4 pr._savarankiškosios f-jos'!N113+'5 pr._valstybinės f-jos'!N56+'5 pr._valstybinės f-jos'!N104+'7 pr._kita dotacija'!N45+'9 pr._įstaigų pajamos'!N42+'9 pr._įstaigų pajamos'!N54+'11 pr._apyvartinės lėšos'!N67+'11 pr._apyvartinės lėšos'!N72</f>
        <v>145.89999999999998</v>
      </c>
      <c r="N30" s="94">
        <f>'4 pr._savarankiškosios f-jos'!O49+'4 pr._savarankiškosios f-jos'!O113+'5 pr._valstybinės f-jos'!O56+'5 pr._valstybinės f-jos'!O104+'7 pr._kita dotacija'!O45+'9 pr._įstaigų pajamos'!O42+'9 pr._įstaigų pajamos'!O54+'11 pr._apyvartinės lėšos'!O67+'11 pr._apyvartinės lėšos'!O72</f>
        <v>37</v>
      </c>
    </row>
    <row r="31" spans="1:14" ht="15" customHeight="1" x14ac:dyDescent="0.25">
      <c r="A31" s="5" t="s">
        <v>74</v>
      </c>
      <c r="B31" s="17" t="s">
        <v>13</v>
      </c>
      <c r="C31" s="16">
        <f t="shared" si="2"/>
        <v>133.1</v>
      </c>
      <c r="D31" s="16">
        <f>'4 pr._savarankiškosios f-jos'!E54+'4 pr._savarankiškosios f-jos'!E117+'5 pr._valstybinės f-jos'!E60+'5 pr._valstybinės f-jos'!E106+'7 pr._kita dotacija'!E49+'9 pr._įstaigų pajamos'!E55</f>
        <v>133.1</v>
      </c>
      <c r="E31" s="16">
        <f>'4 pr._savarankiškosios f-jos'!F54+'4 pr._savarankiškosios f-jos'!F117+'5 pr._valstybinės f-jos'!F60+'5 pr._valstybinės f-jos'!F106+'7 pr._kita dotacija'!F49+'9 pr._įstaigų pajamos'!F55</f>
        <v>98.399999999999991</v>
      </c>
      <c r="F31" s="16">
        <f>'4 pr._savarankiškosios f-jos'!G54+'4 pr._savarankiškosios f-jos'!G117+'5 pr._valstybinės f-jos'!G60+'5 pr._valstybinės f-jos'!G106+'7 pr._kita dotacija'!G49+'9 pr._įstaigų pajamos'!G55</f>
        <v>0</v>
      </c>
      <c r="G31" s="10">
        <f t="shared" si="3"/>
        <v>0</v>
      </c>
      <c r="H31" s="10">
        <f>'4 pr._savarankiškosios f-jos'!I54+'4 pr._savarankiškosios f-jos'!I117+'5 pr._valstybinės f-jos'!I60+'5 pr._valstybinės f-jos'!I106+'7 pr._kita dotacija'!I49+'9 pr._įstaigų pajamos'!I55</f>
        <v>0</v>
      </c>
      <c r="I31" s="10">
        <f>'4 pr._savarankiškosios f-jos'!J54+'4 pr._savarankiškosios f-jos'!J117+'5 pr._valstybinės f-jos'!J60+'5 pr._valstybinės f-jos'!J106+'7 pr._kita dotacija'!J49+'9 pr._įstaigų pajamos'!J55</f>
        <v>0</v>
      </c>
      <c r="J31" s="10">
        <f>'4 pr._savarankiškosios f-jos'!K54+'4 pr._savarankiškosios f-jos'!K117+'5 pr._valstybinės f-jos'!K60+'5 pr._valstybinės f-jos'!K106+'7 pr._kita dotacija'!K49+'9 pr._įstaigų pajamos'!K55</f>
        <v>0</v>
      </c>
      <c r="K31" s="94">
        <f t="shared" si="4"/>
        <v>133.1</v>
      </c>
      <c r="L31" s="94">
        <f>'4 pr._savarankiškosios f-jos'!M54+'4 pr._savarankiškosios f-jos'!M117+'5 pr._valstybinės f-jos'!M60+'5 pr._valstybinės f-jos'!M106+'7 pr._kita dotacija'!M49+'9 pr._įstaigų pajamos'!M55</f>
        <v>133.1</v>
      </c>
      <c r="M31" s="94">
        <f>'4 pr._savarankiškosios f-jos'!N54+'4 pr._savarankiškosios f-jos'!N117+'5 pr._valstybinės f-jos'!N60+'5 pr._valstybinės f-jos'!N106+'7 pr._kita dotacija'!N49+'9 pr._įstaigų pajamos'!N55</f>
        <v>98.399999999999991</v>
      </c>
      <c r="N31" s="94">
        <f>'4 pr._savarankiškosios f-jos'!O54+'4 pr._savarankiškosios f-jos'!O117+'5 pr._valstybinės f-jos'!O60+'5 pr._valstybinės f-jos'!O106+'7 pr._kita dotacija'!O49+'9 pr._įstaigų pajamos'!O55</f>
        <v>0</v>
      </c>
    </row>
    <row r="32" spans="1:14" ht="15" customHeight="1" x14ac:dyDescent="0.25">
      <c r="A32" s="5" t="s">
        <v>75</v>
      </c>
      <c r="B32" s="12" t="s">
        <v>14</v>
      </c>
      <c r="C32" s="16">
        <f t="shared" si="2"/>
        <v>150.59999999999997</v>
      </c>
      <c r="D32" s="16">
        <f>'4 pr._savarankiškosios f-jos'!E59+'4 pr._savarankiškosios f-jos'!E121+'5 pr._valstybinės f-jos'!E64+'5 pr._valstybinės f-jos'!E108+'7 pr._kita dotacija'!E53+'9 pr._įstaigų pajamos'!E43+'9 pr._įstaigų pajamos'!E56+'11 pr._apyvartinės lėšos'!E73</f>
        <v>150.59999999999997</v>
      </c>
      <c r="E32" s="16">
        <f>'4 pr._savarankiškosios f-jos'!F59+'4 pr._savarankiškosios f-jos'!F121+'5 pr._valstybinės f-jos'!F64+'5 pr._valstybinės f-jos'!F108+'7 pr._kita dotacija'!F53+'9 pr._įstaigų pajamos'!F43+'9 pr._įstaigų pajamos'!F56+'11 pr._apyvartinės lėšos'!F73</f>
        <v>105.6</v>
      </c>
      <c r="F32" s="16">
        <f>'4 pr._savarankiškosios f-jos'!G59+'4 pr._savarankiškosios f-jos'!G121+'5 pr._valstybinės f-jos'!G64+'5 pr._valstybinės f-jos'!G108+'7 pr._kita dotacija'!G53+'9 pr._įstaigų pajamos'!G43+'9 pr._įstaigų pajamos'!G56+'11 pr._apyvartinės lėšos'!G73</f>
        <v>0</v>
      </c>
      <c r="G32" s="10">
        <f t="shared" si="3"/>
        <v>0</v>
      </c>
      <c r="H32" s="10">
        <f>'4 pr._savarankiškosios f-jos'!I59+'4 pr._savarankiškosios f-jos'!I121+'5 pr._valstybinės f-jos'!I64+'5 pr._valstybinės f-jos'!I108+'7 pr._kita dotacija'!I53+'9 pr._įstaigų pajamos'!I43+'9 pr._įstaigų pajamos'!I56+'11 pr._apyvartinės lėšos'!I73</f>
        <v>0</v>
      </c>
      <c r="I32" s="10">
        <f>'4 pr._savarankiškosios f-jos'!J59+'4 pr._savarankiškosios f-jos'!J121+'5 pr._valstybinės f-jos'!J64+'5 pr._valstybinės f-jos'!J108+'7 pr._kita dotacija'!J53+'9 pr._įstaigų pajamos'!J43+'9 pr._įstaigų pajamos'!J56+'11 pr._apyvartinės lėšos'!J73</f>
        <v>0</v>
      </c>
      <c r="J32" s="10">
        <f>'4 pr._savarankiškosios f-jos'!K59+'4 pr._savarankiškosios f-jos'!K121+'5 pr._valstybinės f-jos'!K64+'5 pr._valstybinės f-jos'!K108+'7 pr._kita dotacija'!K53+'9 pr._įstaigų pajamos'!K43+'9 pr._įstaigų pajamos'!K56+'11 pr._apyvartinės lėšos'!K73</f>
        <v>0</v>
      </c>
      <c r="K32" s="94">
        <f t="shared" si="4"/>
        <v>150.59999999999997</v>
      </c>
      <c r="L32" s="94">
        <f>'4 pr._savarankiškosios f-jos'!M59+'4 pr._savarankiškosios f-jos'!M121+'5 pr._valstybinės f-jos'!M64+'5 pr._valstybinės f-jos'!M108+'7 pr._kita dotacija'!M53+'9 pr._įstaigų pajamos'!M43+'9 pr._įstaigų pajamos'!M56+'11 pr._apyvartinės lėšos'!M73</f>
        <v>150.59999999999997</v>
      </c>
      <c r="M32" s="94">
        <f>'4 pr._savarankiškosios f-jos'!N59+'4 pr._savarankiškosios f-jos'!N121+'5 pr._valstybinės f-jos'!N64+'5 pr._valstybinės f-jos'!N108+'7 pr._kita dotacija'!N53+'9 pr._įstaigų pajamos'!N43+'9 pr._įstaigų pajamos'!N56+'11 pr._apyvartinės lėšos'!N73</f>
        <v>105.6</v>
      </c>
      <c r="N32" s="94">
        <f>'4 pr._savarankiškosios f-jos'!O59+'4 pr._savarankiškosios f-jos'!O121+'5 pr._valstybinės f-jos'!O64+'5 pr._valstybinės f-jos'!O108+'7 pr._kita dotacija'!O53+'9 pr._įstaigų pajamos'!O43+'9 pr._įstaigų pajamos'!O56+'11 pr._apyvartinės lėšos'!O73</f>
        <v>0</v>
      </c>
    </row>
    <row r="33" spans="1:14" ht="15" customHeight="1" x14ac:dyDescent="0.25">
      <c r="A33" s="13" t="s">
        <v>76</v>
      </c>
      <c r="B33" s="12" t="s">
        <v>15</v>
      </c>
      <c r="C33" s="16">
        <f t="shared" si="2"/>
        <v>191.59999999999997</v>
      </c>
      <c r="D33" s="16">
        <f>'4 pr._savarankiškosios f-jos'!E64+'4 pr._savarankiškosios f-jos'!E125++'4 pr._savarankiškosios f-jos'!E198+'5 pr._valstybinės f-jos'!E68+'5 pr._valstybinės f-jos'!E110+'7 pr._kita dotacija'!E57+'7 pr._kita dotacija'!E279+'9 pr._įstaigų pajamos'!E44+'9 pr._įstaigų pajamos'!E57+'9 pr._įstaigų pajamos'!E106+'11 pr._apyvartinės lėšos'!E74</f>
        <v>191.59999999999997</v>
      </c>
      <c r="E33" s="16">
        <f>'4 pr._savarankiškosios f-jos'!F64+'4 pr._savarankiškosios f-jos'!F125++'4 pr._savarankiškosios f-jos'!F198+'5 pr._valstybinės f-jos'!F68+'5 pr._valstybinės f-jos'!F110+'7 pr._kita dotacija'!F57+'7 pr._kita dotacija'!F279+'9 pr._įstaigų pajamos'!F44+'9 pr._įstaigų pajamos'!F57+'9 pr._įstaigų pajamos'!F106+'11 pr._apyvartinės lėšos'!F74</f>
        <v>141.6</v>
      </c>
      <c r="F33" s="16">
        <f>'4 pr._savarankiškosios f-jos'!G64+'4 pr._savarankiškosios f-jos'!G125++'4 pr._savarankiškosios f-jos'!G198+'5 pr._valstybinės f-jos'!G68+'5 pr._valstybinės f-jos'!G110+'7 pr._kita dotacija'!G57+'7 pr._kita dotacija'!G279+'9 pr._įstaigų pajamos'!G44+'9 pr._įstaigų pajamos'!G57+'9 pr._įstaigų pajamos'!G106+'11 pr._apyvartinės lėšos'!G74</f>
        <v>0</v>
      </c>
      <c r="G33" s="10">
        <f t="shared" si="3"/>
        <v>0</v>
      </c>
      <c r="H33" s="10">
        <f>'4 pr._savarankiškosios f-jos'!I64+'4 pr._savarankiškosios f-jos'!I125++'4 pr._savarankiškosios f-jos'!I198+'5 pr._valstybinės f-jos'!I68+'5 pr._valstybinės f-jos'!I110+'7 pr._kita dotacija'!I57+'7 pr._kita dotacija'!I279+'9 pr._įstaigų pajamos'!I44+'9 pr._įstaigų pajamos'!I57+'9 pr._įstaigų pajamos'!I106+'11 pr._apyvartinės lėšos'!I74</f>
        <v>0</v>
      </c>
      <c r="I33" s="10">
        <f>'4 pr._savarankiškosios f-jos'!J64+'4 pr._savarankiškosios f-jos'!J125++'4 pr._savarankiškosios f-jos'!J198+'5 pr._valstybinės f-jos'!J68+'5 pr._valstybinės f-jos'!J110+'7 pr._kita dotacija'!J57+'7 pr._kita dotacija'!J279+'9 pr._įstaigų pajamos'!J44+'9 pr._įstaigų pajamos'!J57+'9 pr._įstaigų pajamos'!J106+'11 pr._apyvartinės lėšos'!J74</f>
        <v>0</v>
      </c>
      <c r="J33" s="10">
        <f>'4 pr._savarankiškosios f-jos'!K64+'4 pr._savarankiškosios f-jos'!K125++'4 pr._savarankiškosios f-jos'!K198+'5 pr._valstybinės f-jos'!K68+'5 pr._valstybinės f-jos'!K110+'7 pr._kita dotacija'!K57+'7 pr._kita dotacija'!K279+'9 pr._įstaigų pajamos'!K44+'9 pr._įstaigų pajamos'!K57+'9 pr._įstaigų pajamos'!K106+'11 pr._apyvartinės lėšos'!K74</f>
        <v>0</v>
      </c>
      <c r="K33" s="94">
        <f t="shared" si="4"/>
        <v>191.59999999999997</v>
      </c>
      <c r="L33" s="94">
        <f>'4 pr._savarankiškosios f-jos'!M64+'4 pr._savarankiškosios f-jos'!M125++'4 pr._savarankiškosios f-jos'!M198+'5 pr._valstybinės f-jos'!M68+'5 pr._valstybinės f-jos'!M110+'7 pr._kita dotacija'!M57+'7 pr._kita dotacija'!M279+'9 pr._įstaigų pajamos'!M44+'9 pr._įstaigų pajamos'!M57+'9 pr._įstaigų pajamos'!M106+'11 pr._apyvartinės lėšos'!M74</f>
        <v>191.59999999999997</v>
      </c>
      <c r="M33" s="94">
        <f>'4 pr._savarankiškosios f-jos'!N64+'4 pr._savarankiškosios f-jos'!N125++'4 pr._savarankiškosios f-jos'!N198+'5 pr._valstybinės f-jos'!N68+'5 pr._valstybinės f-jos'!N110+'7 pr._kita dotacija'!N57+'7 pr._kita dotacija'!N279+'9 pr._įstaigų pajamos'!N44+'9 pr._įstaigų pajamos'!N57+'9 pr._įstaigų pajamos'!N106+'11 pr._apyvartinės lėšos'!N74</f>
        <v>141.6</v>
      </c>
      <c r="N33" s="94">
        <f>'4 pr._savarankiškosios f-jos'!O64+'4 pr._savarankiškosios f-jos'!O125++'4 pr._savarankiškosios f-jos'!O198+'5 pr._valstybinės f-jos'!O68+'5 pr._valstybinės f-jos'!O110+'7 pr._kita dotacija'!O57+'7 pr._kita dotacija'!O279+'9 pr._įstaigų pajamos'!O44+'9 pr._įstaigų pajamos'!O57+'9 pr._įstaigų pajamos'!O106+'11 pr._apyvartinės lėšos'!O74</f>
        <v>0</v>
      </c>
    </row>
    <row r="34" spans="1:14" ht="15" customHeight="1" x14ac:dyDescent="0.25">
      <c r="A34" s="19" t="s">
        <v>77</v>
      </c>
      <c r="B34" s="17" t="s">
        <v>16</v>
      </c>
      <c r="C34" s="16">
        <f t="shared" si="2"/>
        <v>391.09999999999997</v>
      </c>
      <c r="D34" s="16">
        <f>'4 pr._savarankiškosios f-jos'!E69+'4 pr._savarankiškosios f-jos'!E129+'5 pr._valstybinės f-jos'!E72+'5 pr._valstybinės f-jos'!E112+'7 pr._kita dotacija'!E61+'9 pr._įstaigų pajamos'!E45+'9 pr._įstaigų pajamos'!E58+'4 pr._savarankiškosios f-jos'!E199+'7 pr._kita dotacija'!E283+'9 pr._įstaigų pajamos'!E107+'11 pr._apyvartinės lėšos'!E69+'11 pr._apyvartinės lėšos'!E75+'11 pr._apyvartinės lėšos'!E109</f>
        <v>382.09999999999997</v>
      </c>
      <c r="E34" s="16">
        <f>'4 pr._savarankiškosios f-jos'!F69+'4 pr._savarankiškosios f-jos'!F129+'5 pr._valstybinės f-jos'!F72+'5 pr._valstybinės f-jos'!F112+'7 pr._kita dotacija'!F61+'9 pr._įstaigų pajamos'!F45+'9 pr._įstaigų pajamos'!F58+'4 pr._savarankiškosios f-jos'!F199+'7 pr._kita dotacija'!F283+'9 pr._įstaigų pajamos'!F107+'11 pr._apyvartinės lėšos'!F69+'11 pr._apyvartinės lėšos'!F75+'11 pr._apyvartinės lėšos'!F109</f>
        <v>288.3</v>
      </c>
      <c r="F34" s="16">
        <f>'4 pr._savarankiškosios f-jos'!G69+'4 pr._savarankiškosios f-jos'!G129+'5 pr._valstybinės f-jos'!G72+'5 pr._valstybinės f-jos'!G112+'7 pr._kita dotacija'!G61+'9 pr._įstaigų pajamos'!G45+'9 pr._įstaigų pajamos'!G58+'4 pr._savarankiškosios f-jos'!G199+'7 pr._kita dotacija'!G283+'9 pr._įstaigų pajamos'!G107+'11 pr._apyvartinės lėšos'!G69+'11 pr._apyvartinės lėšos'!G75+'11 pr._apyvartinės lėšos'!G109</f>
        <v>9</v>
      </c>
      <c r="G34" s="10">
        <f t="shared" si="3"/>
        <v>0</v>
      </c>
      <c r="H34" s="10">
        <f>'4 pr._savarankiškosios f-jos'!I69+'4 pr._savarankiškosios f-jos'!I129+'5 pr._valstybinės f-jos'!I72+'5 pr._valstybinės f-jos'!I112+'7 pr._kita dotacija'!I61+'9 pr._įstaigų pajamos'!I45+'9 pr._įstaigų pajamos'!I58+'4 pr._savarankiškosios f-jos'!I199+'7 pr._kita dotacija'!I283+'9 pr._įstaigų pajamos'!I107+'11 pr._apyvartinės lėšos'!I69+'11 pr._apyvartinės lėšos'!I75+'11 pr._apyvartinės lėšos'!I109</f>
        <v>0</v>
      </c>
      <c r="I34" s="10">
        <f>'4 pr._savarankiškosios f-jos'!J69+'4 pr._savarankiškosios f-jos'!J129+'5 pr._valstybinės f-jos'!J72+'5 pr._valstybinės f-jos'!J112+'7 pr._kita dotacija'!J61+'9 pr._įstaigų pajamos'!J45+'9 pr._įstaigų pajamos'!J58+'4 pr._savarankiškosios f-jos'!J199+'7 pr._kita dotacija'!J283+'9 pr._įstaigų pajamos'!J107+'11 pr._apyvartinės lėšos'!J69+'11 pr._apyvartinės lėšos'!J75+'11 pr._apyvartinės lėšos'!J109</f>
        <v>0</v>
      </c>
      <c r="J34" s="10">
        <f>'4 pr._savarankiškosios f-jos'!K69+'4 pr._savarankiškosios f-jos'!K129+'5 pr._valstybinės f-jos'!K72+'5 pr._valstybinės f-jos'!K112+'7 pr._kita dotacija'!K61+'9 pr._įstaigų pajamos'!K45+'9 pr._įstaigų pajamos'!K58+'4 pr._savarankiškosios f-jos'!K199+'7 pr._kita dotacija'!K283+'9 pr._įstaigų pajamos'!K107+'11 pr._apyvartinės lėšos'!K69+'11 pr._apyvartinės lėšos'!K75+'11 pr._apyvartinės lėšos'!K109</f>
        <v>0</v>
      </c>
      <c r="K34" s="94">
        <f t="shared" si="4"/>
        <v>391.09999999999997</v>
      </c>
      <c r="L34" s="94">
        <f>'4 pr._savarankiškosios f-jos'!M69+'4 pr._savarankiškosios f-jos'!M129+'5 pr._valstybinės f-jos'!M72+'5 pr._valstybinės f-jos'!M112+'7 pr._kita dotacija'!M61+'9 pr._įstaigų pajamos'!M45+'9 pr._įstaigų pajamos'!M58+'4 pr._savarankiškosios f-jos'!M199+'7 pr._kita dotacija'!M283+'9 pr._įstaigų pajamos'!M107+'11 pr._apyvartinės lėšos'!M69+'11 pr._apyvartinės lėšos'!M75+'11 pr._apyvartinės lėšos'!M109</f>
        <v>382.09999999999997</v>
      </c>
      <c r="M34" s="94">
        <f>'4 pr._savarankiškosios f-jos'!N69+'4 pr._savarankiškosios f-jos'!N129+'5 pr._valstybinės f-jos'!N72+'5 pr._valstybinės f-jos'!N112+'7 pr._kita dotacija'!N61+'9 pr._įstaigų pajamos'!N45+'9 pr._įstaigų pajamos'!N58+'4 pr._savarankiškosios f-jos'!N199+'7 pr._kita dotacija'!N283+'9 pr._įstaigų pajamos'!N107+'11 pr._apyvartinės lėšos'!N69+'11 pr._apyvartinės lėšos'!N75+'11 pr._apyvartinės lėšos'!N109</f>
        <v>288.3</v>
      </c>
      <c r="N34" s="94">
        <f>'4 pr._savarankiškosios f-jos'!O69+'4 pr._savarankiškosios f-jos'!O129+'5 pr._valstybinės f-jos'!O72+'5 pr._valstybinės f-jos'!O112+'7 pr._kita dotacija'!O61+'9 pr._įstaigų pajamos'!O45+'9 pr._įstaigų pajamos'!O58+'4 pr._savarankiškosios f-jos'!O199+'7 pr._kita dotacija'!O283+'9 pr._įstaigų pajamos'!O107+'11 pr._apyvartinės lėšos'!O69+'11 pr._apyvartinės lėšos'!O75+'11 pr._apyvartinės lėšos'!O109</f>
        <v>9</v>
      </c>
    </row>
    <row r="35" spans="1:14" ht="15" customHeight="1" x14ac:dyDescent="0.25">
      <c r="A35" s="5" t="s">
        <v>78</v>
      </c>
      <c r="B35" s="17" t="s">
        <v>17</v>
      </c>
      <c r="C35" s="16">
        <f t="shared" si="2"/>
        <v>138.99999999999997</v>
      </c>
      <c r="D35" s="16">
        <f>'4 pr._savarankiškosios f-jos'!E75+'4 pr._savarankiškosios f-jos'!E133+'5 pr._valstybinės f-jos'!E76+'5 pr._valstybinės f-jos'!E114+'7 pr._kita dotacija'!E65+'9 pr._įstaigų pajamos'!E46+'9 pr._įstaigų pajamos'!E59</f>
        <v>138.99999999999997</v>
      </c>
      <c r="E35" s="16">
        <f>'4 pr._savarankiškosios f-jos'!F75+'4 pr._savarankiškosios f-jos'!F133+'5 pr._valstybinės f-jos'!F76+'5 pr._valstybinės f-jos'!F114+'7 pr._kita dotacija'!F65+'9 pr._įstaigų pajamos'!F46+'9 pr._įstaigų pajamos'!F59</f>
        <v>105.5</v>
      </c>
      <c r="F35" s="16">
        <f>'4 pr._savarankiškosios f-jos'!G75+'4 pr._savarankiškosios f-jos'!G133+'5 pr._valstybinės f-jos'!G76+'5 pr._valstybinės f-jos'!G114+'7 pr._kita dotacija'!G65+'9 pr._įstaigų pajamos'!G46+'9 pr._įstaigų pajamos'!G59</f>
        <v>0</v>
      </c>
      <c r="G35" s="10">
        <f t="shared" si="3"/>
        <v>0</v>
      </c>
      <c r="H35" s="10">
        <f>'4 pr._savarankiškosios f-jos'!I75+'4 pr._savarankiškosios f-jos'!I133+'5 pr._valstybinės f-jos'!I76+'5 pr._valstybinės f-jos'!I114+'7 pr._kita dotacija'!I65+'9 pr._įstaigų pajamos'!I46+'9 pr._įstaigų pajamos'!I59</f>
        <v>0</v>
      </c>
      <c r="I35" s="10">
        <f>'4 pr._savarankiškosios f-jos'!J75+'4 pr._savarankiškosios f-jos'!J133+'5 pr._valstybinės f-jos'!J76+'5 pr._valstybinės f-jos'!J114+'7 pr._kita dotacija'!J65+'9 pr._įstaigų pajamos'!J46+'9 pr._įstaigų pajamos'!J59</f>
        <v>0</v>
      </c>
      <c r="J35" s="10">
        <f>'4 pr._savarankiškosios f-jos'!K75+'4 pr._savarankiškosios f-jos'!K133+'5 pr._valstybinės f-jos'!K76+'5 pr._valstybinės f-jos'!K114+'7 pr._kita dotacija'!K65+'9 pr._įstaigų pajamos'!K46+'9 pr._įstaigų pajamos'!K59</f>
        <v>0</v>
      </c>
      <c r="K35" s="94">
        <f t="shared" si="4"/>
        <v>138.99999999999997</v>
      </c>
      <c r="L35" s="94">
        <f>'4 pr._savarankiškosios f-jos'!M75+'4 pr._savarankiškosios f-jos'!M133+'5 pr._valstybinės f-jos'!M76+'5 pr._valstybinės f-jos'!M114+'7 pr._kita dotacija'!M65+'9 pr._įstaigų pajamos'!M46+'9 pr._įstaigų pajamos'!M59</f>
        <v>138.99999999999997</v>
      </c>
      <c r="M35" s="94">
        <f>'4 pr._savarankiškosios f-jos'!N75+'4 pr._savarankiškosios f-jos'!N133+'5 pr._valstybinės f-jos'!N76+'5 pr._valstybinės f-jos'!N114+'7 pr._kita dotacija'!N65+'9 pr._įstaigų pajamos'!N46+'9 pr._įstaigų pajamos'!N59</f>
        <v>105.5</v>
      </c>
      <c r="N35" s="94">
        <f>'4 pr._savarankiškosios f-jos'!O75+'4 pr._savarankiškosios f-jos'!O133+'5 pr._valstybinės f-jos'!O76+'5 pr._valstybinės f-jos'!O114+'7 pr._kita dotacija'!O65+'9 pr._įstaigų pajamos'!O46+'9 pr._įstaigų pajamos'!O59</f>
        <v>0</v>
      </c>
    </row>
    <row r="36" spans="1:14" ht="15" customHeight="1" x14ac:dyDescent="0.25">
      <c r="A36" s="5" t="s">
        <v>79</v>
      </c>
      <c r="B36" s="17" t="s">
        <v>18</v>
      </c>
      <c r="C36" s="16">
        <f t="shared" si="2"/>
        <v>107.2</v>
      </c>
      <c r="D36" s="16">
        <f>'4 pr._savarankiškosios f-jos'!E80+'4 pr._savarankiškosios f-jos'!E137+'5 pr._valstybinės f-jos'!E80+'5 pr._valstybinės f-jos'!E116+'7 pr._kita dotacija'!E69+'9 pr._įstaigų pajamos'!E47+'9 pr._įstaigų pajamos'!E60+'11 pr._apyvartinės lėšos'!E76</f>
        <v>106.5</v>
      </c>
      <c r="E36" s="16">
        <f>'4 pr._savarankiškosios f-jos'!F80+'4 pr._savarankiškosios f-jos'!F137+'5 pr._valstybinės f-jos'!F80+'5 pr._valstybinės f-jos'!F116+'7 pr._kita dotacija'!F69+'9 pr._įstaigų pajamos'!F47+'9 pr._įstaigų pajamos'!F60+'11 pr._apyvartinės lėšos'!F76</f>
        <v>83.999999999999986</v>
      </c>
      <c r="F36" s="16">
        <f>'4 pr._savarankiškosios f-jos'!G80+'4 pr._savarankiškosios f-jos'!G137+'5 pr._valstybinės f-jos'!G80+'5 pr._valstybinės f-jos'!G116+'7 pr._kita dotacija'!G69+'9 pr._įstaigų pajamos'!G47+'9 pr._įstaigų pajamos'!G60+'11 pr._apyvartinės lėšos'!G76</f>
        <v>0.7</v>
      </c>
      <c r="G36" s="10">
        <f t="shared" si="3"/>
        <v>0</v>
      </c>
      <c r="H36" s="10">
        <f>'4 pr._savarankiškosios f-jos'!I80+'4 pr._savarankiškosios f-jos'!I137+'5 pr._valstybinės f-jos'!I80+'5 pr._valstybinės f-jos'!I116+'7 pr._kita dotacija'!I69+'9 pr._įstaigų pajamos'!I47+'9 pr._įstaigų pajamos'!I60+'11 pr._apyvartinės lėšos'!I76</f>
        <v>0</v>
      </c>
      <c r="I36" s="10">
        <f>'4 pr._savarankiškosios f-jos'!J80+'4 pr._savarankiškosios f-jos'!J137+'5 pr._valstybinės f-jos'!J80+'5 pr._valstybinės f-jos'!J116+'7 pr._kita dotacija'!J69+'9 pr._įstaigų pajamos'!J47+'9 pr._įstaigų pajamos'!J60+'11 pr._apyvartinės lėšos'!J76</f>
        <v>0</v>
      </c>
      <c r="J36" s="10">
        <f>'4 pr._savarankiškosios f-jos'!K80+'4 pr._savarankiškosios f-jos'!K137+'5 pr._valstybinės f-jos'!K80+'5 pr._valstybinės f-jos'!K116+'7 pr._kita dotacija'!K69+'9 pr._įstaigų pajamos'!K47+'9 pr._įstaigų pajamos'!K60+'11 pr._apyvartinės lėšos'!K76</f>
        <v>0</v>
      </c>
      <c r="K36" s="94">
        <f t="shared" si="4"/>
        <v>107.2</v>
      </c>
      <c r="L36" s="94">
        <f>'4 pr._savarankiškosios f-jos'!M80+'4 pr._savarankiškosios f-jos'!M137+'5 pr._valstybinės f-jos'!M80+'5 pr._valstybinės f-jos'!M116+'7 pr._kita dotacija'!M69+'9 pr._įstaigų pajamos'!M47+'9 pr._įstaigų pajamos'!M60+'11 pr._apyvartinės lėšos'!M76</f>
        <v>106.5</v>
      </c>
      <c r="M36" s="94">
        <f>'4 pr._savarankiškosios f-jos'!N80+'4 pr._savarankiškosios f-jos'!N137+'5 pr._valstybinės f-jos'!N80+'5 pr._valstybinės f-jos'!N116+'7 pr._kita dotacija'!N69+'9 pr._įstaigų pajamos'!N47+'9 pr._įstaigų pajamos'!N60+'11 pr._apyvartinės lėšos'!N76</f>
        <v>83.999999999999986</v>
      </c>
      <c r="N36" s="94">
        <f>'4 pr._savarankiškosios f-jos'!O80+'4 pr._savarankiškosios f-jos'!O137+'5 pr._valstybinės f-jos'!O80+'5 pr._valstybinės f-jos'!O116+'7 pr._kita dotacija'!O69+'9 pr._įstaigų pajamos'!O47+'9 pr._įstaigų pajamos'!O60+'11 pr._apyvartinės lėšos'!O76</f>
        <v>0.7</v>
      </c>
    </row>
    <row r="37" spans="1:14" ht="15" customHeight="1" x14ac:dyDescent="0.25">
      <c r="A37" s="5" t="s">
        <v>80</v>
      </c>
      <c r="B37" s="17" t="s">
        <v>19</v>
      </c>
      <c r="C37" s="16">
        <f t="shared" si="2"/>
        <v>866.9</v>
      </c>
      <c r="D37" s="16">
        <f>'4 pr._savarankiškosios f-jos'!E85+'4 pr._savarankiškosios f-jos'!E141+'5 pr._valstybinės f-jos'!E84+'5 pr._valstybinės f-jos'!E118+'7 pr._kita dotacija'!E73+'9 pr._įstaigų pajamos'!E61+'11 pr._apyvartinės lėšos'!E30</f>
        <v>866.9</v>
      </c>
      <c r="E37" s="16">
        <f>'4 pr._savarankiškosios f-jos'!F85+'4 pr._savarankiškosios f-jos'!F141+'5 pr._valstybinės f-jos'!F84+'5 pr._valstybinės f-jos'!F118+'7 pr._kita dotacija'!F73+'9 pr._įstaigų pajamos'!F61+'11 pr._apyvartinės lėšos'!F30</f>
        <v>170.9</v>
      </c>
      <c r="F37" s="16">
        <f>'4 pr._savarankiškosios f-jos'!G85+'4 pr._savarankiškosios f-jos'!G141+'5 pr._valstybinės f-jos'!G84+'5 pr._valstybinės f-jos'!G118+'7 pr._kita dotacija'!G73+'9 pr._įstaigų pajamos'!G61+'11 pr._apyvartinės lėšos'!G30</f>
        <v>0</v>
      </c>
      <c r="G37" s="10">
        <f t="shared" si="3"/>
        <v>0</v>
      </c>
      <c r="H37" s="10">
        <f>'4 pr._savarankiškosios f-jos'!I85+'4 pr._savarankiškosios f-jos'!I141+'5 pr._valstybinės f-jos'!I84+'5 pr._valstybinės f-jos'!I118+'7 pr._kita dotacija'!I73+'9 pr._įstaigų pajamos'!I61+'11 pr._apyvartinės lėšos'!I30</f>
        <v>0</v>
      </c>
      <c r="I37" s="10">
        <f>'4 pr._savarankiškosios f-jos'!J85+'4 pr._savarankiškosios f-jos'!J141+'5 pr._valstybinės f-jos'!J84+'5 pr._valstybinės f-jos'!J118+'7 pr._kita dotacija'!J73+'9 pr._įstaigų pajamos'!J61+'11 pr._apyvartinės lėšos'!J30</f>
        <v>0</v>
      </c>
      <c r="J37" s="10">
        <f>'4 pr._savarankiškosios f-jos'!K85+'4 pr._savarankiškosios f-jos'!K141+'5 pr._valstybinės f-jos'!K84+'5 pr._valstybinės f-jos'!K118+'7 pr._kita dotacija'!K73+'9 pr._įstaigų pajamos'!K61+'11 pr._apyvartinės lėšos'!K30</f>
        <v>0</v>
      </c>
      <c r="K37" s="94">
        <f t="shared" si="4"/>
        <v>866.9</v>
      </c>
      <c r="L37" s="94">
        <f>'4 pr._savarankiškosios f-jos'!M85+'4 pr._savarankiškosios f-jos'!M141+'5 pr._valstybinės f-jos'!M84+'5 pr._valstybinės f-jos'!M118+'7 pr._kita dotacija'!M73+'9 pr._įstaigų pajamos'!M61+'11 pr._apyvartinės lėšos'!M30</f>
        <v>866.9</v>
      </c>
      <c r="M37" s="94">
        <f>'4 pr._savarankiškosios f-jos'!N85+'4 pr._savarankiškosios f-jos'!N141+'5 pr._valstybinės f-jos'!N84+'5 pr._valstybinės f-jos'!N118+'7 pr._kita dotacija'!N73+'9 pr._įstaigų pajamos'!N61+'11 pr._apyvartinės lėšos'!N30</f>
        <v>170.9</v>
      </c>
      <c r="N37" s="94">
        <f>'4 pr._savarankiškosios f-jos'!O85+'4 pr._savarankiškosios f-jos'!O141+'5 pr._valstybinės f-jos'!O84+'5 pr._valstybinės f-jos'!O118+'7 pr._kita dotacija'!O73+'9 pr._įstaigų pajamos'!O61+'11 pr._apyvartinės lėšos'!O30</f>
        <v>0</v>
      </c>
    </row>
    <row r="38" spans="1:14" ht="15" customHeight="1" x14ac:dyDescent="0.25">
      <c r="A38" s="5" t="s">
        <v>81</v>
      </c>
      <c r="B38" s="17" t="s">
        <v>26</v>
      </c>
      <c r="C38" s="16">
        <f>D38+F38</f>
        <v>1454.7</v>
      </c>
      <c r="D38" s="16">
        <f>'4 pr._savarankiškosios f-jos'!E89</f>
        <v>130</v>
      </c>
      <c r="E38" s="16">
        <f>'4 pr._savarankiškosios f-jos'!F89</f>
        <v>0</v>
      </c>
      <c r="F38" s="16">
        <f>'4 pr._savarankiškosios f-jos'!G89</f>
        <v>1324.7</v>
      </c>
      <c r="G38" s="10">
        <f t="shared" si="3"/>
        <v>0</v>
      </c>
      <c r="H38" s="10">
        <f>'4 pr._savarankiškosios f-jos'!I89</f>
        <v>0</v>
      </c>
      <c r="I38" s="10">
        <f>'4 pr._savarankiškosios f-jos'!J89</f>
        <v>0</v>
      </c>
      <c r="J38" s="10">
        <f>'4 pr._savarankiškosios f-jos'!K89</f>
        <v>0</v>
      </c>
      <c r="K38" s="94">
        <f t="shared" si="4"/>
        <v>1454.7</v>
      </c>
      <c r="L38" s="94">
        <f>'4 pr._savarankiškosios f-jos'!M89</f>
        <v>130</v>
      </c>
      <c r="M38" s="94">
        <f>'4 pr._savarankiškosios f-jos'!N89</f>
        <v>0</v>
      </c>
      <c r="N38" s="94">
        <f>'4 pr._savarankiškosios f-jos'!O89</f>
        <v>1324.7</v>
      </c>
    </row>
    <row r="39" spans="1:14" ht="15" customHeight="1" x14ac:dyDescent="0.25">
      <c r="A39" s="13" t="s">
        <v>82</v>
      </c>
      <c r="B39" s="35" t="s">
        <v>165</v>
      </c>
      <c r="C39" s="16">
        <f>D39+F39</f>
        <v>453.1</v>
      </c>
      <c r="D39" s="16">
        <f>'4 pr._savarankiškosios f-jos'!E90+'5 pr._valstybinės f-jos'!E86+'9 pr._įstaigų pajamos'!E48</f>
        <v>453.1</v>
      </c>
      <c r="E39" s="16">
        <f>'4 pr._savarankiškosios f-jos'!F90+'5 pr._valstybinės f-jos'!F86+'9 pr._įstaigų pajamos'!F48</f>
        <v>400.2</v>
      </c>
      <c r="F39" s="16">
        <f>'4 pr._savarankiškosios f-jos'!G90+'5 pr._valstybinės f-jos'!G86+'9 pr._įstaigų pajamos'!G48</f>
        <v>0</v>
      </c>
      <c r="G39" s="10">
        <f t="shared" si="3"/>
        <v>0</v>
      </c>
      <c r="H39" s="10">
        <f>'4 pr._savarankiškosios f-jos'!I90+'5 pr._valstybinės f-jos'!I86+'9 pr._įstaigų pajamos'!I48</f>
        <v>0</v>
      </c>
      <c r="I39" s="10">
        <f>'4 pr._savarankiškosios f-jos'!J90+'5 pr._valstybinės f-jos'!J86+'9 pr._įstaigų pajamos'!J48</f>
        <v>0</v>
      </c>
      <c r="J39" s="10">
        <f>'4 pr._savarankiškosios f-jos'!K90+'5 pr._valstybinės f-jos'!K86+'9 pr._įstaigų pajamos'!K48</f>
        <v>0</v>
      </c>
      <c r="K39" s="94">
        <f t="shared" si="4"/>
        <v>453.1</v>
      </c>
      <c r="L39" s="94">
        <f>'4 pr._savarankiškosios f-jos'!M90+'5 pr._valstybinės f-jos'!M86+'9 pr._įstaigų pajamos'!M48</f>
        <v>453.1</v>
      </c>
      <c r="M39" s="94">
        <f>'4 pr._savarankiškosios f-jos'!N90+'5 pr._valstybinės f-jos'!N86+'9 pr._įstaigų pajamos'!N48</f>
        <v>400.2</v>
      </c>
      <c r="N39" s="94">
        <f>'4 pr._savarankiškosios f-jos'!O90+'5 pr._valstybinės f-jos'!O86+'9 pr._įstaigų pajamos'!O48</f>
        <v>0</v>
      </c>
    </row>
    <row r="40" spans="1:14" ht="15" customHeight="1" x14ac:dyDescent="0.25">
      <c r="A40" s="19" t="s">
        <v>83</v>
      </c>
      <c r="B40" s="29" t="s">
        <v>68</v>
      </c>
      <c r="C40" s="16">
        <f>D40+F40</f>
        <v>419.79999999999995</v>
      </c>
      <c r="D40" s="16">
        <f>'4 pr._savarankiškosios f-jos'!E148+'5 pr._valstybinės f-jos'!E90+'9 pr._įstaigų pajamos'!E65+'7 pr._kita dotacija'!E97+'11 pr._apyvartinės lėšos'!E80</f>
        <v>419.79999999999995</v>
      </c>
      <c r="E40" s="16">
        <f>'4 pr._savarankiškosios f-jos'!F148+'5 pr._valstybinės f-jos'!F90+'9 pr._įstaigų pajamos'!F65+'7 pr._kita dotacija'!F97+'11 pr._apyvartinės lėšos'!F80</f>
        <v>303.2</v>
      </c>
      <c r="F40" s="16">
        <f>'4 pr._savarankiškosios f-jos'!G148+'5 pr._valstybinės f-jos'!G90+'9 pr._įstaigų pajamos'!G65+'7 pr._kita dotacija'!G97+'11 pr._apyvartinės lėšos'!G80</f>
        <v>0</v>
      </c>
      <c r="G40" s="10">
        <f t="shared" ref="G40:G41" si="5">H40+J40</f>
        <v>0</v>
      </c>
      <c r="H40" s="10">
        <f>'4 pr._savarankiškosios f-jos'!I148+'5 pr._valstybinės f-jos'!I90+'9 pr._įstaigų pajamos'!I65+'7 pr._kita dotacija'!I97+'11 pr._apyvartinės lėšos'!I80</f>
        <v>0</v>
      </c>
      <c r="I40" s="10">
        <f>'4 pr._savarankiškosios f-jos'!J148+'5 pr._valstybinės f-jos'!J90+'9 pr._įstaigų pajamos'!J65+'7 pr._kita dotacija'!J97+'11 pr._apyvartinės lėšos'!J80</f>
        <v>0</v>
      </c>
      <c r="J40" s="10">
        <f>'4 pr._savarankiškosios f-jos'!K148+'5 pr._valstybinės f-jos'!K90+'9 pr._įstaigų pajamos'!K65+'7 pr._kita dotacija'!K97+'11 pr._apyvartinės lėšos'!K80</f>
        <v>0</v>
      </c>
      <c r="K40" s="94">
        <f t="shared" ref="K40:K44" si="6">L40+N40</f>
        <v>419.79999999999995</v>
      </c>
      <c r="L40" s="94">
        <f>'4 pr._savarankiškosios f-jos'!M148+'5 pr._valstybinės f-jos'!M90+'9 pr._įstaigų pajamos'!M65+'7 pr._kita dotacija'!M97+'11 pr._apyvartinės lėšos'!M80</f>
        <v>419.79999999999995</v>
      </c>
      <c r="M40" s="94">
        <f>'4 pr._savarankiškosios f-jos'!N148+'5 pr._valstybinės f-jos'!N90+'9 pr._įstaigų pajamos'!N65+'7 pr._kita dotacija'!N97+'11 pr._apyvartinės lėšos'!N80</f>
        <v>303.2</v>
      </c>
      <c r="N40" s="94">
        <f>'4 pr._savarankiškosios f-jos'!O148+'5 pr._valstybinės f-jos'!O90+'9 pr._įstaigų pajamos'!O65+'7 pr._kita dotacija'!O97+'11 pr._apyvartinės lėšos'!O80</f>
        <v>0</v>
      </c>
    </row>
    <row r="41" spans="1:14" ht="15" customHeight="1" x14ac:dyDescent="0.25">
      <c r="A41" s="5" t="s">
        <v>84</v>
      </c>
      <c r="B41" s="92" t="s">
        <v>54</v>
      </c>
      <c r="C41" s="16">
        <f>D41+F41</f>
        <v>820.69999999999993</v>
      </c>
      <c r="D41" s="16">
        <f>'4 pr._savarankiškosios f-jos'!E154+'6 pr._ugdymo reikmės'!E23+'7 pr._kita dotacija'!E112+'9 pr._įstaigų pajamos'!E68+'11 pr._apyvartinės lėšos'!E83</f>
        <v>817.69999999999993</v>
      </c>
      <c r="E41" s="16">
        <f>'4 pr._savarankiškosios f-jos'!F154+'6 pr._ugdymo reikmės'!F23+'7 pr._kita dotacija'!F112+'9 pr._įstaigų pajamos'!F68+'11 pr._apyvartinės lėšos'!F83</f>
        <v>722.5</v>
      </c>
      <c r="F41" s="16">
        <f>'4 pr._savarankiškosios f-jos'!G154+'6 pr._ugdymo reikmės'!G23+'7 pr._kita dotacija'!G112+'9 pr._įstaigų pajamos'!G68+'11 pr._apyvartinės lėšos'!G83</f>
        <v>3</v>
      </c>
      <c r="G41" s="10">
        <f t="shared" si="5"/>
        <v>0</v>
      </c>
      <c r="H41" s="10">
        <f>'4 pr._savarankiškosios f-jos'!I154+'6 pr._ugdymo reikmės'!I23+'7 pr._kita dotacija'!I112+'9 pr._įstaigų pajamos'!I68+'11 pr._apyvartinės lėšos'!I83</f>
        <v>0</v>
      </c>
      <c r="I41" s="10">
        <f>'4 pr._savarankiškosios f-jos'!J154+'6 pr._ugdymo reikmės'!J23+'7 pr._kita dotacija'!J112+'9 pr._įstaigų pajamos'!J68+'11 pr._apyvartinės lėšos'!J83</f>
        <v>0</v>
      </c>
      <c r="J41" s="10">
        <f>'4 pr._savarankiškosios f-jos'!K154+'6 pr._ugdymo reikmės'!K23+'7 pr._kita dotacija'!K112+'9 pr._įstaigų pajamos'!K68+'11 pr._apyvartinės lėšos'!K83</f>
        <v>0</v>
      </c>
      <c r="K41" s="94">
        <f t="shared" si="6"/>
        <v>820.69999999999993</v>
      </c>
      <c r="L41" s="94">
        <f>'4 pr._savarankiškosios f-jos'!M154+'6 pr._ugdymo reikmės'!M23+'7 pr._kita dotacija'!M112+'9 pr._įstaigų pajamos'!M68+'11 pr._apyvartinės lėšos'!M83</f>
        <v>817.69999999999993</v>
      </c>
      <c r="M41" s="94">
        <f>'4 pr._savarankiškosios f-jos'!N154+'6 pr._ugdymo reikmės'!N23+'7 pr._kita dotacija'!N112+'9 pr._įstaigų pajamos'!N68+'11 pr._apyvartinės lėšos'!N83</f>
        <v>722.5</v>
      </c>
      <c r="N41" s="94">
        <f>'4 pr._savarankiškosios f-jos'!O154+'6 pr._ugdymo reikmės'!O23+'7 pr._kita dotacija'!O112+'9 pr._įstaigų pajamos'!O68+'11 pr._apyvartinės lėšos'!O83</f>
        <v>3</v>
      </c>
    </row>
    <row r="42" spans="1:14" ht="15" customHeight="1" x14ac:dyDescent="0.25">
      <c r="A42" s="5" t="s">
        <v>85</v>
      </c>
      <c r="B42" s="29" t="s">
        <v>33</v>
      </c>
      <c r="C42" s="16">
        <f t="shared" ref="C42:C73" si="7">D42+F42</f>
        <v>649.1</v>
      </c>
      <c r="D42" s="16">
        <f>'4 pr._savarankiškosios f-jos'!E155+'6 pr._ugdymo reikmės'!E24+'7 pr._kita dotacija'!E116+'9 pr._įstaigų pajamos'!E69</f>
        <v>646.9</v>
      </c>
      <c r="E42" s="16">
        <f>'4 pr._savarankiškosios f-jos'!F155+'6 pr._ugdymo reikmės'!F24+'7 pr._kita dotacija'!F116+'9 pr._įstaigų pajamos'!F69</f>
        <v>598.5</v>
      </c>
      <c r="F42" s="16">
        <f>'4 pr._savarankiškosios f-jos'!G155+'6 pr._ugdymo reikmės'!G24+'7 pr._kita dotacija'!G116+'9 pr._įstaigų pajamos'!G69</f>
        <v>2.2000000000000002</v>
      </c>
      <c r="G42" s="10">
        <f t="shared" ref="G42:G44" si="8">H42+J42</f>
        <v>0</v>
      </c>
      <c r="H42" s="10">
        <f>'4 pr._savarankiškosios f-jos'!I155+'6 pr._ugdymo reikmės'!I24+'7 pr._kita dotacija'!I116+'9 pr._įstaigų pajamos'!I69</f>
        <v>0</v>
      </c>
      <c r="I42" s="10">
        <f>'4 pr._savarankiškosios f-jos'!J155+'6 pr._ugdymo reikmės'!J24+'7 pr._kita dotacija'!J116+'9 pr._įstaigų pajamos'!J69</f>
        <v>0</v>
      </c>
      <c r="J42" s="10">
        <f>'4 pr._savarankiškosios f-jos'!K155+'6 pr._ugdymo reikmės'!K24+'7 pr._kita dotacija'!K116+'9 pr._įstaigų pajamos'!K69</f>
        <v>0</v>
      </c>
      <c r="K42" s="94">
        <f t="shared" si="6"/>
        <v>649.1</v>
      </c>
      <c r="L42" s="94">
        <f>'4 pr._savarankiškosios f-jos'!M155+'6 pr._ugdymo reikmės'!M24+'7 pr._kita dotacija'!M116+'9 pr._įstaigų pajamos'!M69</f>
        <v>646.9</v>
      </c>
      <c r="M42" s="94">
        <f>'4 pr._savarankiškosios f-jos'!N155+'6 pr._ugdymo reikmės'!N24+'7 pr._kita dotacija'!N116+'9 pr._įstaigų pajamos'!N69</f>
        <v>598.5</v>
      </c>
      <c r="N42" s="94">
        <f>'4 pr._savarankiškosios f-jos'!O155+'6 pr._ugdymo reikmės'!O24+'7 pr._kita dotacija'!O116+'9 pr._įstaigų pajamos'!O69</f>
        <v>2.2000000000000002</v>
      </c>
    </row>
    <row r="43" spans="1:14" ht="15" customHeight="1" x14ac:dyDescent="0.25">
      <c r="A43" s="5" t="s">
        <v>86</v>
      </c>
      <c r="B43" s="29" t="s">
        <v>155</v>
      </c>
      <c r="C43" s="16">
        <f t="shared" si="7"/>
        <v>909.4</v>
      </c>
      <c r="D43" s="16">
        <f>'4 pr._savarankiškosios f-jos'!E156+'6 pr._ugdymo reikmės'!E25+'9 pr._įstaigų pajamos'!E70+'7 pr._kita dotacija'!E121+'11 pr._apyvartinės lėšos'!E34+'11 pr._apyvartinės lėšos'!E84</f>
        <v>901.9</v>
      </c>
      <c r="E43" s="16">
        <f>'4 pr._savarankiškosios f-jos'!F156+'6 pr._ugdymo reikmės'!F25+'9 pr._įstaigų pajamos'!F70+'7 pr._kita dotacija'!F121+'11 pr._apyvartinės lėšos'!F34+'11 pr._apyvartinės lėšos'!F84</f>
        <v>812.8</v>
      </c>
      <c r="F43" s="16">
        <f>'4 pr._savarankiškosios f-jos'!G156+'6 pr._ugdymo reikmės'!G25+'9 pr._įstaigų pajamos'!G70+'7 pr._kita dotacija'!G121+'11 pr._apyvartinės lėšos'!G34+'11 pr._apyvartinės lėšos'!G84</f>
        <v>7.5</v>
      </c>
      <c r="G43" s="10">
        <f t="shared" si="8"/>
        <v>0</v>
      </c>
      <c r="H43" s="10">
        <f>'4 pr._savarankiškosios f-jos'!I156+'6 pr._ugdymo reikmės'!I25+'9 pr._įstaigų pajamos'!I70+'7 pr._kita dotacija'!I121+'11 pr._apyvartinės lėšos'!I34+'11 pr._apyvartinės lėšos'!I84</f>
        <v>0</v>
      </c>
      <c r="I43" s="10">
        <f>'4 pr._savarankiškosios f-jos'!J156+'6 pr._ugdymo reikmės'!J25+'9 pr._įstaigų pajamos'!J70+'7 pr._kita dotacija'!J121+'11 pr._apyvartinės lėšos'!J34+'11 pr._apyvartinės lėšos'!J84</f>
        <v>0</v>
      </c>
      <c r="J43" s="10">
        <f>'4 pr._savarankiškosios f-jos'!K156+'6 pr._ugdymo reikmės'!K25+'9 pr._įstaigų pajamos'!K70+'7 pr._kita dotacija'!K121+'11 pr._apyvartinės lėšos'!K34+'11 pr._apyvartinės lėšos'!K84</f>
        <v>0</v>
      </c>
      <c r="K43" s="94">
        <f t="shared" si="6"/>
        <v>909.4</v>
      </c>
      <c r="L43" s="94">
        <f>'4 pr._savarankiškosios f-jos'!M156+'6 pr._ugdymo reikmės'!M25+'9 pr._įstaigų pajamos'!M70+'7 pr._kita dotacija'!M121+'11 pr._apyvartinės lėšos'!M34+'11 pr._apyvartinės lėšos'!M84</f>
        <v>901.9</v>
      </c>
      <c r="M43" s="94">
        <f>'4 pr._savarankiškosios f-jos'!N156+'6 pr._ugdymo reikmės'!N25+'9 pr._įstaigų pajamos'!N70+'7 pr._kita dotacija'!N121+'11 pr._apyvartinės lėšos'!N34+'11 pr._apyvartinės lėšos'!N84</f>
        <v>812.8</v>
      </c>
      <c r="N43" s="94">
        <f>'4 pr._savarankiškosios f-jos'!O156+'6 pr._ugdymo reikmės'!O25+'9 pr._įstaigų pajamos'!O70+'7 pr._kita dotacija'!O121+'11 pr._apyvartinės lėšos'!O34+'11 pr._apyvartinės lėšos'!O84</f>
        <v>7.5</v>
      </c>
    </row>
    <row r="44" spans="1:14" ht="15" customHeight="1" x14ac:dyDescent="0.25">
      <c r="A44" s="5" t="s">
        <v>87</v>
      </c>
      <c r="B44" s="29" t="s">
        <v>385</v>
      </c>
      <c r="C44" s="16">
        <f t="shared" si="7"/>
        <v>640.29999999999995</v>
      </c>
      <c r="D44" s="16">
        <f>'4 pr._savarankiškosios f-jos'!E157+'6 pr._ugdymo reikmės'!E26+'9 pr._įstaigų pajamos'!E71+'7 pr._kita dotacija'!E126+'11 pr._apyvartinės lėšos'!E85</f>
        <v>637.79999999999995</v>
      </c>
      <c r="E44" s="16">
        <f>'4 pr._savarankiškosios f-jos'!F157+'6 pr._ugdymo reikmės'!F26+'9 pr._įstaigų pajamos'!F71+'7 pr._kita dotacija'!F126+'11 pr._apyvartinės lėšos'!F85</f>
        <v>570.20000000000005</v>
      </c>
      <c r="F44" s="16">
        <f>'4 pr._savarankiškosios f-jos'!G157+'6 pr._ugdymo reikmės'!G26+'9 pr._įstaigų pajamos'!G71+'7 pr._kita dotacija'!G126+'11 pr._apyvartinės lėšos'!G85</f>
        <v>2.5</v>
      </c>
      <c r="G44" s="10">
        <f t="shared" si="8"/>
        <v>0</v>
      </c>
      <c r="H44" s="10">
        <f>'4 pr._savarankiškosios f-jos'!I157+'6 pr._ugdymo reikmės'!I26+'9 pr._įstaigų pajamos'!I71+'7 pr._kita dotacija'!I126+'11 pr._apyvartinės lėšos'!I85</f>
        <v>0</v>
      </c>
      <c r="I44" s="10">
        <f>'4 pr._savarankiškosios f-jos'!J157+'6 pr._ugdymo reikmės'!J26+'9 pr._įstaigų pajamos'!J71+'7 pr._kita dotacija'!J126+'11 pr._apyvartinės lėšos'!J85</f>
        <v>0</v>
      </c>
      <c r="J44" s="10">
        <f>'4 pr._savarankiškosios f-jos'!K157+'6 pr._ugdymo reikmės'!K26+'9 pr._įstaigų pajamos'!K71+'7 pr._kita dotacija'!K126+'11 pr._apyvartinės lėšos'!K85</f>
        <v>0</v>
      </c>
      <c r="K44" s="94">
        <f t="shared" si="6"/>
        <v>640.29999999999995</v>
      </c>
      <c r="L44" s="94">
        <f>'4 pr._savarankiškosios f-jos'!M157+'6 pr._ugdymo reikmės'!M26+'9 pr._įstaigų pajamos'!M71+'7 pr._kita dotacija'!M126+'11 pr._apyvartinės lėšos'!M85</f>
        <v>637.79999999999995</v>
      </c>
      <c r="M44" s="94">
        <f>'4 pr._savarankiškosios f-jos'!N157+'6 pr._ugdymo reikmės'!N26+'9 pr._įstaigų pajamos'!N71+'7 pr._kita dotacija'!N126+'11 pr._apyvartinės lėšos'!N85</f>
        <v>570.20000000000005</v>
      </c>
      <c r="N44" s="94">
        <f>'4 pr._savarankiškosios f-jos'!O157+'6 pr._ugdymo reikmės'!O26+'9 pr._įstaigų pajamos'!O71+'7 pr._kita dotacija'!O126+'11 pr._apyvartinės lėšos'!O85</f>
        <v>2.5</v>
      </c>
    </row>
    <row r="45" spans="1:14" ht="15" customHeight="1" x14ac:dyDescent="0.25">
      <c r="A45" s="5" t="s">
        <v>88</v>
      </c>
      <c r="B45" s="18" t="s">
        <v>148</v>
      </c>
      <c r="C45" s="16">
        <f t="shared" si="7"/>
        <v>331.9</v>
      </c>
      <c r="D45" s="16">
        <f>'4 pr._savarankiškosios f-jos'!E158+'6 pr._ugdymo reikmės'!E27+'9 pr._įstaigų pajamos'!E72+'7 pr._kita dotacija'!E130+'11 pr._apyvartinės lėšos'!E35+'11 pr._apyvartinės lėšos'!E86</f>
        <v>331.5</v>
      </c>
      <c r="E45" s="16">
        <f>'4 pr._savarankiškosios f-jos'!F158+'6 pr._ugdymo reikmės'!F27+'9 pr._įstaigų pajamos'!F72+'7 pr._kita dotacija'!F130+'11 pr._apyvartinės lėšos'!F35+'11 pr._apyvartinės lėšos'!F86</f>
        <v>299.89999999999998</v>
      </c>
      <c r="F45" s="16">
        <f>'4 pr._savarankiškosios f-jos'!G158+'6 pr._ugdymo reikmės'!G27+'9 pr._įstaigų pajamos'!G72+'7 pr._kita dotacija'!G130+'11 pr._apyvartinės lėšos'!G35+'11 pr._apyvartinės lėšos'!G86</f>
        <v>0.4</v>
      </c>
      <c r="G45" s="10">
        <f t="shared" ref="G45:G60" si="9">H45+J45</f>
        <v>0</v>
      </c>
      <c r="H45" s="10">
        <f>'4 pr._savarankiškosios f-jos'!I158+'6 pr._ugdymo reikmės'!I27+'9 pr._įstaigų pajamos'!I72+'7 pr._kita dotacija'!I130+'11 pr._apyvartinės lėšos'!I35+'11 pr._apyvartinės lėšos'!I86</f>
        <v>0</v>
      </c>
      <c r="I45" s="10">
        <f>'4 pr._savarankiškosios f-jos'!J158+'6 pr._ugdymo reikmės'!J27+'9 pr._įstaigų pajamos'!J72+'7 pr._kita dotacija'!J130+'11 pr._apyvartinės lėšos'!J35+'11 pr._apyvartinės lėšos'!J86</f>
        <v>0</v>
      </c>
      <c r="J45" s="10">
        <f>'4 pr._savarankiškosios f-jos'!K158+'6 pr._ugdymo reikmės'!K27+'9 pr._įstaigų pajamos'!K72+'7 pr._kita dotacija'!K130+'11 pr._apyvartinės lėšos'!K35+'11 pr._apyvartinės lėšos'!K86</f>
        <v>0</v>
      </c>
      <c r="K45" s="94">
        <f t="shared" ref="K45:K60" si="10">L45+N45</f>
        <v>331.9</v>
      </c>
      <c r="L45" s="94">
        <f>'4 pr._savarankiškosios f-jos'!M158+'6 pr._ugdymo reikmės'!M27+'9 pr._įstaigų pajamos'!M72+'7 pr._kita dotacija'!M130+'11 pr._apyvartinės lėšos'!M35+'11 pr._apyvartinės lėšos'!M86</f>
        <v>331.5</v>
      </c>
      <c r="M45" s="94">
        <f>'4 pr._savarankiškosios f-jos'!N158+'6 pr._ugdymo reikmės'!N27+'9 pr._įstaigų pajamos'!N72+'7 pr._kita dotacija'!N130+'11 pr._apyvartinės lėšos'!N35+'11 pr._apyvartinės lėšos'!N86</f>
        <v>299.89999999999998</v>
      </c>
      <c r="N45" s="94">
        <f>'4 pr._savarankiškosios f-jos'!O158+'6 pr._ugdymo reikmės'!O27+'9 pr._įstaigų pajamos'!O72+'7 pr._kita dotacija'!O130+'11 pr._apyvartinės lėšos'!O35+'11 pr._apyvartinės lėšos'!O86</f>
        <v>0.4</v>
      </c>
    </row>
    <row r="46" spans="1:14" ht="15" customHeight="1" x14ac:dyDescent="0.25">
      <c r="A46" s="13" t="s">
        <v>89</v>
      </c>
      <c r="B46" s="31" t="s">
        <v>322</v>
      </c>
      <c r="C46" s="16">
        <f t="shared" si="7"/>
        <v>664.70000000000016</v>
      </c>
      <c r="D46" s="16">
        <f>'4 pr._savarankiškosios f-jos'!E159+'6 pr._ugdymo reikmės'!E28+'9 pr._įstaigų pajamos'!E73+'7 pr._kita dotacija'!E134+'11 pr._apyvartinės lėšos'!E87</f>
        <v>662.50000000000011</v>
      </c>
      <c r="E46" s="16">
        <f>'4 pr._savarankiškosios f-jos'!F159+'6 pr._ugdymo reikmės'!F28+'9 pr._įstaigų pajamos'!F73+'7 pr._kita dotacija'!F134+'11 pr._apyvartinės lėšos'!F87</f>
        <v>593.4</v>
      </c>
      <c r="F46" s="16">
        <f>'4 pr._savarankiškosios f-jos'!G159+'6 pr._ugdymo reikmės'!G28+'9 pr._įstaigų pajamos'!G73+'7 pr._kita dotacija'!G134+'11 pr._apyvartinės lėšos'!G87</f>
        <v>2.2000000000000002</v>
      </c>
      <c r="G46" s="10">
        <f t="shared" si="9"/>
        <v>0</v>
      </c>
      <c r="H46" s="10">
        <f>'4 pr._savarankiškosios f-jos'!I159+'6 pr._ugdymo reikmės'!I28+'9 pr._įstaigų pajamos'!I73+'7 pr._kita dotacija'!I134+'11 pr._apyvartinės lėšos'!I87</f>
        <v>0</v>
      </c>
      <c r="I46" s="10">
        <f>'4 pr._savarankiškosios f-jos'!J159+'6 pr._ugdymo reikmės'!J28+'9 pr._įstaigų pajamos'!J73+'7 pr._kita dotacija'!J134+'11 pr._apyvartinės lėšos'!J87</f>
        <v>0</v>
      </c>
      <c r="J46" s="10">
        <f>'4 pr._savarankiškosios f-jos'!K159+'6 pr._ugdymo reikmės'!K28+'9 pr._įstaigų pajamos'!K73+'7 pr._kita dotacija'!K134+'11 pr._apyvartinės lėšos'!K87</f>
        <v>0</v>
      </c>
      <c r="K46" s="94">
        <f t="shared" si="10"/>
        <v>664.70000000000016</v>
      </c>
      <c r="L46" s="94">
        <f>'4 pr._savarankiškosios f-jos'!M159+'6 pr._ugdymo reikmės'!M28+'9 pr._įstaigų pajamos'!M73+'7 pr._kita dotacija'!M134+'11 pr._apyvartinės lėšos'!M87</f>
        <v>662.50000000000011</v>
      </c>
      <c r="M46" s="94">
        <f>'4 pr._savarankiškosios f-jos'!N159+'6 pr._ugdymo reikmės'!N28+'9 pr._įstaigų pajamos'!N73+'7 pr._kita dotacija'!N134+'11 pr._apyvartinės lėšos'!N87</f>
        <v>593.4</v>
      </c>
      <c r="N46" s="94">
        <f>'4 pr._savarankiškosios f-jos'!O159+'6 pr._ugdymo reikmės'!O28+'9 pr._įstaigų pajamos'!O73+'7 pr._kita dotacija'!O134+'11 pr._apyvartinės lėšos'!O87</f>
        <v>2.2000000000000002</v>
      </c>
    </row>
    <row r="47" spans="1:14" ht="15" customHeight="1" x14ac:dyDescent="0.25">
      <c r="A47" s="5" t="s">
        <v>90</v>
      </c>
      <c r="B47" s="29" t="s">
        <v>386</v>
      </c>
      <c r="C47" s="16">
        <f t="shared" si="7"/>
        <v>814.69999999999993</v>
      </c>
      <c r="D47" s="16">
        <f>'4 pr._savarankiškosios f-jos'!E160+'6 pr._ugdymo reikmės'!E29+'9 pr._įstaigų pajamos'!E74+'7 pr._kita dotacija'!E139+'11 pr._apyvartinės lėšos'!E36+'11 pr._apyvartinės lėšos'!E88</f>
        <v>810.69999999999993</v>
      </c>
      <c r="E47" s="16">
        <f>'4 pr._savarankiškosios f-jos'!F160+'6 pr._ugdymo reikmės'!F29+'9 pr._įstaigų pajamos'!F74+'7 pr._kita dotacija'!F139+'11 pr._apyvartinės lėšos'!F36+'11 pr._apyvartinės lėšos'!F88</f>
        <v>653.5</v>
      </c>
      <c r="F47" s="16">
        <f>'4 pr._savarankiškosios f-jos'!G160+'6 pr._ugdymo reikmės'!G29+'9 pr._įstaigų pajamos'!G74+'7 pr._kita dotacija'!G139+'11 pr._apyvartinės lėšos'!G36+'11 pr._apyvartinės lėšos'!G88</f>
        <v>4</v>
      </c>
      <c r="G47" s="10">
        <f t="shared" si="9"/>
        <v>0</v>
      </c>
      <c r="H47" s="10">
        <f>'4 pr._savarankiškosios f-jos'!I160+'6 pr._ugdymo reikmės'!I29+'9 pr._įstaigų pajamos'!I74+'7 pr._kita dotacija'!I139+'11 pr._apyvartinės lėšos'!I36+'11 pr._apyvartinės lėšos'!I88</f>
        <v>0</v>
      </c>
      <c r="I47" s="10">
        <f>'4 pr._savarankiškosios f-jos'!J160+'6 pr._ugdymo reikmės'!J29+'9 pr._įstaigų pajamos'!J74+'7 pr._kita dotacija'!J139+'11 pr._apyvartinės lėšos'!J36+'11 pr._apyvartinės lėšos'!J88</f>
        <v>0</v>
      </c>
      <c r="J47" s="10">
        <f>'4 pr._savarankiškosios f-jos'!K160+'6 pr._ugdymo reikmės'!K29+'9 pr._įstaigų pajamos'!K74+'7 pr._kita dotacija'!K139+'11 pr._apyvartinės lėšos'!K36+'11 pr._apyvartinės lėšos'!K88</f>
        <v>0</v>
      </c>
      <c r="K47" s="94">
        <f t="shared" si="10"/>
        <v>814.69999999999993</v>
      </c>
      <c r="L47" s="94">
        <f>'4 pr._savarankiškosios f-jos'!M160+'6 pr._ugdymo reikmės'!M29+'9 pr._įstaigų pajamos'!M74+'7 pr._kita dotacija'!M139+'11 pr._apyvartinės lėšos'!M36+'11 pr._apyvartinės lėšos'!M88</f>
        <v>810.69999999999993</v>
      </c>
      <c r="M47" s="94">
        <f>'4 pr._savarankiškosios f-jos'!N160+'6 pr._ugdymo reikmės'!N29+'9 pr._įstaigų pajamos'!N74+'7 pr._kita dotacija'!N139+'11 pr._apyvartinės lėšos'!N36+'11 pr._apyvartinės lėšos'!N88</f>
        <v>653.5</v>
      </c>
      <c r="N47" s="94">
        <f>'4 pr._savarankiškosios f-jos'!O160+'6 pr._ugdymo reikmės'!O29+'9 pr._įstaigų pajamos'!O74+'7 pr._kita dotacija'!O139+'11 pr._apyvartinės lėšos'!O36+'11 pr._apyvartinės lėšos'!O88</f>
        <v>4</v>
      </c>
    </row>
    <row r="48" spans="1:14" ht="15" customHeight="1" x14ac:dyDescent="0.25">
      <c r="A48" s="5" t="s">
        <v>91</v>
      </c>
      <c r="B48" s="29" t="s">
        <v>387</v>
      </c>
      <c r="C48" s="16">
        <f t="shared" si="7"/>
        <v>1000.9</v>
      </c>
      <c r="D48" s="16">
        <f>'4 pr._savarankiškosios f-jos'!E161+'6 pr._ugdymo reikmės'!E30+'9 pr._įstaigų pajamos'!E75+'7 pr._kita dotacija'!E143+'11 pr._apyvartinės lėšos'!E37+'11 pr._apyvartinės lėšos'!E89</f>
        <v>997.4</v>
      </c>
      <c r="E48" s="16">
        <f>'4 pr._savarankiškosios f-jos'!F161+'6 pr._ugdymo reikmės'!F30+'9 pr._įstaigų pajamos'!F75+'7 pr._kita dotacija'!F143+'11 pr._apyvartinės lėšos'!F37+'11 pr._apyvartinės lėšos'!F89</f>
        <v>862.4</v>
      </c>
      <c r="F48" s="16">
        <f>'4 pr._savarankiškosios f-jos'!G161+'6 pr._ugdymo reikmės'!G30+'9 pr._įstaigų pajamos'!G75+'7 pr._kita dotacija'!G143+'11 pr._apyvartinės lėšos'!G37+'11 pr._apyvartinės lėšos'!G89</f>
        <v>3.5</v>
      </c>
      <c r="G48" s="10">
        <f t="shared" si="9"/>
        <v>0</v>
      </c>
      <c r="H48" s="10">
        <f>'4 pr._savarankiškosios f-jos'!I161+'6 pr._ugdymo reikmės'!I30+'9 pr._įstaigų pajamos'!I75+'7 pr._kita dotacija'!I143+'11 pr._apyvartinės lėšos'!I37+'11 pr._apyvartinės lėšos'!I89</f>
        <v>0</v>
      </c>
      <c r="I48" s="10">
        <f>'4 pr._savarankiškosios f-jos'!J161+'6 pr._ugdymo reikmės'!J30+'9 pr._įstaigų pajamos'!J75+'7 pr._kita dotacija'!J143+'11 pr._apyvartinės lėšos'!J37+'11 pr._apyvartinės lėšos'!J89</f>
        <v>0</v>
      </c>
      <c r="J48" s="10">
        <f>'4 pr._savarankiškosios f-jos'!K161+'6 pr._ugdymo reikmės'!K30+'9 pr._įstaigų pajamos'!K75+'7 pr._kita dotacija'!K143+'11 pr._apyvartinės lėšos'!K37+'11 pr._apyvartinės lėšos'!K89</f>
        <v>0</v>
      </c>
      <c r="K48" s="94">
        <f t="shared" si="10"/>
        <v>1000.9</v>
      </c>
      <c r="L48" s="94">
        <f>'4 pr._savarankiškosios f-jos'!M161+'6 pr._ugdymo reikmės'!M30+'9 pr._įstaigų pajamos'!M75+'7 pr._kita dotacija'!M143+'11 pr._apyvartinės lėšos'!M37+'11 pr._apyvartinės lėšos'!M89</f>
        <v>997.4</v>
      </c>
      <c r="M48" s="94">
        <f>'4 pr._savarankiškosios f-jos'!N161+'6 pr._ugdymo reikmės'!N30+'9 pr._įstaigų pajamos'!N75+'7 pr._kita dotacija'!N143+'11 pr._apyvartinės lėšos'!N37+'11 pr._apyvartinės lėšos'!N89</f>
        <v>862.4</v>
      </c>
      <c r="N48" s="94">
        <f>'4 pr._savarankiškosios f-jos'!O161+'6 pr._ugdymo reikmės'!O30+'9 pr._įstaigų pajamos'!O75+'7 pr._kita dotacija'!O143+'11 pr._apyvartinės lėšos'!O37+'11 pr._apyvartinės lėšos'!O89</f>
        <v>3.5</v>
      </c>
    </row>
    <row r="49" spans="1:14" ht="15" customHeight="1" x14ac:dyDescent="0.25">
      <c r="A49" s="5" t="s">
        <v>92</v>
      </c>
      <c r="B49" s="29" t="s">
        <v>388</v>
      </c>
      <c r="C49" s="16">
        <f t="shared" si="7"/>
        <v>757.3</v>
      </c>
      <c r="D49" s="16">
        <f>'4 pr._savarankiškosios f-jos'!E162+'6 pr._ugdymo reikmės'!E31+'7 pr._kita dotacija'!E148+'9 pr._įstaigų pajamos'!E76+'11 pr._apyvartinės lėšos'!E38</f>
        <v>753.8</v>
      </c>
      <c r="E49" s="16">
        <f>'4 pr._savarankiškosios f-jos'!F162+'6 pr._ugdymo reikmės'!F31+'7 pr._kita dotacija'!F148+'9 pr._įstaigų pajamos'!F76+'11 pr._apyvartinės lėšos'!F38</f>
        <v>673.69999999999993</v>
      </c>
      <c r="F49" s="16">
        <f>'4 pr._savarankiškosios f-jos'!G162+'6 pr._ugdymo reikmės'!G31+'7 pr._kita dotacija'!G148+'9 pr._įstaigų pajamos'!G76+'11 pr._apyvartinės lėšos'!G38</f>
        <v>3.5</v>
      </c>
      <c r="G49" s="10">
        <f t="shared" si="9"/>
        <v>0</v>
      </c>
      <c r="H49" s="10">
        <f>'4 pr._savarankiškosios f-jos'!I162+'6 pr._ugdymo reikmės'!I31+'7 pr._kita dotacija'!I148+'9 pr._įstaigų pajamos'!I76+'11 pr._apyvartinės lėšos'!I38</f>
        <v>0</v>
      </c>
      <c r="I49" s="10">
        <f>'4 pr._savarankiškosios f-jos'!J162+'6 pr._ugdymo reikmės'!J31+'7 pr._kita dotacija'!J148+'9 pr._įstaigų pajamos'!J76+'11 pr._apyvartinės lėšos'!J38</f>
        <v>0</v>
      </c>
      <c r="J49" s="10">
        <f>'4 pr._savarankiškosios f-jos'!K162+'6 pr._ugdymo reikmės'!K31+'7 pr._kita dotacija'!K148+'9 pr._įstaigų pajamos'!K76+'11 pr._apyvartinės lėšos'!K38</f>
        <v>0</v>
      </c>
      <c r="K49" s="94">
        <f t="shared" si="10"/>
        <v>757.3</v>
      </c>
      <c r="L49" s="94">
        <f>'4 pr._savarankiškosios f-jos'!M162+'6 pr._ugdymo reikmės'!M31+'7 pr._kita dotacija'!M148+'9 pr._įstaigų pajamos'!M76+'11 pr._apyvartinės lėšos'!M38</f>
        <v>753.8</v>
      </c>
      <c r="M49" s="94">
        <f>'4 pr._savarankiškosios f-jos'!N162+'6 pr._ugdymo reikmės'!N31+'7 pr._kita dotacija'!N148+'9 pr._įstaigų pajamos'!N76+'11 pr._apyvartinės lėšos'!N38</f>
        <v>673.69999999999993</v>
      </c>
      <c r="N49" s="94">
        <f>'4 pr._savarankiškosios f-jos'!O162+'6 pr._ugdymo reikmės'!O31+'7 pr._kita dotacija'!O148+'9 pr._įstaigų pajamos'!O76+'11 pr._apyvartinės lėšos'!O38</f>
        <v>3.5</v>
      </c>
    </row>
    <row r="50" spans="1:14" ht="15" customHeight="1" x14ac:dyDescent="0.25">
      <c r="A50" s="5" t="s">
        <v>93</v>
      </c>
      <c r="B50" s="12" t="s">
        <v>363</v>
      </c>
      <c r="C50" s="16">
        <f t="shared" si="7"/>
        <v>920.49999999999989</v>
      </c>
      <c r="D50" s="16">
        <f>'4 pr._savarankiškosios f-jos'!E163+'6 pr._ugdymo reikmės'!E32+'9 pr._įstaigų pajamos'!E77+'7 pr._kita dotacija'!E152+'11 pr._apyvartinės lėšos'!E39</f>
        <v>914.99999999999989</v>
      </c>
      <c r="E50" s="16">
        <f>'4 pr._savarankiškosios f-jos'!F163+'6 pr._ugdymo reikmės'!F32+'9 pr._įstaigų pajamos'!F77+'7 pr._kita dotacija'!F152+'11 pr._apyvartinės lėšos'!F39</f>
        <v>805.09999999999991</v>
      </c>
      <c r="F50" s="16">
        <f>'4 pr._savarankiškosios f-jos'!G163+'6 pr._ugdymo reikmės'!G32+'9 pr._įstaigų pajamos'!G77+'7 pr._kita dotacija'!G152+'11 pr._apyvartinės lėšos'!G39</f>
        <v>5.5</v>
      </c>
      <c r="G50" s="10">
        <f t="shared" si="9"/>
        <v>0</v>
      </c>
      <c r="H50" s="10">
        <f>'4 pr._savarankiškosios f-jos'!I163+'6 pr._ugdymo reikmės'!I32+'9 pr._įstaigų pajamos'!I77+'7 pr._kita dotacija'!I152+'11 pr._apyvartinės lėšos'!I39</f>
        <v>0</v>
      </c>
      <c r="I50" s="10">
        <f>'4 pr._savarankiškosios f-jos'!J163+'6 pr._ugdymo reikmės'!J32+'9 pr._įstaigų pajamos'!J77+'7 pr._kita dotacija'!J152+'11 pr._apyvartinės lėšos'!J39</f>
        <v>0</v>
      </c>
      <c r="J50" s="10">
        <f>'4 pr._savarankiškosios f-jos'!K163+'6 pr._ugdymo reikmės'!K32+'9 pr._įstaigų pajamos'!K77+'7 pr._kita dotacija'!K152+'11 pr._apyvartinės lėšos'!K39</f>
        <v>0</v>
      </c>
      <c r="K50" s="94">
        <f t="shared" si="10"/>
        <v>920.49999999999989</v>
      </c>
      <c r="L50" s="94">
        <f>'4 pr._savarankiškosios f-jos'!M163+'6 pr._ugdymo reikmės'!M32+'9 pr._įstaigų pajamos'!M77+'7 pr._kita dotacija'!M152+'11 pr._apyvartinės lėšos'!M39</f>
        <v>914.99999999999989</v>
      </c>
      <c r="M50" s="94">
        <f>'4 pr._savarankiškosios f-jos'!N163+'6 pr._ugdymo reikmės'!N32+'9 pr._įstaigų pajamos'!N77+'7 pr._kita dotacija'!N152+'11 pr._apyvartinės lėšos'!N39</f>
        <v>805.09999999999991</v>
      </c>
      <c r="N50" s="94">
        <f>'4 pr._savarankiškosios f-jos'!O163+'6 pr._ugdymo reikmės'!O32+'9 pr._įstaigų pajamos'!O77+'7 pr._kita dotacija'!O152+'11 pr._apyvartinės lėšos'!O39</f>
        <v>5.5</v>
      </c>
    </row>
    <row r="51" spans="1:14" ht="15" customHeight="1" x14ac:dyDescent="0.25">
      <c r="A51" s="5" t="s">
        <v>94</v>
      </c>
      <c r="B51" s="93" t="s">
        <v>45</v>
      </c>
      <c r="C51" s="16">
        <f t="shared" si="7"/>
        <v>287.30000000000007</v>
      </c>
      <c r="D51" s="16">
        <f>'4 pr._savarankiškosios f-jos'!E164+'6 pr._ugdymo reikmės'!E33+'7 pr._kita dotacija'!E157+'9 pr._įstaigų pajamos'!E78</f>
        <v>286.70000000000005</v>
      </c>
      <c r="E51" s="16">
        <f>'4 pr._savarankiškosios f-jos'!F164+'6 pr._ugdymo reikmės'!F33+'7 pr._kita dotacija'!F157+'9 pr._įstaigų pajamos'!F78</f>
        <v>260.10000000000002</v>
      </c>
      <c r="F51" s="16">
        <f>'4 pr._savarankiškosios f-jos'!G164+'6 pr._ugdymo reikmės'!G33+'7 pr._kita dotacija'!G157+'9 pr._įstaigų pajamos'!G78</f>
        <v>0.6</v>
      </c>
      <c r="G51" s="10">
        <f t="shared" si="9"/>
        <v>0</v>
      </c>
      <c r="H51" s="10">
        <f>'4 pr._savarankiškosios f-jos'!I164+'6 pr._ugdymo reikmės'!I33+'7 pr._kita dotacija'!I157+'9 pr._įstaigų pajamos'!I78</f>
        <v>0</v>
      </c>
      <c r="I51" s="10">
        <f>'4 pr._savarankiškosios f-jos'!J164+'6 pr._ugdymo reikmės'!J33+'7 pr._kita dotacija'!J157+'9 pr._įstaigų pajamos'!J78</f>
        <v>0</v>
      </c>
      <c r="J51" s="10">
        <f>'4 pr._savarankiškosios f-jos'!K164+'6 pr._ugdymo reikmės'!K33+'7 pr._kita dotacija'!K157+'9 pr._įstaigų pajamos'!K78</f>
        <v>0</v>
      </c>
      <c r="K51" s="94">
        <f t="shared" si="10"/>
        <v>287.30000000000007</v>
      </c>
      <c r="L51" s="94">
        <f>'4 pr._savarankiškosios f-jos'!M164+'6 pr._ugdymo reikmės'!M33+'7 pr._kita dotacija'!M157+'9 pr._įstaigų pajamos'!M78</f>
        <v>286.70000000000005</v>
      </c>
      <c r="M51" s="94">
        <f>'4 pr._savarankiškosios f-jos'!N164+'6 pr._ugdymo reikmės'!N33+'7 pr._kita dotacija'!N157+'9 pr._įstaigų pajamos'!N78</f>
        <v>260.10000000000002</v>
      </c>
      <c r="N51" s="94">
        <f>'4 pr._savarankiškosios f-jos'!O164+'6 pr._ugdymo reikmės'!O33+'7 pr._kita dotacija'!O157+'9 pr._įstaigų pajamos'!O78</f>
        <v>0.6</v>
      </c>
    </row>
    <row r="52" spans="1:14" ht="15" customHeight="1" x14ac:dyDescent="0.25">
      <c r="A52" s="5" t="s">
        <v>95</v>
      </c>
      <c r="B52" s="29" t="s">
        <v>42</v>
      </c>
      <c r="C52" s="16">
        <f t="shared" si="7"/>
        <v>230.6</v>
      </c>
      <c r="D52" s="16">
        <f>'4 pr._savarankiškosios f-jos'!E165+'6 pr._ugdymo reikmės'!E34+'7 pr._kita dotacija'!E161+'9 pr._įstaigų pajamos'!E79</f>
        <v>230.6</v>
      </c>
      <c r="E52" s="16">
        <f>'4 pr._savarankiškosios f-jos'!F165+'6 pr._ugdymo reikmės'!F34+'7 pr._kita dotacija'!F161+'9 pr._įstaigų pajamos'!F79</f>
        <v>205</v>
      </c>
      <c r="F52" s="16">
        <f>'4 pr._savarankiškosios f-jos'!G165+'6 pr._ugdymo reikmės'!G34+'7 pr._kita dotacija'!G161+'9 pr._įstaigų pajamos'!G79</f>
        <v>0</v>
      </c>
      <c r="G52" s="10">
        <f t="shared" si="9"/>
        <v>0</v>
      </c>
      <c r="H52" s="10">
        <f>'4 pr._savarankiškosios f-jos'!I165+'6 pr._ugdymo reikmės'!I34+'7 pr._kita dotacija'!I161+'9 pr._įstaigų pajamos'!I79</f>
        <v>0</v>
      </c>
      <c r="I52" s="10">
        <f>'4 pr._savarankiškosios f-jos'!J165+'6 pr._ugdymo reikmės'!J34+'7 pr._kita dotacija'!J161+'9 pr._įstaigų pajamos'!J79</f>
        <v>0</v>
      </c>
      <c r="J52" s="10">
        <f>'4 pr._savarankiškosios f-jos'!K165+'6 pr._ugdymo reikmės'!K34+'7 pr._kita dotacija'!K161+'9 pr._įstaigų pajamos'!K79</f>
        <v>0</v>
      </c>
      <c r="K52" s="94">
        <f t="shared" si="10"/>
        <v>230.6</v>
      </c>
      <c r="L52" s="94">
        <f>'4 pr._savarankiškosios f-jos'!M165+'6 pr._ugdymo reikmės'!M34+'7 pr._kita dotacija'!M161+'9 pr._įstaigų pajamos'!M79</f>
        <v>230.6</v>
      </c>
      <c r="M52" s="94">
        <f>'4 pr._savarankiškosios f-jos'!N165+'6 pr._ugdymo reikmės'!N34+'7 pr._kita dotacija'!N161+'9 pr._įstaigų pajamos'!N79</f>
        <v>205</v>
      </c>
      <c r="N52" s="94">
        <f>'4 pr._savarankiškosios f-jos'!O165+'6 pr._ugdymo reikmės'!O34+'7 pr._kita dotacija'!O161+'9 pr._įstaigų pajamos'!O79</f>
        <v>0</v>
      </c>
    </row>
    <row r="53" spans="1:14" ht="15" customHeight="1" x14ac:dyDescent="0.25">
      <c r="A53" s="5" t="s">
        <v>96</v>
      </c>
      <c r="B53" s="29" t="s">
        <v>44</v>
      </c>
      <c r="C53" s="16">
        <f t="shared" si="7"/>
        <v>306.10000000000002</v>
      </c>
      <c r="D53" s="16">
        <f>'4 pr._savarankiškosios f-jos'!E166+'6 pr._ugdymo reikmės'!E35+'7 pr._kita dotacija'!E165+'9 pr._įstaigų pajamos'!E80</f>
        <v>305.8</v>
      </c>
      <c r="E53" s="16">
        <f>'4 pr._savarankiškosios f-jos'!F166+'6 pr._ugdymo reikmės'!F35+'7 pr._kita dotacija'!F165+'9 pr._įstaigų pajamos'!F80</f>
        <v>274.60000000000002</v>
      </c>
      <c r="F53" s="16">
        <f>'4 pr._savarankiškosios f-jos'!G166+'6 pr._ugdymo reikmės'!G35+'7 pr._kita dotacija'!G165+'9 pr._įstaigų pajamos'!G80</f>
        <v>0.3</v>
      </c>
      <c r="G53" s="10">
        <f t="shared" si="9"/>
        <v>0</v>
      </c>
      <c r="H53" s="10">
        <f>'4 pr._savarankiškosios f-jos'!I166+'6 pr._ugdymo reikmės'!I35+'7 pr._kita dotacija'!I165+'9 pr._įstaigų pajamos'!I80</f>
        <v>0</v>
      </c>
      <c r="I53" s="10">
        <f>'4 pr._savarankiškosios f-jos'!J166+'6 pr._ugdymo reikmės'!J35+'7 pr._kita dotacija'!J165+'9 pr._įstaigų pajamos'!J80</f>
        <v>0</v>
      </c>
      <c r="J53" s="10">
        <f>'4 pr._savarankiškosios f-jos'!K166+'6 pr._ugdymo reikmės'!K35+'7 pr._kita dotacija'!K165+'9 pr._įstaigų pajamos'!K80</f>
        <v>0</v>
      </c>
      <c r="K53" s="94">
        <f t="shared" si="10"/>
        <v>306.10000000000002</v>
      </c>
      <c r="L53" s="94">
        <f>'4 pr._savarankiškosios f-jos'!M166+'6 pr._ugdymo reikmės'!M35+'7 pr._kita dotacija'!M165+'9 pr._įstaigų pajamos'!M80</f>
        <v>305.8</v>
      </c>
      <c r="M53" s="94">
        <f>'4 pr._savarankiškosios f-jos'!N166+'6 pr._ugdymo reikmės'!N35+'7 pr._kita dotacija'!N165+'9 pr._įstaigų pajamos'!N80</f>
        <v>274.60000000000002</v>
      </c>
      <c r="N53" s="94">
        <f>'4 pr._savarankiškosios f-jos'!O166+'6 pr._ugdymo reikmės'!O35+'7 pr._kita dotacija'!O165+'9 pr._įstaigų pajamos'!O80</f>
        <v>0.3</v>
      </c>
    </row>
    <row r="54" spans="1:14" ht="15" customHeight="1" x14ac:dyDescent="0.25">
      <c r="A54" s="5" t="s">
        <v>97</v>
      </c>
      <c r="B54" s="29" t="s">
        <v>160</v>
      </c>
      <c r="C54" s="16">
        <f t="shared" si="7"/>
        <v>492.40000000000003</v>
      </c>
      <c r="D54" s="16">
        <f>'4 pr._savarankiškosios f-jos'!E167+'6 pr._ugdymo reikmės'!E36+'7 pr._kita dotacija'!E169+'9 pr._įstaigų pajamos'!E81+'11 pr._apyvartinės lėšos'!E90</f>
        <v>491.50000000000006</v>
      </c>
      <c r="E54" s="16">
        <f>'4 pr._savarankiškosios f-jos'!F167+'6 pr._ugdymo reikmės'!F36+'7 pr._kita dotacija'!F169+'9 pr._įstaigų pajamos'!F81+'11 pr._apyvartinės lėšos'!F90</f>
        <v>444.29999999999995</v>
      </c>
      <c r="F54" s="16">
        <f>'4 pr._savarankiškosios f-jos'!G167+'6 pr._ugdymo reikmės'!G36+'7 pr._kita dotacija'!G169+'9 pr._įstaigų pajamos'!G81+'11 pr._apyvartinės lėšos'!G90</f>
        <v>0.9</v>
      </c>
      <c r="G54" s="10">
        <f t="shared" si="9"/>
        <v>0</v>
      </c>
      <c r="H54" s="10">
        <f>'4 pr._savarankiškosios f-jos'!I167+'6 pr._ugdymo reikmės'!I36+'7 pr._kita dotacija'!I169+'9 pr._įstaigų pajamos'!I81+'11 pr._apyvartinės lėšos'!I90</f>
        <v>0</v>
      </c>
      <c r="I54" s="10">
        <f>'4 pr._savarankiškosios f-jos'!J167+'6 pr._ugdymo reikmės'!J36+'7 pr._kita dotacija'!J169+'9 pr._įstaigų pajamos'!J81+'11 pr._apyvartinės lėšos'!J90</f>
        <v>0</v>
      </c>
      <c r="J54" s="10">
        <f>'4 pr._savarankiškosios f-jos'!K167+'6 pr._ugdymo reikmės'!K36+'7 pr._kita dotacija'!K169+'9 pr._įstaigų pajamos'!K81+'11 pr._apyvartinės lėšos'!K90</f>
        <v>0</v>
      </c>
      <c r="K54" s="94">
        <f t="shared" si="10"/>
        <v>492.40000000000003</v>
      </c>
      <c r="L54" s="94">
        <f>'4 pr._savarankiškosios f-jos'!M167+'6 pr._ugdymo reikmės'!M36+'7 pr._kita dotacija'!M169+'9 pr._įstaigų pajamos'!M81+'11 pr._apyvartinės lėšos'!M90</f>
        <v>491.50000000000006</v>
      </c>
      <c r="M54" s="94">
        <f>'4 pr._savarankiškosios f-jos'!N167+'6 pr._ugdymo reikmės'!N36+'7 pr._kita dotacija'!N169+'9 pr._įstaigų pajamos'!N81+'11 pr._apyvartinės lėšos'!N90</f>
        <v>444.29999999999995</v>
      </c>
      <c r="N54" s="94">
        <f>'4 pr._savarankiškosios f-jos'!O167+'6 pr._ugdymo reikmės'!O36+'7 pr._kita dotacija'!O169+'9 pr._įstaigų pajamos'!O81+'11 pr._apyvartinės lėšos'!O90</f>
        <v>0.9</v>
      </c>
    </row>
    <row r="55" spans="1:14" ht="15" customHeight="1" x14ac:dyDescent="0.25">
      <c r="A55" s="5" t="s">
        <v>98</v>
      </c>
      <c r="B55" s="29" t="s">
        <v>43</v>
      </c>
      <c r="C55" s="16">
        <f t="shared" si="7"/>
        <v>240.1</v>
      </c>
      <c r="D55" s="16">
        <f>'4 pr._savarankiškosios f-jos'!E168+'6 pr._ugdymo reikmės'!E37+'7 pr._kita dotacija'!E173+'9 pr._įstaigų pajamos'!E82</f>
        <v>239.79999999999998</v>
      </c>
      <c r="E55" s="16">
        <f>'4 pr._savarankiškosios f-jos'!F168+'6 pr._ugdymo reikmės'!F37+'7 pr._kita dotacija'!F173+'9 pr._įstaigų pajamos'!F82</f>
        <v>222.5</v>
      </c>
      <c r="F55" s="16">
        <f>'4 pr._savarankiškosios f-jos'!G168+'6 pr._ugdymo reikmės'!G37+'7 pr._kita dotacija'!G173+'9 pr._įstaigų pajamos'!G82</f>
        <v>0.3</v>
      </c>
      <c r="G55" s="10">
        <f t="shared" si="9"/>
        <v>0</v>
      </c>
      <c r="H55" s="10">
        <f>'4 pr._savarankiškosios f-jos'!I168+'6 pr._ugdymo reikmės'!I37+'7 pr._kita dotacija'!I173+'9 pr._įstaigų pajamos'!I82</f>
        <v>0</v>
      </c>
      <c r="I55" s="10">
        <f>'4 pr._savarankiškosios f-jos'!J168+'6 pr._ugdymo reikmės'!J37+'7 pr._kita dotacija'!J173+'9 pr._įstaigų pajamos'!J82</f>
        <v>0</v>
      </c>
      <c r="J55" s="10">
        <f>'4 pr._savarankiškosios f-jos'!K168+'6 pr._ugdymo reikmės'!K37+'7 pr._kita dotacija'!K173+'9 pr._įstaigų pajamos'!K82</f>
        <v>0</v>
      </c>
      <c r="K55" s="94">
        <f t="shared" si="10"/>
        <v>240.1</v>
      </c>
      <c r="L55" s="94">
        <f>'4 pr._savarankiškosios f-jos'!M168+'6 pr._ugdymo reikmės'!M37+'7 pr._kita dotacija'!M173+'9 pr._įstaigų pajamos'!M82</f>
        <v>239.79999999999998</v>
      </c>
      <c r="M55" s="94">
        <f>'4 pr._savarankiškosios f-jos'!N168+'6 pr._ugdymo reikmės'!N37+'7 pr._kita dotacija'!N173+'9 pr._įstaigų pajamos'!N82</f>
        <v>222.5</v>
      </c>
      <c r="N55" s="94">
        <f>'4 pr._savarankiškosios f-jos'!O168+'6 pr._ugdymo reikmės'!O37+'7 pr._kita dotacija'!O173+'9 pr._įstaigų pajamos'!O82</f>
        <v>0.3</v>
      </c>
    </row>
    <row r="56" spans="1:14" ht="15" customHeight="1" x14ac:dyDescent="0.25">
      <c r="A56" s="5" t="s">
        <v>99</v>
      </c>
      <c r="B56" s="93" t="s">
        <v>46</v>
      </c>
      <c r="C56" s="16">
        <f>D56+F56</f>
        <v>398.3</v>
      </c>
      <c r="D56" s="16">
        <f>'4 pr._savarankiškosios f-jos'!E169+'6 pr._ugdymo reikmės'!E38+'7 pr._kita dotacija'!E177+'9 pr._įstaigų pajamos'!E83</f>
        <v>397</v>
      </c>
      <c r="E56" s="16">
        <f>'4 pr._savarankiškosios f-jos'!F169+'6 pr._ugdymo reikmės'!F38+'7 pr._kita dotacija'!F177+'9 pr._įstaigų pajamos'!F83</f>
        <v>364.90000000000003</v>
      </c>
      <c r="F56" s="16">
        <f>'4 pr._savarankiškosios f-jos'!G169+'6 pr._ugdymo reikmės'!G38+'7 pr._kita dotacija'!G177+'9 pr._įstaigų pajamos'!G83</f>
        <v>1.3</v>
      </c>
      <c r="G56" s="10">
        <f t="shared" si="9"/>
        <v>0</v>
      </c>
      <c r="H56" s="10">
        <f>'4 pr._savarankiškosios f-jos'!I169+'6 pr._ugdymo reikmės'!I38+'7 pr._kita dotacija'!I177+'9 pr._įstaigų pajamos'!I83</f>
        <v>0</v>
      </c>
      <c r="I56" s="10">
        <f>'4 pr._savarankiškosios f-jos'!J169+'6 pr._ugdymo reikmės'!J38+'7 pr._kita dotacija'!J177+'9 pr._įstaigų pajamos'!J83</f>
        <v>0</v>
      </c>
      <c r="J56" s="10">
        <f>'4 pr._savarankiškosios f-jos'!K169+'6 pr._ugdymo reikmės'!K38+'7 pr._kita dotacija'!K177+'9 pr._įstaigų pajamos'!K83</f>
        <v>0</v>
      </c>
      <c r="K56" s="94">
        <f t="shared" si="10"/>
        <v>398.3</v>
      </c>
      <c r="L56" s="94">
        <f>'4 pr._savarankiškosios f-jos'!M169+'6 pr._ugdymo reikmės'!M38+'7 pr._kita dotacija'!M177+'9 pr._įstaigų pajamos'!M83</f>
        <v>397</v>
      </c>
      <c r="M56" s="94">
        <f>'4 pr._savarankiškosios f-jos'!N169+'6 pr._ugdymo reikmės'!N38+'7 pr._kita dotacija'!N177+'9 pr._įstaigų pajamos'!N83</f>
        <v>364.90000000000003</v>
      </c>
      <c r="N56" s="94">
        <f>'4 pr._savarankiškosios f-jos'!O169+'6 pr._ugdymo reikmės'!O38+'7 pr._kita dotacija'!O177+'9 pr._įstaigų pajamos'!O83</f>
        <v>1.3</v>
      </c>
    </row>
    <row r="57" spans="1:14" ht="15" customHeight="1" x14ac:dyDescent="0.25">
      <c r="A57" s="5" t="s">
        <v>100</v>
      </c>
      <c r="B57" s="33" t="s">
        <v>364</v>
      </c>
      <c r="C57" s="16">
        <f>D57+F57</f>
        <v>327.59999999999997</v>
      </c>
      <c r="D57" s="16">
        <f>'4 pr._savarankiškosios f-jos'!E170+'6 pr._ugdymo reikmės'!E39+'7 pr._kita dotacija'!E182+'9 pr._įstaigų pajamos'!E84+'11 pr._apyvartinės lėšos'!E91</f>
        <v>326.89999999999998</v>
      </c>
      <c r="E57" s="16">
        <f>'4 pr._savarankiškosios f-jos'!F170+'6 pr._ugdymo reikmės'!F39+'7 pr._kita dotacija'!F182+'9 pr._įstaigų pajamos'!F84+'11 pr._apyvartinės lėšos'!F91</f>
        <v>289</v>
      </c>
      <c r="F57" s="16">
        <f>'4 pr._savarankiškosios f-jos'!G170+'6 pr._ugdymo reikmės'!G39+'7 pr._kita dotacija'!G182+'9 pr._įstaigų pajamos'!G84+'11 pr._apyvartinės lėšos'!G91</f>
        <v>0.7</v>
      </c>
      <c r="G57" s="10">
        <f t="shared" si="9"/>
        <v>0</v>
      </c>
      <c r="H57" s="10">
        <f>'4 pr._savarankiškosios f-jos'!I170+'6 pr._ugdymo reikmės'!I39+'7 pr._kita dotacija'!I182+'9 pr._įstaigų pajamos'!I84+'11 pr._apyvartinės lėšos'!I91</f>
        <v>0</v>
      </c>
      <c r="I57" s="10">
        <f>'4 pr._savarankiškosios f-jos'!J170+'6 pr._ugdymo reikmės'!J39+'7 pr._kita dotacija'!J182+'9 pr._įstaigų pajamos'!J84+'11 pr._apyvartinės lėšos'!J91</f>
        <v>0</v>
      </c>
      <c r="J57" s="10">
        <f>'4 pr._savarankiškosios f-jos'!K170+'6 pr._ugdymo reikmės'!K39+'7 pr._kita dotacija'!K182+'9 pr._įstaigų pajamos'!K84+'11 pr._apyvartinės lėšos'!K91</f>
        <v>0</v>
      </c>
      <c r="K57" s="94">
        <f t="shared" si="10"/>
        <v>327.59999999999997</v>
      </c>
      <c r="L57" s="94">
        <f>'4 pr._savarankiškosios f-jos'!M170+'6 pr._ugdymo reikmės'!M39+'7 pr._kita dotacija'!M182+'9 pr._įstaigų pajamos'!M84+'11 pr._apyvartinės lėšos'!M91</f>
        <v>326.89999999999998</v>
      </c>
      <c r="M57" s="94">
        <f>'4 pr._savarankiškosios f-jos'!N170+'6 pr._ugdymo reikmės'!N39+'7 pr._kita dotacija'!N182+'9 pr._įstaigų pajamos'!N84+'11 pr._apyvartinės lėšos'!N91</f>
        <v>289</v>
      </c>
      <c r="N57" s="94">
        <f>'4 pr._savarankiškosios f-jos'!O170+'6 pr._ugdymo reikmės'!O39+'7 pr._kita dotacija'!O182+'9 pr._įstaigų pajamos'!O84+'11 pr._apyvartinės lėšos'!O91</f>
        <v>0.7</v>
      </c>
    </row>
    <row r="58" spans="1:14" ht="15" customHeight="1" x14ac:dyDescent="0.25">
      <c r="A58" s="13" t="s">
        <v>101</v>
      </c>
      <c r="B58" s="29" t="s">
        <v>41</v>
      </c>
      <c r="C58" s="16">
        <f t="shared" si="7"/>
        <v>419.9</v>
      </c>
      <c r="D58" s="16">
        <f>'4 pr._savarankiškosios f-jos'!E171+'6 pr._ugdymo reikmės'!E40+'9 pr._įstaigų pajamos'!E85+'7 pr._kita dotacija'!E186+'11 pr._apyvartinės lėšos'!E40+'11 pr._apyvartinės lėšos'!E92</f>
        <v>419.09999999999997</v>
      </c>
      <c r="E58" s="16">
        <f>'4 pr._savarankiškosios f-jos'!F171+'6 pr._ugdymo reikmės'!F40+'9 pr._įstaigų pajamos'!F85+'7 pr._kita dotacija'!F186+'11 pr._apyvartinės lėšos'!F40+'11 pr._apyvartinės lėšos'!F92</f>
        <v>323</v>
      </c>
      <c r="F58" s="16">
        <f>'4 pr._savarankiškosios f-jos'!G171+'6 pr._ugdymo reikmės'!G40+'9 pr._įstaigų pajamos'!G85+'7 pr._kita dotacija'!G186+'11 pr._apyvartinės lėšos'!G40+'11 pr._apyvartinės lėšos'!G92</f>
        <v>0.8</v>
      </c>
      <c r="G58" s="10">
        <f t="shared" si="9"/>
        <v>0</v>
      </c>
      <c r="H58" s="10">
        <f>'4 pr._savarankiškosios f-jos'!I171+'6 pr._ugdymo reikmės'!I40+'9 pr._įstaigų pajamos'!I85+'7 pr._kita dotacija'!I186+'11 pr._apyvartinės lėšos'!I40+'11 pr._apyvartinės lėšos'!I92</f>
        <v>0</v>
      </c>
      <c r="I58" s="10">
        <f>'4 pr._savarankiškosios f-jos'!J171+'6 pr._ugdymo reikmės'!J40+'9 pr._įstaigų pajamos'!J85+'7 pr._kita dotacija'!J186+'11 pr._apyvartinės lėšos'!J40+'11 pr._apyvartinės lėšos'!J92</f>
        <v>0</v>
      </c>
      <c r="J58" s="10">
        <f>'4 pr._savarankiškosios f-jos'!K171+'6 pr._ugdymo reikmės'!K40+'9 pr._įstaigų pajamos'!K85+'7 pr._kita dotacija'!K186+'11 pr._apyvartinės lėšos'!K40+'11 pr._apyvartinės lėšos'!K92</f>
        <v>0</v>
      </c>
      <c r="K58" s="94">
        <f t="shared" si="10"/>
        <v>419.9</v>
      </c>
      <c r="L58" s="94">
        <f>'4 pr._savarankiškosios f-jos'!M171+'6 pr._ugdymo reikmės'!M40+'9 pr._įstaigų pajamos'!M85+'7 pr._kita dotacija'!M186+'11 pr._apyvartinės lėšos'!M40+'11 pr._apyvartinės lėšos'!M92</f>
        <v>419.09999999999997</v>
      </c>
      <c r="M58" s="94">
        <f>'4 pr._savarankiškosios f-jos'!N171+'6 pr._ugdymo reikmės'!N40+'9 pr._įstaigų pajamos'!N85+'7 pr._kita dotacija'!N186+'11 pr._apyvartinės lėšos'!N40+'11 pr._apyvartinės lėšos'!N92</f>
        <v>323</v>
      </c>
      <c r="N58" s="94">
        <f>'4 pr._savarankiškosios f-jos'!O171+'6 pr._ugdymo reikmės'!O40+'9 pr._įstaigų pajamos'!O85+'7 pr._kita dotacija'!O186+'11 pr._apyvartinės lėšos'!O40+'11 pr._apyvartinės lėšos'!O92</f>
        <v>0.8</v>
      </c>
    </row>
    <row r="59" spans="1:14" ht="15" customHeight="1" x14ac:dyDescent="0.25">
      <c r="A59" s="13" t="s">
        <v>102</v>
      </c>
      <c r="B59" s="29" t="s">
        <v>365</v>
      </c>
      <c r="C59" s="16">
        <f>D59+F59</f>
        <v>263.90000000000003</v>
      </c>
      <c r="D59" s="16">
        <f>'4 pr._savarankiškosios f-jos'!E172+'6 pr._ugdymo reikmės'!E41+'7 pr._kita dotacija'!E190+'9 pr._įstaigų pajamos'!E86+'11 pr._apyvartinės lėšos'!E93</f>
        <v>263.90000000000003</v>
      </c>
      <c r="E59" s="16">
        <f>'4 pr._savarankiškosios f-jos'!F172+'6 pr._ugdymo reikmės'!F41+'7 pr._kita dotacija'!F190+'9 pr._įstaigų pajamos'!F86+'11 pr._apyvartinės lėšos'!F93</f>
        <v>215.3</v>
      </c>
      <c r="F59" s="16">
        <f>'4 pr._savarankiškosios f-jos'!G172+'6 pr._ugdymo reikmės'!G41+'7 pr._kita dotacija'!G190+'9 pr._įstaigų pajamos'!G86+'11 pr._apyvartinės lėšos'!G93</f>
        <v>0</v>
      </c>
      <c r="G59" s="10">
        <f t="shared" si="9"/>
        <v>0</v>
      </c>
      <c r="H59" s="10">
        <f>'4 pr._savarankiškosios f-jos'!I172+'6 pr._ugdymo reikmės'!I41+'7 pr._kita dotacija'!I190+'9 pr._įstaigų pajamos'!I86+'11 pr._apyvartinės lėšos'!I93</f>
        <v>0</v>
      </c>
      <c r="I59" s="10">
        <f>'4 pr._savarankiškosios f-jos'!J172+'6 pr._ugdymo reikmės'!J41+'7 pr._kita dotacija'!J190+'9 pr._įstaigų pajamos'!J86+'11 pr._apyvartinės lėšos'!J93</f>
        <v>0</v>
      </c>
      <c r="J59" s="10">
        <f>'4 pr._savarankiškosios f-jos'!K172+'6 pr._ugdymo reikmės'!K41+'7 pr._kita dotacija'!K190+'9 pr._įstaigų pajamos'!K86+'11 pr._apyvartinės lėšos'!K93</f>
        <v>0</v>
      </c>
      <c r="K59" s="94">
        <f t="shared" si="10"/>
        <v>263.90000000000003</v>
      </c>
      <c r="L59" s="94">
        <f>'4 pr._savarankiškosios f-jos'!M172+'6 pr._ugdymo reikmės'!M41+'7 pr._kita dotacija'!M190+'9 pr._įstaigų pajamos'!M86+'11 pr._apyvartinės lėšos'!M93</f>
        <v>263.90000000000003</v>
      </c>
      <c r="M59" s="94">
        <f>'4 pr._savarankiškosios f-jos'!N172+'6 pr._ugdymo reikmės'!N41+'7 pr._kita dotacija'!N190+'9 pr._įstaigų pajamos'!N86+'11 pr._apyvartinės lėšos'!N93</f>
        <v>215.3</v>
      </c>
      <c r="N59" s="94">
        <f>'4 pr._savarankiškosios f-jos'!O172+'6 pr._ugdymo reikmės'!O41+'7 pr._kita dotacija'!O190+'9 pr._įstaigų pajamos'!O86+'11 pr._apyvartinės lėšos'!O93</f>
        <v>0</v>
      </c>
    </row>
    <row r="60" spans="1:14" ht="15" customHeight="1" x14ac:dyDescent="0.25">
      <c r="A60" s="32" t="s">
        <v>103</v>
      </c>
      <c r="B60" s="93" t="s">
        <v>40</v>
      </c>
      <c r="C60" s="16">
        <f t="shared" si="7"/>
        <v>190.9</v>
      </c>
      <c r="D60" s="16">
        <f>'4 pr._savarankiškosios f-jos'!E173+'6 pr._ugdymo reikmės'!E42+'9 pr._įstaigų pajamos'!E87+'7 pr._kita dotacija'!E194+'11 pr._apyvartinės lėšos'!E41+'11 pr._apyvartinės lėšos'!E94</f>
        <v>190.9</v>
      </c>
      <c r="E60" s="16">
        <f>'4 pr._savarankiškosios f-jos'!F173+'6 pr._ugdymo reikmės'!F42+'9 pr._įstaigų pajamos'!F87+'7 pr._kita dotacija'!F194+'11 pr._apyvartinės lėšos'!F41+'11 pr._apyvartinės lėšos'!F94</f>
        <v>145.69999999999999</v>
      </c>
      <c r="F60" s="16">
        <f>'4 pr._savarankiškosios f-jos'!G173+'6 pr._ugdymo reikmės'!G42+'9 pr._įstaigų pajamos'!G87+'7 pr._kita dotacija'!G194+'11 pr._apyvartinės lėšos'!G41+'11 pr._apyvartinės lėšos'!G94</f>
        <v>0</v>
      </c>
      <c r="G60" s="10">
        <f t="shared" si="9"/>
        <v>0</v>
      </c>
      <c r="H60" s="10">
        <f>'4 pr._savarankiškosios f-jos'!I173+'6 pr._ugdymo reikmės'!I42+'9 pr._įstaigų pajamos'!I87+'7 pr._kita dotacija'!I194+'11 pr._apyvartinės lėšos'!I41+'11 pr._apyvartinės lėšos'!I94</f>
        <v>0</v>
      </c>
      <c r="I60" s="10">
        <f>'4 pr._savarankiškosios f-jos'!J173+'6 pr._ugdymo reikmės'!J42+'9 pr._įstaigų pajamos'!J87+'7 pr._kita dotacija'!J194+'11 pr._apyvartinės lėšos'!J41+'11 pr._apyvartinės lėšos'!J94</f>
        <v>0</v>
      </c>
      <c r="J60" s="10">
        <f>'4 pr._savarankiškosios f-jos'!K173+'6 pr._ugdymo reikmės'!K42+'9 pr._įstaigų pajamos'!K87+'7 pr._kita dotacija'!K194+'11 pr._apyvartinės lėšos'!K41+'11 pr._apyvartinės lėšos'!K94</f>
        <v>0</v>
      </c>
      <c r="K60" s="94">
        <f t="shared" si="10"/>
        <v>190.9</v>
      </c>
      <c r="L60" s="94">
        <f>'4 pr._savarankiškosios f-jos'!M173+'6 pr._ugdymo reikmės'!M42+'9 pr._įstaigų pajamos'!M87+'7 pr._kita dotacija'!M194+'11 pr._apyvartinės lėšos'!M41+'11 pr._apyvartinės lėšos'!M94</f>
        <v>190.9</v>
      </c>
      <c r="M60" s="94">
        <f>'4 pr._savarankiškosios f-jos'!N173+'6 pr._ugdymo reikmės'!N42+'9 pr._įstaigų pajamos'!N87+'7 pr._kita dotacija'!N194+'11 pr._apyvartinės lėšos'!N41+'11 pr._apyvartinės lėšos'!N94</f>
        <v>145.69999999999999</v>
      </c>
      <c r="N60" s="94">
        <f>'4 pr._savarankiškosios f-jos'!O173+'6 pr._ugdymo reikmės'!O42+'9 pr._įstaigų pajamos'!O87+'7 pr._kita dotacija'!O194+'11 pr._apyvartinės lėšos'!O41+'11 pr._apyvartinės lėšos'!O94</f>
        <v>0</v>
      </c>
    </row>
    <row r="61" spans="1:14" ht="15" customHeight="1" x14ac:dyDescent="0.25">
      <c r="A61" s="5" t="s">
        <v>104</v>
      </c>
      <c r="B61" s="29" t="s">
        <v>500</v>
      </c>
      <c r="C61" s="16">
        <f t="shared" si="7"/>
        <v>233.89999999999998</v>
      </c>
      <c r="D61" s="16">
        <f>'4 pr._savarankiškosios f-jos'!E174+'6 pr._ugdymo reikmės'!E43+'9 pr._įstaigų pajamos'!E88+'7 pr._kita dotacija'!E198+'11 pr._apyvartinės lėšos'!E95</f>
        <v>233.89999999999998</v>
      </c>
      <c r="E61" s="16">
        <f>'4 pr._savarankiškosios f-jos'!F174+'6 pr._ugdymo reikmės'!F43+'9 pr._įstaigų pajamos'!F88+'7 pr._kita dotacija'!F198+'11 pr._apyvartinės lėšos'!F95</f>
        <v>176.2</v>
      </c>
      <c r="F61" s="16">
        <f>'4 pr._savarankiškosios f-jos'!G174+'6 pr._ugdymo reikmės'!G43+'9 pr._įstaigų pajamos'!G88+'7 pr._kita dotacija'!G198+'11 pr._apyvartinės lėšos'!G95</f>
        <v>0</v>
      </c>
      <c r="G61" s="10">
        <f t="shared" ref="G61:G83" si="11">H61+J61</f>
        <v>0</v>
      </c>
      <c r="H61" s="10">
        <f>'4 pr._savarankiškosios f-jos'!I174+'6 pr._ugdymo reikmės'!I43+'9 pr._įstaigų pajamos'!I88+'7 pr._kita dotacija'!I198+'11 pr._apyvartinės lėšos'!I95</f>
        <v>0</v>
      </c>
      <c r="I61" s="10">
        <f>'4 pr._savarankiškosios f-jos'!J174+'6 pr._ugdymo reikmės'!J43+'9 pr._įstaigų pajamos'!J88+'7 pr._kita dotacija'!J198+'11 pr._apyvartinės lėšos'!J95</f>
        <v>0</v>
      </c>
      <c r="J61" s="10">
        <f>'4 pr._savarankiškosios f-jos'!K174+'6 pr._ugdymo reikmės'!K43+'9 pr._įstaigų pajamos'!K88+'7 pr._kita dotacija'!K198+'11 pr._apyvartinės lėšos'!K95</f>
        <v>0</v>
      </c>
      <c r="K61" s="94">
        <f t="shared" ref="K61:K83" si="12">L61+N61</f>
        <v>233.89999999999998</v>
      </c>
      <c r="L61" s="94">
        <f>'4 pr._savarankiškosios f-jos'!M174+'6 pr._ugdymo reikmės'!M43+'9 pr._įstaigų pajamos'!M88+'7 pr._kita dotacija'!M198+'11 pr._apyvartinės lėšos'!M95</f>
        <v>233.89999999999998</v>
      </c>
      <c r="M61" s="94">
        <f>'4 pr._savarankiškosios f-jos'!N174+'6 pr._ugdymo reikmės'!N43+'9 pr._įstaigų pajamos'!N88+'7 pr._kita dotacija'!N198+'11 pr._apyvartinės lėšos'!N95</f>
        <v>176.2</v>
      </c>
      <c r="N61" s="94">
        <f>'4 pr._savarankiškosios f-jos'!O174+'6 pr._ugdymo reikmės'!O43+'9 pr._įstaigų pajamos'!O88+'7 pr._kita dotacija'!O198+'11 pr._apyvartinės lėšos'!O95</f>
        <v>0</v>
      </c>
    </row>
    <row r="62" spans="1:14" ht="15" customHeight="1" x14ac:dyDescent="0.25">
      <c r="A62" s="5" t="s">
        <v>105</v>
      </c>
      <c r="B62" s="29" t="s">
        <v>149</v>
      </c>
      <c r="C62" s="16">
        <f t="shared" si="7"/>
        <v>634.4</v>
      </c>
      <c r="D62" s="16">
        <f>'4 pr._savarankiškosios f-jos'!E175+'6 pr._ugdymo reikmės'!E44+'9 pr._įstaigų pajamos'!E89+'7 pr._kita dotacija'!E203+'11 pr._apyvartinės lėšos'!E42+'11 pr._apyvartinės lėšos'!E96</f>
        <v>634.4</v>
      </c>
      <c r="E62" s="16">
        <f>'4 pr._savarankiškosios f-jos'!F175+'6 pr._ugdymo reikmės'!F44+'9 pr._įstaigų pajamos'!F89+'7 pr._kita dotacija'!F203+'11 pr._apyvartinės lėšos'!F42+'11 pr._apyvartinės lėšos'!F96</f>
        <v>459.7</v>
      </c>
      <c r="F62" s="16">
        <f>'4 pr._savarankiškosios f-jos'!G175+'6 pr._ugdymo reikmės'!G44+'9 pr._įstaigų pajamos'!G89+'7 pr._kita dotacija'!G203+'11 pr._apyvartinės lėšos'!G42+'11 pr._apyvartinės lėšos'!G96</f>
        <v>0</v>
      </c>
      <c r="G62" s="10">
        <f t="shared" si="11"/>
        <v>0</v>
      </c>
      <c r="H62" s="10">
        <f>'4 pr._savarankiškosios f-jos'!I175+'6 pr._ugdymo reikmės'!I44+'9 pr._įstaigų pajamos'!I89+'7 pr._kita dotacija'!I203+'11 pr._apyvartinės lėšos'!I42+'11 pr._apyvartinės lėšos'!I96</f>
        <v>0</v>
      </c>
      <c r="I62" s="10">
        <f>'4 pr._savarankiškosios f-jos'!J175+'6 pr._ugdymo reikmės'!J44+'9 pr._įstaigų pajamos'!J89+'7 pr._kita dotacija'!J203+'11 pr._apyvartinės lėšos'!J42+'11 pr._apyvartinės lėšos'!J96</f>
        <v>0</v>
      </c>
      <c r="J62" s="10">
        <f>'4 pr._savarankiškosios f-jos'!K175+'6 pr._ugdymo reikmės'!K44+'9 pr._įstaigų pajamos'!K89+'7 pr._kita dotacija'!K203+'11 pr._apyvartinės lėšos'!K42+'11 pr._apyvartinės lėšos'!K96</f>
        <v>0</v>
      </c>
      <c r="K62" s="94">
        <f t="shared" si="12"/>
        <v>634.4</v>
      </c>
      <c r="L62" s="94">
        <f>'4 pr._savarankiškosios f-jos'!M175+'6 pr._ugdymo reikmės'!M44+'9 pr._įstaigų pajamos'!M89+'7 pr._kita dotacija'!M203+'11 pr._apyvartinės lėšos'!M42+'11 pr._apyvartinės lėšos'!M96</f>
        <v>634.4</v>
      </c>
      <c r="M62" s="94">
        <f>'4 pr._savarankiškosios f-jos'!N175+'6 pr._ugdymo reikmės'!N44+'9 pr._įstaigų pajamos'!N89+'7 pr._kita dotacija'!N203+'11 pr._apyvartinės lėšos'!N42+'11 pr._apyvartinės lėšos'!N96</f>
        <v>459.7</v>
      </c>
      <c r="N62" s="94">
        <f>'4 pr._savarankiškosios f-jos'!O175+'6 pr._ugdymo reikmės'!O44+'9 pr._įstaigų pajamos'!O89+'7 pr._kita dotacija'!O203+'11 pr._apyvartinės lėšos'!O42+'11 pr._apyvartinės lėšos'!O96</f>
        <v>0</v>
      </c>
    </row>
    <row r="63" spans="1:14" ht="15" customHeight="1" x14ac:dyDescent="0.25">
      <c r="A63" s="5" t="s">
        <v>106</v>
      </c>
      <c r="B63" s="29" t="s">
        <v>34</v>
      </c>
      <c r="C63" s="16">
        <f t="shared" si="7"/>
        <v>356.79999999999995</v>
      </c>
      <c r="D63" s="16">
        <f>'4 pr._savarankiškosios f-jos'!E176+'6 pr._ugdymo reikmės'!E45+'9 pr._įstaigų pajamos'!E90+'7 pr._kita dotacija'!E207+'11 pr._apyvartinės lėšos'!E43+'11 pr._apyvartinės lėšos'!E97</f>
        <v>356.79999999999995</v>
      </c>
      <c r="E63" s="16">
        <f>'4 pr._savarankiškosios f-jos'!F176+'6 pr._ugdymo reikmės'!F45+'9 pr._įstaigų pajamos'!F90+'7 pr._kita dotacija'!F207+'11 pr._apyvartinės lėšos'!F43+'11 pr._apyvartinės lėšos'!F97</f>
        <v>273.10000000000002</v>
      </c>
      <c r="F63" s="16">
        <f>'4 pr._savarankiškosios f-jos'!G176+'6 pr._ugdymo reikmės'!G45+'9 pr._įstaigų pajamos'!G90+'7 pr._kita dotacija'!G207+'11 pr._apyvartinės lėšos'!G43+'11 pr._apyvartinės lėšos'!G97</f>
        <v>0</v>
      </c>
      <c r="G63" s="10">
        <f t="shared" si="11"/>
        <v>0</v>
      </c>
      <c r="H63" s="10">
        <f>'4 pr._savarankiškosios f-jos'!I176+'6 pr._ugdymo reikmės'!I45+'9 pr._įstaigų pajamos'!I90+'7 pr._kita dotacija'!I207+'11 pr._apyvartinės lėšos'!I43+'11 pr._apyvartinės lėšos'!I97</f>
        <v>0</v>
      </c>
      <c r="I63" s="10">
        <f>'4 pr._savarankiškosios f-jos'!J176+'6 pr._ugdymo reikmės'!J45+'9 pr._įstaigų pajamos'!J90+'7 pr._kita dotacija'!J207+'11 pr._apyvartinės lėšos'!J43+'11 pr._apyvartinės lėšos'!J97</f>
        <v>0</v>
      </c>
      <c r="J63" s="10">
        <f>'4 pr._savarankiškosios f-jos'!K176+'6 pr._ugdymo reikmės'!K45+'9 pr._įstaigų pajamos'!K90+'7 pr._kita dotacija'!K207+'11 pr._apyvartinės lėšos'!K43+'11 pr._apyvartinės lėšos'!K97</f>
        <v>0</v>
      </c>
      <c r="K63" s="94">
        <f t="shared" si="12"/>
        <v>356.79999999999995</v>
      </c>
      <c r="L63" s="94">
        <f>'4 pr._savarankiškosios f-jos'!M176+'6 pr._ugdymo reikmės'!M45+'9 pr._įstaigų pajamos'!M90+'7 pr._kita dotacija'!M207+'11 pr._apyvartinės lėšos'!M43+'11 pr._apyvartinės lėšos'!M97</f>
        <v>356.79999999999995</v>
      </c>
      <c r="M63" s="94">
        <f>'4 pr._savarankiškosios f-jos'!N176+'6 pr._ugdymo reikmės'!N45+'9 pr._įstaigų pajamos'!N90+'7 pr._kita dotacija'!N207+'11 pr._apyvartinės lėšos'!N43+'11 pr._apyvartinės lėšos'!N97</f>
        <v>273.10000000000002</v>
      </c>
      <c r="N63" s="94">
        <f>'4 pr._savarankiškosios f-jos'!O176+'6 pr._ugdymo reikmės'!O45+'9 pr._įstaigų pajamos'!O90+'7 pr._kita dotacija'!O207+'11 pr._apyvartinės lėšos'!O43+'11 pr._apyvartinės lėšos'!O97</f>
        <v>0</v>
      </c>
    </row>
    <row r="64" spans="1:14" ht="15" customHeight="1" x14ac:dyDescent="0.25">
      <c r="A64" s="5" t="s">
        <v>107</v>
      </c>
      <c r="B64" s="29" t="s">
        <v>36</v>
      </c>
      <c r="C64" s="16">
        <f t="shared" si="7"/>
        <v>371.29999999999995</v>
      </c>
      <c r="D64" s="16">
        <f>'4 pr._savarankiškosios f-jos'!E177+'6 pr._ugdymo reikmės'!E46+'9 pr._įstaigų pajamos'!E91+'7 pr._kita dotacija'!E211+'11 pr._apyvartinės lėšos'!E44+'11 pr._apyvartinės lėšos'!E98</f>
        <v>371.29999999999995</v>
      </c>
      <c r="E64" s="16">
        <f>'4 pr._savarankiškosios f-jos'!F177+'6 pr._ugdymo reikmės'!F46+'9 pr._įstaigų pajamos'!F91+'7 pr._kita dotacija'!F211+'11 pr._apyvartinės lėšos'!F44+'11 pr._apyvartinės lėšos'!F98</f>
        <v>276.60000000000002</v>
      </c>
      <c r="F64" s="16">
        <f>'4 pr._savarankiškosios f-jos'!G177+'6 pr._ugdymo reikmės'!G46+'9 pr._įstaigų pajamos'!G91+'7 pr._kita dotacija'!G211+'11 pr._apyvartinės lėšos'!G44+'11 pr._apyvartinės lėšos'!G98</f>
        <v>0</v>
      </c>
      <c r="G64" s="10">
        <f t="shared" si="11"/>
        <v>0</v>
      </c>
      <c r="H64" s="10">
        <f>'4 pr._savarankiškosios f-jos'!I177+'6 pr._ugdymo reikmės'!I46+'9 pr._įstaigų pajamos'!I91+'7 pr._kita dotacija'!I211+'11 pr._apyvartinės lėšos'!I44+'11 pr._apyvartinės lėšos'!I98</f>
        <v>0</v>
      </c>
      <c r="I64" s="10">
        <f>'4 pr._savarankiškosios f-jos'!J177+'6 pr._ugdymo reikmės'!J46+'9 pr._įstaigų pajamos'!J91+'7 pr._kita dotacija'!J211+'11 pr._apyvartinės lėšos'!J44+'11 pr._apyvartinės lėšos'!J98</f>
        <v>0</v>
      </c>
      <c r="J64" s="10">
        <f>'4 pr._savarankiškosios f-jos'!K177+'6 pr._ugdymo reikmės'!K46+'9 pr._įstaigų pajamos'!K91+'7 pr._kita dotacija'!K211+'11 pr._apyvartinės lėšos'!K44+'11 pr._apyvartinės lėšos'!K98</f>
        <v>0</v>
      </c>
      <c r="K64" s="94">
        <f t="shared" si="12"/>
        <v>371.29999999999995</v>
      </c>
      <c r="L64" s="94">
        <f>'4 pr._savarankiškosios f-jos'!M177+'6 pr._ugdymo reikmės'!M46+'9 pr._įstaigų pajamos'!M91+'7 pr._kita dotacija'!M211+'11 pr._apyvartinės lėšos'!M44+'11 pr._apyvartinės lėšos'!M98</f>
        <v>371.29999999999995</v>
      </c>
      <c r="M64" s="94">
        <f>'4 pr._savarankiškosios f-jos'!N177+'6 pr._ugdymo reikmės'!N46+'9 pr._įstaigų pajamos'!N91+'7 pr._kita dotacija'!N211+'11 pr._apyvartinės lėšos'!N44+'11 pr._apyvartinės lėšos'!N98</f>
        <v>276.60000000000002</v>
      </c>
      <c r="N64" s="94">
        <f>'4 pr._savarankiškosios f-jos'!O177+'6 pr._ugdymo reikmės'!O46+'9 pr._įstaigų pajamos'!O91+'7 pr._kita dotacija'!O211+'11 pr._apyvartinės lėšos'!O44+'11 pr._apyvartinės lėšos'!O98</f>
        <v>0</v>
      </c>
    </row>
    <row r="65" spans="1:15" ht="15" customHeight="1" x14ac:dyDescent="0.25">
      <c r="A65" s="5" t="s">
        <v>151</v>
      </c>
      <c r="B65" s="29" t="s">
        <v>38</v>
      </c>
      <c r="C65" s="16">
        <f t="shared" si="7"/>
        <v>645.00000000000011</v>
      </c>
      <c r="D65" s="16">
        <f>'4 pr._savarankiškosios f-jos'!E178+'6 pr._ugdymo reikmės'!E47+'9 pr._įstaigų pajamos'!E92+'7 pr._kita dotacija'!E215+'11 pr._apyvartinės lėšos'!E45+'11 pr._apyvartinės lėšos'!E99</f>
        <v>645.00000000000011</v>
      </c>
      <c r="E65" s="16">
        <f>'4 pr._savarankiškosios f-jos'!F178+'6 pr._ugdymo reikmės'!F47+'9 pr._įstaigų pajamos'!F92+'7 pr._kita dotacija'!F215+'11 pr._apyvartinės lėšos'!F45+'11 pr._apyvartinės lėšos'!F99</f>
        <v>483.2</v>
      </c>
      <c r="F65" s="16">
        <f>'4 pr._savarankiškosios f-jos'!G178+'6 pr._ugdymo reikmės'!G47+'9 pr._įstaigų pajamos'!G92+'7 pr._kita dotacija'!G215+'11 pr._apyvartinės lėšos'!G45+'11 pr._apyvartinės lėšos'!G99</f>
        <v>0</v>
      </c>
      <c r="G65" s="10">
        <f t="shared" si="11"/>
        <v>0</v>
      </c>
      <c r="H65" s="10">
        <f>'4 pr._savarankiškosios f-jos'!I178+'6 pr._ugdymo reikmės'!I47+'9 pr._įstaigų pajamos'!I92+'7 pr._kita dotacija'!I215+'11 pr._apyvartinės lėšos'!I45+'11 pr._apyvartinės lėšos'!I99</f>
        <v>0</v>
      </c>
      <c r="I65" s="10">
        <f>'4 pr._savarankiškosios f-jos'!J178+'6 pr._ugdymo reikmės'!J47+'9 pr._įstaigų pajamos'!J92+'7 pr._kita dotacija'!J215+'11 pr._apyvartinės lėšos'!J45+'11 pr._apyvartinės lėšos'!J99</f>
        <v>0</v>
      </c>
      <c r="J65" s="10">
        <f>'4 pr._savarankiškosios f-jos'!K178+'6 pr._ugdymo reikmės'!K47+'9 pr._įstaigų pajamos'!K92+'7 pr._kita dotacija'!K215+'11 pr._apyvartinės lėšos'!K45+'11 pr._apyvartinės lėšos'!K99</f>
        <v>0</v>
      </c>
      <c r="K65" s="94">
        <f t="shared" si="12"/>
        <v>645.00000000000011</v>
      </c>
      <c r="L65" s="94">
        <f>'4 pr._savarankiškosios f-jos'!M178+'6 pr._ugdymo reikmės'!M47+'9 pr._įstaigų pajamos'!M92+'7 pr._kita dotacija'!M215+'11 pr._apyvartinės lėšos'!M45+'11 pr._apyvartinės lėšos'!M99</f>
        <v>645.00000000000011</v>
      </c>
      <c r="M65" s="94">
        <f>'4 pr._savarankiškosios f-jos'!N178+'6 pr._ugdymo reikmės'!N47+'9 pr._įstaigų pajamos'!N92+'7 pr._kita dotacija'!N215+'11 pr._apyvartinės lėšos'!N45+'11 pr._apyvartinės lėšos'!N99</f>
        <v>483.2</v>
      </c>
      <c r="N65" s="94">
        <f>'4 pr._savarankiškosios f-jos'!O178+'6 pr._ugdymo reikmės'!O47+'9 pr._įstaigų pajamos'!O92+'7 pr._kita dotacija'!O215+'11 pr._apyvartinės lėšos'!O45+'11 pr._apyvartinės lėšos'!O99</f>
        <v>0</v>
      </c>
    </row>
    <row r="66" spans="1:15" ht="15" customHeight="1" x14ac:dyDescent="0.25">
      <c r="A66" s="5" t="s">
        <v>152</v>
      </c>
      <c r="B66" s="29" t="s">
        <v>37</v>
      </c>
      <c r="C66" s="16">
        <f t="shared" si="7"/>
        <v>385.2</v>
      </c>
      <c r="D66" s="16">
        <f>'4 pr._savarankiškosios f-jos'!E179+'6 pr._ugdymo reikmės'!E48+'9 pr._įstaigų pajamos'!E93+'7 pr._kita dotacija'!E219+'11 pr._apyvartinės lėšos'!E100</f>
        <v>385.2</v>
      </c>
      <c r="E66" s="16">
        <f>'4 pr._savarankiškosios f-jos'!F179+'6 pr._ugdymo reikmės'!F48+'9 pr._įstaigų pajamos'!F93+'7 pr._kita dotacija'!F219+'11 pr._apyvartinės lėšos'!F100</f>
        <v>291.29999999999995</v>
      </c>
      <c r="F66" s="16">
        <f>'4 pr._savarankiškosios f-jos'!G179+'6 pr._ugdymo reikmės'!G48+'9 pr._įstaigų pajamos'!G93+'7 pr._kita dotacija'!G219+'11 pr._apyvartinės lėšos'!G100</f>
        <v>0</v>
      </c>
      <c r="G66" s="10">
        <f t="shared" si="11"/>
        <v>0</v>
      </c>
      <c r="H66" s="10">
        <f>'4 pr._savarankiškosios f-jos'!I179+'6 pr._ugdymo reikmės'!I48+'9 pr._įstaigų pajamos'!I93+'7 pr._kita dotacija'!I219+'11 pr._apyvartinės lėšos'!I100</f>
        <v>0</v>
      </c>
      <c r="I66" s="10">
        <f>'4 pr._savarankiškosios f-jos'!J179+'6 pr._ugdymo reikmės'!J48+'9 pr._įstaigų pajamos'!J93+'7 pr._kita dotacija'!J219+'11 pr._apyvartinės lėšos'!J100</f>
        <v>0</v>
      </c>
      <c r="J66" s="10">
        <f>'4 pr._savarankiškosios f-jos'!K179+'6 pr._ugdymo reikmės'!K48+'9 pr._įstaigų pajamos'!K93+'7 pr._kita dotacija'!K219+'11 pr._apyvartinės lėšos'!K100</f>
        <v>0</v>
      </c>
      <c r="K66" s="94">
        <f t="shared" si="12"/>
        <v>385.2</v>
      </c>
      <c r="L66" s="94">
        <f>'4 pr._savarankiškosios f-jos'!M179+'6 pr._ugdymo reikmės'!M48+'9 pr._įstaigų pajamos'!M93+'7 pr._kita dotacija'!M219+'11 pr._apyvartinės lėšos'!M100</f>
        <v>385.2</v>
      </c>
      <c r="M66" s="94">
        <f>'4 pr._savarankiškosios f-jos'!N179+'6 pr._ugdymo reikmės'!N48+'9 pr._įstaigų pajamos'!N93+'7 pr._kita dotacija'!N219+'11 pr._apyvartinės lėšos'!N100</f>
        <v>291.29999999999995</v>
      </c>
      <c r="N66" s="94">
        <f>'4 pr._savarankiškosios f-jos'!O179+'6 pr._ugdymo reikmės'!O48+'9 pr._įstaigų pajamos'!O93+'7 pr._kita dotacija'!O219+'11 pr._apyvartinės lėšos'!O100</f>
        <v>0</v>
      </c>
    </row>
    <row r="67" spans="1:15" ht="15" customHeight="1" x14ac:dyDescent="0.25">
      <c r="A67" s="5" t="s">
        <v>108</v>
      </c>
      <c r="B67" s="35" t="s">
        <v>35</v>
      </c>
      <c r="C67" s="16">
        <f t="shared" si="7"/>
        <v>639.79999999999995</v>
      </c>
      <c r="D67" s="16">
        <f>'4 pr._savarankiškosios f-jos'!E180+'6 pr._ugdymo reikmės'!E49+'9 pr._įstaigų pajamos'!E94+'7 pr._kita dotacija'!E223+'11 pr._apyvartinės lėšos'!E46+'11 pr._apyvartinės lėšos'!E101</f>
        <v>639.79999999999995</v>
      </c>
      <c r="E67" s="16">
        <f>'4 pr._savarankiškosios f-jos'!F180+'6 pr._ugdymo reikmės'!F49+'9 pr._įstaigų pajamos'!F94+'7 pr._kita dotacija'!F223+'11 pr._apyvartinės lėšos'!F46+'11 pr._apyvartinės lėšos'!F101</f>
        <v>474.4</v>
      </c>
      <c r="F67" s="16">
        <f>'4 pr._savarankiškosios f-jos'!G180+'6 pr._ugdymo reikmės'!G49+'9 pr._įstaigų pajamos'!G94+'7 pr._kita dotacija'!G223+'11 pr._apyvartinės lėšos'!G46+'11 pr._apyvartinės lėšos'!G101</f>
        <v>0</v>
      </c>
      <c r="G67" s="10">
        <f t="shared" si="11"/>
        <v>0</v>
      </c>
      <c r="H67" s="10">
        <f>'4 pr._savarankiškosios f-jos'!I180+'6 pr._ugdymo reikmės'!I49+'9 pr._įstaigų pajamos'!I94+'7 pr._kita dotacija'!I223+'11 pr._apyvartinės lėšos'!I46+'11 pr._apyvartinės lėšos'!I101</f>
        <v>0</v>
      </c>
      <c r="I67" s="10">
        <f>'4 pr._savarankiškosios f-jos'!J180+'6 pr._ugdymo reikmės'!J49+'9 pr._įstaigų pajamos'!J94+'7 pr._kita dotacija'!J223+'11 pr._apyvartinės lėšos'!J46+'11 pr._apyvartinės lėšos'!J101</f>
        <v>0</v>
      </c>
      <c r="J67" s="10">
        <f>'4 pr._savarankiškosios f-jos'!K180+'6 pr._ugdymo reikmės'!K49+'9 pr._įstaigų pajamos'!K94+'7 pr._kita dotacija'!K223+'11 pr._apyvartinės lėšos'!K46+'11 pr._apyvartinės lėšos'!K101</f>
        <v>0</v>
      </c>
      <c r="K67" s="94">
        <f t="shared" si="12"/>
        <v>639.79999999999995</v>
      </c>
      <c r="L67" s="94">
        <f>'4 pr._savarankiškosios f-jos'!M180+'6 pr._ugdymo reikmės'!M49+'9 pr._įstaigų pajamos'!M94+'7 pr._kita dotacija'!M223+'11 pr._apyvartinės lėšos'!M46+'11 pr._apyvartinės lėšos'!M101</f>
        <v>639.79999999999995</v>
      </c>
      <c r="M67" s="94">
        <f>'4 pr._savarankiškosios f-jos'!N180+'6 pr._ugdymo reikmės'!N49+'9 pr._įstaigų pajamos'!N94+'7 pr._kita dotacija'!N223+'11 pr._apyvartinės lėšos'!N46+'11 pr._apyvartinės lėšos'!N101</f>
        <v>474.4</v>
      </c>
      <c r="N67" s="94">
        <f>'4 pr._savarankiškosios f-jos'!O180+'6 pr._ugdymo reikmės'!O49+'9 pr._įstaigų pajamos'!O94+'7 pr._kita dotacija'!O223+'11 pr._apyvartinės lėšos'!O46+'11 pr._apyvartinės lėšos'!O101</f>
        <v>0</v>
      </c>
    </row>
    <row r="68" spans="1:15" ht="15" customHeight="1" x14ac:dyDescent="0.25">
      <c r="A68" s="5" t="s">
        <v>153</v>
      </c>
      <c r="B68" s="36" t="s">
        <v>39</v>
      </c>
      <c r="C68" s="16">
        <f t="shared" si="7"/>
        <v>147.1</v>
      </c>
      <c r="D68" s="16">
        <f>'4 pr._savarankiškosios f-jos'!E181+'6 pr._ugdymo reikmės'!E50+'9 pr._įstaigų pajamos'!E95+'7 pr._kita dotacija'!E227+'11 pr._apyvartinės lėšos'!E102</f>
        <v>147.1</v>
      </c>
      <c r="E68" s="16">
        <f>'4 pr._savarankiškosios f-jos'!F181+'6 pr._ugdymo reikmės'!F50+'9 pr._įstaigų pajamos'!F95+'7 pr._kita dotacija'!F227+'11 pr._apyvartinės lėšos'!F102</f>
        <v>113.2</v>
      </c>
      <c r="F68" s="16">
        <f>'4 pr._savarankiškosios f-jos'!G181+'6 pr._ugdymo reikmės'!G50+'9 pr._įstaigų pajamos'!G95+'7 pr._kita dotacija'!G227+'11 pr._apyvartinės lėšos'!G102</f>
        <v>0</v>
      </c>
      <c r="G68" s="10">
        <f t="shared" si="11"/>
        <v>0</v>
      </c>
      <c r="H68" s="10">
        <f>'4 pr._savarankiškosios f-jos'!I181+'6 pr._ugdymo reikmės'!I50+'9 pr._įstaigų pajamos'!I95+'7 pr._kita dotacija'!I227+'11 pr._apyvartinės lėšos'!I102</f>
        <v>0</v>
      </c>
      <c r="I68" s="10">
        <f>'4 pr._savarankiškosios f-jos'!J181+'6 pr._ugdymo reikmės'!J50+'9 pr._įstaigų pajamos'!J95+'7 pr._kita dotacija'!J227+'11 pr._apyvartinės lėšos'!J102</f>
        <v>0</v>
      </c>
      <c r="J68" s="10">
        <f>'4 pr._savarankiškosios f-jos'!K181+'6 pr._ugdymo reikmės'!K50+'9 pr._įstaigų pajamos'!K95+'7 pr._kita dotacija'!K227+'11 pr._apyvartinės lėšos'!K102</f>
        <v>0</v>
      </c>
      <c r="K68" s="94">
        <f t="shared" si="12"/>
        <v>147.1</v>
      </c>
      <c r="L68" s="94">
        <f>'4 pr._savarankiškosios f-jos'!M181+'6 pr._ugdymo reikmės'!M50+'9 pr._įstaigų pajamos'!M95+'7 pr._kita dotacija'!M227+'11 pr._apyvartinės lėšos'!M102</f>
        <v>147.1</v>
      </c>
      <c r="M68" s="94">
        <f>'4 pr._savarankiškosios f-jos'!N181+'6 pr._ugdymo reikmės'!N50+'9 pr._įstaigų pajamos'!N95+'7 pr._kita dotacija'!N227+'11 pr._apyvartinės lėšos'!N102</f>
        <v>113.2</v>
      </c>
      <c r="N68" s="94">
        <f>'4 pr._savarankiškosios f-jos'!O181+'6 pr._ugdymo reikmės'!O50+'9 pr._įstaigų pajamos'!O95+'7 pr._kita dotacija'!O227+'11 pr._apyvartinės lėšos'!O102</f>
        <v>0</v>
      </c>
    </row>
    <row r="69" spans="1:15" ht="15" customHeight="1" x14ac:dyDescent="0.25">
      <c r="A69" s="5" t="s">
        <v>154</v>
      </c>
      <c r="B69" s="35" t="s">
        <v>48</v>
      </c>
      <c r="C69" s="16">
        <f t="shared" si="7"/>
        <v>87.6</v>
      </c>
      <c r="D69" s="16">
        <f>'4 pr._savarankiškosios f-jos'!E182+'6 pr._ugdymo reikmės'!E51+'9 pr._įstaigų pajamos'!E96+'7 pr._kita dotacija'!E235+'11 pr._apyvartinės lėšos'!E103</f>
        <v>87.6</v>
      </c>
      <c r="E69" s="16">
        <f>'4 pr._savarankiškosios f-jos'!F182+'6 pr._ugdymo reikmės'!F51+'9 pr._įstaigų pajamos'!F96+'7 pr._kita dotacija'!F235+'11 pr._apyvartinės lėšos'!F103</f>
        <v>81.400000000000006</v>
      </c>
      <c r="F69" s="16">
        <f>'4 pr._savarankiškosios f-jos'!G182+'6 pr._ugdymo reikmės'!G51+'9 pr._įstaigų pajamos'!G96+'7 pr._kita dotacija'!G235+'11 pr._apyvartinės lėšos'!G103</f>
        <v>0</v>
      </c>
      <c r="G69" s="10">
        <f t="shared" si="11"/>
        <v>0</v>
      </c>
      <c r="H69" s="10">
        <f>'4 pr._savarankiškosios f-jos'!I182+'6 pr._ugdymo reikmės'!I51+'9 pr._įstaigų pajamos'!I96+'7 pr._kita dotacija'!I235+'11 pr._apyvartinės lėšos'!I103</f>
        <v>0</v>
      </c>
      <c r="I69" s="10">
        <f>'4 pr._savarankiškosios f-jos'!J182+'6 pr._ugdymo reikmės'!J51+'9 pr._įstaigų pajamos'!J96+'7 pr._kita dotacija'!J235+'11 pr._apyvartinės lėšos'!J103</f>
        <v>0</v>
      </c>
      <c r="J69" s="10">
        <f>'4 pr._savarankiškosios f-jos'!K182+'6 pr._ugdymo reikmės'!K51+'9 pr._įstaigų pajamos'!K96+'7 pr._kita dotacija'!K235+'11 pr._apyvartinės lėšos'!K103</f>
        <v>0</v>
      </c>
      <c r="K69" s="94">
        <f t="shared" si="12"/>
        <v>87.6</v>
      </c>
      <c r="L69" s="94">
        <f>'4 pr._savarankiškosios f-jos'!M182+'6 pr._ugdymo reikmės'!M51+'9 pr._įstaigų pajamos'!M96+'7 pr._kita dotacija'!M235+'11 pr._apyvartinės lėšos'!M103</f>
        <v>87.6</v>
      </c>
      <c r="M69" s="94">
        <f>'4 pr._savarankiškosios f-jos'!N182+'6 pr._ugdymo reikmės'!N51+'9 pr._įstaigų pajamos'!N96+'7 pr._kita dotacija'!N235+'11 pr._apyvartinės lėšos'!N103</f>
        <v>81.400000000000006</v>
      </c>
      <c r="N69" s="94">
        <f>'4 pr._savarankiškosios f-jos'!O182+'6 pr._ugdymo reikmės'!O51+'9 pr._įstaigų pajamos'!O96+'7 pr._kita dotacija'!O235+'11 pr._apyvartinės lėšos'!O103</f>
        <v>0</v>
      </c>
    </row>
    <row r="70" spans="1:15" ht="15" customHeight="1" x14ac:dyDescent="0.25">
      <c r="A70" s="5" t="s">
        <v>109</v>
      </c>
      <c r="B70" s="35" t="s">
        <v>47</v>
      </c>
      <c r="C70" s="16">
        <f t="shared" si="7"/>
        <v>649.1</v>
      </c>
      <c r="D70" s="16">
        <f>'4 pr._savarankiškosios f-jos'!E183+'6 pr._ugdymo reikmės'!E52+'9 pr._įstaigų pajamos'!E97+'7 pr._kita dotacija'!E237+'11 pr._apyvartinės lėšos'!E104</f>
        <v>649.1</v>
      </c>
      <c r="E70" s="16">
        <f>'4 pr._savarankiškosios f-jos'!F183+'6 pr._ugdymo reikmės'!F52+'9 pr._įstaigų pajamos'!F97+'7 pr._kita dotacija'!F237+'11 pr._apyvartinės lėšos'!F104</f>
        <v>616.59999999999991</v>
      </c>
      <c r="F70" s="16">
        <f>'4 pr._savarankiškosios f-jos'!G183+'6 pr._ugdymo reikmės'!G52+'9 pr._įstaigų pajamos'!G97+'7 pr._kita dotacija'!G237+'11 pr._apyvartinės lėšos'!G104</f>
        <v>0</v>
      </c>
      <c r="G70" s="10">
        <f t="shared" si="11"/>
        <v>0</v>
      </c>
      <c r="H70" s="10">
        <f>'4 pr._savarankiškosios f-jos'!I183+'6 pr._ugdymo reikmės'!I52+'9 pr._įstaigų pajamos'!I97+'7 pr._kita dotacija'!I237+'11 pr._apyvartinės lėšos'!I104</f>
        <v>0</v>
      </c>
      <c r="I70" s="10">
        <f>'4 pr._savarankiškosios f-jos'!J183+'6 pr._ugdymo reikmės'!J52+'9 pr._įstaigų pajamos'!J97+'7 pr._kita dotacija'!J237+'11 pr._apyvartinės lėšos'!J104</f>
        <v>0</v>
      </c>
      <c r="J70" s="10">
        <f>'4 pr._savarankiškosios f-jos'!K183+'6 pr._ugdymo reikmės'!K52+'9 pr._įstaigų pajamos'!K97+'7 pr._kita dotacija'!K237+'11 pr._apyvartinės lėšos'!K104</f>
        <v>0</v>
      </c>
      <c r="K70" s="94">
        <f t="shared" si="12"/>
        <v>649.1</v>
      </c>
      <c r="L70" s="94">
        <f>'4 pr._savarankiškosios f-jos'!M183+'6 pr._ugdymo reikmės'!M52+'9 pr._įstaigų pajamos'!M97+'7 pr._kita dotacija'!M237+'11 pr._apyvartinės lėšos'!M104</f>
        <v>649.1</v>
      </c>
      <c r="M70" s="94">
        <f>'4 pr._savarankiškosios f-jos'!N183+'6 pr._ugdymo reikmės'!N52+'9 pr._įstaigų pajamos'!N97+'7 pr._kita dotacija'!N237+'11 pr._apyvartinės lėšos'!N104</f>
        <v>616.59999999999991</v>
      </c>
      <c r="N70" s="94">
        <f>'4 pr._savarankiškosios f-jos'!O183+'6 pr._ugdymo reikmės'!O52+'9 pr._įstaigų pajamos'!O97+'7 pr._kita dotacija'!O237+'11 pr._apyvartinės lėšos'!O104</f>
        <v>0</v>
      </c>
    </row>
    <row r="71" spans="1:15" ht="15" customHeight="1" x14ac:dyDescent="0.25">
      <c r="A71" s="5" t="s">
        <v>110</v>
      </c>
      <c r="B71" s="35" t="s">
        <v>63</v>
      </c>
      <c r="C71" s="16">
        <f t="shared" si="7"/>
        <v>92.1</v>
      </c>
      <c r="D71" s="16">
        <f>'4 pr._savarankiškosios f-jos'!E184+'6 pr._ugdymo reikmės'!E53+'9 pr._įstaigų pajamos'!E98+'7 pr._kita dotacija'!E241+'11 pr._apyvartinės lėšos'!E105</f>
        <v>92.1</v>
      </c>
      <c r="E71" s="16">
        <f>'4 pr._savarankiškosios f-jos'!F184+'6 pr._ugdymo reikmės'!F53+'9 pr._įstaigų pajamos'!F98+'7 pr._kita dotacija'!F241+'11 pr._apyvartinės lėšos'!F105</f>
        <v>76.799999999999983</v>
      </c>
      <c r="F71" s="16">
        <f>'4 pr._savarankiškosios f-jos'!G184+'6 pr._ugdymo reikmės'!G53+'9 pr._įstaigų pajamos'!G98+'7 pr._kita dotacija'!G241+'11 pr._apyvartinės lėšos'!G105</f>
        <v>0</v>
      </c>
      <c r="G71" s="10">
        <f t="shared" si="11"/>
        <v>0</v>
      </c>
      <c r="H71" s="10">
        <f>'4 pr._savarankiškosios f-jos'!I184+'6 pr._ugdymo reikmės'!I53+'9 pr._įstaigų pajamos'!I98+'7 pr._kita dotacija'!I241+'11 pr._apyvartinės lėšos'!I105</f>
        <v>0</v>
      </c>
      <c r="I71" s="10">
        <f>'4 pr._savarankiškosios f-jos'!J184+'6 pr._ugdymo reikmės'!J53+'9 pr._įstaigų pajamos'!J98+'7 pr._kita dotacija'!J241+'11 pr._apyvartinės lėšos'!J105</f>
        <v>0</v>
      </c>
      <c r="J71" s="10">
        <f>'4 pr._savarankiškosios f-jos'!K184+'6 pr._ugdymo reikmės'!K53+'9 pr._įstaigų pajamos'!K98+'7 pr._kita dotacija'!K241+'11 pr._apyvartinės lėšos'!K105</f>
        <v>0</v>
      </c>
      <c r="K71" s="94">
        <f t="shared" si="12"/>
        <v>92.1</v>
      </c>
      <c r="L71" s="94">
        <f>'4 pr._savarankiškosios f-jos'!M184+'6 pr._ugdymo reikmės'!M53+'9 pr._įstaigų pajamos'!M98+'7 pr._kita dotacija'!M241+'11 pr._apyvartinės lėšos'!M105</f>
        <v>92.1</v>
      </c>
      <c r="M71" s="94">
        <f>'4 pr._savarankiškosios f-jos'!N184+'6 pr._ugdymo reikmės'!N53+'9 pr._įstaigų pajamos'!N98+'7 pr._kita dotacija'!N241+'11 pr._apyvartinės lėšos'!N105</f>
        <v>76.799999999999983</v>
      </c>
      <c r="N71" s="94">
        <f>'4 pr._savarankiškosios f-jos'!O184+'6 pr._ugdymo reikmės'!O53+'9 pr._įstaigų pajamos'!O98+'7 pr._kita dotacija'!O241+'11 pr._apyvartinės lėšos'!O105</f>
        <v>0</v>
      </c>
    </row>
    <row r="72" spans="1:15" ht="15" customHeight="1" x14ac:dyDescent="0.25">
      <c r="A72" s="5" t="s">
        <v>111</v>
      </c>
      <c r="B72" s="35" t="s">
        <v>49</v>
      </c>
      <c r="C72" s="16">
        <f t="shared" si="7"/>
        <v>215.6</v>
      </c>
      <c r="D72" s="16">
        <f>'4 pr._savarankiškosios f-jos'!E185+'6 pr._ugdymo reikmės'!E54+'9 pr._įstaigų pajamos'!E99+'11 pr._apyvartinės lėšos'!E106+'7 pr._kita dotacija'!E245</f>
        <v>215.6</v>
      </c>
      <c r="E72" s="16">
        <f>'4 pr._savarankiškosios f-jos'!F185+'6 pr._ugdymo reikmės'!F54+'9 pr._įstaigų pajamos'!F99+'11 pr._apyvartinės lėšos'!F106+'7 pr._kita dotacija'!F245</f>
        <v>158.69999999999999</v>
      </c>
      <c r="F72" s="16">
        <f>'4 pr._savarankiškosios f-jos'!G185+'6 pr._ugdymo reikmės'!G54+'9 pr._įstaigų pajamos'!G99+'11 pr._apyvartinės lėšos'!G106+'7 pr._kita dotacija'!G245</f>
        <v>0</v>
      </c>
      <c r="G72" s="10">
        <f t="shared" si="11"/>
        <v>0</v>
      </c>
      <c r="H72" s="10">
        <f>'4 pr._savarankiškosios f-jos'!I185+'6 pr._ugdymo reikmės'!I54+'9 pr._įstaigų pajamos'!I99+'11 pr._apyvartinės lėšos'!I106+'7 pr._kita dotacija'!I245</f>
        <v>0</v>
      </c>
      <c r="I72" s="10">
        <f>'4 pr._savarankiškosios f-jos'!J185+'6 pr._ugdymo reikmės'!J54+'9 pr._įstaigų pajamos'!J99+'11 pr._apyvartinės lėšos'!J106+'7 pr._kita dotacija'!J245</f>
        <v>0</v>
      </c>
      <c r="J72" s="10">
        <f>'4 pr._savarankiškosios f-jos'!K185+'6 pr._ugdymo reikmės'!K54+'9 pr._įstaigų pajamos'!K99+'11 pr._apyvartinės lėšos'!K106+'7 pr._kita dotacija'!K245</f>
        <v>0</v>
      </c>
      <c r="K72" s="94">
        <f t="shared" si="12"/>
        <v>215.6</v>
      </c>
      <c r="L72" s="94">
        <f>'4 pr._savarankiškosios f-jos'!M185+'6 pr._ugdymo reikmės'!M54+'9 pr._įstaigų pajamos'!M99+'11 pr._apyvartinės lėšos'!M106+'7 pr._kita dotacija'!M245</f>
        <v>215.6</v>
      </c>
      <c r="M72" s="94">
        <f>'4 pr._savarankiškosios f-jos'!N185+'6 pr._ugdymo reikmės'!N54+'9 pr._įstaigų pajamos'!N99+'11 pr._apyvartinės lėšos'!N106+'7 pr._kita dotacija'!N245</f>
        <v>158.69999999999999</v>
      </c>
      <c r="N72" s="94">
        <f>'4 pr._savarankiškosios f-jos'!O185+'6 pr._ugdymo reikmės'!O54+'9 pr._įstaigų pajamos'!O99+'11 pr._apyvartinės lėšos'!O106+'7 pr._kita dotacija'!O245</f>
        <v>0</v>
      </c>
    </row>
    <row r="73" spans="1:15" s="37" customFormat="1" ht="15" customHeight="1" x14ac:dyDescent="0.25">
      <c r="A73" s="5" t="s">
        <v>112</v>
      </c>
      <c r="B73" s="35" t="s">
        <v>163</v>
      </c>
      <c r="C73" s="16">
        <f t="shared" si="7"/>
        <v>1010.0999999999999</v>
      </c>
      <c r="D73" s="16">
        <f>'4 pr._savarankiškosios f-jos'!E186+'6 pr._ugdymo reikmės'!E55+'7 pr._kita dotacija'!E249+'9 pr._įstaigų pajamos'!E100</f>
        <v>1009.5999999999999</v>
      </c>
      <c r="E73" s="16">
        <f>'4 pr._savarankiškosios f-jos'!F186+'6 pr._ugdymo reikmės'!F55+'7 pr._kita dotacija'!F249+'9 pr._įstaigų pajamos'!F100</f>
        <v>903.6</v>
      </c>
      <c r="F73" s="16">
        <f>'4 pr._savarankiškosios f-jos'!G186+'6 pr._ugdymo reikmės'!G55+'7 pr._kita dotacija'!G249+'9 pr._įstaigų pajamos'!G100</f>
        <v>0.5</v>
      </c>
      <c r="G73" s="10">
        <f t="shared" si="11"/>
        <v>0</v>
      </c>
      <c r="H73" s="10">
        <f>'4 pr._savarankiškosios f-jos'!I186+'6 pr._ugdymo reikmės'!I55+'7 pr._kita dotacija'!I249+'9 pr._įstaigų pajamos'!I100</f>
        <v>0</v>
      </c>
      <c r="I73" s="10">
        <f>'4 pr._savarankiškosios f-jos'!J186+'6 pr._ugdymo reikmės'!J55+'7 pr._kita dotacija'!J249+'9 pr._įstaigų pajamos'!J100</f>
        <v>0</v>
      </c>
      <c r="J73" s="10">
        <f>'4 pr._savarankiškosios f-jos'!K186+'6 pr._ugdymo reikmės'!K55+'7 pr._kita dotacija'!K249+'9 pr._įstaigų pajamos'!K100</f>
        <v>0</v>
      </c>
      <c r="K73" s="94">
        <f t="shared" si="12"/>
        <v>1010.0999999999999</v>
      </c>
      <c r="L73" s="94">
        <f>'4 pr._savarankiškosios f-jos'!M186+'6 pr._ugdymo reikmės'!M55+'7 pr._kita dotacija'!M249+'9 pr._įstaigų pajamos'!M100</f>
        <v>1009.5999999999999</v>
      </c>
      <c r="M73" s="94">
        <f>'4 pr._savarankiškosios f-jos'!N186+'6 pr._ugdymo reikmės'!N55+'7 pr._kita dotacija'!N249+'9 pr._įstaigų pajamos'!N100</f>
        <v>903.6</v>
      </c>
      <c r="N73" s="94">
        <f>'4 pr._savarankiškosios f-jos'!O186+'6 pr._ugdymo reikmės'!O55+'7 pr._kita dotacija'!O249+'9 pr._įstaigų pajamos'!O100</f>
        <v>0.5</v>
      </c>
      <c r="O73" s="2"/>
    </row>
    <row r="74" spans="1:15" ht="15" customHeight="1" x14ac:dyDescent="0.25">
      <c r="A74" s="5" t="s">
        <v>113</v>
      </c>
      <c r="B74" s="29" t="s">
        <v>27</v>
      </c>
      <c r="C74" s="16">
        <f t="shared" ref="C74:C82" si="13">D74+F74</f>
        <v>312.09999999999997</v>
      </c>
      <c r="D74" s="16">
        <f>'4 pr._savarankiškosios f-jos'!E200+'9 pr._įstaigų pajamos'!E108+'7 pr._kita dotacija'!E285+'11 pr._apyvartinės lėšos'!E53</f>
        <v>312.09999999999997</v>
      </c>
      <c r="E74" s="16">
        <f>'4 pr._savarankiškosios f-jos'!F200+'9 pr._įstaigų pajamos'!F108+'7 pr._kita dotacija'!F285+'11 pr._apyvartinės lėšos'!F53</f>
        <v>259.5</v>
      </c>
      <c r="F74" s="16">
        <f>'4 pr._savarankiškosios f-jos'!G200+'9 pr._įstaigų pajamos'!G108+'7 pr._kita dotacija'!G285+'11 pr._apyvartinės lėšos'!G53</f>
        <v>0</v>
      </c>
      <c r="G74" s="10">
        <f t="shared" si="11"/>
        <v>0</v>
      </c>
      <c r="H74" s="10">
        <f>'4 pr._savarankiškosios f-jos'!I200+'9 pr._įstaigų pajamos'!I108+'7 pr._kita dotacija'!I285+'11 pr._apyvartinės lėšos'!I53</f>
        <v>0</v>
      </c>
      <c r="I74" s="10">
        <f>'4 pr._savarankiškosios f-jos'!J200+'9 pr._įstaigų pajamos'!J108+'7 pr._kita dotacija'!J285+'11 pr._apyvartinės lėšos'!J53</f>
        <v>0</v>
      </c>
      <c r="J74" s="10">
        <f>'4 pr._savarankiškosios f-jos'!K200+'9 pr._įstaigų pajamos'!K108+'7 pr._kita dotacija'!K285+'11 pr._apyvartinės lėšos'!K53</f>
        <v>0</v>
      </c>
      <c r="K74" s="94">
        <f t="shared" si="12"/>
        <v>312.09999999999997</v>
      </c>
      <c r="L74" s="94">
        <f>'4 pr._savarankiškosios f-jos'!M200+'9 pr._įstaigų pajamos'!M108+'7 pr._kita dotacija'!M285+'11 pr._apyvartinės lėšos'!M53</f>
        <v>312.09999999999997</v>
      </c>
      <c r="M74" s="94">
        <f>'4 pr._savarankiškosios f-jos'!N200+'9 pr._įstaigų pajamos'!N108+'7 pr._kita dotacija'!N285+'11 pr._apyvartinės lėšos'!N53</f>
        <v>259.5</v>
      </c>
      <c r="N74" s="94">
        <f>'4 pr._savarankiškosios f-jos'!O200+'9 pr._įstaigų pajamos'!O108+'7 pr._kita dotacija'!O285+'11 pr._apyvartinės lėšos'!O53</f>
        <v>0</v>
      </c>
    </row>
    <row r="75" spans="1:15" ht="15" customHeight="1" x14ac:dyDescent="0.25">
      <c r="A75" s="5" t="s">
        <v>161</v>
      </c>
      <c r="B75" s="29" t="s">
        <v>56</v>
      </c>
      <c r="C75" s="16">
        <f t="shared" si="13"/>
        <v>96.300000000000011</v>
      </c>
      <c r="D75" s="16">
        <f>'4 pr._savarankiškosios f-jos'!E201+'9 pr._įstaigų pajamos'!E109+'7 pr._kita dotacija'!E289</f>
        <v>96.300000000000011</v>
      </c>
      <c r="E75" s="16">
        <f>'4 pr._savarankiškosios f-jos'!F201+'9 pr._įstaigų pajamos'!F109+'7 pr._kita dotacija'!F289</f>
        <v>82.8</v>
      </c>
      <c r="F75" s="16">
        <f>'4 pr._savarankiškosios f-jos'!G201+'9 pr._įstaigų pajamos'!G109+'7 pr._kita dotacija'!G289</f>
        <v>0</v>
      </c>
      <c r="G75" s="10">
        <f t="shared" si="11"/>
        <v>0</v>
      </c>
      <c r="H75" s="10">
        <f>'4 pr._savarankiškosios f-jos'!I201+'9 pr._įstaigų pajamos'!I109+'7 pr._kita dotacija'!I289</f>
        <v>0</v>
      </c>
      <c r="I75" s="10">
        <f>'4 pr._savarankiškosios f-jos'!J201+'9 pr._įstaigų pajamos'!J109+'7 pr._kita dotacija'!J289</f>
        <v>0</v>
      </c>
      <c r="J75" s="10">
        <f>'4 pr._savarankiškosios f-jos'!K201+'9 pr._įstaigų pajamos'!K109+'7 pr._kita dotacija'!K289</f>
        <v>0</v>
      </c>
      <c r="K75" s="94">
        <f t="shared" si="12"/>
        <v>96.300000000000011</v>
      </c>
      <c r="L75" s="94">
        <f>'4 pr._savarankiškosios f-jos'!M201+'9 pr._įstaigų pajamos'!M109+'7 pr._kita dotacija'!M289</f>
        <v>96.300000000000011</v>
      </c>
      <c r="M75" s="94">
        <f>'4 pr._savarankiškosios f-jos'!N201+'9 pr._įstaigų pajamos'!N109+'7 pr._kita dotacija'!N289</f>
        <v>82.8</v>
      </c>
      <c r="N75" s="94">
        <f>'4 pr._savarankiškosios f-jos'!O201+'9 pr._įstaigų pajamos'!O109+'7 pr._kita dotacija'!O289</f>
        <v>0</v>
      </c>
    </row>
    <row r="76" spans="1:15" ht="15" customHeight="1" x14ac:dyDescent="0.25">
      <c r="A76" s="5" t="s">
        <v>114</v>
      </c>
      <c r="B76" s="29" t="s">
        <v>57</v>
      </c>
      <c r="C76" s="16">
        <f t="shared" si="13"/>
        <v>72.300000000000011</v>
      </c>
      <c r="D76" s="16">
        <f>'4 pr._savarankiškosios f-jos'!E202+'9 pr._įstaigų pajamos'!E110+'7 pr._kita dotacija'!E293+'11 pr._apyvartinės lėšos'!E110</f>
        <v>70.300000000000011</v>
      </c>
      <c r="E76" s="16">
        <f>'4 pr._savarankiškosios f-jos'!F202+'9 pr._įstaigų pajamos'!F110+'7 pr._kita dotacija'!F293+'11 pr._apyvartinės lėšos'!F110</f>
        <v>56.6</v>
      </c>
      <c r="F76" s="16">
        <f>'4 pr._savarankiškosios f-jos'!G202+'9 pr._įstaigų pajamos'!G110+'7 pr._kita dotacija'!G293+'11 pr._apyvartinės lėšos'!G110</f>
        <v>2</v>
      </c>
      <c r="G76" s="10">
        <f t="shared" si="11"/>
        <v>0</v>
      </c>
      <c r="H76" s="10">
        <f>'4 pr._savarankiškosios f-jos'!I202+'9 pr._įstaigų pajamos'!I110+'7 pr._kita dotacija'!I293+'11 pr._apyvartinės lėšos'!I110</f>
        <v>0</v>
      </c>
      <c r="I76" s="10">
        <f>'4 pr._savarankiškosios f-jos'!J202+'9 pr._įstaigų pajamos'!J110+'7 pr._kita dotacija'!J293+'11 pr._apyvartinės lėšos'!J110</f>
        <v>0</v>
      </c>
      <c r="J76" s="10">
        <f>'4 pr._savarankiškosios f-jos'!K202+'9 pr._įstaigų pajamos'!K110+'7 pr._kita dotacija'!K293+'11 pr._apyvartinės lėšos'!K110</f>
        <v>0</v>
      </c>
      <c r="K76" s="94">
        <f t="shared" si="12"/>
        <v>72.300000000000011</v>
      </c>
      <c r="L76" s="94">
        <f>'4 pr._savarankiškosios f-jos'!M202+'9 pr._įstaigų pajamos'!M110+'7 pr._kita dotacija'!M293+'11 pr._apyvartinės lėšos'!M110</f>
        <v>70.300000000000011</v>
      </c>
      <c r="M76" s="94">
        <f>'4 pr._savarankiškosios f-jos'!N202+'9 pr._įstaigų pajamos'!N110+'7 pr._kita dotacija'!N293+'11 pr._apyvartinės lėšos'!N110</f>
        <v>56.6</v>
      </c>
      <c r="N76" s="94">
        <f>'4 pr._savarankiškosios f-jos'!O202+'9 pr._įstaigų pajamos'!O110+'7 pr._kita dotacija'!O293+'11 pr._apyvartinės lėšos'!O110</f>
        <v>2</v>
      </c>
    </row>
    <row r="77" spans="1:15" ht="15" customHeight="1" x14ac:dyDescent="0.25">
      <c r="A77" s="13" t="s">
        <v>115</v>
      </c>
      <c r="B77" s="29" t="s">
        <v>366</v>
      </c>
      <c r="C77" s="16">
        <f t="shared" si="13"/>
        <v>47.1</v>
      </c>
      <c r="D77" s="16">
        <f>'4 pr._savarankiškosios f-jos'!E203+'9 pr._įstaigų pajamos'!E111+'7 pr._kita dotacija'!E297</f>
        <v>47.1</v>
      </c>
      <c r="E77" s="16">
        <f>'4 pr._savarankiškosios f-jos'!F203+'9 pr._įstaigų pajamos'!F111+'7 pr._kita dotacija'!F297</f>
        <v>38.6</v>
      </c>
      <c r="F77" s="16">
        <f>'4 pr._savarankiškosios f-jos'!G203+'9 pr._įstaigų pajamos'!G111+'7 pr._kita dotacija'!G297</f>
        <v>0</v>
      </c>
      <c r="G77" s="10">
        <f t="shared" si="11"/>
        <v>0</v>
      </c>
      <c r="H77" s="10">
        <f>'4 pr._savarankiškosios f-jos'!I203+'9 pr._įstaigų pajamos'!I111+'7 pr._kita dotacija'!I297</f>
        <v>0</v>
      </c>
      <c r="I77" s="10">
        <f>'4 pr._savarankiškosios f-jos'!J203+'9 pr._įstaigų pajamos'!J111+'7 pr._kita dotacija'!J297</f>
        <v>0</v>
      </c>
      <c r="J77" s="10">
        <f>'4 pr._savarankiškosios f-jos'!K203+'9 pr._įstaigų pajamos'!K111+'7 pr._kita dotacija'!K297</f>
        <v>0</v>
      </c>
      <c r="K77" s="94">
        <f t="shared" si="12"/>
        <v>47.1</v>
      </c>
      <c r="L77" s="94">
        <f>'4 pr._savarankiškosios f-jos'!M203+'9 pr._įstaigų pajamos'!M111+'7 pr._kita dotacija'!M297</f>
        <v>47.1</v>
      </c>
      <c r="M77" s="94">
        <f>'4 pr._savarankiškosios f-jos'!N203+'9 pr._įstaigų pajamos'!N111+'7 pr._kita dotacija'!N297</f>
        <v>38.6</v>
      </c>
      <c r="N77" s="94">
        <f>'4 pr._savarankiškosios f-jos'!O203+'9 pr._įstaigų pajamos'!O111+'7 pr._kita dotacija'!O297</f>
        <v>0</v>
      </c>
    </row>
    <row r="78" spans="1:15" ht="15" customHeight="1" x14ac:dyDescent="0.25">
      <c r="A78" s="40" t="s">
        <v>116</v>
      </c>
      <c r="B78" s="29" t="s">
        <v>65</v>
      </c>
      <c r="C78" s="16">
        <f t="shared" si="13"/>
        <v>52.400000000000006</v>
      </c>
      <c r="D78" s="16">
        <f>'4 pr._savarankiškosios f-jos'!E204+'9 pr._įstaigų pajamos'!E112+'7 pr._kita dotacija'!E302+'11 pr._apyvartinės lėšos'!E111</f>
        <v>52.400000000000006</v>
      </c>
      <c r="E78" s="16">
        <f>'4 pr._savarankiškosios f-jos'!F204+'9 pr._įstaigų pajamos'!F112+'7 pr._kita dotacija'!F302+'11 pr._apyvartinės lėšos'!F111</f>
        <v>42.9</v>
      </c>
      <c r="F78" s="16">
        <f>'4 pr._savarankiškosios f-jos'!G204+'9 pr._įstaigų pajamos'!G112+'7 pr._kita dotacija'!G302+'11 pr._apyvartinės lėšos'!G111</f>
        <v>0</v>
      </c>
      <c r="G78" s="10">
        <f t="shared" si="11"/>
        <v>0</v>
      </c>
      <c r="H78" s="10">
        <f>'4 pr._savarankiškosios f-jos'!I204+'9 pr._įstaigų pajamos'!I112+'7 pr._kita dotacija'!I302+'11 pr._apyvartinės lėšos'!I111</f>
        <v>0</v>
      </c>
      <c r="I78" s="10">
        <f>'4 pr._savarankiškosios f-jos'!J204+'9 pr._įstaigų pajamos'!J112+'7 pr._kita dotacija'!J302+'11 pr._apyvartinės lėšos'!J111</f>
        <v>0</v>
      </c>
      <c r="J78" s="10">
        <f>'4 pr._savarankiškosios f-jos'!K204+'9 pr._įstaigų pajamos'!K112+'7 pr._kita dotacija'!K302+'11 pr._apyvartinės lėšos'!K111</f>
        <v>0</v>
      </c>
      <c r="K78" s="94">
        <f t="shared" si="12"/>
        <v>52.400000000000006</v>
      </c>
      <c r="L78" s="94">
        <f>'4 pr._savarankiškosios f-jos'!M204+'9 pr._įstaigų pajamos'!M112+'7 pr._kita dotacija'!M302+'11 pr._apyvartinės lėšos'!M111</f>
        <v>52.400000000000006</v>
      </c>
      <c r="M78" s="94">
        <f>'4 pr._savarankiškosios f-jos'!N204+'9 pr._įstaigų pajamos'!N112+'7 pr._kita dotacija'!N302+'11 pr._apyvartinės lėšos'!N111</f>
        <v>42.9</v>
      </c>
      <c r="N78" s="94">
        <f>'4 pr._savarankiškosios f-jos'!O204+'9 pr._įstaigų pajamos'!O112+'7 pr._kita dotacija'!O302+'11 pr._apyvartinės lėšos'!O111</f>
        <v>0</v>
      </c>
    </row>
    <row r="79" spans="1:15" ht="15" customHeight="1" x14ac:dyDescent="0.25">
      <c r="A79" s="32" t="s">
        <v>117</v>
      </c>
      <c r="B79" s="29" t="s">
        <v>150</v>
      </c>
      <c r="C79" s="16">
        <f t="shared" si="13"/>
        <v>43.2</v>
      </c>
      <c r="D79" s="16">
        <f>'4 pr._savarankiškosios f-jos'!E205+'9 pr._įstaigų pajamos'!E113+'7 pr._kita dotacija'!E306</f>
        <v>43.2</v>
      </c>
      <c r="E79" s="16">
        <f>'4 pr._savarankiškosios f-jos'!F205+'9 pr._įstaigų pajamos'!F113+'7 pr._kita dotacija'!F306</f>
        <v>34.1</v>
      </c>
      <c r="F79" s="16">
        <f>'4 pr._savarankiškosios f-jos'!G205+'9 pr._įstaigų pajamos'!G113+'7 pr._kita dotacija'!G306</f>
        <v>0</v>
      </c>
      <c r="G79" s="10">
        <f t="shared" si="11"/>
        <v>0</v>
      </c>
      <c r="H79" s="10">
        <f>'4 pr._savarankiškosios f-jos'!I205+'9 pr._įstaigų pajamos'!I113+'7 pr._kita dotacija'!I306</f>
        <v>0</v>
      </c>
      <c r="I79" s="10">
        <f>'4 pr._savarankiškosios f-jos'!J205+'9 pr._įstaigų pajamos'!J113+'7 pr._kita dotacija'!J306</f>
        <v>0</v>
      </c>
      <c r="J79" s="10">
        <f>'4 pr._savarankiškosios f-jos'!K205+'9 pr._įstaigų pajamos'!K113+'7 pr._kita dotacija'!K306</f>
        <v>0</v>
      </c>
      <c r="K79" s="94">
        <f t="shared" si="12"/>
        <v>43.2</v>
      </c>
      <c r="L79" s="94">
        <f>'4 pr._savarankiškosios f-jos'!M205+'9 pr._įstaigų pajamos'!M113+'7 pr._kita dotacija'!M306</f>
        <v>43.2</v>
      </c>
      <c r="M79" s="94">
        <f>'4 pr._savarankiškosios f-jos'!N205+'9 pr._įstaigų pajamos'!N113+'7 pr._kita dotacija'!N306</f>
        <v>34.1</v>
      </c>
      <c r="N79" s="94">
        <f>'4 pr._savarankiškosios f-jos'!O205+'9 pr._įstaigų pajamos'!O113+'7 pr._kita dotacija'!O306</f>
        <v>0</v>
      </c>
    </row>
    <row r="80" spans="1:15" ht="15" customHeight="1" x14ac:dyDescent="0.25">
      <c r="A80" s="32" t="s">
        <v>118</v>
      </c>
      <c r="B80" s="29" t="s">
        <v>28</v>
      </c>
      <c r="C80" s="16">
        <f t="shared" si="13"/>
        <v>565</v>
      </c>
      <c r="D80" s="16">
        <f>'4 pr._savarankiškosios f-jos'!E206+'9 pr._įstaigų pajamos'!E114+'7 pr._kita dotacija'!E310+'10 pr._skolintos lėšos'!E52+'11 pr._apyvartinės lėšos'!E54</f>
        <v>565</v>
      </c>
      <c r="E80" s="16">
        <f>'4 pr._savarankiškosios f-jos'!F206+'9 pr._įstaigų pajamos'!F114+'7 pr._kita dotacija'!F310+'10 pr._skolintos lėšos'!F52+'11 pr._apyvartinės lėšos'!F54</f>
        <v>482</v>
      </c>
      <c r="F80" s="16">
        <f>'4 pr._savarankiškosios f-jos'!G206+'9 pr._įstaigų pajamos'!G114+'7 pr._kita dotacija'!G310+'10 pr._skolintos lėšos'!G52+'11 pr._apyvartinės lėšos'!G54</f>
        <v>0</v>
      </c>
      <c r="G80" s="10">
        <f t="shared" si="11"/>
        <v>0</v>
      </c>
      <c r="H80" s="10">
        <f>'4 pr._savarankiškosios f-jos'!I206+'9 pr._įstaigų pajamos'!I114+'7 pr._kita dotacija'!I310+'10 pr._skolintos lėšos'!I52+'11 pr._apyvartinės lėšos'!I54</f>
        <v>0</v>
      </c>
      <c r="I80" s="10">
        <f>'4 pr._savarankiškosios f-jos'!J206+'9 pr._įstaigų pajamos'!J114+'7 pr._kita dotacija'!J310+'10 pr._skolintos lėšos'!J52+'11 pr._apyvartinės lėšos'!J54</f>
        <v>0</v>
      </c>
      <c r="J80" s="10">
        <f>'4 pr._savarankiškosios f-jos'!K206+'9 pr._įstaigų pajamos'!K114+'7 pr._kita dotacija'!K310+'10 pr._skolintos lėšos'!K52+'11 pr._apyvartinės lėšos'!K54</f>
        <v>0</v>
      </c>
      <c r="K80" s="94">
        <f t="shared" si="12"/>
        <v>565</v>
      </c>
      <c r="L80" s="94">
        <f>'4 pr._savarankiškosios f-jos'!M206+'9 pr._įstaigų pajamos'!M114+'7 pr._kita dotacija'!M310+'10 pr._skolintos lėšos'!M52+'11 pr._apyvartinės lėšos'!M54</f>
        <v>565</v>
      </c>
      <c r="M80" s="94">
        <f>'4 pr._savarankiškosios f-jos'!N206+'9 pr._įstaigų pajamos'!N114+'7 pr._kita dotacija'!N310+'10 pr._skolintos lėšos'!N52+'11 pr._apyvartinės lėšos'!N54</f>
        <v>482</v>
      </c>
      <c r="N80" s="94">
        <f>'4 pr._savarankiškosios f-jos'!O206+'9 pr._įstaigų pajamos'!O114+'7 pr._kita dotacija'!O310+'10 pr._skolintos lėšos'!O52+'11 pr._apyvartinės lėšos'!O54</f>
        <v>0</v>
      </c>
    </row>
    <row r="81" spans="1:15" ht="15" customHeight="1" x14ac:dyDescent="0.25">
      <c r="A81" s="32" t="s">
        <v>157</v>
      </c>
      <c r="B81" s="12" t="s">
        <v>29</v>
      </c>
      <c r="C81" s="16">
        <f t="shared" si="13"/>
        <v>194.29999999999998</v>
      </c>
      <c r="D81" s="16">
        <f>'4 pr._savarankiškosios f-jos'!E207+'9 pr._įstaigų pajamos'!E115+'7 pr._kita dotacija'!E314+'11 pr._apyvartinės lėšos'!E55+'11 pr._apyvartinės lėšos'!E112</f>
        <v>194.29999999999998</v>
      </c>
      <c r="E81" s="16">
        <f>'4 pr._savarankiškosios f-jos'!F207+'9 pr._įstaigų pajamos'!F115+'7 pr._kita dotacija'!F314+'11 pr._apyvartinės lėšos'!F55+'11 pr._apyvartinės lėšos'!F112</f>
        <v>166.5</v>
      </c>
      <c r="F81" s="16">
        <f>'4 pr._savarankiškosios f-jos'!G207+'9 pr._įstaigų pajamos'!G115+'7 pr._kita dotacija'!G314+'11 pr._apyvartinės lėšos'!G55+'11 pr._apyvartinės lėšos'!G112</f>
        <v>0</v>
      </c>
      <c r="G81" s="10">
        <f t="shared" si="11"/>
        <v>0</v>
      </c>
      <c r="H81" s="10">
        <f>'4 pr._savarankiškosios f-jos'!I207+'9 pr._įstaigų pajamos'!I115+'7 pr._kita dotacija'!I314+'11 pr._apyvartinės lėšos'!I55+'11 pr._apyvartinės lėšos'!I112</f>
        <v>0</v>
      </c>
      <c r="I81" s="10">
        <f>'4 pr._savarankiškosios f-jos'!J207+'9 pr._įstaigų pajamos'!J115+'7 pr._kita dotacija'!J314+'11 pr._apyvartinės lėšos'!J55+'11 pr._apyvartinės lėšos'!J112</f>
        <v>0</v>
      </c>
      <c r="J81" s="10">
        <f>'4 pr._savarankiškosios f-jos'!K207+'9 pr._įstaigų pajamos'!K115+'7 pr._kita dotacija'!K314+'11 pr._apyvartinės lėšos'!K55+'11 pr._apyvartinės lėšos'!K112</f>
        <v>0</v>
      </c>
      <c r="K81" s="94">
        <f t="shared" si="12"/>
        <v>194.29999999999998</v>
      </c>
      <c r="L81" s="94">
        <f>'4 pr._savarankiškosios f-jos'!M207+'9 pr._įstaigų pajamos'!M115+'7 pr._kita dotacija'!M314+'11 pr._apyvartinės lėšos'!M55+'11 pr._apyvartinės lėšos'!M112</f>
        <v>194.29999999999998</v>
      </c>
      <c r="M81" s="94">
        <f>'4 pr._savarankiškosios f-jos'!N207+'9 pr._įstaigų pajamos'!N115+'7 pr._kita dotacija'!N314+'11 pr._apyvartinės lėšos'!N55+'11 pr._apyvartinės lėšos'!N112</f>
        <v>166.5</v>
      </c>
      <c r="N81" s="94">
        <f>'4 pr._savarankiškosios f-jos'!O207+'9 pr._įstaigų pajamos'!O115+'7 pr._kita dotacija'!O314+'11 pr._apyvartinės lėšos'!O55+'11 pr._apyvartinės lėšos'!O112</f>
        <v>0</v>
      </c>
    </row>
    <row r="82" spans="1:15" ht="15" customHeight="1" x14ac:dyDescent="0.25">
      <c r="A82" s="32" t="s">
        <v>119</v>
      </c>
      <c r="B82" s="94" t="s">
        <v>62</v>
      </c>
      <c r="C82" s="16">
        <f t="shared" si="13"/>
        <v>492.09999999999997</v>
      </c>
      <c r="D82" s="16">
        <f>'4 pr._savarankiškosios f-jos'!E208+'6 pr._ugdymo reikmės'!E56+'9 pr._įstaigų pajamos'!E116+'7 pr._kita dotacija'!E318+'11 pr._apyvartinės lėšos'!E56+'11 pr._apyvartinės lėšos'!E113</f>
        <v>492.09999999999997</v>
      </c>
      <c r="E82" s="16">
        <f>'4 pr._savarankiškosios f-jos'!F208+'6 pr._ugdymo reikmės'!F56+'9 pr._įstaigų pajamos'!F116+'7 pr._kita dotacija'!F318+'11 pr._apyvartinės lėšos'!F56+'11 pr._apyvartinės lėšos'!F113</f>
        <v>412.2</v>
      </c>
      <c r="F82" s="16">
        <f>'4 pr._savarankiškosios f-jos'!G208+'6 pr._ugdymo reikmės'!G56+'9 pr._įstaigų pajamos'!G116+'7 pr._kita dotacija'!G318+'11 pr._apyvartinės lėšos'!G56+'11 pr._apyvartinės lėšos'!G113</f>
        <v>0</v>
      </c>
      <c r="G82" s="10">
        <f t="shared" si="11"/>
        <v>0</v>
      </c>
      <c r="H82" s="10">
        <f>'4 pr._savarankiškosios f-jos'!I208+'6 pr._ugdymo reikmės'!I56+'9 pr._įstaigų pajamos'!I116+'7 pr._kita dotacija'!I318+'11 pr._apyvartinės lėšos'!I56+'11 pr._apyvartinės lėšos'!I113</f>
        <v>0</v>
      </c>
      <c r="I82" s="10">
        <f>'4 pr._savarankiškosios f-jos'!J208+'6 pr._ugdymo reikmės'!J56+'9 pr._įstaigų pajamos'!J116+'7 pr._kita dotacija'!J318+'11 pr._apyvartinės lėšos'!J56+'11 pr._apyvartinės lėšos'!J113</f>
        <v>0</v>
      </c>
      <c r="J82" s="10">
        <f>'4 pr._savarankiškosios f-jos'!K208+'6 pr._ugdymo reikmės'!K56+'9 pr._įstaigų pajamos'!K116+'7 pr._kita dotacija'!K318+'11 pr._apyvartinės lėšos'!K56+'11 pr._apyvartinės lėšos'!K113</f>
        <v>0</v>
      </c>
      <c r="K82" s="94">
        <f t="shared" si="12"/>
        <v>492.09999999999997</v>
      </c>
      <c r="L82" s="94">
        <f>'4 pr._savarankiškosios f-jos'!M208+'6 pr._ugdymo reikmės'!M56+'9 pr._įstaigų pajamos'!M116+'7 pr._kita dotacija'!M318+'11 pr._apyvartinės lėšos'!M56+'11 pr._apyvartinės lėšos'!M113</f>
        <v>492.09999999999997</v>
      </c>
      <c r="M82" s="94">
        <f>'4 pr._savarankiškosios f-jos'!N208+'6 pr._ugdymo reikmės'!N56+'9 pr._įstaigų pajamos'!N116+'7 pr._kita dotacija'!N318+'11 pr._apyvartinės lėšos'!N56+'11 pr._apyvartinės lėšos'!N113</f>
        <v>412.2</v>
      </c>
      <c r="N82" s="94">
        <f>'4 pr._savarankiškosios f-jos'!O208+'6 pr._ugdymo reikmės'!O56+'9 pr._įstaigų pajamos'!O116+'7 pr._kita dotacija'!O318+'11 pr._apyvartinės lėšos'!O56+'11 pr._apyvartinės lėšos'!O113</f>
        <v>0</v>
      </c>
    </row>
    <row r="83" spans="1:15" ht="15" customHeight="1" x14ac:dyDescent="0.25">
      <c r="A83" s="32" t="s">
        <v>120</v>
      </c>
      <c r="B83" s="80" t="s">
        <v>51</v>
      </c>
      <c r="C83" s="16">
        <f>D83+F83</f>
        <v>555.20000000000005</v>
      </c>
      <c r="D83" s="16">
        <f>'4 pr._savarankiškosios f-jos'!E214+'9 pr._įstaigų pajamos'!E119+'7 pr._kita dotacija'!E326+'11 pr._apyvartinės lėšos'!E60+'11 pr._apyvartinės lėšos'!E116</f>
        <v>555.20000000000005</v>
      </c>
      <c r="E83" s="16">
        <f>'4 pr._savarankiškosios f-jos'!F214+'9 pr._įstaigų pajamos'!F119+'7 pr._kita dotacija'!F326+'11 pr._apyvartinės lėšos'!F60+'11 pr._apyvartinės lėšos'!F116</f>
        <v>422.8</v>
      </c>
      <c r="F83" s="16">
        <f>'4 pr._savarankiškosios f-jos'!G214+'9 pr._įstaigų pajamos'!G119+'7 pr._kita dotacija'!G326+'11 pr._apyvartinės lėšos'!G60+'11 pr._apyvartinės lėšos'!G116</f>
        <v>0</v>
      </c>
      <c r="G83" s="10">
        <f t="shared" si="11"/>
        <v>0</v>
      </c>
      <c r="H83" s="10">
        <f>'4 pr._savarankiškosios f-jos'!I214+'9 pr._įstaigų pajamos'!I119+'7 pr._kita dotacija'!I326+'11 pr._apyvartinės lėšos'!I60+'11 pr._apyvartinės lėšos'!I116</f>
        <v>0</v>
      </c>
      <c r="I83" s="10">
        <f>'4 pr._savarankiškosios f-jos'!J214+'9 pr._įstaigų pajamos'!J119+'7 pr._kita dotacija'!J326+'11 pr._apyvartinės lėšos'!J60+'11 pr._apyvartinės lėšos'!J116</f>
        <v>0</v>
      </c>
      <c r="J83" s="10">
        <f>'4 pr._savarankiškosios f-jos'!K214+'9 pr._įstaigų pajamos'!K119+'7 pr._kita dotacija'!K326+'11 pr._apyvartinės lėšos'!K60+'11 pr._apyvartinės lėšos'!K116</f>
        <v>0</v>
      </c>
      <c r="K83" s="94">
        <f t="shared" si="12"/>
        <v>555.20000000000005</v>
      </c>
      <c r="L83" s="94">
        <f>'4 pr._savarankiškosios f-jos'!M214+'9 pr._įstaigų pajamos'!M119+'7 pr._kita dotacija'!M326+'11 pr._apyvartinės lėšos'!M60+'11 pr._apyvartinės lėšos'!M116</f>
        <v>555.20000000000005</v>
      </c>
      <c r="M83" s="94">
        <f>'4 pr._savarankiškosios f-jos'!N214+'9 pr._įstaigų pajamos'!N119+'7 pr._kita dotacija'!N326+'11 pr._apyvartinės lėšos'!N60+'11 pr._apyvartinės lėšos'!N116</f>
        <v>422.8</v>
      </c>
      <c r="N83" s="94">
        <f>'4 pr._savarankiškosios f-jos'!O214+'9 pr._įstaigų pajamos'!O119+'7 pr._kita dotacija'!O326+'11 pr._apyvartinės lėšos'!O60+'11 pr._apyvartinės lėšos'!O116</f>
        <v>0</v>
      </c>
    </row>
    <row r="84" spans="1:15" ht="15" customHeight="1" x14ac:dyDescent="0.25">
      <c r="A84" s="32" t="s">
        <v>121</v>
      </c>
      <c r="B84" s="29" t="s">
        <v>52</v>
      </c>
      <c r="C84" s="16">
        <f>D84+F84</f>
        <v>1069</v>
      </c>
      <c r="D84" s="16">
        <f>'4 pr._savarankiškosios f-jos'!E215+'5 pr._valstybinės f-jos'!E129+'9 pr._įstaigų pajamos'!E120+'7 pr._kita dotacija'!E328+'11 pr._apyvartinės lėšos'!E61+'11 pr._apyvartinės lėšos'!E117+'11 pr._apyvartinės lėšos'!E137</f>
        <v>1069</v>
      </c>
      <c r="E84" s="16">
        <f>'4 pr._savarankiškosios f-jos'!F215+'5 pr._valstybinės f-jos'!F129+'9 pr._įstaigų pajamos'!F120+'7 pr._kita dotacija'!F328+'11 pr._apyvartinės lėšos'!F61+'11 pr._apyvartinės lėšos'!F117+'11 pr._apyvartinės lėšos'!F137</f>
        <v>977.90000000000009</v>
      </c>
      <c r="F84" s="16">
        <f>'4 pr._savarankiškosios f-jos'!G215+'5 pr._valstybinės f-jos'!G129+'9 pr._įstaigų pajamos'!G120+'7 pr._kita dotacija'!G328+'11 pr._apyvartinės lėšos'!G61+'11 pr._apyvartinės lėšos'!G117+'11 pr._apyvartinės lėšos'!G137</f>
        <v>0</v>
      </c>
      <c r="G84" s="10">
        <f t="shared" ref="G84" si="14">H84+J84</f>
        <v>0</v>
      </c>
      <c r="H84" s="10">
        <f>'4 pr._savarankiškosios f-jos'!I215+'5 pr._valstybinės f-jos'!I129+'9 pr._įstaigų pajamos'!I120+'7 pr._kita dotacija'!I328+'11 pr._apyvartinės lėšos'!I61+'11 pr._apyvartinės lėšos'!I117+'11 pr._apyvartinės lėšos'!I137</f>
        <v>0</v>
      </c>
      <c r="I84" s="10">
        <f>'4 pr._savarankiškosios f-jos'!J215+'5 pr._valstybinės f-jos'!J129+'9 pr._įstaigų pajamos'!J120+'7 pr._kita dotacija'!J328+'11 pr._apyvartinės lėšos'!J61+'11 pr._apyvartinės lėšos'!J117+'11 pr._apyvartinės lėšos'!J137</f>
        <v>0</v>
      </c>
      <c r="J84" s="10">
        <f>'4 pr._savarankiškosios f-jos'!K215+'5 pr._valstybinės f-jos'!K129+'9 pr._įstaigų pajamos'!K120+'7 pr._kita dotacija'!K328+'11 pr._apyvartinės lėšos'!K61+'11 pr._apyvartinės lėšos'!K117+'11 pr._apyvartinės lėšos'!K137</f>
        <v>0</v>
      </c>
      <c r="K84" s="94">
        <f t="shared" ref="K84" si="15">L84+N84</f>
        <v>1069</v>
      </c>
      <c r="L84" s="94">
        <f>'4 pr._savarankiškosios f-jos'!M215+'5 pr._valstybinės f-jos'!M129+'9 pr._įstaigų pajamos'!M120+'7 pr._kita dotacija'!M328+'11 pr._apyvartinės lėšos'!M61+'11 pr._apyvartinės lėšos'!M117+'11 pr._apyvartinės lėšos'!M137</f>
        <v>1069</v>
      </c>
      <c r="M84" s="94">
        <f>'4 pr._savarankiškosios f-jos'!N215+'5 pr._valstybinės f-jos'!N129+'9 pr._įstaigų pajamos'!N120+'7 pr._kita dotacija'!N328+'11 pr._apyvartinės lėšos'!N61+'11 pr._apyvartinės lėšos'!N117+'11 pr._apyvartinės lėšos'!N137</f>
        <v>977.90000000000009</v>
      </c>
      <c r="N84" s="94">
        <f>'4 pr._savarankiškosios f-jos'!O215+'5 pr._valstybinės f-jos'!O129+'9 pr._įstaigų pajamos'!O120+'7 pr._kita dotacija'!O328+'11 pr._apyvartinės lėšos'!O61+'11 pr._apyvartinės lėšos'!O117+'11 pr._apyvartinės lėšos'!O137</f>
        <v>0</v>
      </c>
    </row>
    <row r="85" spans="1:15" s="37" customFormat="1" ht="15" customHeight="1" x14ac:dyDescent="0.25">
      <c r="A85" s="32" t="s">
        <v>122</v>
      </c>
      <c r="B85" s="12" t="s">
        <v>67</v>
      </c>
      <c r="C85" s="16">
        <f>D85+F85</f>
        <v>502.3</v>
      </c>
      <c r="D85" s="16">
        <f>'4 pr._savarankiškosios f-jos'!E216+'7 pr._kita dotacija'!E332+'9 pr._įstaigų pajamos'!E121+'11 pr._apyvartinės lėšos'!E62</f>
        <v>502.3</v>
      </c>
      <c r="E85" s="16">
        <f>'4 pr._savarankiškosios f-jos'!F216+'7 pr._kita dotacija'!F332+'9 pr._įstaigų pajamos'!F121+'11 pr._apyvartinės lėšos'!F62</f>
        <v>378.9</v>
      </c>
      <c r="F85" s="16">
        <f>'4 pr._savarankiškosios f-jos'!G216+'7 pr._kita dotacija'!G332+'9 pr._įstaigų pajamos'!G121+'11 pr._apyvartinės lėšos'!G62</f>
        <v>0</v>
      </c>
      <c r="G85" s="10">
        <f t="shared" ref="G85:G86" si="16">H85+J85</f>
        <v>0</v>
      </c>
      <c r="H85" s="10">
        <f>'4 pr._savarankiškosios f-jos'!I216+'7 pr._kita dotacija'!I332+'9 pr._įstaigų pajamos'!I121+'11 pr._apyvartinės lėšos'!I62</f>
        <v>0</v>
      </c>
      <c r="I85" s="10">
        <f>'4 pr._savarankiškosios f-jos'!J216+'7 pr._kita dotacija'!J332+'9 pr._įstaigų pajamos'!J121+'11 pr._apyvartinės lėšos'!J62</f>
        <v>0</v>
      </c>
      <c r="J85" s="10">
        <f>'4 pr._savarankiškosios f-jos'!K216+'7 pr._kita dotacija'!K332+'9 pr._įstaigų pajamos'!K121+'11 pr._apyvartinės lėšos'!K62</f>
        <v>0</v>
      </c>
      <c r="K85" s="94">
        <f t="shared" ref="K85:K86" si="17">L85+N85</f>
        <v>502.3</v>
      </c>
      <c r="L85" s="94">
        <f>'4 pr._savarankiškosios f-jos'!M216+'7 pr._kita dotacija'!M332+'9 pr._įstaigų pajamos'!M121+'11 pr._apyvartinės lėšos'!M62</f>
        <v>502.3</v>
      </c>
      <c r="M85" s="94">
        <f>'4 pr._savarankiškosios f-jos'!N216+'7 pr._kita dotacija'!N332+'9 pr._įstaigų pajamos'!N121+'11 pr._apyvartinės lėšos'!N62</f>
        <v>378.9</v>
      </c>
      <c r="N85" s="94">
        <f>'4 pr._savarankiškosios f-jos'!O216+'7 pr._kita dotacija'!O332+'9 pr._įstaigų pajamos'!O121+'11 pr._apyvartinės lėšos'!O62</f>
        <v>0</v>
      </c>
      <c r="O85" s="2"/>
    </row>
    <row r="86" spans="1:15" s="37" customFormat="1" ht="15" customHeight="1" x14ac:dyDescent="0.25">
      <c r="A86" s="32" t="s">
        <v>123</v>
      </c>
      <c r="B86" s="12" t="s">
        <v>462</v>
      </c>
      <c r="C86" s="16">
        <f>D86+F86</f>
        <v>395</v>
      </c>
      <c r="D86" s="16">
        <f>'4 pr._savarankiškosios f-jos'!E217+'7 pr._kita dotacija'!E339+'9 pr._įstaigų pajamos'!E122+'11 pr._apyvartinės lėšos'!E63+'11 pr._apyvartinės lėšos'!E118</f>
        <v>395</v>
      </c>
      <c r="E86" s="16">
        <f>'4 pr._savarankiškosios f-jos'!F217+'7 pr._kita dotacija'!F339+'9 pr._įstaigų pajamos'!F122+'11 pr._apyvartinės lėšos'!F63+'11 pr._apyvartinės lėšos'!F118</f>
        <v>327.3</v>
      </c>
      <c r="F86" s="16">
        <f>'4 pr._savarankiškosios f-jos'!G217+'7 pr._kita dotacija'!G339+'9 pr._įstaigų pajamos'!G122+'11 pr._apyvartinės lėšos'!G63+'11 pr._apyvartinės lėšos'!G118</f>
        <v>0</v>
      </c>
      <c r="G86" s="10">
        <f t="shared" si="16"/>
        <v>0</v>
      </c>
      <c r="H86" s="10">
        <f>'4 pr._savarankiškosios f-jos'!I217+'7 pr._kita dotacija'!I339+'9 pr._įstaigų pajamos'!I122+'11 pr._apyvartinės lėšos'!I63+'11 pr._apyvartinės lėšos'!I118</f>
        <v>0</v>
      </c>
      <c r="I86" s="10">
        <f>'4 pr._savarankiškosios f-jos'!J217+'7 pr._kita dotacija'!J339+'9 pr._įstaigų pajamos'!J122+'11 pr._apyvartinės lėšos'!J63+'11 pr._apyvartinės lėšos'!J118</f>
        <v>0</v>
      </c>
      <c r="J86" s="10">
        <f>'4 pr._savarankiškosios f-jos'!K217+'7 pr._kita dotacija'!K339+'9 pr._įstaigų pajamos'!K122+'11 pr._apyvartinės lėšos'!K63+'11 pr._apyvartinės lėšos'!K118</f>
        <v>0</v>
      </c>
      <c r="K86" s="94">
        <f t="shared" si="17"/>
        <v>395</v>
      </c>
      <c r="L86" s="94">
        <f>'4 pr._savarankiškosios f-jos'!M217+'7 pr._kita dotacija'!M339+'9 pr._įstaigų pajamos'!M122+'11 pr._apyvartinės lėšos'!M63+'11 pr._apyvartinės lėšos'!M118</f>
        <v>395</v>
      </c>
      <c r="M86" s="94">
        <f>'4 pr._savarankiškosios f-jos'!N217+'7 pr._kita dotacija'!N339+'9 pr._įstaigų pajamos'!N122+'11 pr._apyvartinės lėšos'!N63+'11 pr._apyvartinės lėšos'!N118</f>
        <v>327.3</v>
      </c>
      <c r="N86" s="94">
        <f>'4 pr._savarankiškosios f-jos'!O217+'7 pr._kita dotacija'!O339+'9 pr._įstaigų pajamos'!O122+'11 pr._apyvartinės lėšos'!O63+'11 pr._apyvartinės lėšos'!O118</f>
        <v>0</v>
      </c>
      <c r="O86" s="2"/>
    </row>
    <row r="87" spans="1:15" ht="15.95" customHeight="1" x14ac:dyDescent="0.25">
      <c r="A87" s="20" t="s">
        <v>124</v>
      </c>
      <c r="B87" s="45" t="s">
        <v>167</v>
      </c>
      <c r="C87" s="47">
        <f t="shared" ref="C87:K87" si="18">SUM(C25:C86)</f>
        <v>42375.1</v>
      </c>
      <c r="D87" s="47">
        <f t="shared" si="18"/>
        <v>37310.5</v>
      </c>
      <c r="E87" s="47">
        <f t="shared" si="18"/>
        <v>23584.899999999998</v>
      </c>
      <c r="F87" s="47">
        <f t="shared" si="18"/>
        <v>5064.5999999999995</v>
      </c>
      <c r="G87" s="48">
        <f t="shared" si="18"/>
        <v>0</v>
      </c>
      <c r="H87" s="48">
        <f t="shared" si="18"/>
        <v>0</v>
      </c>
      <c r="I87" s="48">
        <f t="shared" si="18"/>
        <v>0</v>
      </c>
      <c r="J87" s="48">
        <f t="shared" si="18"/>
        <v>0</v>
      </c>
      <c r="K87" s="49">
        <f t="shared" si="18"/>
        <v>42375.1</v>
      </c>
      <c r="L87" s="49">
        <f t="shared" ref="L87:N87" si="19">SUM(L25:L86)</f>
        <v>37310.5</v>
      </c>
      <c r="M87" s="49">
        <f t="shared" si="19"/>
        <v>23584.899999999998</v>
      </c>
      <c r="N87" s="49">
        <f t="shared" si="19"/>
        <v>5064.5999999999995</v>
      </c>
    </row>
    <row r="88" spans="1:15" x14ac:dyDescent="0.25">
      <c r="A88" s="6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5" x14ac:dyDescent="0.25">
      <c r="A89" s="6"/>
      <c r="B89" s="6"/>
      <c r="C89" s="6"/>
      <c r="D89" s="6"/>
      <c r="E89" s="6"/>
      <c r="F89" s="6"/>
    </row>
    <row r="90" spans="1:15" x14ac:dyDescent="0.25">
      <c r="A90" s="6"/>
      <c r="B90" s="6"/>
      <c r="C90" s="6"/>
      <c r="D90" s="6"/>
      <c r="E90" s="6"/>
      <c r="F90" s="6"/>
    </row>
    <row r="91" spans="1:15" x14ac:dyDescent="0.25">
      <c r="A91" s="6"/>
      <c r="B91" s="6"/>
      <c r="C91" s="6"/>
      <c r="D91" s="6"/>
      <c r="E91" s="6"/>
      <c r="F91" s="6"/>
    </row>
    <row r="92" spans="1:15" x14ac:dyDescent="0.25">
      <c r="A92" s="6"/>
      <c r="B92" s="6"/>
      <c r="C92" s="6"/>
      <c r="D92" s="6"/>
      <c r="E92" s="6"/>
      <c r="F92" s="6"/>
    </row>
    <row r="93" spans="1:15" x14ac:dyDescent="0.25">
      <c r="A93" s="6"/>
      <c r="B93" s="6"/>
      <c r="C93" s="6"/>
      <c r="D93" s="6"/>
      <c r="E93" s="6"/>
      <c r="F93" s="6"/>
    </row>
    <row r="94" spans="1:15" x14ac:dyDescent="0.25">
      <c r="A94" s="6"/>
      <c r="B94" s="6"/>
      <c r="C94" s="6"/>
      <c r="D94" s="6"/>
      <c r="E94" s="6"/>
      <c r="F94" s="6"/>
    </row>
    <row r="95" spans="1:15" x14ac:dyDescent="0.25">
      <c r="A95" s="6"/>
      <c r="B95" s="6"/>
      <c r="C95" s="6"/>
      <c r="D95" s="6"/>
      <c r="E95" s="6"/>
      <c r="F95" s="6"/>
    </row>
    <row r="96" spans="1:15" x14ac:dyDescent="0.25">
      <c r="A96" s="6"/>
      <c r="B96" s="6"/>
      <c r="C96" s="6"/>
      <c r="D96" s="6"/>
      <c r="E96" s="6"/>
      <c r="F96" s="6"/>
    </row>
    <row r="97" spans="1:6" x14ac:dyDescent="0.25">
      <c r="A97" s="6"/>
      <c r="B97" s="6"/>
      <c r="C97" s="6"/>
      <c r="D97" s="6"/>
      <c r="E97" s="6"/>
      <c r="F97" s="6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6"/>
      <c r="B105" s="6"/>
      <c r="C105" s="6"/>
      <c r="D105" s="6"/>
      <c r="E105" s="6"/>
      <c r="F105" s="6"/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6"/>
      <c r="B108" s="6"/>
      <c r="C108" s="6"/>
      <c r="D108" s="6"/>
      <c r="E108" s="6"/>
      <c r="F108" s="6"/>
    </row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6"/>
      <c r="B110" s="6"/>
      <c r="C110" s="6"/>
      <c r="D110" s="6"/>
      <c r="E110" s="6"/>
      <c r="F110" s="6"/>
    </row>
    <row r="111" spans="1:6" x14ac:dyDescent="0.25">
      <c r="A111" s="6"/>
      <c r="B111" s="6"/>
      <c r="C111" s="6"/>
      <c r="D111" s="6"/>
      <c r="E111" s="6"/>
      <c r="F111" s="6"/>
    </row>
    <row r="112" spans="1:6" x14ac:dyDescent="0.25">
      <c r="A112" s="6"/>
      <c r="B112" s="6"/>
      <c r="C112" s="6"/>
      <c r="D112" s="6"/>
      <c r="E112" s="6"/>
      <c r="F112" s="6"/>
    </row>
    <row r="113" spans="1:6" x14ac:dyDescent="0.25">
      <c r="A113" s="6"/>
      <c r="B113" s="6"/>
      <c r="C113" s="6"/>
      <c r="D113" s="6"/>
      <c r="E113" s="6"/>
      <c r="F113" s="6"/>
    </row>
    <row r="114" spans="1:6" x14ac:dyDescent="0.25">
      <c r="A114" s="6"/>
      <c r="B114" s="6"/>
      <c r="C114" s="6"/>
      <c r="D114" s="6"/>
      <c r="E114" s="6"/>
      <c r="F114" s="6"/>
    </row>
    <row r="115" spans="1:6" x14ac:dyDescent="0.25">
      <c r="A115" s="6"/>
      <c r="B115" s="6"/>
      <c r="C115" s="6"/>
      <c r="D115" s="6"/>
      <c r="E115" s="6"/>
      <c r="F115" s="6"/>
    </row>
    <row r="116" spans="1:6" x14ac:dyDescent="0.25">
      <c r="A116" s="6"/>
      <c r="B116" s="6"/>
      <c r="C116" s="6"/>
      <c r="D116" s="6"/>
      <c r="E116" s="6"/>
      <c r="F116" s="6"/>
    </row>
    <row r="117" spans="1:6" x14ac:dyDescent="0.25">
      <c r="A117" s="6"/>
      <c r="B117" s="6"/>
      <c r="C117" s="6"/>
      <c r="D117" s="6"/>
      <c r="E117" s="6"/>
      <c r="F117" s="6"/>
    </row>
    <row r="118" spans="1:6" x14ac:dyDescent="0.25">
      <c r="A118" s="6"/>
      <c r="B118" s="6"/>
      <c r="C118" s="6"/>
      <c r="D118" s="6"/>
      <c r="E118" s="6"/>
      <c r="F118" s="6"/>
    </row>
    <row r="119" spans="1:6" x14ac:dyDescent="0.25">
      <c r="A119" s="6"/>
      <c r="B119" s="6"/>
      <c r="C119" s="6"/>
      <c r="D119" s="6"/>
      <c r="E119" s="6"/>
      <c r="F119" s="6"/>
    </row>
    <row r="120" spans="1:6" x14ac:dyDescent="0.25">
      <c r="A120" s="6"/>
      <c r="B120" s="6"/>
      <c r="C120" s="6"/>
      <c r="D120" s="6"/>
      <c r="E120" s="6"/>
      <c r="F120" s="6"/>
    </row>
    <row r="121" spans="1:6" x14ac:dyDescent="0.25">
      <c r="A121" s="6"/>
      <c r="B121" s="6"/>
      <c r="C121" s="6"/>
      <c r="D121" s="6"/>
      <c r="E121" s="6"/>
      <c r="F121" s="6"/>
    </row>
    <row r="122" spans="1:6" x14ac:dyDescent="0.25">
      <c r="A122" s="6"/>
      <c r="B122" s="6"/>
      <c r="C122" s="6"/>
      <c r="D122" s="6"/>
      <c r="E122" s="6"/>
      <c r="F122" s="6"/>
    </row>
    <row r="123" spans="1:6" x14ac:dyDescent="0.25">
      <c r="A123" s="6"/>
      <c r="B123" s="6"/>
      <c r="C123" s="6"/>
      <c r="D123" s="6"/>
      <c r="E123" s="6"/>
      <c r="F123" s="6"/>
    </row>
    <row r="124" spans="1:6" x14ac:dyDescent="0.25">
      <c r="A124" s="6"/>
      <c r="B124" s="6"/>
      <c r="C124" s="6"/>
      <c r="D124" s="6"/>
      <c r="E124" s="6"/>
      <c r="F124" s="6"/>
    </row>
    <row r="125" spans="1:6" x14ac:dyDescent="0.25">
      <c r="A125" s="6"/>
      <c r="B125" s="6"/>
      <c r="C125" s="6"/>
      <c r="D125" s="6"/>
      <c r="E125" s="6"/>
      <c r="F125" s="6"/>
    </row>
    <row r="126" spans="1:6" x14ac:dyDescent="0.25">
      <c r="A126" s="6"/>
      <c r="B126" s="6"/>
      <c r="C126" s="6"/>
      <c r="D126" s="6"/>
      <c r="E126" s="6"/>
      <c r="F126" s="6"/>
    </row>
    <row r="127" spans="1:6" x14ac:dyDescent="0.25">
      <c r="A127" s="6"/>
      <c r="B127" s="6"/>
      <c r="C127" s="6"/>
      <c r="D127" s="6"/>
      <c r="E127" s="6"/>
      <c r="F127" s="6"/>
    </row>
    <row r="128" spans="1:6" x14ac:dyDescent="0.25">
      <c r="A128" s="6"/>
      <c r="B128" s="6"/>
      <c r="C128" s="6"/>
      <c r="D128" s="6"/>
      <c r="E128" s="6"/>
      <c r="F128" s="6"/>
    </row>
    <row r="129" spans="1:6" x14ac:dyDescent="0.25">
      <c r="A129" s="6"/>
      <c r="B129" s="6"/>
      <c r="C129" s="6"/>
      <c r="D129" s="6"/>
      <c r="E129" s="6"/>
      <c r="F129" s="6"/>
    </row>
    <row r="130" spans="1:6" x14ac:dyDescent="0.25">
      <c r="A130" s="6"/>
      <c r="B130" s="6"/>
      <c r="C130" s="6"/>
      <c r="D130" s="6"/>
      <c r="E130" s="6"/>
      <c r="F130" s="6"/>
    </row>
    <row r="131" spans="1:6" x14ac:dyDescent="0.25">
      <c r="A131" s="6"/>
      <c r="B131" s="6"/>
      <c r="C131" s="6"/>
      <c r="D131" s="6"/>
      <c r="E131" s="6"/>
      <c r="F131" s="6"/>
    </row>
    <row r="132" spans="1:6" x14ac:dyDescent="0.25">
      <c r="A132" s="6"/>
      <c r="B132" s="6"/>
      <c r="C132" s="6"/>
      <c r="D132" s="6"/>
      <c r="E132" s="6"/>
      <c r="F132" s="6"/>
    </row>
    <row r="133" spans="1:6" x14ac:dyDescent="0.25">
      <c r="A133" s="6"/>
      <c r="B133" s="6"/>
      <c r="C133" s="6"/>
      <c r="D133" s="6"/>
      <c r="E133" s="6"/>
      <c r="F133" s="6"/>
    </row>
    <row r="134" spans="1:6" x14ac:dyDescent="0.25">
      <c r="A134" s="6"/>
      <c r="B134" s="6"/>
      <c r="C134" s="6"/>
      <c r="D134" s="6"/>
      <c r="E134" s="6"/>
      <c r="F134" s="6"/>
    </row>
    <row r="135" spans="1:6" x14ac:dyDescent="0.25">
      <c r="A135" s="6"/>
      <c r="B135" s="6"/>
      <c r="C135" s="6"/>
      <c r="D135" s="6"/>
      <c r="E135" s="6"/>
      <c r="F135" s="6"/>
    </row>
    <row r="136" spans="1:6" x14ac:dyDescent="0.25">
      <c r="A136" s="6"/>
      <c r="B136" s="6"/>
      <c r="C136" s="6"/>
      <c r="D136" s="6"/>
      <c r="E136" s="6"/>
      <c r="F136" s="6"/>
    </row>
    <row r="137" spans="1:6" x14ac:dyDescent="0.25">
      <c r="A137" s="6"/>
      <c r="B137" s="6"/>
      <c r="C137" s="6"/>
      <c r="D137" s="6"/>
      <c r="E137" s="6"/>
      <c r="F137" s="6"/>
    </row>
    <row r="138" spans="1:6" x14ac:dyDescent="0.25">
      <c r="A138" s="6"/>
      <c r="B138" s="6"/>
      <c r="C138" s="6"/>
      <c r="D138" s="6"/>
      <c r="E138" s="6"/>
      <c r="F138" s="6"/>
    </row>
    <row r="139" spans="1:6" x14ac:dyDescent="0.25">
      <c r="A139" s="6"/>
      <c r="B139" s="6"/>
      <c r="C139" s="6"/>
      <c r="D139" s="6"/>
      <c r="E139" s="6"/>
      <c r="F139" s="6"/>
    </row>
    <row r="140" spans="1:6" x14ac:dyDescent="0.25">
      <c r="A140" s="6"/>
      <c r="B140" s="6"/>
      <c r="C140" s="6"/>
      <c r="D140" s="6"/>
      <c r="E140" s="6"/>
      <c r="F140" s="6"/>
    </row>
    <row r="141" spans="1:6" x14ac:dyDescent="0.25">
      <c r="A141" s="6"/>
      <c r="B141" s="6"/>
      <c r="C141" s="6"/>
      <c r="D141" s="6"/>
      <c r="E141" s="6"/>
      <c r="F141" s="6"/>
    </row>
    <row r="142" spans="1:6" x14ac:dyDescent="0.25">
      <c r="A142" s="6"/>
      <c r="B142" s="6"/>
      <c r="C142" s="6"/>
      <c r="D142" s="6"/>
      <c r="E142" s="6"/>
      <c r="F142" s="6"/>
    </row>
    <row r="143" spans="1:6" x14ac:dyDescent="0.25">
      <c r="A143" s="6"/>
      <c r="B143" s="6"/>
      <c r="C143" s="6"/>
      <c r="D143" s="6"/>
      <c r="E143" s="6"/>
      <c r="F143" s="6"/>
    </row>
    <row r="144" spans="1:6" x14ac:dyDescent="0.25">
      <c r="A144" s="6"/>
      <c r="B144" s="6"/>
      <c r="C144" s="6"/>
      <c r="D144" s="6"/>
      <c r="E144" s="6"/>
      <c r="F144" s="6"/>
    </row>
    <row r="145" spans="1:6" x14ac:dyDescent="0.25">
      <c r="A145" s="6"/>
      <c r="B145" s="6"/>
      <c r="C145" s="6"/>
      <c r="D145" s="6"/>
      <c r="E145" s="6"/>
      <c r="F145" s="6"/>
    </row>
    <row r="146" spans="1:6" x14ac:dyDescent="0.25">
      <c r="A146" s="6"/>
      <c r="B146" s="6"/>
      <c r="C146" s="6"/>
      <c r="D146" s="6"/>
      <c r="E146" s="6"/>
      <c r="F146" s="6"/>
    </row>
    <row r="147" spans="1:6" x14ac:dyDescent="0.25">
      <c r="A147" s="6"/>
      <c r="B147" s="6"/>
      <c r="C147" s="6"/>
      <c r="D147" s="6"/>
      <c r="E147" s="6"/>
      <c r="F147" s="6"/>
    </row>
    <row r="148" spans="1:6" x14ac:dyDescent="0.25">
      <c r="A148" s="6"/>
      <c r="B148" s="6"/>
      <c r="C148" s="6"/>
      <c r="D148" s="6"/>
      <c r="E148" s="6"/>
      <c r="F148" s="6"/>
    </row>
    <row r="149" spans="1:6" x14ac:dyDescent="0.25">
      <c r="A149" s="6"/>
      <c r="B149" s="6"/>
      <c r="C149" s="6"/>
      <c r="D149" s="6"/>
      <c r="E149" s="6"/>
      <c r="F149" s="6"/>
    </row>
    <row r="150" spans="1:6" x14ac:dyDescent="0.25">
      <c r="A150" s="6"/>
      <c r="B150" s="6"/>
      <c r="C150" s="6"/>
      <c r="D150" s="6"/>
      <c r="E150" s="6"/>
      <c r="F150" s="6"/>
    </row>
    <row r="151" spans="1:6" x14ac:dyDescent="0.25">
      <c r="A151" s="6"/>
      <c r="B151" s="6"/>
      <c r="C151" s="6"/>
      <c r="D151" s="6"/>
      <c r="E151" s="6"/>
      <c r="F151" s="6"/>
    </row>
    <row r="152" spans="1:6" x14ac:dyDescent="0.25">
      <c r="A152" s="6"/>
      <c r="B152" s="6"/>
      <c r="C152" s="6"/>
      <c r="D152" s="6"/>
      <c r="E152" s="6"/>
      <c r="F152" s="6"/>
    </row>
    <row r="153" spans="1:6" x14ac:dyDescent="0.25">
      <c r="A153" s="6"/>
      <c r="B153" s="6"/>
      <c r="C153" s="6"/>
      <c r="D153" s="6"/>
      <c r="E153" s="6"/>
      <c r="F153" s="6"/>
    </row>
    <row r="154" spans="1:6" x14ac:dyDescent="0.25">
      <c r="A154" s="6"/>
      <c r="B154" s="6"/>
      <c r="C154" s="6"/>
      <c r="D154" s="6"/>
      <c r="E154" s="6"/>
      <c r="F154" s="6"/>
    </row>
    <row r="155" spans="1:6" x14ac:dyDescent="0.25">
      <c r="A155" s="6"/>
      <c r="B155" s="6"/>
      <c r="C155" s="6"/>
      <c r="D155" s="6"/>
      <c r="E155" s="6"/>
      <c r="F155" s="6"/>
    </row>
    <row r="156" spans="1:6" x14ac:dyDescent="0.25">
      <c r="A156" s="6"/>
      <c r="B156" s="6"/>
      <c r="C156" s="6"/>
      <c r="D156" s="6"/>
      <c r="E156" s="6"/>
      <c r="F156" s="6"/>
    </row>
    <row r="157" spans="1:6" x14ac:dyDescent="0.25">
      <c r="A157" s="6"/>
      <c r="B157" s="6"/>
      <c r="C157" s="6"/>
      <c r="D157" s="6"/>
      <c r="E157" s="6"/>
      <c r="F157" s="6"/>
    </row>
    <row r="158" spans="1:6" x14ac:dyDescent="0.25">
      <c r="A158" s="6"/>
      <c r="B158" s="6"/>
      <c r="C158" s="6"/>
      <c r="D158" s="6"/>
      <c r="E158" s="6"/>
      <c r="F158" s="6"/>
    </row>
    <row r="159" spans="1:6" x14ac:dyDescent="0.25">
      <c r="A159" s="6"/>
      <c r="B159" s="6"/>
      <c r="C159" s="6"/>
      <c r="D159" s="6"/>
      <c r="E159" s="6"/>
      <c r="F159" s="6"/>
    </row>
    <row r="160" spans="1:6" x14ac:dyDescent="0.25">
      <c r="A160" s="6"/>
      <c r="B160" s="6"/>
      <c r="C160" s="6"/>
      <c r="D160" s="6"/>
      <c r="E160" s="6"/>
      <c r="F160" s="6"/>
    </row>
    <row r="161" spans="1:6" x14ac:dyDescent="0.25">
      <c r="A161" s="6"/>
      <c r="B161" s="6"/>
      <c r="C161" s="6"/>
      <c r="D161" s="6"/>
      <c r="E161" s="6"/>
      <c r="F161" s="6"/>
    </row>
    <row r="162" spans="1:6" x14ac:dyDescent="0.25">
      <c r="A162" s="6"/>
      <c r="B162" s="6"/>
      <c r="C162" s="6"/>
      <c r="D162" s="6"/>
      <c r="E162" s="6"/>
      <c r="F162" s="6"/>
    </row>
    <row r="163" spans="1:6" x14ac:dyDescent="0.25">
      <c r="A163" s="6"/>
      <c r="B163" s="6"/>
      <c r="C163" s="6"/>
      <c r="D163" s="6"/>
      <c r="E163" s="6"/>
      <c r="F163" s="6"/>
    </row>
    <row r="164" spans="1:6" x14ac:dyDescent="0.25">
      <c r="A164" s="6"/>
      <c r="B164" s="6"/>
      <c r="C164" s="6"/>
      <c r="D164" s="6"/>
      <c r="E164" s="6"/>
      <c r="F164" s="6"/>
    </row>
    <row r="165" spans="1:6" x14ac:dyDescent="0.25">
      <c r="A165" s="6"/>
      <c r="B165" s="6"/>
      <c r="C165" s="6"/>
      <c r="D165" s="6"/>
      <c r="E165" s="6"/>
      <c r="F165" s="6"/>
    </row>
    <row r="166" spans="1:6" x14ac:dyDescent="0.25">
      <c r="A166" s="6"/>
      <c r="B166" s="6"/>
      <c r="C166" s="6"/>
      <c r="D166" s="6"/>
      <c r="E166" s="6"/>
      <c r="F166" s="6"/>
    </row>
    <row r="167" spans="1:6" x14ac:dyDescent="0.25">
      <c r="A167" s="6"/>
      <c r="B167" s="6"/>
      <c r="C167" s="6"/>
      <c r="D167" s="6"/>
      <c r="E167" s="6"/>
      <c r="F167" s="6"/>
    </row>
    <row r="168" spans="1:6" x14ac:dyDescent="0.25">
      <c r="A168" s="6"/>
      <c r="B168" s="6"/>
      <c r="C168" s="6"/>
      <c r="D168" s="6"/>
      <c r="E168" s="6"/>
      <c r="F168" s="6"/>
    </row>
    <row r="169" spans="1:6" x14ac:dyDescent="0.25">
      <c r="A169" s="6"/>
      <c r="B169" s="6"/>
      <c r="C169" s="6"/>
      <c r="D169" s="6"/>
      <c r="E169" s="6"/>
      <c r="F169" s="6"/>
    </row>
    <row r="170" spans="1:6" x14ac:dyDescent="0.25">
      <c r="A170" s="6"/>
      <c r="B170" s="6"/>
      <c r="C170" s="6"/>
      <c r="D170" s="6"/>
      <c r="E170" s="6"/>
      <c r="F170" s="6"/>
    </row>
    <row r="171" spans="1:6" x14ac:dyDescent="0.25">
      <c r="A171" s="6"/>
      <c r="B171" s="6"/>
      <c r="C171" s="6"/>
      <c r="D171" s="6"/>
      <c r="E171" s="6"/>
      <c r="F171" s="6"/>
    </row>
    <row r="172" spans="1:6" x14ac:dyDescent="0.25">
      <c r="A172" s="6"/>
      <c r="B172" s="6"/>
      <c r="C172" s="6"/>
      <c r="D172" s="6"/>
      <c r="E172" s="6"/>
      <c r="F172" s="6"/>
    </row>
    <row r="173" spans="1:6" x14ac:dyDescent="0.25">
      <c r="A173" s="6"/>
      <c r="B173" s="6"/>
      <c r="C173" s="6"/>
      <c r="D173" s="6"/>
      <c r="E173" s="6"/>
      <c r="F173" s="6"/>
    </row>
    <row r="174" spans="1:6" x14ac:dyDescent="0.25">
      <c r="A174" s="6"/>
      <c r="B174" s="6"/>
      <c r="C174" s="6"/>
      <c r="D174" s="6"/>
      <c r="E174" s="6"/>
      <c r="F174" s="6"/>
    </row>
    <row r="175" spans="1:6" x14ac:dyDescent="0.25">
      <c r="A175" s="6"/>
      <c r="B175" s="6"/>
      <c r="C175" s="6"/>
      <c r="D175" s="6"/>
      <c r="E175" s="6"/>
      <c r="F175" s="6"/>
    </row>
    <row r="176" spans="1:6" x14ac:dyDescent="0.25">
      <c r="A176" s="6"/>
      <c r="B176" s="6"/>
      <c r="C176" s="6"/>
      <c r="D176" s="6"/>
      <c r="E176" s="6"/>
      <c r="F176" s="6"/>
    </row>
    <row r="177" spans="1:6" x14ac:dyDescent="0.25">
      <c r="A177" s="6"/>
      <c r="B177" s="6"/>
      <c r="C177" s="6"/>
      <c r="D177" s="6"/>
      <c r="E177" s="6"/>
      <c r="F177" s="6"/>
    </row>
    <row r="178" spans="1:6" x14ac:dyDescent="0.25">
      <c r="A178" s="6"/>
      <c r="B178" s="6"/>
      <c r="C178" s="6"/>
      <c r="D178" s="6"/>
      <c r="E178" s="6"/>
      <c r="F178" s="6"/>
    </row>
    <row r="179" spans="1:6" x14ac:dyDescent="0.25">
      <c r="A179" s="6"/>
      <c r="B179" s="6"/>
      <c r="C179" s="6"/>
      <c r="D179" s="6"/>
      <c r="E179" s="6"/>
      <c r="F179" s="6"/>
    </row>
    <row r="180" spans="1:6" x14ac:dyDescent="0.25">
      <c r="A180" s="6"/>
      <c r="B180" s="6"/>
      <c r="C180" s="6"/>
      <c r="D180" s="6"/>
      <c r="E180" s="6"/>
      <c r="F180" s="6"/>
    </row>
  </sheetData>
  <mergeCells count="33">
    <mergeCell ref="B11:N11"/>
    <mergeCell ref="B12:N12"/>
    <mergeCell ref="B13:N13"/>
    <mergeCell ref="B14:N14"/>
    <mergeCell ref="B5:N5"/>
    <mergeCell ref="B6:N6"/>
    <mergeCell ref="B7:N7"/>
    <mergeCell ref="B1:N1"/>
    <mergeCell ref="B2:N2"/>
    <mergeCell ref="B3:N3"/>
    <mergeCell ref="B4:N4"/>
    <mergeCell ref="B10:N10"/>
    <mergeCell ref="B8:N8"/>
    <mergeCell ref="B9:N9"/>
    <mergeCell ref="B17:N17"/>
    <mergeCell ref="B18:N18"/>
    <mergeCell ref="B15:N15"/>
    <mergeCell ref="B16:N16"/>
    <mergeCell ref="H23:I23"/>
    <mergeCell ref="A22:A24"/>
    <mergeCell ref="B22:B24"/>
    <mergeCell ref="A20:N20"/>
    <mergeCell ref="G22:G24"/>
    <mergeCell ref="H22:J22"/>
    <mergeCell ref="F23:F24"/>
    <mergeCell ref="D23:E23"/>
    <mergeCell ref="L23:M23"/>
    <mergeCell ref="D22:F22"/>
    <mergeCell ref="L22:N22"/>
    <mergeCell ref="C22:C24"/>
    <mergeCell ref="N23:N24"/>
    <mergeCell ref="K22:K24"/>
    <mergeCell ref="J23:J24"/>
  </mergeCells>
  <pageMargins left="1.1811023622047245" right="0.39370078740157483" top="0.78740157480314965" bottom="0.78740157480314965" header="0.31496062992125984" footer="0.31496062992125984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8"/>
  <sheetViews>
    <sheetView showZeros="0" zoomScaleNormal="100" zoomScaleSheetLayoutView="100" workbookViewId="0">
      <selection activeCell="U24" sqref="U24"/>
    </sheetView>
  </sheetViews>
  <sheetFormatPr defaultRowHeight="15" x14ac:dyDescent="0.25"/>
  <cols>
    <col min="1" max="1" width="5" style="2" customWidth="1"/>
    <col min="2" max="2" width="38.42578125" style="2" customWidth="1"/>
    <col min="3" max="3" width="6.7109375" style="3" customWidth="1"/>
    <col min="4" max="11" width="11.140625" style="2" hidden="1" customWidth="1"/>
    <col min="12" max="15" width="10.28515625" style="2" customWidth="1"/>
    <col min="16" max="17" width="9.140625" style="2" hidden="1" customWidth="1"/>
    <col min="18" max="19" width="9.140625" style="2" customWidth="1"/>
    <col min="20" max="16384" width="9.140625" style="2"/>
  </cols>
  <sheetData>
    <row r="1" spans="2:15" x14ac:dyDescent="0.25">
      <c r="B1" s="618" t="s">
        <v>308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</row>
    <row r="2" spans="2:15" x14ac:dyDescent="0.25">
      <c r="B2" s="618" t="s">
        <v>511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</row>
    <row r="3" spans="2:15" x14ac:dyDescent="0.25">
      <c r="B3" s="618" t="s">
        <v>524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</row>
    <row r="4" spans="2:15" x14ac:dyDescent="0.25">
      <c r="B4" s="618" t="s">
        <v>315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</row>
    <row r="5" spans="2:15" hidden="1" x14ac:dyDescent="0.25">
      <c r="B5" s="618" t="s">
        <v>474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</row>
    <row r="6" spans="2:15" hidden="1" x14ac:dyDescent="0.25">
      <c r="B6" s="619" t="s">
        <v>470</v>
      </c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514"/>
    </row>
    <row r="7" spans="2:15" hidden="1" x14ac:dyDescent="0.25">
      <c r="B7" s="618" t="s">
        <v>474</v>
      </c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</row>
    <row r="8" spans="2:15" ht="15" hidden="1" customHeight="1" x14ac:dyDescent="0.25">
      <c r="B8" s="619" t="s">
        <v>470</v>
      </c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518"/>
    </row>
    <row r="9" spans="2:15" hidden="1" x14ac:dyDescent="0.25">
      <c r="B9" s="618" t="s">
        <v>474</v>
      </c>
      <c r="C9" s="618"/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</row>
    <row r="10" spans="2:15" ht="15" hidden="1" customHeight="1" x14ac:dyDescent="0.25">
      <c r="B10" s="619" t="s">
        <v>470</v>
      </c>
      <c r="C10" s="619"/>
      <c r="D10" s="619"/>
      <c r="E10" s="619"/>
      <c r="F10" s="619"/>
      <c r="G10" s="619"/>
      <c r="H10" s="619"/>
      <c r="I10" s="619"/>
      <c r="J10" s="619"/>
      <c r="K10" s="619"/>
      <c r="L10" s="619"/>
      <c r="M10" s="619"/>
      <c r="N10" s="619"/>
      <c r="O10" s="518"/>
    </row>
    <row r="11" spans="2:15" hidden="1" x14ac:dyDescent="0.25">
      <c r="B11" s="618" t="s">
        <v>474</v>
      </c>
      <c r="C11" s="618"/>
      <c r="D11" s="618"/>
      <c r="E11" s="618"/>
      <c r="F11" s="618"/>
      <c r="G11" s="618"/>
      <c r="H11" s="618"/>
      <c r="I11" s="618"/>
      <c r="J11" s="618"/>
      <c r="K11" s="618"/>
      <c r="L11" s="618"/>
      <c r="M11" s="618"/>
      <c r="N11" s="618"/>
      <c r="O11" s="618"/>
    </row>
    <row r="12" spans="2:15" ht="15" hidden="1" customHeight="1" x14ac:dyDescent="0.25">
      <c r="B12" s="619" t="s">
        <v>470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518"/>
    </row>
    <row r="13" spans="2:15" hidden="1" x14ac:dyDescent="0.25">
      <c r="B13" s="618" t="s">
        <v>474</v>
      </c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8"/>
    </row>
    <row r="14" spans="2:15" ht="15" hidden="1" customHeight="1" x14ac:dyDescent="0.25">
      <c r="B14" s="619" t="s">
        <v>470</v>
      </c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518"/>
    </row>
    <row r="15" spans="2:15" hidden="1" x14ac:dyDescent="0.25">
      <c r="B15" s="618" t="s">
        <v>474</v>
      </c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</row>
    <row r="16" spans="2:15" ht="15" hidden="1" customHeight="1" x14ac:dyDescent="0.25">
      <c r="B16" s="619" t="s">
        <v>470</v>
      </c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518"/>
    </row>
    <row r="17" spans="1:15" hidden="1" x14ac:dyDescent="0.25">
      <c r="B17" s="618" t="s">
        <v>474</v>
      </c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618"/>
      <c r="O17" s="618"/>
    </row>
    <row r="18" spans="1:15" ht="15" hidden="1" customHeight="1" x14ac:dyDescent="0.25">
      <c r="B18" s="619" t="s">
        <v>470</v>
      </c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518"/>
    </row>
    <row r="19" spans="1:15" s="306" customFormat="1" x14ac:dyDescent="0.25"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</row>
    <row r="20" spans="1:15" ht="32.25" customHeight="1" x14ac:dyDescent="0.25">
      <c r="A20" s="587" t="s">
        <v>503</v>
      </c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</row>
    <row r="21" spans="1:15" ht="17.25" customHeight="1" x14ac:dyDescent="0.25">
      <c r="G21" s="4"/>
      <c r="H21" s="4"/>
      <c r="I21" s="4"/>
      <c r="J21" s="4"/>
      <c r="K21" s="4"/>
      <c r="L21" s="4"/>
      <c r="M21" s="4"/>
      <c r="N21" s="4"/>
      <c r="O21" s="4" t="s">
        <v>376</v>
      </c>
    </row>
    <row r="22" spans="1:15" ht="15" customHeight="1" x14ac:dyDescent="0.25">
      <c r="A22" s="591" t="s">
        <v>5</v>
      </c>
      <c r="B22" s="594" t="s">
        <v>307</v>
      </c>
      <c r="C22" s="594" t="s">
        <v>53</v>
      </c>
      <c r="D22" s="571" t="s">
        <v>316</v>
      </c>
      <c r="E22" s="574" t="s">
        <v>189</v>
      </c>
      <c r="F22" s="575"/>
      <c r="G22" s="576"/>
      <c r="H22" s="597" t="s">
        <v>318</v>
      </c>
      <c r="I22" s="600" t="s">
        <v>189</v>
      </c>
      <c r="J22" s="601"/>
      <c r="K22" s="601"/>
      <c r="L22" s="570" t="s">
        <v>0</v>
      </c>
      <c r="M22" s="570" t="s">
        <v>189</v>
      </c>
      <c r="N22" s="570"/>
      <c r="O22" s="570"/>
    </row>
    <row r="23" spans="1:15" x14ac:dyDescent="0.25">
      <c r="A23" s="592"/>
      <c r="B23" s="595"/>
      <c r="C23" s="595"/>
      <c r="D23" s="572"/>
      <c r="E23" s="574" t="s">
        <v>1</v>
      </c>
      <c r="F23" s="576"/>
      <c r="G23" s="571" t="s">
        <v>2</v>
      </c>
      <c r="H23" s="598"/>
      <c r="I23" s="600" t="s">
        <v>1</v>
      </c>
      <c r="J23" s="602"/>
      <c r="K23" s="612" t="s">
        <v>2</v>
      </c>
      <c r="L23" s="570"/>
      <c r="M23" s="570" t="s">
        <v>1</v>
      </c>
      <c r="N23" s="570"/>
      <c r="O23" s="582" t="s">
        <v>2</v>
      </c>
    </row>
    <row r="24" spans="1:15" ht="49.5" customHeight="1" x14ac:dyDescent="0.25">
      <c r="A24" s="593"/>
      <c r="B24" s="596"/>
      <c r="C24" s="596"/>
      <c r="D24" s="573"/>
      <c r="E24" s="60" t="s">
        <v>3</v>
      </c>
      <c r="F24" s="144" t="s">
        <v>4</v>
      </c>
      <c r="G24" s="573"/>
      <c r="H24" s="599"/>
      <c r="I24" s="62" t="s">
        <v>3</v>
      </c>
      <c r="J24" s="146" t="s">
        <v>4</v>
      </c>
      <c r="K24" s="613"/>
      <c r="L24" s="570"/>
      <c r="M24" s="143" t="s">
        <v>3</v>
      </c>
      <c r="N24" s="145" t="s">
        <v>4</v>
      </c>
      <c r="O24" s="582"/>
    </row>
    <row r="25" spans="1:15" ht="15.95" customHeight="1" x14ac:dyDescent="0.25">
      <c r="A25" s="153" t="s">
        <v>69</v>
      </c>
      <c r="B25" s="614" t="s">
        <v>6</v>
      </c>
      <c r="C25" s="617"/>
      <c r="D25" s="615"/>
      <c r="E25" s="615"/>
      <c r="F25" s="615"/>
      <c r="G25" s="615"/>
      <c r="H25" s="615"/>
      <c r="I25" s="615"/>
      <c r="J25" s="615"/>
      <c r="K25" s="615"/>
      <c r="L25" s="615"/>
      <c r="M25" s="615"/>
      <c r="N25" s="615"/>
      <c r="O25" s="616"/>
    </row>
    <row r="26" spans="1:15" ht="15" customHeight="1" x14ac:dyDescent="0.25">
      <c r="A26" s="5" t="s">
        <v>177</v>
      </c>
      <c r="B26" s="6" t="s">
        <v>55</v>
      </c>
      <c r="C26" s="15" t="s">
        <v>9</v>
      </c>
      <c r="D26" s="423">
        <f>E26+G26</f>
        <v>110.5</v>
      </c>
      <c r="E26" s="8">
        <v>110.5</v>
      </c>
      <c r="F26" s="8">
        <v>105.9</v>
      </c>
      <c r="G26" s="8"/>
      <c r="H26" s="9">
        <f>I26+K26</f>
        <v>0</v>
      </c>
      <c r="I26" s="9"/>
      <c r="J26" s="9"/>
      <c r="K26" s="232"/>
      <c r="L26" s="11">
        <f>M26+O26</f>
        <v>110.5</v>
      </c>
      <c r="M26" s="11">
        <f t="shared" ref="M26:O26" si="0">E26+I26</f>
        <v>110.5</v>
      </c>
      <c r="N26" s="11">
        <f t="shared" si="0"/>
        <v>105.9</v>
      </c>
      <c r="O26" s="11">
        <f t="shared" si="0"/>
        <v>0</v>
      </c>
    </row>
    <row r="27" spans="1:15" ht="15" customHeight="1" x14ac:dyDescent="0.25">
      <c r="A27" s="5" t="s">
        <v>70</v>
      </c>
      <c r="B27" s="235" t="s">
        <v>20</v>
      </c>
      <c r="C27" s="154"/>
      <c r="D27" s="8">
        <f t="shared" ref="D27:D90" si="1">E27+G27</f>
        <v>3354.7</v>
      </c>
      <c r="E27" s="8">
        <f>E28+E29+E30+E31</f>
        <v>3247.8999999999996</v>
      </c>
      <c r="F27" s="8">
        <f>F28+F29+F30+F31</f>
        <v>2192.8000000000002</v>
      </c>
      <c r="G27" s="8">
        <f>G28+G29+G30+G31</f>
        <v>106.8</v>
      </c>
      <c r="H27" s="9">
        <f t="shared" ref="H27:H90" si="2">I27+K27</f>
        <v>0</v>
      </c>
      <c r="I27" s="9">
        <f t="shared" ref="I27:O27" si="3">I28+I29+I30+I31</f>
        <v>0</v>
      </c>
      <c r="J27" s="9">
        <f t="shared" si="3"/>
        <v>0</v>
      </c>
      <c r="K27" s="232">
        <f t="shared" si="3"/>
        <v>0</v>
      </c>
      <c r="L27" s="11">
        <f t="shared" si="3"/>
        <v>3354.7</v>
      </c>
      <c r="M27" s="11">
        <f t="shared" si="3"/>
        <v>3247.8999999999996</v>
      </c>
      <c r="N27" s="11">
        <f t="shared" si="3"/>
        <v>2192.8000000000002</v>
      </c>
      <c r="O27" s="11">
        <f t="shared" si="3"/>
        <v>106.8</v>
      </c>
    </row>
    <row r="28" spans="1:15" ht="15" customHeight="1" x14ac:dyDescent="0.25">
      <c r="A28" s="19"/>
      <c r="B28" s="6"/>
      <c r="C28" s="15" t="s">
        <v>9</v>
      </c>
      <c r="D28" s="423">
        <f t="shared" si="1"/>
        <v>2854.9</v>
      </c>
      <c r="E28" s="16">
        <v>2763.1</v>
      </c>
      <c r="F28" s="16">
        <v>2179.5</v>
      </c>
      <c r="G28" s="16">
        <v>91.8</v>
      </c>
      <c r="H28" s="9">
        <f t="shared" si="2"/>
        <v>0</v>
      </c>
      <c r="I28" s="9"/>
      <c r="J28" s="9"/>
      <c r="K28" s="232"/>
      <c r="L28" s="11">
        <f>M28+O28</f>
        <v>2854.9</v>
      </c>
      <c r="M28" s="12">
        <f t="shared" ref="M28:O31" si="4">E28+I28</f>
        <v>2763.1</v>
      </c>
      <c r="N28" s="12">
        <f t="shared" si="4"/>
        <v>2179.5</v>
      </c>
      <c r="O28" s="12">
        <f t="shared" si="4"/>
        <v>91.8</v>
      </c>
    </row>
    <row r="29" spans="1:15" ht="15" customHeight="1" x14ac:dyDescent="0.25">
      <c r="A29" s="19"/>
      <c r="B29" s="250"/>
      <c r="C29" s="81" t="s">
        <v>25</v>
      </c>
      <c r="D29" s="8">
        <f t="shared" si="1"/>
        <v>264.5</v>
      </c>
      <c r="E29" s="16">
        <v>264.5</v>
      </c>
      <c r="F29" s="16">
        <v>13.3</v>
      </c>
      <c r="G29" s="16"/>
      <c r="H29" s="9">
        <f t="shared" si="2"/>
        <v>0</v>
      </c>
      <c r="I29" s="10"/>
      <c r="J29" s="10"/>
      <c r="K29" s="203"/>
      <c r="L29" s="11">
        <f>M29+O29</f>
        <v>264.5</v>
      </c>
      <c r="M29" s="12">
        <f t="shared" si="4"/>
        <v>264.5</v>
      </c>
      <c r="N29" s="12">
        <f t="shared" si="4"/>
        <v>13.3</v>
      </c>
      <c r="O29" s="12">
        <f t="shared" si="4"/>
        <v>0</v>
      </c>
    </row>
    <row r="30" spans="1:15" ht="14.25" customHeight="1" x14ac:dyDescent="0.25">
      <c r="A30" s="19"/>
      <c r="B30" s="354"/>
      <c r="C30" s="30" t="s">
        <v>22</v>
      </c>
      <c r="D30" s="8">
        <f t="shared" si="1"/>
        <v>234.6</v>
      </c>
      <c r="E30" s="16">
        <v>219.6</v>
      </c>
      <c r="F30" s="16"/>
      <c r="G30" s="16">
        <v>15</v>
      </c>
      <c r="H30" s="9">
        <f t="shared" si="2"/>
        <v>0</v>
      </c>
      <c r="I30" s="10"/>
      <c r="J30" s="10"/>
      <c r="K30" s="203"/>
      <c r="L30" s="12">
        <f>M30+O30</f>
        <v>234.6</v>
      </c>
      <c r="M30" s="12">
        <f t="shared" si="4"/>
        <v>219.6</v>
      </c>
      <c r="N30" s="12">
        <f t="shared" si="4"/>
        <v>0</v>
      </c>
      <c r="O30" s="12">
        <f t="shared" si="4"/>
        <v>15</v>
      </c>
    </row>
    <row r="31" spans="1:15" ht="14.25" customHeight="1" x14ac:dyDescent="0.25">
      <c r="A31" s="149"/>
      <c r="B31" s="355"/>
      <c r="C31" s="97" t="s">
        <v>30</v>
      </c>
      <c r="D31" s="8">
        <f t="shared" si="1"/>
        <v>0.7</v>
      </c>
      <c r="E31" s="16">
        <v>0.7</v>
      </c>
      <c r="F31" s="16"/>
      <c r="G31" s="16"/>
      <c r="H31" s="9">
        <f t="shared" si="2"/>
        <v>0</v>
      </c>
      <c r="I31" s="10"/>
      <c r="J31" s="10"/>
      <c r="K31" s="203"/>
      <c r="L31" s="12">
        <f>M31+O31</f>
        <v>0.7</v>
      </c>
      <c r="M31" s="12">
        <f t="shared" si="4"/>
        <v>0.7</v>
      </c>
      <c r="N31" s="12">
        <f t="shared" si="4"/>
        <v>0</v>
      </c>
      <c r="O31" s="12">
        <f t="shared" si="4"/>
        <v>0</v>
      </c>
    </row>
    <row r="32" spans="1:15" ht="14.25" customHeight="1" x14ac:dyDescent="0.25">
      <c r="A32" s="5" t="s">
        <v>71</v>
      </c>
      <c r="B32" s="235" t="s">
        <v>7</v>
      </c>
      <c r="C32" s="15"/>
      <c r="D32" s="8">
        <f t="shared" si="1"/>
        <v>111.5</v>
      </c>
      <c r="E32" s="16">
        <f>SUM(E33:E37)</f>
        <v>111.5</v>
      </c>
      <c r="F32" s="16">
        <f>SUM(F33:F37)</f>
        <v>91.6</v>
      </c>
      <c r="G32" s="16">
        <f t="shared" ref="G32:O32" si="5">SUM(G33:G37)</f>
        <v>0</v>
      </c>
      <c r="H32" s="9">
        <f t="shared" si="2"/>
        <v>0</v>
      </c>
      <c r="I32" s="10">
        <f t="shared" si="5"/>
        <v>0</v>
      </c>
      <c r="J32" s="10">
        <f>SUM(J33:J37)</f>
        <v>0</v>
      </c>
      <c r="K32" s="203">
        <f t="shared" si="5"/>
        <v>0</v>
      </c>
      <c r="L32" s="12">
        <f t="shared" si="5"/>
        <v>111.5</v>
      </c>
      <c r="M32" s="12">
        <f t="shared" si="5"/>
        <v>111.5</v>
      </c>
      <c r="N32" s="12">
        <f t="shared" si="5"/>
        <v>91.6</v>
      </c>
      <c r="O32" s="12">
        <f t="shared" si="5"/>
        <v>0</v>
      </c>
    </row>
    <row r="33" spans="1:15" ht="15" customHeight="1" x14ac:dyDescent="0.25">
      <c r="A33" s="19"/>
      <c r="B33" s="236"/>
      <c r="C33" s="15" t="s">
        <v>9</v>
      </c>
      <c r="D33" s="8">
        <f t="shared" si="1"/>
        <v>44.6</v>
      </c>
      <c r="E33" s="16">
        <v>44.6</v>
      </c>
      <c r="F33" s="16">
        <v>34.1</v>
      </c>
      <c r="G33" s="16"/>
      <c r="H33" s="9">
        <f t="shared" si="2"/>
        <v>0</v>
      </c>
      <c r="I33" s="10"/>
      <c r="J33" s="10"/>
      <c r="K33" s="203"/>
      <c r="L33" s="12">
        <f t="shared" ref="L33:L47" si="6">M33+O33</f>
        <v>44.6</v>
      </c>
      <c r="M33" s="12">
        <f t="shared" ref="M33:M47" si="7">E33+I33</f>
        <v>44.6</v>
      </c>
      <c r="N33" s="12">
        <f t="shared" ref="N33:N47" si="8">F33+J33</f>
        <v>34.1</v>
      </c>
      <c r="O33" s="12">
        <f t="shared" ref="O33:O47" si="9">G33+K33</f>
        <v>0</v>
      </c>
    </row>
    <row r="34" spans="1:15" ht="15" customHeight="1" x14ac:dyDescent="0.25">
      <c r="A34" s="19"/>
      <c r="B34" s="236"/>
      <c r="C34" s="15" t="s">
        <v>31</v>
      </c>
      <c r="D34" s="8">
        <f t="shared" si="1"/>
        <v>4</v>
      </c>
      <c r="E34" s="16">
        <v>4</v>
      </c>
      <c r="F34" s="16">
        <v>3</v>
      </c>
      <c r="G34" s="16"/>
      <c r="H34" s="9">
        <f t="shared" si="2"/>
        <v>0</v>
      </c>
      <c r="I34" s="10"/>
      <c r="J34" s="10"/>
      <c r="K34" s="203"/>
      <c r="L34" s="12">
        <f t="shared" si="6"/>
        <v>4</v>
      </c>
      <c r="M34" s="12">
        <f t="shared" si="7"/>
        <v>4</v>
      </c>
      <c r="N34" s="12">
        <f t="shared" si="8"/>
        <v>3</v>
      </c>
      <c r="O34" s="12">
        <f t="shared" si="9"/>
        <v>0</v>
      </c>
    </row>
    <row r="35" spans="1:15" ht="15" customHeight="1" x14ac:dyDescent="0.25">
      <c r="A35" s="19"/>
      <c r="B35" s="236"/>
      <c r="C35" s="15" t="s">
        <v>22</v>
      </c>
      <c r="D35" s="8">
        <f t="shared" si="1"/>
        <v>32.9</v>
      </c>
      <c r="E35" s="16">
        <v>32.9</v>
      </c>
      <c r="F35" s="16">
        <v>31.8</v>
      </c>
      <c r="G35" s="16"/>
      <c r="H35" s="9">
        <f t="shared" si="2"/>
        <v>0</v>
      </c>
      <c r="I35" s="10"/>
      <c r="J35" s="10"/>
      <c r="K35" s="203"/>
      <c r="L35" s="12">
        <f t="shared" si="6"/>
        <v>32.9</v>
      </c>
      <c r="M35" s="12">
        <f t="shared" si="7"/>
        <v>32.9</v>
      </c>
      <c r="N35" s="12">
        <f t="shared" si="8"/>
        <v>31.8</v>
      </c>
      <c r="O35" s="12">
        <f t="shared" si="9"/>
        <v>0</v>
      </c>
    </row>
    <row r="36" spans="1:15" ht="15" customHeight="1" x14ac:dyDescent="0.25">
      <c r="A36" s="19"/>
      <c r="B36" s="236"/>
      <c r="C36" s="97" t="s">
        <v>30</v>
      </c>
      <c r="D36" s="8">
        <f t="shared" si="1"/>
        <v>10.8</v>
      </c>
      <c r="E36" s="16">
        <v>10.8</v>
      </c>
      <c r="F36" s="16">
        <v>4.0999999999999996</v>
      </c>
      <c r="G36" s="16"/>
      <c r="H36" s="9">
        <f t="shared" si="2"/>
        <v>0</v>
      </c>
      <c r="I36" s="10"/>
      <c r="J36" s="10"/>
      <c r="K36" s="203"/>
      <c r="L36" s="12">
        <f t="shared" si="6"/>
        <v>10.8</v>
      </c>
      <c r="M36" s="12">
        <f t="shared" si="7"/>
        <v>10.8</v>
      </c>
      <c r="N36" s="12">
        <f t="shared" si="8"/>
        <v>4.0999999999999996</v>
      </c>
      <c r="O36" s="12">
        <f t="shared" si="9"/>
        <v>0</v>
      </c>
    </row>
    <row r="37" spans="1:15" ht="15" customHeight="1" x14ac:dyDescent="0.25">
      <c r="A37" s="237"/>
      <c r="B37" s="238"/>
      <c r="C37" s="97" t="s">
        <v>24</v>
      </c>
      <c r="D37" s="8">
        <f t="shared" si="1"/>
        <v>19.2</v>
      </c>
      <c r="E37" s="16">
        <v>19.2</v>
      </c>
      <c r="F37" s="16">
        <v>18.600000000000001</v>
      </c>
      <c r="G37" s="16"/>
      <c r="H37" s="9">
        <f t="shared" si="2"/>
        <v>0</v>
      </c>
      <c r="I37" s="10"/>
      <c r="J37" s="10"/>
      <c r="K37" s="203"/>
      <c r="L37" s="11">
        <f>M37+O37</f>
        <v>19.2</v>
      </c>
      <c r="M37" s="11">
        <f>E37+I37</f>
        <v>19.2</v>
      </c>
      <c r="N37" s="11">
        <f>F37+J37</f>
        <v>18.600000000000001</v>
      </c>
      <c r="O37" s="11">
        <f>G37+K37</f>
        <v>0</v>
      </c>
    </row>
    <row r="38" spans="1:15" ht="15" customHeight="1" x14ac:dyDescent="0.25">
      <c r="A38" s="5" t="s">
        <v>72</v>
      </c>
      <c r="B38" s="17" t="s">
        <v>10</v>
      </c>
      <c r="C38" s="15"/>
      <c r="D38" s="8">
        <f t="shared" si="1"/>
        <v>103.7</v>
      </c>
      <c r="E38" s="16">
        <f>SUM(E39:E42)</f>
        <v>103.7</v>
      </c>
      <c r="F38" s="16">
        <f>SUM(F39:F42)</f>
        <v>90.2</v>
      </c>
      <c r="G38" s="16">
        <f t="shared" ref="G38:O38" si="10">SUM(G39:G42)</f>
        <v>0</v>
      </c>
      <c r="H38" s="9">
        <f t="shared" si="2"/>
        <v>0</v>
      </c>
      <c r="I38" s="10">
        <f t="shared" si="10"/>
        <v>0</v>
      </c>
      <c r="J38" s="10">
        <f t="shared" si="10"/>
        <v>0</v>
      </c>
      <c r="K38" s="203">
        <f t="shared" si="10"/>
        <v>0</v>
      </c>
      <c r="L38" s="12">
        <f t="shared" si="10"/>
        <v>103.7</v>
      </c>
      <c r="M38" s="12">
        <f t="shared" si="10"/>
        <v>103.7</v>
      </c>
      <c r="N38" s="12">
        <f t="shared" si="10"/>
        <v>90.2</v>
      </c>
      <c r="O38" s="12">
        <f t="shared" si="10"/>
        <v>0</v>
      </c>
    </row>
    <row r="39" spans="1:15" ht="15" customHeight="1" x14ac:dyDescent="0.25">
      <c r="A39" s="19"/>
      <c r="C39" s="15" t="s">
        <v>9</v>
      </c>
      <c r="D39" s="8">
        <f t="shared" si="1"/>
        <v>50</v>
      </c>
      <c r="E39" s="16">
        <v>50</v>
      </c>
      <c r="F39" s="16">
        <v>39</v>
      </c>
      <c r="G39" s="16"/>
      <c r="H39" s="9">
        <f t="shared" si="2"/>
        <v>0</v>
      </c>
      <c r="I39" s="10"/>
      <c r="J39" s="10"/>
      <c r="K39" s="203"/>
      <c r="L39" s="12">
        <f t="shared" si="6"/>
        <v>50</v>
      </c>
      <c r="M39" s="12">
        <f t="shared" si="7"/>
        <v>50</v>
      </c>
      <c r="N39" s="12">
        <f t="shared" si="8"/>
        <v>39</v>
      </c>
      <c r="O39" s="12">
        <f t="shared" si="9"/>
        <v>0</v>
      </c>
    </row>
    <row r="40" spans="1:15" ht="15" customHeight="1" x14ac:dyDescent="0.25">
      <c r="A40" s="19"/>
      <c r="C40" s="15" t="s">
        <v>31</v>
      </c>
      <c r="D40" s="8">
        <f t="shared" si="1"/>
        <v>4</v>
      </c>
      <c r="E40" s="16">
        <v>4</v>
      </c>
      <c r="F40" s="16">
        <v>3</v>
      </c>
      <c r="G40" s="16"/>
      <c r="H40" s="9">
        <f t="shared" si="2"/>
        <v>0</v>
      </c>
      <c r="I40" s="10"/>
      <c r="J40" s="10"/>
      <c r="K40" s="203"/>
      <c r="L40" s="12">
        <f t="shared" si="6"/>
        <v>4</v>
      </c>
      <c r="M40" s="12">
        <f t="shared" si="7"/>
        <v>4</v>
      </c>
      <c r="N40" s="12">
        <f t="shared" si="8"/>
        <v>3</v>
      </c>
      <c r="O40" s="12">
        <f t="shared" si="9"/>
        <v>0</v>
      </c>
    </row>
    <row r="41" spans="1:15" ht="15" customHeight="1" x14ac:dyDescent="0.25">
      <c r="A41" s="19"/>
      <c r="C41" s="15" t="s">
        <v>22</v>
      </c>
      <c r="D41" s="8">
        <f t="shared" si="1"/>
        <v>29.9</v>
      </c>
      <c r="E41" s="16">
        <v>29.9</v>
      </c>
      <c r="F41" s="16">
        <v>28.9</v>
      </c>
      <c r="G41" s="16"/>
      <c r="H41" s="9">
        <f t="shared" si="2"/>
        <v>0</v>
      </c>
      <c r="I41" s="10"/>
      <c r="J41" s="10"/>
      <c r="K41" s="203"/>
      <c r="L41" s="12">
        <f t="shared" si="6"/>
        <v>29.9</v>
      </c>
      <c r="M41" s="12">
        <f t="shared" si="7"/>
        <v>29.9</v>
      </c>
      <c r="N41" s="12">
        <f t="shared" si="8"/>
        <v>28.9</v>
      </c>
      <c r="O41" s="12">
        <f t="shared" si="9"/>
        <v>0</v>
      </c>
    </row>
    <row r="42" spans="1:15" ht="15" customHeight="1" x14ac:dyDescent="0.25">
      <c r="A42" s="40"/>
      <c r="B42" s="233"/>
      <c r="C42" s="97" t="s">
        <v>24</v>
      </c>
      <c r="D42" s="8">
        <f t="shared" si="1"/>
        <v>19.8</v>
      </c>
      <c r="E42" s="16">
        <v>19.8</v>
      </c>
      <c r="F42" s="16">
        <v>19.3</v>
      </c>
      <c r="G42" s="16"/>
      <c r="H42" s="9">
        <f t="shared" si="2"/>
        <v>0</v>
      </c>
      <c r="I42" s="10"/>
      <c r="J42" s="10"/>
      <c r="K42" s="203"/>
      <c r="L42" s="11">
        <f>M42+O42</f>
        <v>19.8</v>
      </c>
      <c r="M42" s="11">
        <f>E42+I42</f>
        <v>19.8</v>
      </c>
      <c r="N42" s="11">
        <f>F42+J42</f>
        <v>19.3</v>
      </c>
      <c r="O42" s="11">
        <f>G42+K42</f>
        <v>0</v>
      </c>
    </row>
    <row r="43" spans="1:15" ht="15" customHeight="1" x14ac:dyDescent="0.25">
      <c r="A43" s="5" t="s">
        <v>73</v>
      </c>
      <c r="B43" s="17" t="s">
        <v>11</v>
      </c>
      <c r="C43" s="15"/>
      <c r="D43" s="8">
        <f t="shared" si="1"/>
        <v>167.79999999999998</v>
      </c>
      <c r="E43" s="16">
        <f>SUM(E44:E48)</f>
        <v>167.79999999999998</v>
      </c>
      <c r="F43" s="16">
        <f>SUM(F44:F48)</f>
        <v>138.5</v>
      </c>
      <c r="G43" s="16">
        <f t="shared" ref="G43:O43" si="11">SUM(G44:G48)</f>
        <v>0</v>
      </c>
      <c r="H43" s="9">
        <f t="shared" si="2"/>
        <v>0</v>
      </c>
      <c r="I43" s="10">
        <f t="shared" si="11"/>
        <v>0</v>
      </c>
      <c r="J43" s="10">
        <f t="shared" si="11"/>
        <v>0</v>
      </c>
      <c r="K43" s="203">
        <f t="shared" si="11"/>
        <v>0</v>
      </c>
      <c r="L43" s="12">
        <f t="shared" si="11"/>
        <v>167.79999999999998</v>
      </c>
      <c r="M43" s="12">
        <f t="shared" si="11"/>
        <v>167.79999999999998</v>
      </c>
      <c r="N43" s="12">
        <f t="shared" si="11"/>
        <v>138.5</v>
      </c>
      <c r="O43" s="12">
        <f t="shared" si="11"/>
        <v>0</v>
      </c>
    </row>
    <row r="44" spans="1:15" ht="15" customHeight="1" x14ac:dyDescent="0.25">
      <c r="A44" s="19"/>
      <c r="C44" s="15" t="s">
        <v>9</v>
      </c>
      <c r="D44" s="8">
        <f t="shared" si="1"/>
        <v>50.2</v>
      </c>
      <c r="E44" s="16">
        <v>50.2</v>
      </c>
      <c r="F44" s="16">
        <v>39.799999999999997</v>
      </c>
      <c r="G44" s="16"/>
      <c r="H44" s="9">
        <f t="shared" si="2"/>
        <v>0</v>
      </c>
      <c r="I44" s="10"/>
      <c r="J44" s="10"/>
      <c r="K44" s="203"/>
      <c r="L44" s="12">
        <f t="shared" si="6"/>
        <v>50.2</v>
      </c>
      <c r="M44" s="12">
        <f t="shared" si="7"/>
        <v>50.2</v>
      </c>
      <c r="N44" s="12">
        <f t="shared" si="8"/>
        <v>39.799999999999997</v>
      </c>
      <c r="O44" s="12">
        <f t="shared" si="9"/>
        <v>0</v>
      </c>
    </row>
    <row r="45" spans="1:15" ht="15" customHeight="1" x14ac:dyDescent="0.25">
      <c r="A45" s="19"/>
      <c r="C45" s="15" t="s">
        <v>31</v>
      </c>
      <c r="D45" s="8">
        <f t="shared" si="1"/>
        <v>7.8</v>
      </c>
      <c r="E45" s="16">
        <v>7.8</v>
      </c>
      <c r="F45" s="16">
        <v>6</v>
      </c>
      <c r="G45" s="16"/>
      <c r="H45" s="9">
        <f t="shared" si="2"/>
        <v>0</v>
      </c>
      <c r="I45" s="10"/>
      <c r="J45" s="10"/>
      <c r="K45" s="203"/>
      <c r="L45" s="12">
        <f t="shared" si="6"/>
        <v>7.8</v>
      </c>
      <c r="M45" s="12">
        <f t="shared" si="7"/>
        <v>7.8</v>
      </c>
      <c r="N45" s="12">
        <f t="shared" si="8"/>
        <v>6</v>
      </c>
      <c r="O45" s="12">
        <f t="shared" si="9"/>
        <v>0</v>
      </c>
    </row>
    <row r="46" spans="1:15" ht="15" customHeight="1" x14ac:dyDescent="0.25">
      <c r="A46" s="19"/>
      <c r="C46" s="15" t="s">
        <v>22</v>
      </c>
      <c r="D46" s="8">
        <f t="shared" si="1"/>
        <v>87.1</v>
      </c>
      <c r="E46" s="16">
        <v>87.1</v>
      </c>
      <c r="F46" s="16">
        <v>70.7</v>
      </c>
      <c r="G46" s="16"/>
      <c r="H46" s="9">
        <f t="shared" si="2"/>
        <v>0</v>
      </c>
      <c r="I46" s="10"/>
      <c r="J46" s="10"/>
      <c r="K46" s="203"/>
      <c r="L46" s="12">
        <f t="shared" si="6"/>
        <v>87.1</v>
      </c>
      <c r="M46" s="12">
        <f t="shared" si="7"/>
        <v>87.1</v>
      </c>
      <c r="N46" s="12">
        <f t="shared" si="8"/>
        <v>70.7</v>
      </c>
      <c r="O46" s="12">
        <f t="shared" si="9"/>
        <v>0</v>
      </c>
    </row>
    <row r="47" spans="1:15" ht="15" customHeight="1" x14ac:dyDescent="0.25">
      <c r="A47" s="19"/>
      <c r="C47" s="97" t="s">
        <v>30</v>
      </c>
      <c r="D47" s="8">
        <f t="shared" si="1"/>
        <v>4.5</v>
      </c>
      <c r="E47" s="16">
        <v>4.5</v>
      </c>
      <c r="F47" s="16">
        <v>4.3</v>
      </c>
      <c r="G47" s="16"/>
      <c r="H47" s="9">
        <f t="shared" si="2"/>
        <v>0</v>
      </c>
      <c r="I47" s="10"/>
      <c r="J47" s="10"/>
      <c r="K47" s="203"/>
      <c r="L47" s="12">
        <f t="shared" si="6"/>
        <v>4.5</v>
      </c>
      <c r="M47" s="12">
        <f t="shared" si="7"/>
        <v>4.5</v>
      </c>
      <c r="N47" s="12">
        <f t="shared" si="8"/>
        <v>4.3</v>
      </c>
      <c r="O47" s="12">
        <f t="shared" si="9"/>
        <v>0</v>
      </c>
    </row>
    <row r="48" spans="1:15" ht="15" customHeight="1" x14ac:dyDescent="0.25">
      <c r="A48" s="40"/>
      <c r="B48" s="233"/>
      <c r="C48" s="97" t="s">
        <v>24</v>
      </c>
      <c r="D48" s="8">
        <f t="shared" si="1"/>
        <v>18.2</v>
      </c>
      <c r="E48" s="16">
        <v>18.2</v>
      </c>
      <c r="F48" s="16">
        <v>17.7</v>
      </c>
      <c r="G48" s="16"/>
      <c r="H48" s="9">
        <f t="shared" si="2"/>
        <v>0</v>
      </c>
      <c r="I48" s="10"/>
      <c r="J48" s="10"/>
      <c r="K48" s="203"/>
      <c r="L48" s="12">
        <f t="shared" ref="L48" si="12">M48+O48</f>
        <v>18.2</v>
      </c>
      <c r="M48" s="12">
        <f t="shared" ref="M48" si="13">E48+I48</f>
        <v>18.2</v>
      </c>
      <c r="N48" s="12">
        <f t="shared" ref="N48" si="14">F48+J48</f>
        <v>17.7</v>
      </c>
      <c r="O48" s="12">
        <f t="shared" ref="O48" si="15">G48+K48</f>
        <v>0</v>
      </c>
    </row>
    <row r="49" spans="1:15" ht="15" customHeight="1" x14ac:dyDescent="0.25">
      <c r="A49" s="5" t="s">
        <v>74</v>
      </c>
      <c r="B49" s="17" t="s">
        <v>12</v>
      </c>
      <c r="C49" s="15"/>
      <c r="D49" s="8">
        <f t="shared" si="1"/>
        <v>194.8</v>
      </c>
      <c r="E49" s="16">
        <f>SUM(E50:E53)</f>
        <v>157.80000000000001</v>
      </c>
      <c r="F49" s="16">
        <f>SUM(F50:F53)</f>
        <v>134.1</v>
      </c>
      <c r="G49" s="16">
        <f t="shared" ref="G49:O49" si="16">SUM(G50:G53)</f>
        <v>37</v>
      </c>
      <c r="H49" s="9">
        <f t="shared" si="2"/>
        <v>0</v>
      </c>
      <c r="I49" s="10">
        <f t="shared" si="16"/>
        <v>0</v>
      </c>
      <c r="J49" s="10">
        <f t="shared" si="16"/>
        <v>0</v>
      </c>
      <c r="K49" s="203">
        <f t="shared" si="16"/>
        <v>0</v>
      </c>
      <c r="L49" s="12">
        <f t="shared" si="16"/>
        <v>194.8</v>
      </c>
      <c r="M49" s="12">
        <f t="shared" si="16"/>
        <v>157.80000000000001</v>
      </c>
      <c r="N49" s="12">
        <f t="shared" si="16"/>
        <v>134.1</v>
      </c>
      <c r="O49" s="12">
        <f t="shared" si="16"/>
        <v>37</v>
      </c>
    </row>
    <row r="50" spans="1:15" ht="15" customHeight="1" x14ac:dyDescent="0.25">
      <c r="A50" s="19"/>
      <c r="C50" s="15" t="s">
        <v>9</v>
      </c>
      <c r="D50" s="8">
        <f t="shared" si="1"/>
        <v>84.8</v>
      </c>
      <c r="E50" s="16">
        <v>47.8</v>
      </c>
      <c r="F50" s="16">
        <v>40.9</v>
      </c>
      <c r="G50" s="16">
        <v>37</v>
      </c>
      <c r="H50" s="9">
        <f t="shared" si="2"/>
        <v>0</v>
      </c>
      <c r="I50" s="10"/>
      <c r="J50" s="10"/>
      <c r="K50" s="203"/>
      <c r="L50" s="12">
        <f t="shared" ref="L50:L65" si="17">M50+O50</f>
        <v>84.8</v>
      </c>
      <c r="M50" s="12">
        <f t="shared" ref="M50:M65" si="18">E50+I50</f>
        <v>47.8</v>
      </c>
      <c r="N50" s="12">
        <f t="shared" ref="N50:N65" si="19">F50+J50</f>
        <v>40.9</v>
      </c>
      <c r="O50" s="12">
        <f t="shared" ref="O50:O65" si="20">G50+K50</f>
        <v>37</v>
      </c>
    </row>
    <row r="51" spans="1:15" ht="15" customHeight="1" x14ac:dyDescent="0.25">
      <c r="A51" s="19"/>
      <c r="C51" s="15" t="s">
        <v>31</v>
      </c>
      <c r="D51" s="8">
        <f t="shared" si="1"/>
        <v>11.6</v>
      </c>
      <c r="E51" s="16">
        <v>11.6</v>
      </c>
      <c r="F51" s="16">
        <v>9.1</v>
      </c>
      <c r="G51" s="16"/>
      <c r="H51" s="9">
        <f t="shared" si="2"/>
        <v>0</v>
      </c>
      <c r="I51" s="10"/>
      <c r="J51" s="10"/>
      <c r="K51" s="203"/>
      <c r="L51" s="12">
        <f t="shared" si="17"/>
        <v>11.6</v>
      </c>
      <c r="M51" s="12">
        <f t="shared" si="18"/>
        <v>11.6</v>
      </c>
      <c r="N51" s="12">
        <f t="shared" si="19"/>
        <v>9.1</v>
      </c>
      <c r="O51" s="12">
        <f t="shared" si="20"/>
        <v>0</v>
      </c>
    </row>
    <row r="52" spans="1:15" ht="15" customHeight="1" x14ac:dyDescent="0.25">
      <c r="A52" s="19"/>
      <c r="C52" s="15" t="s">
        <v>22</v>
      </c>
      <c r="D52" s="8">
        <f t="shared" si="1"/>
        <v>79.400000000000006</v>
      </c>
      <c r="E52" s="16">
        <v>79.400000000000006</v>
      </c>
      <c r="F52" s="16">
        <v>65.599999999999994</v>
      </c>
      <c r="G52" s="16"/>
      <c r="H52" s="9">
        <f t="shared" si="2"/>
        <v>0</v>
      </c>
      <c r="I52" s="10"/>
      <c r="J52" s="10"/>
      <c r="K52" s="203"/>
      <c r="L52" s="12">
        <f t="shared" si="17"/>
        <v>79.400000000000006</v>
      </c>
      <c r="M52" s="12">
        <f t="shared" si="18"/>
        <v>79.400000000000006</v>
      </c>
      <c r="N52" s="12">
        <f t="shared" si="19"/>
        <v>65.599999999999994</v>
      </c>
      <c r="O52" s="12">
        <f t="shared" si="20"/>
        <v>0</v>
      </c>
    </row>
    <row r="53" spans="1:15" ht="15" customHeight="1" x14ac:dyDescent="0.25">
      <c r="A53" s="40"/>
      <c r="B53" s="233"/>
      <c r="C53" s="97" t="s">
        <v>24</v>
      </c>
      <c r="D53" s="8">
        <f t="shared" si="1"/>
        <v>19</v>
      </c>
      <c r="E53" s="16">
        <v>19</v>
      </c>
      <c r="F53" s="16">
        <v>18.5</v>
      </c>
      <c r="G53" s="16"/>
      <c r="H53" s="9">
        <f t="shared" si="2"/>
        <v>0</v>
      </c>
      <c r="I53" s="10"/>
      <c r="J53" s="10"/>
      <c r="K53" s="203"/>
      <c r="L53" s="11">
        <f>M53+O53</f>
        <v>19</v>
      </c>
      <c r="M53" s="11">
        <f>E53+I53</f>
        <v>19</v>
      </c>
      <c r="N53" s="11">
        <f>F53+J53</f>
        <v>18.5</v>
      </c>
      <c r="O53" s="11">
        <f>G53+K53</f>
        <v>0</v>
      </c>
    </row>
    <row r="54" spans="1:15" ht="15" customHeight="1" x14ac:dyDescent="0.25">
      <c r="A54" s="5" t="s">
        <v>75</v>
      </c>
      <c r="B54" s="17" t="s">
        <v>13</v>
      </c>
      <c r="C54" s="15"/>
      <c r="D54" s="8">
        <f t="shared" si="1"/>
        <v>96.800000000000011</v>
      </c>
      <c r="E54" s="16">
        <f>SUM(E55:E58)</f>
        <v>96.800000000000011</v>
      </c>
      <c r="F54" s="16">
        <f>SUM(F55:F58)</f>
        <v>85.8</v>
      </c>
      <c r="G54" s="16">
        <f>SUM(G55:G58)</f>
        <v>0</v>
      </c>
      <c r="H54" s="9">
        <f t="shared" si="2"/>
        <v>0</v>
      </c>
      <c r="I54" s="10">
        <f t="shared" ref="I54:O54" si="21">SUM(I55:I58)</f>
        <v>0</v>
      </c>
      <c r="J54" s="10">
        <f t="shared" si="21"/>
        <v>0</v>
      </c>
      <c r="K54" s="203">
        <f t="shared" si="21"/>
        <v>0</v>
      </c>
      <c r="L54" s="12">
        <f t="shared" si="21"/>
        <v>96.800000000000011</v>
      </c>
      <c r="M54" s="12">
        <f t="shared" si="21"/>
        <v>96.800000000000011</v>
      </c>
      <c r="N54" s="12">
        <f t="shared" si="21"/>
        <v>85.8</v>
      </c>
      <c r="O54" s="12">
        <f t="shared" si="21"/>
        <v>0</v>
      </c>
    </row>
    <row r="55" spans="1:15" ht="15" customHeight="1" x14ac:dyDescent="0.25">
      <c r="A55" s="19"/>
      <c r="C55" s="15" t="s">
        <v>9</v>
      </c>
      <c r="D55" s="8">
        <f t="shared" si="1"/>
        <v>49.3</v>
      </c>
      <c r="E55" s="16">
        <v>49.3</v>
      </c>
      <c r="F55" s="16">
        <v>41.3</v>
      </c>
      <c r="G55" s="16"/>
      <c r="H55" s="9">
        <f t="shared" si="2"/>
        <v>0</v>
      </c>
      <c r="I55" s="10"/>
      <c r="J55" s="10"/>
      <c r="K55" s="203"/>
      <c r="L55" s="12">
        <f t="shared" si="17"/>
        <v>49.3</v>
      </c>
      <c r="M55" s="12">
        <f t="shared" si="18"/>
        <v>49.3</v>
      </c>
      <c r="N55" s="12">
        <f t="shared" si="19"/>
        <v>41.3</v>
      </c>
      <c r="O55" s="12">
        <f t="shared" si="20"/>
        <v>0</v>
      </c>
    </row>
    <row r="56" spans="1:15" ht="15" customHeight="1" x14ac:dyDescent="0.25">
      <c r="A56" s="19"/>
      <c r="C56" s="15" t="s">
        <v>31</v>
      </c>
      <c r="D56" s="8">
        <f t="shared" si="1"/>
        <v>7</v>
      </c>
      <c r="E56" s="16">
        <v>7</v>
      </c>
      <c r="F56" s="16">
        <v>5.9</v>
      </c>
      <c r="G56" s="16"/>
      <c r="H56" s="9">
        <f t="shared" si="2"/>
        <v>0</v>
      </c>
      <c r="I56" s="10"/>
      <c r="J56" s="10"/>
      <c r="K56" s="203"/>
      <c r="L56" s="12">
        <f t="shared" si="17"/>
        <v>7</v>
      </c>
      <c r="M56" s="12">
        <f t="shared" si="18"/>
        <v>7</v>
      </c>
      <c r="N56" s="12">
        <f t="shared" si="19"/>
        <v>5.9</v>
      </c>
      <c r="O56" s="12">
        <f t="shared" si="20"/>
        <v>0</v>
      </c>
    </row>
    <row r="57" spans="1:15" ht="15" customHeight="1" x14ac:dyDescent="0.25">
      <c r="A57" s="19"/>
      <c r="C57" s="15" t="s">
        <v>22</v>
      </c>
      <c r="D57" s="8">
        <f t="shared" si="1"/>
        <v>22.1</v>
      </c>
      <c r="E57" s="16">
        <v>22.1</v>
      </c>
      <c r="F57" s="16">
        <v>20.9</v>
      </c>
      <c r="G57" s="16"/>
      <c r="H57" s="9">
        <f t="shared" si="2"/>
        <v>0</v>
      </c>
      <c r="I57" s="10"/>
      <c r="J57" s="10"/>
      <c r="K57" s="203"/>
      <c r="L57" s="12">
        <f t="shared" si="17"/>
        <v>22.1</v>
      </c>
      <c r="M57" s="12">
        <f t="shared" si="18"/>
        <v>22.1</v>
      </c>
      <c r="N57" s="12">
        <f t="shared" si="19"/>
        <v>20.9</v>
      </c>
      <c r="O57" s="12">
        <f t="shared" si="20"/>
        <v>0</v>
      </c>
    </row>
    <row r="58" spans="1:15" ht="15" customHeight="1" x14ac:dyDescent="0.25">
      <c r="A58" s="40"/>
      <c r="B58" s="233"/>
      <c r="C58" s="97" t="s">
        <v>24</v>
      </c>
      <c r="D58" s="8">
        <f t="shared" si="1"/>
        <v>18.399999999999999</v>
      </c>
      <c r="E58" s="16">
        <v>18.399999999999999</v>
      </c>
      <c r="F58" s="16">
        <v>17.7</v>
      </c>
      <c r="G58" s="16"/>
      <c r="H58" s="9">
        <f t="shared" si="2"/>
        <v>0</v>
      </c>
      <c r="I58" s="10"/>
      <c r="J58" s="10"/>
      <c r="K58" s="203"/>
      <c r="L58" s="11">
        <f>M58+O58</f>
        <v>18.399999999999999</v>
      </c>
      <c r="M58" s="11">
        <f>E58+I58</f>
        <v>18.399999999999999</v>
      </c>
      <c r="N58" s="11">
        <f>F58+J58</f>
        <v>17.7</v>
      </c>
      <c r="O58" s="11">
        <f>G58+K58</f>
        <v>0</v>
      </c>
    </row>
    <row r="59" spans="1:15" ht="15" customHeight="1" x14ac:dyDescent="0.25">
      <c r="A59" s="5" t="s">
        <v>76</v>
      </c>
      <c r="B59" s="29" t="s">
        <v>14</v>
      </c>
      <c r="C59" s="30"/>
      <c r="D59" s="8">
        <f t="shared" si="1"/>
        <v>106.89999999999999</v>
      </c>
      <c r="E59" s="16">
        <f t="shared" ref="E59:O59" si="22">SUM(E60:E63)</f>
        <v>106.89999999999999</v>
      </c>
      <c r="F59" s="16">
        <f t="shared" si="22"/>
        <v>94.1</v>
      </c>
      <c r="G59" s="16">
        <f t="shared" si="22"/>
        <v>0</v>
      </c>
      <c r="H59" s="9">
        <f t="shared" si="2"/>
        <v>0</v>
      </c>
      <c r="I59" s="10">
        <f t="shared" si="22"/>
        <v>0</v>
      </c>
      <c r="J59" s="10">
        <f t="shared" si="22"/>
        <v>0</v>
      </c>
      <c r="K59" s="203">
        <f t="shared" si="22"/>
        <v>0</v>
      </c>
      <c r="L59" s="12">
        <f t="shared" si="22"/>
        <v>106.89999999999999</v>
      </c>
      <c r="M59" s="12">
        <f t="shared" si="22"/>
        <v>106.89999999999999</v>
      </c>
      <c r="N59" s="12">
        <f t="shared" si="22"/>
        <v>94.1</v>
      </c>
      <c r="O59" s="12">
        <f t="shared" si="22"/>
        <v>0</v>
      </c>
    </row>
    <row r="60" spans="1:15" ht="15" customHeight="1" x14ac:dyDescent="0.25">
      <c r="A60" s="19"/>
      <c r="B60" s="80"/>
      <c r="C60" s="30" t="s">
        <v>9</v>
      </c>
      <c r="D60" s="8">
        <f t="shared" si="1"/>
        <v>53.9</v>
      </c>
      <c r="E60" s="16">
        <v>53.9</v>
      </c>
      <c r="F60" s="16">
        <v>44.3</v>
      </c>
      <c r="G60" s="16"/>
      <c r="H60" s="9">
        <f t="shared" si="2"/>
        <v>0</v>
      </c>
      <c r="I60" s="10"/>
      <c r="J60" s="10"/>
      <c r="K60" s="203"/>
      <c r="L60" s="12">
        <f t="shared" si="17"/>
        <v>53.9</v>
      </c>
      <c r="M60" s="12">
        <f t="shared" si="18"/>
        <v>53.9</v>
      </c>
      <c r="N60" s="12">
        <f t="shared" si="19"/>
        <v>44.3</v>
      </c>
      <c r="O60" s="12">
        <f t="shared" si="20"/>
        <v>0</v>
      </c>
    </row>
    <row r="61" spans="1:15" ht="15" customHeight="1" x14ac:dyDescent="0.25">
      <c r="A61" s="19"/>
      <c r="B61" s="80"/>
      <c r="C61" s="30" t="s">
        <v>31</v>
      </c>
      <c r="D61" s="8">
        <f t="shared" si="1"/>
        <v>8.1</v>
      </c>
      <c r="E61" s="16">
        <v>8.1</v>
      </c>
      <c r="F61" s="16">
        <v>6</v>
      </c>
      <c r="G61" s="16"/>
      <c r="H61" s="9">
        <f t="shared" si="2"/>
        <v>0</v>
      </c>
      <c r="I61" s="10"/>
      <c r="J61" s="10"/>
      <c r="K61" s="203"/>
      <c r="L61" s="12">
        <f t="shared" si="17"/>
        <v>8.1</v>
      </c>
      <c r="M61" s="12">
        <f t="shared" si="18"/>
        <v>8.1</v>
      </c>
      <c r="N61" s="12">
        <f t="shared" si="19"/>
        <v>6</v>
      </c>
      <c r="O61" s="12">
        <f t="shared" si="20"/>
        <v>0</v>
      </c>
    </row>
    <row r="62" spans="1:15" ht="15" customHeight="1" x14ac:dyDescent="0.25">
      <c r="A62" s="19"/>
      <c r="B62" s="80"/>
      <c r="C62" s="30" t="s">
        <v>22</v>
      </c>
      <c r="D62" s="8">
        <f t="shared" si="1"/>
        <v>26.1</v>
      </c>
      <c r="E62" s="16">
        <v>26.1</v>
      </c>
      <c r="F62" s="16">
        <v>25.5</v>
      </c>
      <c r="G62" s="16"/>
      <c r="H62" s="9">
        <f t="shared" si="2"/>
        <v>0</v>
      </c>
      <c r="I62" s="10"/>
      <c r="J62" s="10"/>
      <c r="K62" s="203"/>
      <c r="L62" s="12">
        <f t="shared" si="17"/>
        <v>26.1</v>
      </c>
      <c r="M62" s="12">
        <f t="shared" si="18"/>
        <v>26.1</v>
      </c>
      <c r="N62" s="12">
        <f t="shared" si="19"/>
        <v>25.5</v>
      </c>
      <c r="O62" s="12">
        <f t="shared" si="20"/>
        <v>0</v>
      </c>
    </row>
    <row r="63" spans="1:15" ht="15" customHeight="1" x14ac:dyDescent="0.25">
      <c r="A63" s="40"/>
      <c r="B63" s="41"/>
      <c r="C63" s="82" t="s">
        <v>24</v>
      </c>
      <c r="D63" s="8">
        <f t="shared" si="1"/>
        <v>18.8</v>
      </c>
      <c r="E63" s="16">
        <v>18.8</v>
      </c>
      <c r="F63" s="16">
        <v>18.3</v>
      </c>
      <c r="G63" s="16"/>
      <c r="H63" s="9">
        <f t="shared" si="2"/>
        <v>0</v>
      </c>
      <c r="I63" s="10"/>
      <c r="J63" s="10"/>
      <c r="K63" s="203"/>
      <c r="L63" s="11">
        <f>M63+O63</f>
        <v>18.8</v>
      </c>
      <c r="M63" s="11">
        <f>E63+I63</f>
        <v>18.8</v>
      </c>
      <c r="N63" s="11">
        <f>F63+J63</f>
        <v>18.3</v>
      </c>
      <c r="O63" s="11">
        <f>G63+K63</f>
        <v>0</v>
      </c>
    </row>
    <row r="64" spans="1:15" ht="15" customHeight="1" x14ac:dyDescent="0.25">
      <c r="A64" s="153" t="s">
        <v>77</v>
      </c>
      <c r="B64" s="29" t="s">
        <v>15</v>
      </c>
      <c r="C64" s="30"/>
      <c r="D64" s="8">
        <f t="shared" si="1"/>
        <v>113.5</v>
      </c>
      <c r="E64" s="16">
        <f>SUM(E65:E68)</f>
        <v>113.5</v>
      </c>
      <c r="F64" s="16">
        <f>SUM(F65:F68)</f>
        <v>101.8</v>
      </c>
      <c r="G64" s="16">
        <f t="shared" ref="G64:O64" si="23">SUM(G65:G68)</f>
        <v>0</v>
      </c>
      <c r="H64" s="9">
        <f t="shared" si="2"/>
        <v>0</v>
      </c>
      <c r="I64" s="10">
        <f t="shared" si="23"/>
        <v>0</v>
      </c>
      <c r="J64" s="10">
        <f t="shared" si="23"/>
        <v>0</v>
      </c>
      <c r="K64" s="203">
        <f t="shared" si="23"/>
        <v>0</v>
      </c>
      <c r="L64" s="12">
        <f t="shared" si="23"/>
        <v>113.5</v>
      </c>
      <c r="M64" s="12">
        <f t="shared" si="23"/>
        <v>113.5</v>
      </c>
      <c r="N64" s="12">
        <f t="shared" si="23"/>
        <v>101.8</v>
      </c>
      <c r="O64" s="12">
        <f t="shared" si="23"/>
        <v>0</v>
      </c>
    </row>
    <row r="65" spans="1:15" ht="15" customHeight="1" x14ac:dyDescent="0.25">
      <c r="A65" s="157"/>
      <c r="B65" s="80"/>
      <c r="C65" s="30" t="s">
        <v>9</v>
      </c>
      <c r="D65" s="8">
        <f t="shared" si="1"/>
        <v>43.9</v>
      </c>
      <c r="E65" s="16">
        <v>43.9</v>
      </c>
      <c r="F65" s="16">
        <v>36.799999999999997</v>
      </c>
      <c r="G65" s="16"/>
      <c r="H65" s="9">
        <f t="shared" si="2"/>
        <v>0</v>
      </c>
      <c r="I65" s="10"/>
      <c r="J65" s="10"/>
      <c r="K65" s="203"/>
      <c r="L65" s="12">
        <f t="shared" si="17"/>
        <v>43.9</v>
      </c>
      <c r="M65" s="12">
        <f t="shared" si="18"/>
        <v>43.9</v>
      </c>
      <c r="N65" s="12">
        <f t="shared" si="19"/>
        <v>36.799999999999997</v>
      </c>
      <c r="O65" s="12">
        <f t="shared" si="20"/>
        <v>0</v>
      </c>
    </row>
    <row r="66" spans="1:15" ht="15" customHeight="1" x14ac:dyDescent="0.25">
      <c r="A66" s="157"/>
      <c r="B66" s="80"/>
      <c r="C66" s="30" t="s">
        <v>31</v>
      </c>
      <c r="D66" s="8">
        <f t="shared" si="1"/>
        <v>9.3000000000000007</v>
      </c>
      <c r="E66" s="16">
        <v>9.3000000000000007</v>
      </c>
      <c r="F66" s="16">
        <v>9</v>
      </c>
      <c r="G66" s="16"/>
      <c r="H66" s="9">
        <f t="shared" si="2"/>
        <v>0</v>
      </c>
      <c r="I66" s="10"/>
      <c r="J66" s="10"/>
      <c r="K66" s="203"/>
      <c r="L66" s="12">
        <f>M66+O66</f>
        <v>9.3000000000000007</v>
      </c>
      <c r="M66" s="12">
        <f>E66+I66</f>
        <v>9.3000000000000007</v>
      </c>
      <c r="N66" s="12">
        <f>F66+J66</f>
        <v>9</v>
      </c>
      <c r="O66" s="12">
        <f>G66+K66</f>
        <v>0</v>
      </c>
    </row>
    <row r="67" spans="1:15" ht="15" customHeight="1" x14ac:dyDescent="0.25">
      <c r="A67" s="157"/>
      <c r="B67" s="80"/>
      <c r="C67" s="30" t="s">
        <v>22</v>
      </c>
      <c r="D67" s="8">
        <f t="shared" si="1"/>
        <v>41</v>
      </c>
      <c r="E67" s="16">
        <v>41</v>
      </c>
      <c r="F67" s="16">
        <v>37.5</v>
      </c>
      <c r="G67" s="16"/>
      <c r="H67" s="9">
        <f t="shared" si="2"/>
        <v>0</v>
      </c>
      <c r="I67" s="10"/>
      <c r="J67" s="10"/>
      <c r="K67" s="203"/>
      <c r="L67" s="12">
        <f t="shared" ref="L67:L88" si="24">M67+O67</f>
        <v>41</v>
      </c>
      <c r="M67" s="12">
        <f t="shared" ref="M67:M88" si="25">E67+I67</f>
        <v>41</v>
      </c>
      <c r="N67" s="12">
        <f t="shared" ref="N67:N88" si="26">F67+J67</f>
        <v>37.5</v>
      </c>
      <c r="O67" s="12">
        <f t="shared" ref="O67:O88" si="27">G67+K67</f>
        <v>0</v>
      </c>
    </row>
    <row r="68" spans="1:15" ht="15" customHeight="1" x14ac:dyDescent="0.25">
      <c r="A68" s="234"/>
      <c r="B68" s="41"/>
      <c r="C68" s="82" t="s">
        <v>24</v>
      </c>
      <c r="D68" s="8">
        <f t="shared" si="1"/>
        <v>19.3</v>
      </c>
      <c r="E68" s="16">
        <v>19.3</v>
      </c>
      <c r="F68" s="16">
        <v>18.5</v>
      </c>
      <c r="G68" s="16"/>
      <c r="H68" s="9">
        <f t="shared" si="2"/>
        <v>0</v>
      </c>
      <c r="I68" s="10"/>
      <c r="J68" s="10"/>
      <c r="K68" s="203"/>
      <c r="L68" s="11">
        <f>M68+O68</f>
        <v>19.3</v>
      </c>
      <c r="M68" s="11">
        <f>E68+I68</f>
        <v>19.3</v>
      </c>
      <c r="N68" s="11">
        <f>F68+J68</f>
        <v>18.5</v>
      </c>
      <c r="O68" s="11">
        <f>G68+K68</f>
        <v>0</v>
      </c>
    </row>
    <row r="69" spans="1:15" ht="15" customHeight="1" x14ac:dyDescent="0.25">
      <c r="A69" s="5" t="s">
        <v>78</v>
      </c>
      <c r="B69" s="235" t="s">
        <v>16</v>
      </c>
      <c r="C69" s="15"/>
      <c r="D69" s="8">
        <f t="shared" si="1"/>
        <v>217.6</v>
      </c>
      <c r="E69" s="16">
        <f>SUM(E70:E74)</f>
        <v>217.6</v>
      </c>
      <c r="F69" s="16">
        <f>SUM(F70:F74)</f>
        <v>193.70000000000002</v>
      </c>
      <c r="G69" s="16">
        <f t="shared" ref="G69:O69" si="28">SUM(G70:G74)</f>
        <v>0</v>
      </c>
      <c r="H69" s="9">
        <f t="shared" si="2"/>
        <v>0</v>
      </c>
      <c r="I69" s="10">
        <f>SUM(I70:I74)</f>
        <v>0</v>
      </c>
      <c r="J69" s="10">
        <f>SUM(J70:J74)</f>
        <v>0</v>
      </c>
      <c r="K69" s="10">
        <f t="shared" si="28"/>
        <v>0</v>
      </c>
      <c r="L69" s="12">
        <f t="shared" si="28"/>
        <v>217.6</v>
      </c>
      <c r="M69" s="12">
        <f t="shared" si="28"/>
        <v>217.6</v>
      </c>
      <c r="N69" s="12">
        <f t="shared" si="28"/>
        <v>193.70000000000002</v>
      </c>
      <c r="O69" s="12">
        <f t="shared" si="28"/>
        <v>0</v>
      </c>
    </row>
    <row r="70" spans="1:15" ht="15" customHeight="1" x14ac:dyDescent="0.25">
      <c r="A70" s="19"/>
      <c r="B70" s="236"/>
      <c r="C70" s="15" t="s">
        <v>9</v>
      </c>
      <c r="D70" s="8">
        <f t="shared" si="1"/>
        <v>82.3</v>
      </c>
      <c r="E70" s="16">
        <v>82.3</v>
      </c>
      <c r="F70" s="16">
        <v>74.7</v>
      </c>
      <c r="G70" s="16"/>
      <c r="H70" s="9">
        <f t="shared" si="2"/>
        <v>0</v>
      </c>
      <c r="I70" s="10"/>
      <c r="J70" s="10"/>
      <c r="K70" s="203"/>
      <c r="L70" s="12">
        <f t="shared" si="24"/>
        <v>82.3</v>
      </c>
      <c r="M70" s="12">
        <f t="shared" si="25"/>
        <v>82.3</v>
      </c>
      <c r="N70" s="12">
        <f t="shared" si="26"/>
        <v>74.7</v>
      </c>
      <c r="O70" s="12">
        <f t="shared" si="27"/>
        <v>0</v>
      </c>
    </row>
    <row r="71" spans="1:15" ht="15" customHeight="1" x14ac:dyDescent="0.25">
      <c r="A71" s="19"/>
      <c r="B71" s="236"/>
      <c r="C71" s="15" t="s">
        <v>31</v>
      </c>
      <c r="D71" s="8">
        <f t="shared" si="1"/>
        <v>18</v>
      </c>
      <c r="E71" s="16">
        <v>18</v>
      </c>
      <c r="F71" s="16">
        <v>15</v>
      </c>
      <c r="G71" s="16"/>
      <c r="H71" s="9">
        <f t="shared" si="2"/>
        <v>0</v>
      </c>
      <c r="I71" s="10"/>
      <c r="J71" s="10"/>
      <c r="K71" s="203"/>
      <c r="L71" s="12">
        <f t="shared" si="24"/>
        <v>18</v>
      </c>
      <c r="M71" s="12">
        <f t="shared" si="25"/>
        <v>18</v>
      </c>
      <c r="N71" s="12">
        <f t="shared" si="26"/>
        <v>15</v>
      </c>
      <c r="O71" s="12">
        <f t="shared" si="27"/>
        <v>0</v>
      </c>
    </row>
    <row r="72" spans="1:15" ht="15" customHeight="1" x14ac:dyDescent="0.25">
      <c r="A72" s="19"/>
      <c r="B72" s="236"/>
      <c r="C72" s="15" t="s">
        <v>22</v>
      </c>
      <c r="D72" s="8">
        <f t="shared" si="1"/>
        <v>86.4</v>
      </c>
      <c r="E72" s="16">
        <v>86.4</v>
      </c>
      <c r="F72" s="16">
        <v>78.900000000000006</v>
      </c>
      <c r="G72" s="16"/>
      <c r="H72" s="9">
        <f t="shared" si="2"/>
        <v>0</v>
      </c>
      <c r="I72" s="10"/>
      <c r="J72" s="10"/>
      <c r="K72" s="203"/>
      <c r="L72" s="12">
        <f t="shared" si="24"/>
        <v>86.4</v>
      </c>
      <c r="M72" s="12">
        <f t="shared" si="25"/>
        <v>86.4</v>
      </c>
      <c r="N72" s="12">
        <f t="shared" si="26"/>
        <v>78.900000000000006</v>
      </c>
      <c r="O72" s="12">
        <f t="shared" si="27"/>
        <v>0</v>
      </c>
    </row>
    <row r="73" spans="1:15" ht="15" customHeight="1" x14ac:dyDescent="0.25">
      <c r="A73" s="19"/>
      <c r="C73" s="97" t="s">
        <v>30</v>
      </c>
      <c r="D73" s="8">
        <f t="shared" ref="D73" si="29">E73+G73</f>
        <v>2.6</v>
      </c>
      <c r="E73" s="16">
        <v>2.6</v>
      </c>
      <c r="F73" s="16">
        <v>2</v>
      </c>
      <c r="G73" s="16"/>
      <c r="H73" s="9">
        <f t="shared" ref="H73" si="30">I73+K73</f>
        <v>0</v>
      </c>
      <c r="I73" s="10"/>
      <c r="J73" s="10"/>
      <c r="K73" s="203"/>
      <c r="L73" s="12">
        <f t="shared" si="24"/>
        <v>2.6</v>
      </c>
      <c r="M73" s="12">
        <f t="shared" si="25"/>
        <v>2.6</v>
      </c>
      <c r="N73" s="12">
        <f t="shared" si="26"/>
        <v>2</v>
      </c>
      <c r="O73" s="12">
        <f t="shared" si="27"/>
        <v>0</v>
      </c>
    </row>
    <row r="74" spans="1:15" ht="15" customHeight="1" x14ac:dyDescent="0.25">
      <c r="A74" s="237"/>
      <c r="B74" s="238"/>
      <c r="C74" s="97" t="s">
        <v>24</v>
      </c>
      <c r="D74" s="8">
        <f t="shared" si="1"/>
        <v>28.3</v>
      </c>
      <c r="E74" s="16">
        <v>28.3</v>
      </c>
      <c r="F74" s="16">
        <v>23.1</v>
      </c>
      <c r="G74" s="16"/>
      <c r="H74" s="9">
        <f t="shared" si="2"/>
        <v>0</v>
      </c>
      <c r="I74" s="10"/>
      <c r="J74" s="10"/>
      <c r="K74" s="203"/>
      <c r="L74" s="11">
        <f>M74+O74</f>
        <v>28.3</v>
      </c>
      <c r="M74" s="11">
        <f>E74+I74</f>
        <v>28.3</v>
      </c>
      <c r="N74" s="11">
        <f>F74+J74</f>
        <v>23.1</v>
      </c>
      <c r="O74" s="11">
        <f>G74+K74</f>
        <v>0</v>
      </c>
    </row>
    <row r="75" spans="1:15" ht="15" customHeight="1" x14ac:dyDescent="0.25">
      <c r="A75" s="5" t="s">
        <v>79</v>
      </c>
      <c r="B75" s="17" t="s">
        <v>17</v>
      </c>
      <c r="C75" s="15"/>
      <c r="D75" s="8">
        <f t="shared" si="1"/>
        <v>104.7</v>
      </c>
      <c r="E75" s="16">
        <f t="shared" ref="E75:O75" si="31">SUM(E76:E79)</f>
        <v>104.7</v>
      </c>
      <c r="F75" s="16">
        <f t="shared" si="31"/>
        <v>94.7</v>
      </c>
      <c r="G75" s="16">
        <f t="shared" si="31"/>
        <v>0</v>
      </c>
      <c r="H75" s="9">
        <f t="shared" si="2"/>
        <v>0</v>
      </c>
      <c r="I75" s="10">
        <f t="shared" si="31"/>
        <v>0</v>
      </c>
      <c r="J75" s="10">
        <f t="shared" si="31"/>
        <v>0</v>
      </c>
      <c r="K75" s="203">
        <f t="shared" si="31"/>
        <v>0</v>
      </c>
      <c r="L75" s="12">
        <f t="shared" si="31"/>
        <v>104.7</v>
      </c>
      <c r="M75" s="12">
        <f t="shared" si="31"/>
        <v>104.7</v>
      </c>
      <c r="N75" s="12">
        <f t="shared" si="31"/>
        <v>94.7</v>
      </c>
      <c r="O75" s="12">
        <f t="shared" si="31"/>
        <v>0</v>
      </c>
    </row>
    <row r="76" spans="1:15" ht="15" customHeight="1" x14ac:dyDescent="0.25">
      <c r="A76" s="19"/>
      <c r="C76" s="15" t="s">
        <v>9</v>
      </c>
      <c r="D76" s="8">
        <f t="shared" si="1"/>
        <v>50</v>
      </c>
      <c r="E76" s="16">
        <v>50</v>
      </c>
      <c r="F76" s="16">
        <v>41.9</v>
      </c>
      <c r="G76" s="16"/>
      <c r="H76" s="9">
        <f t="shared" si="2"/>
        <v>0</v>
      </c>
      <c r="I76" s="10"/>
      <c r="J76" s="10"/>
      <c r="K76" s="203"/>
      <c r="L76" s="12">
        <f t="shared" si="24"/>
        <v>50</v>
      </c>
      <c r="M76" s="12">
        <f t="shared" si="25"/>
        <v>50</v>
      </c>
      <c r="N76" s="12">
        <f t="shared" si="26"/>
        <v>41.9</v>
      </c>
      <c r="O76" s="12">
        <f t="shared" si="27"/>
        <v>0</v>
      </c>
    </row>
    <row r="77" spans="1:15" ht="15" customHeight="1" x14ac:dyDescent="0.25">
      <c r="A77" s="19"/>
      <c r="C77" s="15" t="s">
        <v>31</v>
      </c>
      <c r="D77" s="8">
        <f t="shared" si="1"/>
        <v>3.2</v>
      </c>
      <c r="E77" s="16">
        <v>3.2</v>
      </c>
      <c r="F77" s="16">
        <v>3</v>
      </c>
      <c r="G77" s="16"/>
      <c r="H77" s="9">
        <f t="shared" si="2"/>
        <v>0</v>
      </c>
      <c r="I77" s="10"/>
      <c r="J77" s="10"/>
      <c r="K77" s="203"/>
      <c r="L77" s="12">
        <f t="shared" si="24"/>
        <v>3.2</v>
      </c>
      <c r="M77" s="12">
        <f t="shared" si="25"/>
        <v>3.2</v>
      </c>
      <c r="N77" s="12">
        <f t="shared" si="26"/>
        <v>3</v>
      </c>
      <c r="O77" s="12">
        <f t="shared" si="27"/>
        <v>0</v>
      </c>
    </row>
    <row r="78" spans="1:15" ht="15" customHeight="1" x14ac:dyDescent="0.25">
      <c r="A78" s="19"/>
      <c r="C78" s="15" t="s">
        <v>22</v>
      </c>
      <c r="D78" s="8">
        <f t="shared" si="1"/>
        <v>32.5</v>
      </c>
      <c r="E78" s="16">
        <v>32.5</v>
      </c>
      <c r="F78" s="16">
        <v>31.6</v>
      </c>
      <c r="G78" s="16"/>
      <c r="H78" s="9">
        <f t="shared" si="2"/>
        <v>0</v>
      </c>
      <c r="I78" s="10"/>
      <c r="J78" s="10"/>
      <c r="K78" s="203"/>
      <c r="L78" s="12">
        <f t="shared" si="24"/>
        <v>32.5</v>
      </c>
      <c r="M78" s="12">
        <f t="shared" si="25"/>
        <v>32.5</v>
      </c>
      <c r="N78" s="12">
        <f t="shared" si="26"/>
        <v>31.6</v>
      </c>
      <c r="O78" s="12">
        <f t="shared" si="27"/>
        <v>0</v>
      </c>
    </row>
    <row r="79" spans="1:15" ht="15" customHeight="1" x14ac:dyDescent="0.25">
      <c r="A79" s="40"/>
      <c r="B79" s="233"/>
      <c r="C79" s="97" t="s">
        <v>24</v>
      </c>
      <c r="D79" s="8">
        <f t="shared" si="1"/>
        <v>19</v>
      </c>
      <c r="E79" s="16">
        <v>19</v>
      </c>
      <c r="F79" s="16">
        <v>18.2</v>
      </c>
      <c r="G79" s="16"/>
      <c r="H79" s="9">
        <f t="shared" si="2"/>
        <v>0</v>
      </c>
      <c r="I79" s="10"/>
      <c r="J79" s="10"/>
      <c r="K79" s="203"/>
      <c r="L79" s="11">
        <f>M79+O79</f>
        <v>19</v>
      </c>
      <c r="M79" s="11">
        <f>E79+I79</f>
        <v>19</v>
      </c>
      <c r="N79" s="11">
        <f>F79+J79</f>
        <v>18.2</v>
      </c>
      <c r="O79" s="11">
        <f>G79+K79</f>
        <v>0</v>
      </c>
    </row>
    <row r="80" spans="1:15" ht="15" customHeight="1" x14ac:dyDescent="0.25">
      <c r="A80" s="5" t="s">
        <v>80</v>
      </c>
      <c r="B80" s="17" t="s">
        <v>18</v>
      </c>
      <c r="C80" s="15"/>
      <c r="D80" s="8">
        <f t="shared" si="1"/>
        <v>80.5</v>
      </c>
      <c r="E80" s="16">
        <f t="shared" ref="E80:O80" si="32">SUM(E81:E84)</f>
        <v>80.5</v>
      </c>
      <c r="F80" s="16">
        <f t="shared" si="32"/>
        <v>72.3</v>
      </c>
      <c r="G80" s="16">
        <f t="shared" si="32"/>
        <v>0</v>
      </c>
      <c r="H80" s="9">
        <f t="shared" si="2"/>
        <v>0</v>
      </c>
      <c r="I80" s="10">
        <f t="shared" si="32"/>
        <v>0</v>
      </c>
      <c r="J80" s="10">
        <f t="shared" si="32"/>
        <v>0</v>
      </c>
      <c r="K80" s="203">
        <f t="shared" si="32"/>
        <v>0</v>
      </c>
      <c r="L80" s="12">
        <f t="shared" si="32"/>
        <v>80.5</v>
      </c>
      <c r="M80" s="12">
        <f t="shared" si="32"/>
        <v>80.5</v>
      </c>
      <c r="N80" s="12">
        <f t="shared" si="32"/>
        <v>72.3</v>
      </c>
      <c r="O80" s="12">
        <f t="shared" si="32"/>
        <v>0</v>
      </c>
    </row>
    <row r="81" spans="1:15" ht="15" customHeight="1" x14ac:dyDescent="0.25">
      <c r="A81" s="19"/>
      <c r="C81" s="15" t="s">
        <v>9</v>
      </c>
      <c r="D81" s="8">
        <f t="shared" si="1"/>
        <v>38.700000000000003</v>
      </c>
      <c r="E81" s="16">
        <v>38.700000000000003</v>
      </c>
      <c r="F81" s="16">
        <v>32.1</v>
      </c>
      <c r="G81" s="16"/>
      <c r="H81" s="9">
        <f t="shared" si="2"/>
        <v>0</v>
      </c>
      <c r="I81" s="10"/>
      <c r="J81" s="10"/>
      <c r="K81" s="203"/>
      <c r="L81" s="12">
        <f t="shared" si="24"/>
        <v>38.700000000000003</v>
      </c>
      <c r="M81" s="12">
        <f t="shared" si="25"/>
        <v>38.700000000000003</v>
      </c>
      <c r="N81" s="12">
        <f t="shared" si="26"/>
        <v>32.1</v>
      </c>
      <c r="O81" s="12">
        <f t="shared" si="27"/>
        <v>0</v>
      </c>
    </row>
    <row r="82" spans="1:15" ht="15" customHeight="1" x14ac:dyDescent="0.25">
      <c r="A82" s="19"/>
      <c r="C82" s="15" t="s">
        <v>31</v>
      </c>
      <c r="D82" s="8">
        <f t="shared" si="1"/>
        <v>3.3</v>
      </c>
      <c r="E82" s="16">
        <v>3.3</v>
      </c>
      <c r="F82" s="16">
        <v>3</v>
      </c>
      <c r="G82" s="16"/>
      <c r="H82" s="9">
        <f t="shared" si="2"/>
        <v>0</v>
      </c>
      <c r="I82" s="10"/>
      <c r="J82" s="10"/>
      <c r="K82" s="203"/>
      <c r="L82" s="12">
        <f t="shared" si="24"/>
        <v>3.3</v>
      </c>
      <c r="M82" s="12">
        <f t="shared" si="25"/>
        <v>3.3</v>
      </c>
      <c r="N82" s="12">
        <f t="shared" si="26"/>
        <v>3</v>
      </c>
      <c r="O82" s="12">
        <f t="shared" si="27"/>
        <v>0</v>
      </c>
    </row>
    <row r="83" spans="1:15" ht="15" customHeight="1" x14ac:dyDescent="0.25">
      <c r="A83" s="19"/>
      <c r="C83" s="15" t="s">
        <v>22</v>
      </c>
      <c r="D83" s="8">
        <f t="shared" si="1"/>
        <v>29.3</v>
      </c>
      <c r="E83" s="16">
        <v>29.3</v>
      </c>
      <c r="F83" s="16">
        <v>28.5</v>
      </c>
      <c r="G83" s="16"/>
      <c r="H83" s="9">
        <f t="shared" si="2"/>
        <v>0</v>
      </c>
      <c r="I83" s="10"/>
      <c r="J83" s="10"/>
      <c r="K83" s="203"/>
      <c r="L83" s="12">
        <f t="shared" si="24"/>
        <v>29.3</v>
      </c>
      <c r="M83" s="12">
        <f t="shared" si="25"/>
        <v>29.3</v>
      </c>
      <c r="N83" s="12">
        <f t="shared" si="26"/>
        <v>28.5</v>
      </c>
      <c r="O83" s="12">
        <f t="shared" si="27"/>
        <v>0</v>
      </c>
    </row>
    <row r="84" spans="1:15" ht="15" customHeight="1" x14ac:dyDescent="0.25">
      <c r="A84" s="40"/>
      <c r="B84" s="233"/>
      <c r="C84" s="97" t="s">
        <v>24</v>
      </c>
      <c r="D84" s="8">
        <f t="shared" si="1"/>
        <v>9.1999999999999993</v>
      </c>
      <c r="E84" s="16">
        <v>9.1999999999999993</v>
      </c>
      <c r="F84" s="16">
        <v>8.6999999999999993</v>
      </c>
      <c r="G84" s="16"/>
      <c r="H84" s="9">
        <f t="shared" si="2"/>
        <v>0</v>
      </c>
      <c r="I84" s="10"/>
      <c r="J84" s="10"/>
      <c r="K84" s="203"/>
      <c r="L84" s="11">
        <f>M84+O84</f>
        <v>9.1999999999999993</v>
      </c>
      <c r="M84" s="11">
        <f>E84+I84</f>
        <v>9.1999999999999993</v>
      </c>
      <c r="N84" s="11">
        <f>F84+J84</f>
        <v>8.6999999999999993</v>
      </c>
      <c r="O84" s="11">
        <f>G84+K84</f>
        <v>0</v>
      </c>
    </row>
    <row r="85" spans="1:15" ht="15" customHeight="1" x14ac:dyDescent="0.25">
      <c r="A85" s="5" t="s">
        <v>81</v>
      </c>
      <c r="B85" s="17" t="s">
        <v>19</v>
      </c>
      <c r="C85" s="15"/>
      <c r="D85" s="8">
        <f t="shared" si="1"/>
        <v>180.9</v>
      </c>
      <c r="E85" s="16">
        <f>SUM(E86:E88)</f>
        <v>180.9</v>
      </c>
      <c r="F85" s="16">
        <f>SUM(F86:F88)</f>
        <v>149</v>
      </c>
      <c r="G85" s="16">
        <f t="shared" ref="G85:O85" si="33">SUM(G86:G88)</f>
        <v>0</v>
      </c>
      <c r="H85" s="9">
        <f t="shared" si="2"/>
        <v>0</v>
      </c>
      <c r="I85" s="10">
        <f t="shared" si="33"/>
        <v>0</v>
      </c>
      <c r="J85" s="10">
        <f t="shared" si="33"/>
        <v>0</v>
      </c>
      <c r="K85" s="203">
        <f t="shared" si="33"/>
        <v>0</v>
      </c>
      <c r="L85" s="12">
        <f t="shared" si="33"/>
        <v>180.9</v>
      </c>
      <c r="M85" s="12">
        <f t="shared" si="33"/>
        <v>180.9</v>
      </c>
      <c r="N85" s="12">
        <f t="shared" si="33"/>
        <v>149</v>
      </c>
      <c r="O85" s="12">
        <f t="shared" si="33"/>
        <v>0</v>
      </c>
    </row>
    <row r="86" spans="1:15" ht="15" customHeight="1" x14ac:dyDescent="0.25">
      <c r="A86" s="19"/>
      <c r="C86" s="15" t="s">
        <v>9</v>
      </c>
      <c r="D86" s="8">
        <f t="shared" si="1"/>
        <v>125</v>
      </c>
      <c r="E86" s="16">
        <v>125</v>
      </c>
      <c r="F86" s="16">
        <v>96.4</v>
      </c>
      <c r="G86" s="16"/>
      <c r="H86" s="9">
        <f t="shared" si="2"/>
        <v>0</v>
      </c>
      <c r="I86" s="10"/>
      <c r="J86" s="10"/>
      <c r="K86" s="203"/>
      <c r="L86" s="12">
        <f t="shared" si="24"/>
        <v>125</v>
      </c>
      <c r="M86" s="12">
        <f t="shared" si="25"/>
        <v>125</v>
      </c>
      <c r="N86" s="12">
        <f t="shared" si="26"/>
        <v>96.4</v>
      </c>
      <c r="O86" s="12">
        <f t="shared" si="27"/>
        <v>0</v>
      </c>
    </row>
    <row r="87" spans="1:15" ht="15" customHeight="1" x14ac:dyDescent="0.25">
      <c r="A87" s="19"/>
      <c r="C87" s="15" t="s">
        <v>31</v>
      </c>
      <c r="D87" s="8">
        <f t="shared" si="1"/>
        <v>15.5</v>
      </c>
      <c r="E87" s="16">
        <v>15.5</v>
      </c>
      <c r="F87" s="16">
        <v>15.2</v>
      </c>
      <c r="G87" s="16"/>
      <c r="H87" s="9">
        <f t="shared" si="2"/>
        <v>0</v>
      </c>
      <c r="I87" s="10"/>
      <c r="J87" s="10"/>
      <c r="K87" s="203"/>
      <c r="L87" s="12">
        <f t="shared" si="24"/>
        <v>15.5</v>
      </c>
      <c r="M87" s="12">
        <f t="shared" si="25"/>
        <v>15.5</v>
      </c>
      <c r="N87" s="12">
        <f t="shared" si="26"/>
        <v>15.2</v>
      </c>
      <c r="O87" s="12">
        <f t="shared" si="27"/>
        <v>0</v>
      </c>
    </row>
    <row r="88" spans="1:15" ht="15" customHeight="1" x14ac:dyDescent="0.25">
      <c r="A88" s="19"/>
      <c r="C88" s="15" t="s">
        <v>22</v>
      </c>
      <c r="D88" s="8">
        <f t="shared" si="1"/>
        <v>40.4</v>
      </c>
      <c r="E88" s="16">
        <v>40.4</v>
      </c>
      <c r="F88" s="16">
        <v>37.4</v>
      </c>
      <c r="G88" s="16"/>
      <c r="H88" s="9">
        <f t="shared" si="2"/>
        <v>0</v>
      </c>
      <c r="I88" s="10"/>
      <c r="J88" s="10"/>
      <c r="K88" s="203"/>
      <c r="L88" s="12">
        <f t="shared" si="24"/>
        <v>40.4</v>
      </c>
      <c r="M88" s="12">
        <f t="shared" si="25"/>
        <v>40.4</v>
      </c>
      <c r="N88" s="12">
        <f t="shared" si="26"/>
        <v>37.4</v>
      </c>
      <c r="O88" s="12">
        <f t="shared" si="27"/>
        <v>0</v>
      </c>
    </row>
    <row r="89" spans="1:15" ht="30" x14ac:dyDescent="0.25">
      <c r="A89" s="13" t="s">
        <v>82</v>
      </c>
      <c r="B89" s="239" t="s">
        <v>26</v>
      </c>
      <c r="C89" s="15" t="s">
        <v>9</v>
      </c>
      <c r="D89" s="8">
        <f t="shared" si="1"/>
        <v>1454.7</v>
      </c>
      <c r="E89" s="16">
        <v>130</v>
      </c>
      <c r="F89" s="16"/>
      <c r="G89" s="16">
        <v>1324.7</v>
      </c>
      <c r="H89" s="9">
        <f t="shared" si="2"/>
        <v>0</v>
      </c>
      <c r="I89" s="10"/>
      <c r="J89" s="10"/>
      <c r="K89" s="203"/>
      <c r="L89" s="12">
        <f>M89+O89</f>
        <v>1454.7</v>
      </c>
      <c r="M89" s="12">
        <f t="shared" ref="M89:O90" si="34">E89+I89</f>
        <v>130</v>
      </c>
      <c r="N89" s="12">
        <f t="shared" si="34"/>
        <v>0</v>
      </c>
      <c r="O89" s="12">
        <f t="shared" si="34"/>
        <v>1324.7</v>
      </c>
    </row>
    <row r="90" spans="1:15" ht="15" customHeight="1" x14ac:dyDescent="0.25">
      <c r="A90" s="19" t="s">
        <v>83</v>
      </c>
      <c r="B90" s="35" t="s">
        <v>165</v>
      </c>
      <c r="C90" s="97" t="s">
        <v>21</v>
      </c>
      <c r="D90" s="8">
        <f t="shared" si="1"/>
        <v>5</v>
      </c>
      <c r="E90" s="16">
        <v>5</v>
      </c>
      <c r="F90" s="16"/>
      <c r="G90" s="16"/>
      <c r="H90" s="9">
        <f t="shared" si="2"/>
        <v>0</v>
      </c>
      <c r="I90" s="10"/>
      <c r="J90" s="10"/>
      <c r="K90" s="203"/>
      <c r="L90" s="12">
        <f>M90+O90</f>
        <v>5</v>
      </c>
      <c r="M90" s="12">
        <f t="shared" si="34"/>
        <v>5</v>
      </c>
      <c r="N90" s="12">
        <f t="shared" si="34"/>
        <v>0</v>
      </c>
      <c r="O90" s="12">
        <f t="shared" si="34"/>
        <v>0</v>
      </c>
    </row>
    <row r="91" spans="1:15" ht="15.95" customHeight="1" x14ac:dyDescent="0.25">
      <c r="A91" s="20" t="s">
        <v>84</v>
      </c>
      <c r="B91" s="240" t="s">
        <v>169</v>
      </c>
      <c r="C91" s="72"/>
      <c r="D91" s="73">
        <f t="shared" ref="D91:K91" si="35">D26+D27+D32+D38+D43+D49+D54+D59+D64+D69+D75+D80+D85+D89+D90</f>
        <v>6403.5999999999995</v>
      </c>
      <c r="E91" s="73">
        <f t="shared" si="35"/>
        <v>4935.0999999999995</v>
      </c>
      <c r="F91" s="73">
        <f t="shared" si="35"/>
        <v>3544.5</v>
      </c>
      <c r="G91" s="73">
        <f t="shared" si="35"/>
        <v>1468.5</v>
      </c>
      <c r="H91" s="74">
        <f t="shared" si="35"/>
        <v>0</v>
      </c>
      <c r="I91" s="74">
        <f t="shared" si="35"/>
        <v>0</v>
      </c>
      <c r="J91" s="74">
        <f t="shared" si="35"/>
        <v>0</v>
      </c>
      <c r="K91" s="241">
        <f t="shared" si="35"/>
        <v>0</v>
      </c>
      <c r="L91" s="44">
        <f>M91+O91</f>
        <v>6403.5999999999995</v>
      </c>
      <c r="M91" s="44">
        <f>M26+M27+M32+M38+M43+M49+M54+M59+M64+M69+M75+M80+M85+M89+M90</f>
        <v>4935.0999999999995</v>
      </c>
      <c r="N91" s="44">
        <f>N26+N27+N32+N38+N43+N49+N54+N59+N64+N69+N75+N80+N85+N89+N90</f>
        <v>3544.5</v>
      </c>
      <c r="O91" s="44">
        <f>O26+O27+O32+O38+O43+O49+O54+O59+O64+O69+O75+O80+O85+O89+O90</f>
        <v>1468.5</v>
      </c>
    </row>
    <row r="92" spans="1:15" ht="15.95" customHeight="1" x14ac:dyDescent="0.25">
      <c r="A92" s="157" t="s">
        <v>85</v>
      </c>
      <c r="B92" s="614" t="s">
        <v>58</v>
      </c>
      <c r="C92" s="615"/>
      <c r="D92" s="615"/>
      <c r="E92" s="615"/>
      <c r="F92" s="615"/>
      <c r="G92" s="615"/>
      <c r="H92" s="615"/>
      <c r="I92" s="615"/>
      <c r="J92" s="615"/>
      <c r="K92" s="615"/>
      <c r="L92" s="615"/>
      <c r="M92" s="615"/>
      <c r="N92" s="615"/>
      <c r="O92" s="616"/>
    </row>
    <row r="93" spans="1:15" ht="15" customHeight="1" x14ac:dyDescent="0.25">
      <c r="A93" s="5" t="s">
        <v>86</v>
      </c>
      <c r="B93" s="80" t="s">
        <v>20</v>
      </c>
      <c r="C93" s="81"/>
      <c r="D93" s="8">
        <f>D94+D95+D96+D99+D100</f>
        <v>2105.4</v>
      </c>
      <c r="E93" s="8">
        <f t="shared" ref="E93:O93" si="36">E94+E95+E96+E99+E100</f>
        <v>1770</v>
      </c>
      <c r="F93" s="8">
        <f t="shared" si="36"/>
        <v>0</v>
      </c>
      <c r="G93" s="8">
        <f t="shared" si="36"/>
        <v>335.4</v>
      </c>
      <c r="H93" s="9">
        <f t="shared" ref="H93:H100" si="37">I93+K93</f>
        <v>0</v>
      </c>
      <c r="I93" s="9">
        <f t="shared" si="36"/>
        <v>0</v>
      </c>
      <c r="J93" s="9">
        <f t="shared" si="36"/>
        <v>0</v>
      </c>
      <c r="K93" s="232">
        <f t="shared" si="36"/>
        <v>0</v>
      </c>
      <c r="L93" s="11">
        <f t="shared" si="36"/>
        <v>2105.4</v>
      </c>
      <c r="M93" s="11">
        <f t="shared" si="36"/>
        <v>1770</v>
      </c>
      <c r="N93" s="11">
        <f t="shared" si="36"/>
        <v>0</v>
      </c>
      <c r="O93" s="11">
        <f t="shared" si="36"/>
        <v>335.4</v>
      </c>
    </row>
    <row r="94" spans="1:15" ht="15" customHeight="1" x14ac:dyDescent="0.25">
      <c r="A94" s="19"/>
      <c r="B94" s="80"/>
      <c r="C94" s="30" t="s">
        <v>21</v>
      </c>
      <c r="D94" s="16">
        <f t="shared" ref="D94:D100" si="38">E94+G94</f>
        <v>50</v>
      </c>
      <c r="E94" s="16">
        <v>50</v>
      </c>
      <c r="F94" s="16"/>
      <c r="G94" s="16"/>
      <c r="H94" s="9">
        <f t="shared" si="37"/>
        <v>0</v>
      </c>
      <c r="I94" s="10"/>
      <c r="J94" s="10"/>
      <c r="K94" s="203"/>
      <c r="L94" s="12">
        <f t="shared" ref="L94:L144" si="39">M94+O94</f>
        <v>50</v>
      </c>
      <c r="M94" s="12">
        <f t="shared" ref="M94:M144" si="40">E94+I94</f>
        <v>50</v>
      </c>
      <c r="N94" s="12">
        <f t="shared" ref="N94:N144" si="41">F94+J94</f>
        <v>0</v>
      </c>
      <c r="O94" s="12">
        <f t="shared" ref="O94:O144" si="42">G94+K94</f>
        <v>0</v>
      </c>
    </row>
    <row r="95" spans="1:15" x14ac:dyDescent="0.25">
      <c r="A95" s="19"/>
      <c r="B95" s="80"/>
      <c r="C95" s="164" t="s">
        <v>25</v>
      </c>
      <c r="D95" s="16">
        <f t="shared" si="38"/>
        <v>188.3</v>
      </c>
      <c r="E95" s="16"/>
      <c r="F95" s="16"/>
      <c r="G95" s="16">
        <v>188.3</v>
      </c>
      <c r="H95" s="9">
        <f t="shared" si="37"/>
        <v>0</v>
      </c>
      <c r="I95" s="10"/>
      <c r="J95" s="10"/>
      <c r="K95" s="203"/>
      <c r="L95" s="12">
        <f>M95+O95</f>
        <v>188.3</v>
      </c>
      <c r="M95" s="12">
        <f>E95+I95</f>
        <v>0</v>
      </c>
      <c r="N95" s="12">
        <f>F95+J95</f>
        <v>0</v>
      </c>
      <c r="O95" s="12">
        <f>G95+K95</f>
        <v>188.3</v>
      </c>
    </row>
    <row r="96" spans="1:15" ht="15" customHeight="1" x14ac:dyDescent="0.25">
      <c r="A96" s="40"/>
      <c r="B96" s="242"/>
      <c r="C96" s="405" t="s">
        <v>31</v>
      </c>
      <c r="D96" s="243">
        <f>D97+D98</f>
        <v>1505.6</v>
      </c>
      <c r="E96" s="16">
        <f t="shared" ref="E96:O96" si="43">E97+E98</f>
        <v>1497.1</v>
      </c>
      <c r="F96" s="16">
        <f t="shared" si="43"/>
        <v>0</v>
      </c>
      <c r="G96" s="16">
        <f t="shared" si="43"/>
        <v>8.5</v>
      </c>
      <c r="H96" s="9">
        <f>I96+K96</f>
        <v>0</v>
      </c>
      <c r="I96" s="10">
        <f>I97+I98</f>
        <v>0</v>
      </c>
      <c r="J96" s="10">
        <f t="shared" ref="J96:K96" si="44">J97+J98</f>
        <v>0</v>
      </c>
      <c r="K96" s="10">
        <f t="shared" si="44"/>
        <v>0</v>
      </c>
      <c r="L96" s="12">
        <f t="shared" si="43"/>
        <v>1505.6</v>
      </c>
      <c r="M96" s="12">
        <f t="shared" si="43"/>
        <v>1497.1</v>
      </c>
      <c r="N96" s="12">
        <f t="shared" si="43"/>
        <v>0</v>
      </c>
      <c r="O96" s="12">
        <f t="shared" si="43"/>
        <v>8.5</v>
      </c>
    </row>
    <row r="97" spans="1:15" ht="15" hidden="1" customHeight="1" x14ac:dyDescent="0.25">
      <c r="A97" s="244"/>
      <c r="B97" s="245" t="s">
        <v>8</v>
      </c>
      <c r="C97" s="245"/>
      <c r="D97" s="246">
        <f t="shared" si="38"/>
        <v>105.6</v>
      </c>
      <c r="E97" s="247">
        <v>97.1</v>
      </c>
      <c r="F97" s="247"/>
      <c r="G97" s="247">
        <v>8.5</v>
      </c>
      <c r="H97" s="352">
        <f t="shared" si="37"/>
        <v>0</v>
      </c>
      <c r="I97" s="247"/>
      <c r="J97" s="247"/>
      <c r="K97" s="353"/>
      <c r="L97" s="247">
        <f t="shared" si="39"/>
        <v>105.6</v>
      </c>
      <c r="M97" s="247">
        <f t="shared" si="40"/>
        <v>97.1</v>
      </c>
      <c r="N97" s="247">
        <f t="shared" si="41"/>
        <v>0</v>
      </c>
      <c r="O97" s="247">
        <f t="shared" si="42"/>
        <v>8.5</v>
      </c>
    </row>
    <row r="98" spans="1:15" ht="27.95" customHeight="1" x14ac:dyDescent="0.25">
      <c r="A98" s="40"/>
      <c r="B98" s="248" t="s">
        <v>164</v>
      </c>
      <c r="C98" s="411"/>
      <c r="D98" s="243">
        <f t="shared" si="38"/>
        <v>1400</v>
      </c>
      <c r="E98" s="16">
        <v>1400</v>
      </c>
      <c r="F98" s="96"/>
      <c r="G98" s="96"/>
      <c r="H98" s="9">
        <f t="shared" si="37"/>
        <v>0</v>
      </c>
      <c r="I98" s="10"/>
      <c r="J98" s="10"/>
      <c r="K98" s="203"/>
      <c r="L98" s="12">
        <f t="shared" si="39"/>
        <v>1400</v>
      </c>
      <c r="M98" s="12">
        <f t="shared" si="40"/>
        <v>1400</v>
      </c>
      <c r="N98" s="12">
        <f t="shared" si="41"/>
        <v>0</v>
      </c>
      <c r="O98" s="12">
        <f t="shared" si="42"/>
        <v>0</v>
      </c>
    </row>
    <row r="99" spans="1:15" ht="15" customHeight="1" x14ac:dyDescent="0.25">
      <c r="A99" s="40"/>
      <c r="B99" s="41"/>
      <c r="C99" s="249" t="s">
        <v>22</v>
      </c>
      <c r="D99" s="16">
        <f t="shared" si="38"/>
        <v>310.60000000000002</v>
      </c>
      <c r="E99" s="16">
        <v>172</v>
      </c>
      <c r="F99" s="16"/>
      <c r="G99" s="16">
        <v>138.6</v>
      </c>
      <c r="H99" s="9">
        <f t="shared" si="37"/>
        <v>0</v>
      </c>
      <c r="I99" s="10"/>
      <c r="J99" s="10"/>
      <c r="K99" s="203"/>
      <c r="L99" s="12">
        <f t="shared" si="39"/>
        <v>310.60000000000002</v>
      </c>
      <c r="M99" s="12">
        <f t="shared" si="40"/>
        <v>172</v>
      </c>
      <c r="N99" s="12">
        <f t="shared" si="41"/>
        <v>0</v>
      </c>
      <c r="O99" s="12">
        <f t="shared" si="42"/>
        <v>138.6</v>
      </c>
    </row>
    <row r="100" spans="1:15" ht="15" customHeight="1" x14ac:dyDescent="0.25">
      <c r="A100" s="40"/>
      <c r="B100" s="41"/>
      <c r="C100" s="82" t="s">
        <v>30</v>
      </c>
      <c r="D100" s="16">
        <f t="shared" si="38"/>
        <v>50.9</v>
      </c>
      <c r="E100" s="16">
        <v>50.9</v>
      </c>
      <c r="F100" s="16"/>
      <c r="G100" s="16"/>
      <c r="H100" s="9">
        <f t="shared" si="37"/>
        <v>0</v>
      </c>
      <c r="I100" s="10"/>
      <c r="J100" s="10"/>
      <c r="K100" s="203"/>
      <c r="L100" s="12">
        <f t="shared" si="39"/>
        <v>50.9</v>
      </c>
      <c r="M100" s="12">
        <f t="shared" si="40"/>
        <v>50.9</v>
      </c>
      <c r="N100" s="12">
        <f t="shared" si="41"/>
        <v>0</v>
      </c>
      <c r="O100" s="12">
        <f t="shared" si="42"/>
        <v>0</v>
      </c>
    </row>
    <row r="101" spans="1:15" ht="15" customHeight="1" x14ac:dyDescent="0.25">
      <c r="A101" s="32" t="s">
        <v>87</v>
      </c>
      <c r="B101" s="235" t="s">
        <v>7</v>
      </c>
      <c r="C101" s="97"/>
      <c r="D101" s="16">
        <f>SUM(D102:D104)</f>
        <v>17.100000000000001</v>
      </c>
      <c r="E101" s="16">
        <f>SUM(E102:E104)</f>
        <v>17.100000000000001</v>
      </c>
      <c r="F101" s="16">
        <f>SUM(F102:F104)</f>
        <v>0</v>
      </c>
      <c r="G101" s="16">
        <f t="shared" ref="G101:O101" si="45">SUM(G102:G104)</f>
        <v>0</v>
      </c>
      <c r="H101" s="10">
        <f t="shared" si="45"/>
        <v>0</v>
      </c>
      <c r="I101" s="10">
        <f t="shared" si="45"/>
        <v>0</v>
      </c>
      <c r="J101" s="10">
        <f t="shared" si="45"/>
        <v>0</v>
      </c>
      <c r="K101" s="203">
        <f t="shared" si="45"/>
        <v>0</v>
      </c>
      <c r="L101" s="12">
        <f t="shared" si="45"/>
        <v>17.100000000000001</v>
      </c>
      <c r="M101" s="12">
        <f t="shared" si="45"/>
        <v>17.100000000000001</v>
      </c>
      <c r="N101" s="12">
        <f t="shared" si="45"/>
        <v>0</v>
      </c>
      <c r="O101" s="12">
        <f t="shared" si="45"/>
        <v>0</v>
      </c>
    </row>
    <row r="102" spans="1:15" ht="15" customHeight="1" x14ac:dyDescent="0.25">
      <c r="A102" s="40"/>
      <c r="B102" s="250"/>
      <c r="C102" s="97" t="s">
        <v>25</v>
      </c>
      <c r="D102" s="16">
        <f>E102+G102</f>
        <v>8.3000000000000007</v>
      </c>
      <c r="E102" s="16">
        <v>8.3000000000000007</v>
      </c>
      <c r="F102" s="16"/>
      <c r="G102" s="16"/>
      <c r="H102" s="9">
        <f>I102+K102</f>
        <v>0</v>
      </c>
      <c r="I102" s="10"/>
      <c r="J102" s="10"/>
      <c r="K102" s="203"/>
      <c r="L102" s="12">
        <f t="shared" si="39"/>
        <v>8.3000000000000007</v>
      </c>
      <c r="M102" s="12">
        <f t="shared" si="40"/>
        <v>8.3000000000000007</v>
      </c>
      <c r="N102" s="12">
        <f t="shared" si="41"/>
        <v>0</v>
      </c>
      <c r="O102" s="12">
        <f t="shared" si="42"/>
        <v>0</v>
      </c>
    </row>
    <row r="103" spans="1:15" ht="15" customHeight="1" x14ac:dyDescent="0.25">
      <c r="A103" s="40"/>
      <c r="B103" s="236"/>
      <c r="C103" s="97" t="s">
        <v>31</v>
      </c>
      <c r="D103" s="16">
        <f>E103+G103</f>
        <v>1.7</v>
      </c>
      <c r="E103" s="16">
        <v>1.7</v>
      </c>
      <c r="F103" s="16"/>
      <c r="G103" s="16"/>
      <c r="H103" s="9">
        <f t="shared" ref="H103:H144" si="46">I103+K103</f>
        <v>0</v>
      </c>
      <c r="I103" s="10"/>
      <c r="J103" s="10"/>
      <c r="K103" s="203"/>
      <c r="L103" s="12">
        <f t="shared" si="39"/>
        <v>1.7</v>
      </c>
      <c r="M103" s="12">
        <f t="shared" si="40"/>
        <v>1.7</v>
      </c>
      <c r="N103" s="12">
        <f t="shared" si="41"/>
        <v>0</v>
      </c>
      <c r="O103" s="12">
        <f t="shared" si="42"/>
        <v>0</v>
      </c>
    </row>
    <row r="104" spans="1:15" ht="15" customHeight="1" x14ac:dyDescent="0.25">
      <c r="A104" s="40"/>
      <c r="B104" s="236"/>
      <c r="C104" s="97" t="s">
        <v>22</v>
      </c>
      <c r="D104" s="16">
        <f>E104+G104</f>
        <v>7.1</v>
      </c>
      <c r="E104" s="16">
        <v>7.1</v>
      </c>
      <c r="F104" s="16"/>
      <c r="G104" s="16"/>
      <c r="H104" s="9">
        <f t="shared" si="46"/>
        <v>0</v>
      </c>
      <c r="I104" s="10"/>
      <c r="J104" s="10"/>
      <c r="K104" s="203"/>
      <c r="L104" s="12">
        <f t="shared" si="39"/>
        <v>7.1</v>
      </c>
      <c r="M104" s="12">
        <f t="shared" si="40"/>
        <v>7.1</v>
      </c>
      <c r="N104" s="12">
        <f t="shared" si="41"/>
        <v>0</v>
      </c>
      <c r="O104" s="12">
        <f t="shared" si="42"/>
        <v>0</v>
      </c>
    </row>
    <row r="105" spans="1:15" ht="15" customHeight="1" x14ac:dyDescent="0.25">
      <c r="A105" s="32" t="s">
        <v>88</v>
      </c>
      <c r="B105" s="17" t="s">
        <v>10</v>
      </c>
      <c r="C105" s="97"/>
      <c r="D105" s="16">
        <f>SUM(D106:D108)</f>
        <v>17.7</v>
      </c>
      <c r="E105" s="16">
        <f>SUM(E106:E108)</f>
        <v>17.7</v>
      </c>
      <c r="F105" s="16">
        <f t="shared" ref="F105:O105" si="47">SUM(F106:F108)</f>
        <v>0</v>
      </c>
      <c r="G105" s="16">
        <f t="shared" si="47"/>
        <v>0</v>
      </c>
      <c r="H105" s="10">
        <f t="shared" si="47"/>
        <v>0</v>
      </c>
      <c r="I105" s="10">
        <f t="shared" si="47"/>
        <v>0</v>
      </c>
      <c r="J105" s="10">
        <f t="shared" si="47"/>
        <v>0</v>
      </c>
      <c r="K105" s="203">
        <f t="shared" si="47"/>
        <v>0</v>
      </c>
      <c r="L105" s="12">
        <f t="shared" si="47"/>
        <v>17.7</v>
      </c>
      <c r="M105" s="12">
        <f t="shared" si="47"/>
        <v>17.7</v>
      </c>
      <c r="N105" s="12">
        <f t="shared" si="47"/>
        <v>0</v>
      </c>
      <c r="O105" s="12">
        <f t="shared" si="47"/>
        <v>0</v>
      </c>
    </row>
    <row r="106" spans="1:15" ht="15" customHeight="1" x14ac:dyDescent="0.25">
      <c r="A106" s="40"/>
      <c r="B106" s="233"/>
      <c r="C106" s="97" t="s">
        <v>25</v>
      </c>
      <c r="D106" s="16">
        <f>E106+G106</f>
        <v>7.2</v>
      </c>
      <c r="E106" s="16">
        <v>7.2</v>
      </c>
      <c r="F106" s="16"/>
      <c r="G106" s="16"/>
      <c r="H106" s="9">
        <f t="shared" si="46"/>
        <v>0</v>
      </c>
      <c r="I106" s="10"/>
      <c r="J106" s="10"/>
      <c r="K106" s="203"/>
      <c r="L106" s="12">
        <f t="shared" si="39"/>
        <v>7.2</v>
      </c>
      <c r="M106" s="12">
        <f t="shared" si="40"/>
        <v>7.2</v>
      </c>
      <c r="N106" s="12">
        <f t="shared" si="41"/>
        <v>0</v>
      </c>
      <c r="O106" s="12">
        <f t="shared" si="42"/>
        <v>0</v>
      </c>
    </row>
    <row r="107" spans="1:15" ht="15" customHeight="1" x14ac:dyDescent="0.25">
      <c r="A107" s="40"/>
      <c r="B107" s="6"/>
      <c r="C107" s="97" t="s">
        <v>31</v>
      </c>
      <c r="D107" s="16">
        <f>E107+G107</f>
        <v>0.9</v>
      </c>
      <c r="E107" s="16">
        <v>0.9</v>
      </c>
      <c r="F107" s="16"/>
      <c r="G107" s="16"/>
      <c r="H107" s="9">
        <f t="shared" si="46"/>
        <v>0</v>
      </c>
      <c r="I107" s="10"/>
      <c r="J107" s="10"/>
      <c r="K107" s="203"/>
      <c r="L107" s="12">
        <f t="shared" si="39"/>
        <v>0.9</v>
      </c>
      <c r="M107" s="12">
        <f t="shared" si="40"/>
        <v>0.9</v>
      </c>
      <c r="N107" s="12">
        <f t="shared" si="41"/>
        <v>0</v>
      </c>
      <c r="O107" s="12">
        <f t="shared" si="42"/>
        <v>0</v>
      </c>
    </row>
    <row r="108" spans="1:15" ht="15" customHeight="1" x14ac:dyDescent="0.25">
      <c r="A108" s="40"/>
      <c r="B108" s="6"/>
      <c r="C108" s="97" t="s">
        <v>22</v>
      </c>
      <c r="D108" s="16">
        <f>E108+G108</f>
        <v>9.6</v>
      </c>
      <c r="E108" s="16">
        <v>9.6</v>
      </c>
      <c r="F108" s="16"/>
      <c r="G108" s="16"/>
      <c r="H108" s="9">
        <f t="shared" si="46"/>
        <v>0</v>
      </c>
      <c r="I108" s="10"/>
      <c r="J108" s="10"/>
      <c r="K108" s="203"/>
      <c r="L108" s="12">
        <f t="shared" si="39"/>
        <v>9.6</v>
      </c>
      <c r="M108" s="12">
        <f t="shared" si="40"/>
        <v>9.6</v>
      </c>
      <c r="N108" s="12">
        <f t="shared" si="41"/>
        <v>0</v>
      </c>
      <c r="O108" s="12">
        <f t="shared" si="42"/>
        <v>0</v>
      </c>
    </row>
    <row r="109" spans="1:15" ht="15" customHeight="1" x14ac:dyDescent="0.25">
      <c r="A109" s="32" t="s">
        <v>89</v>
      </c>
      <c r="B109" s="35" t="s">
        <v>11</v>
      </c>
      <c r="C109" s="97"/>
      <c r="D109" s="16">
        <f>SUM(D110:D112)</f>
        <v>17.600000000000001</v>
      </c>
      <c r="E109" s="16">
        <f>SUM(E110:E112)</f>
        <v>17.600000000000001</v>
      </c>
      <c r="F109" s="16">
        <f t="shared" ref="F109:O109" si="48">SUM(F110:F112)</f>
        <v>0</v>
      </c>
      <c r="G109" s="16">
        <f t="shared" si="48"/>
        <v>0</v>
      </c>
      <c r="H109" s="10">
        <f t="shared" si="48"/>
        <v>0</v>
      </c>
      <c r="I109" s="10">
        <f t="shared" si="48"/>
        <v>0</v>
      </c>
      <c r="J109" s="10">
        <f t="shared" si="48"/>
        <v>0</v>
      </c>
      <c r="K109" s="203">
        <f t="shared" si="48"/>
        <v>0</v>
      </c>
      <c r="L109" s="12">
        <f t="shared" si="48"/>
        <v>17.600000000000001</v>
      </c>
      <c r="M109" s="12">
        <f t="shared" si="48"/>
        <v>17.600000000000001</v>
      </c>
      <c r="N109" s="12">
        <f t="shared" si="48"/>
        <v>0</v>
      </c>
      <c r="O109" s="12">
        <f t="shared" si="48"/>
        <v>0</v>
      </c>
    </row>
    <row r="110" spans="1:15" ht="15" customHeight="1" x14ac:dyDescent="0.25">
      <c r="A110" s="40"/>
      <c r="B110" s="233"/>
      <c r="C110" s="97" t="s">
        <v>25</v>
      </c>
      <c r="D110" s="16">
        <f>E110+G110</f>
        <v>8.4</v>
      </c>
      <c r="E110" s="16">
        <v>8.4</v>
      </c>
      <c r="F110" s="16"/>
      <c r="G110" s="16"/>
      <c r="H110" s="9">
        <f>I110+K110</f>
        <v>0</v>
      </c>
      <c r="I110" s="10"/>
      <c r="J110" s="10"/>
      <c r="K110" s="203"/>
      <c r="L110" s="12">
        <f t="shared" si="39"/>
        <v>8.4</v>
      </c>
      <c r="M110" s="12">
        <f t="shared" si="40"/>
        <v>8.4</v>
      </c>
      <c r="N110" s="12">
        <f t="shared" si="41"/>
        <v>0</v>
      </c>
      <c r="O110" s="12">
        <f t="shared" si="42"/>
        <v>0</v>
      </c>
    </row>
    <row r="111" spans="1:15" ht="15" customHeight="1" x14ac:dyDescent="0.25">
      <c r="A111" s="40"/>
      <c r="B111" s="26"/>
      <c r="C111" s="97" t="s">
        <v>31</v>
      </c>
      <c r="D111" s="16">
        <f>E111+G111</f>
        <v>3</v>
      </c>
      <c r="E111" s="16">
        <v>3</v>
      </c>
      <c r="F111" s="16"/>
      <c r="G111" s="16"/>
      <c r="H111" s="9">
        <f t="shared" si="46"/>
        <v>0</v>
      </c>
      <c r="I111" s="10"/>
      <c r="J111" s="10"/>
      <c r="K111" s="203"/>
      <c r="L111" s="12">
        <f t="shared" si="39"/>
        <v>3</v>
      </c>
      <c r="M111" s="12">
        <f t="shared" si="40"/>
        <v>3</v>
      </c>
      <c r="N111" s="12">
        <f t="shared" si="41"/>
        <v>0</v>
      </c>
      <c r="O111" s="12">
        <f t="shared" si="42"/>
        <v>0</v>
      </c>
    </row>
    <row r="112" spans="1:15" ht="15" customHeight="1" x14ac:dyDescent="0.25">
      <c r="A112" s="40"/>
      <c r="B112" s="26"/>
      <c r="C112" s="97" t="s">
        <v>22</v>
      </c>
      <c r="D112" s="16">
        <f>E112+G112</f>
        <v>6.2</v>
      </c>
      <c r="E112" s="16">
        <v>6.2</v>
      </c>
      <c r="F112" s="16"/>
      <c r="G112" s="16"/>
      <c r="H112" s="9">
        <f t="shared" si="46"/>
        <v>0</v>
      </c>
      <c r="I112" s="10"/>
      <c r="J112" s="10"/>
      <c r="K112" s="203"/>
      <c r="L112" s="12">
        <f t="shared" si="39"/>
        <v>6.2</v>
      </c>
      <c r="M112" s="12">
        <f t="shared" si="40"/>
        <v>6.2</v>
      </c>
      <c r="N112" s="12">
        <f t="shared" si="41"/>
        <v>0</v>
      </c>
      <c r="O112" s="12">
        <f t="shared" si="42"/>
        <v>0</v>
      </c>
    </row>
    <row r="113" spans="1:15" ht="15" customHeight="1" x14ac:dyDescent="0.25">
      <c r="A113" s="32" t="s">
        <v>90</v>
      </c>
      <c r="B113" s="35" t="s">
        <v>59</v>
      </c>
      <c r="C113" s="97"/>
      <c r="D113" s="16">
        <f>SUM(D114:D116)</f>
        <v>20.6</v>
      </c>
      <c r="E113" s="16">
        <f>SUM(E114:E116)</f>
        <v>20.6</v>
      </c>
      <c r="F113" s="16">
        <f t="shared" ref="F113:O113" si="49">SUM(F114:F116)</f>
        <v>0</v>
      </c>
      <c r="G113" s="16">
        <f t="shared" si="49"/>
        <v>0</v>
      </c>
      <c r="H113" s="10">
        <f t="shared" si="49"/>
        <v>0</v>
      </c>
      <c r="I113" s="10">
        <f t="shared" si="49"/>
        <v>0</v>
      </c>
      <c r="J113" s="10">
        <f t="shared" si="49"/>
        <v>0</v>
      </c>
      <c r="K113" s="203">
        <f t="shared" si="49"/>
        <v>0</v>
      </c>
      <c r="L113" s="12">
        <f t="shared" si="49"/>
        <v>20.6</v>
      </c>
      <c r="M113" s="12">
        <f t="shared" si="49"/>
        <v>20.6</v>
      </c>
      <c r="N113" s="12">
        <f t="shared" si="49"/>
        <v>0</v>
      </c>
      <c r="O113" s="12">
        <f t="shared" si="49"/>
        <v>0</v>
      </c>
    </row>
    <row r="114" spans="1:15" ht="15" customHeight="1" x14ac:dyDescent="0.25">
      <c r="A114" s="40"/>
      <c r="B114" s="233"/>
      <c r="C114" s="97" t="s">
        <v>25</v>
      </c>
      <c r="D114" s="16">
        <f>E114+G114</f>
        <v>10.1</v>
      </c>
      <c r="E114" s="16">
        <v>10.1</v>
      </c>
      <c r="F114" s="16"/>
      <c r="G114" s="16"/>
      <c r="H114" s="9">
        <f>I114+K114</f>
        <v>0</v>
      </c>
      <c r="I114" s="10"/>
      <c r="J114" s="10"/>
      <c r="K114" s="203"/>
      <c r="L114" s="12">
        <f t="shared" si="39"/>
        <v>10.1</v>
      </c>
      <c r="M114" s="12">
        <f t="shared" si="40"/>
        <v>10.1</v>
      </c>
      <c r="N114" s="12">
        <f t="shared" si="41"/>
        <v>0</v>
      </c>
      <c r="O114" s="12">
        <f t="shared" si="42"/>
        <v>0</v>
      </c>
    </row>
    <row r="115" spans="1:15" ht="15" customHeight="1" x14ac:dyDescent="0.25">
      <c r="A115" s="40"/>
      <c r="B115" s="26"/>
      <c r="C115" s="97" t="s">
        <v>31</v>
      </c>
      <c r="D115" s="16">
        <f>E115+G115</f>
        <v>2.2000000000000002</v>
      </c>
      <c r="E115" s="16">
        <v>2.2000000000000002</v>
      </c>
      <c r="F115" s="16"/>
      <c r="G115" s="16"/>
      <c r="H115" s="9">
        <f t="shared" si="46"/>
        <v>0</v>
      </c>
      <c r="I115" s="10"/>
      <c r="J115" s="10"/>
      <c r="K115" s="203"/>
      <c r="L115" s="12">
        <f t="shared" si="39"/>
        <v>2.2000000000000002</v>
      </c>
      <c r="M115" s="12">
        <f t="shared" si="40"/>
        <v>2.2000000000000002</v>
      </c>
      <c r="N115" s="12">
        <f t="shared" si="41"/>
        <v>0</v>
      </c>
      <c r="O115" s="12">
        <f t="shared" si="42"/>
        <v>0</v>
      </c>
    </row>
    <row r="116" spans="1:15" ht="15" customHeight="1" x14ac:dyDescent="0.25">
      <c r="A116" s="40"/>
      <c r="B116" s="26"/>
      <c r="C116" s="97" t="s">
        <v>22</v>
      </c>
      <c r="D116" s="16">
        <f>E116+G116</f>
        <v>8.3000000000000007</v>
      </c>
      <c r="E116" s="16">
        <v>8.3000000000000007</v>
      </c>
      <c r="F116" s="16"/>
      <c r="G116" s="16"/>
      <c r="H116" s="9">
        <f t="shared" si="46"/>
        <v>0</v>
      </c>
      <c r="I116" s="10"/>
      <c r="J116" s="10"/>
      <c r="K116" s="203"/>
      <c r="L116" s="12">
        <f t="shared" si="39"/>
        <v>8.3000000000000007</v>
      </c>
      <c r="M116" s="12">
        <f t="shared" si="40"/>
        <v>8.3000000000000007</v>
      </c>
      <c r="N116" s="12">
        <f t="shared" si="41"/>
        <v>0</v>
      </c>
      <c r="O116" s="12">
        <f t="shared" si="42"/>
        <v>0</v>
      </c>
    </row>
    <row r="117" spans="1:15" ht="15" customHeight="1" x14ac:dyDescent="0.25">
      <c r="A117" s="32" t="s">
        <v>91</v>
      </c>
      <c r="B117" s="35" t="s">
        <v>60</v>
      </c>
      <c r="C117" s="97"/>
      <c r="D117" s="16">
        <f>SUM(D118:D120)</f>
        <v>21.3</v>
      </c>
      <c r="E117" s="16">
        <f>SUM(E118:E120)</f>
        <v>21.3</v>
      </c>
      <c r="F117" s="16">
        <f t="shared" ref="F117:O117" si="50">SUM(F118:F120)</f>
        <v>0</v>
      </c>
      <c r="G117" s="16">
        <f t="shared" si="50"/>
        <v>0</v>
      </c>
      <c r="H117" s="10">
        <f t="shared" si="50"/>
        <v>0</v>
      </c>
      <c r="I117" s="10">
        <f t="shared" si="50"/>
        <v>0</v>
      </c>
      <c r="J117" s="10">
        <f t="shared" si="50"/>
        <v>0</v>
      </c>
      <c r="K117" s="203">
        <f t="shared" si="50"/>
        <v>0</v>
      </c>
      <c r="L117" s="12">
        <f t="shared" si="50"/>
        <v>21.3</v>
      </c>
      <c r="M117" s="12">
        <f t="shared" si="50"/>
        <v>21.3</v>
      </c>
      <c r="N117" s="12">
        <f t="shared" si="50"/>
        <v>0</v>
      </c>
      <c r="O117" s="12">
        <f t="shared" si="50"/>
        <v>0</v>
      </c>
    </row>
    <row r="118" spans="1:15" ht="15" customHeight="1" x14ac:dyDescent="0.25">
      <c r="A118" s="40"/>
      <c r="B118" s="233"/>
      <c r="C118" s="97" t="s">
        <v>25</v>
      </c>
      <c r="D118" s="16">
        <f>E118+G118</f>
        <v>8.4</v>
      </c>
      <c r="E118" s="16">
        <v>8.4</v>
      </c>
      <c r="F118" s="16"/>
      <c r="G118" s="16"/>
      <c r="H118" s="9">
        <f t="shared" si="46"/>
        <v>0</v>
      </c>
      <c r="I118" s="10"/>
      <c r="J118" s="10"/>
      <c r="K118" s="203"/>
      <c r="L118" s="12">
        <f t="shared" si="39"/>
        <v>8.4</v>
      </c>
      <c r="M118" s="12">
        <f t="shared" si="40"/>
        <v>8.4</v>
      </c>
      <c r="N118" s="12">
        <f t="shared" si="41"/>
        <v>0</v>
      </c>
      <c r="O118" s="12">
        <f t="shared" si="42"/>
        <v>0</v>
      </c>
    </row>
    <row r="119" spans="1:15" ht="15" customHeight="1" x14ac:dyDescent="0.25">
      <c r="A119" s="40"/>
      <c r="B119" s="26"/>
      <c r="C119" s="97" t="s">
        <v>31</v>
      </c>
      <c r="D119" s="16">
        <f>E119+G119</f>
        <v>1.8</v>
      </c>
      <c r="E119" s="16">
        <v>1.8</v>
      </c>
      <c r="F119" s="16"/>
      <c r="G119" s="16"/>
      <c r="H119" s="9">
        <f t="shared" si="46"/>
        <v>0</v>
      </c>
      <c r="I119" s="10"/>
      <c r="J119" s="10"/>
      <c r="K119" s="203"/>
      <c r="L119" s="12">
        <f t="shared" si="39"/>
        <v>1.8</v>
      </c>
      <c r="M119" s="12">
        <f t="shared" si="40"/>
        <v>1.8</v>
      </c>
      <c r="N119" s="12">
        <f t="shared" si="41"/>
        <v>0</v>
      </c>
      <c r="O119" s="12">
        <f t="shared" si="42"/>
        <v>0</v>
      </c>
    </row>
    <row r="120" spans="1:15" ht="15" customHeight="1" x14ac:dyDescent="0.25">
      <c r="A120" s="40"/>
      <c r="B120" s="26"/>
      <c r="C120" s="97" t="s">
        <v>22</v>
      </c>
      <c r="D120" s="16">
        <f>E120+G120</f>
        <v>11.1</v>
      </c>
      <c r="E120" s="16">
        <v>11.1</v>
      </c>
      <c r="F120" s="16"/>
      <c r="G120" s="16"/>
      <c r="H120" s="9">
        <f t="shared" si="46"/>
        <v>0</v>
      </c>
      <c r="I120" s="10"/>
      <c r="J120" s="10"/>
      <c r="K120" s="203"/>
      <c r="L120" s="12">
        <f t="shared" si="39"/>
        <v>11.1</v>
      </c>
      <c r="M120" s="12">
        <f t="shared" si="40"/>
        <v>11.1</v>
      </c>
      <c r="N120" s="12">
        <f t="shared" si="41"/>
        <v>0</v>
      </c>
      <c r="O120" s="12">
        <f t="shared" si="42"/>
        <v>0</v>
      </c>
    </row>
    <row r="121" spans="1:15" ht="15" customHeight="1" x14ac:dyDescent="0.25">
      <c r="A121" s="32" t="s">
        <v>91</v>
      </c>
      <c r="B121" s="35" t="s">
        <v>14</v>
      </c>
      <c r="C121" s="97"/>
      <c r="D121" s="16">
        <f>SUM(D122:D124)</f>
        <v>25.700000000000003</v>
      </c>
      <c r="E121" s="16">
        <f>SUM(E122:E124)</f>
        <v>25.700000000000003</v>
      </c>
      <c r="F121" s="16">
        <f t="shared" ref="F121:O121" si="51">SUM(F122:F124)</f>
        <v>0</v>
      </c>
      <c r="G121" s="16">
        <f t="shared" si="51"/>
        <v>0</v>
      </c>
      <c r="H121" s="10">
        <f t="shared" si="51"/>
        <v>0</v>
      </c>
      <c r="I121" s="10">
        <f t="shared" si="51"/>
        <v>0</v>
      </c>
      <c r="J121" s="10">
        <f t="shared" si="51"/>
        <v>0</v>
      </c>
      <c r="K121" s="203">
        <f t="shared" si="51"/>
        <v>0</v>
      </c>
      <c r="L121" s="12">
        <f t="shared" si="51"/>
        <v>25.700000000000003</v>
      </c>
      <c r="M121" s="12">
        <f t="shared" si="51"/>
        <v>25.700000000000003</v>
      </c>
      <c r="N121" s="12">
        <f t="shared" si="51"/>
        <v>0</v>
      </c>
      <c r="O121" s="12">
        <f t="shared" si="51"/>
        <v>0</v>
      </c>
    </row>
    <row r="122" spans="1:15" ht="15" customHeight="1" x14ac:dyDescent="0.25">
      <c r="A122" s="40"/>
      <c r="B122" s="233"/>
      <c r="C122" s="97" t="s">
        <v>25</v>
      </c>
      <c r="D122" s="16">
        <f>E122+G122</f>
        <v>9.8000000000000007</v>
      </c>
      <c r="E122" s="16">
        <v>9.8000000000000007</v>
      </c>
      <c r="F122" s="16"/>
      <c r="G122" s="16"/>
      <c r="H122" s="9">
        <f t="shared" si="46"/>
        <v>0</v>
      </c>
      <c r="I122" s="10"/>
      <c r="J122" s="10"/>
      <c r="K122" s="203"/>
      <c r="L122" s="12">
        <f t="shared" si="39"/>
        <v>9.8000000000000007</v>
      </c>
      <c r="M122" s="12">
        <f t="shared" si="40"/>
        <v>9.8000000000000007</v>
      </c>
      <c r="N122" s="12">
        <f t="shared" si="41"/>
        <v>0</v>
      </c>
      <c r="O122" s="12">
        <f t="shared" si="42"/>
        <v>0</v>
      </c>
    </row>
    <row r="123" spans="1:15" ht="15" customHeight="1" x14ac:dyDescent="0.25">
      <c r="A123" s="40"/>
      <c r="B123" s="26"/>
      <c r="C123" s="97" t="s">
        <v>31</v>
      </c>
      <c r="D123" s="16">
        <f>E123+G123</f>
        <v>2</v>
      </c>
      <c r="E123" s="16">
        <v>2</v>
      </c>
      <c r="F123" s="16"/>
      <c r="G123" s="16"/>
      <c r="H123" s="9">
        <f t="shared" si="46"/>
        <v>0</v>
      </c>
      <c r="I123" s="10"/>
      <c r="J123" s="10"/>
      <c r="K123" s="203"/>
      <c r="L123" s="12">
        <f t="shared" si="39"/>
        <v>2</v>
      </c>
      <c r="M123" s="12">
        <f t="shared" si="40"/>
        <v>2</v>
      </c>
      <c r="N123" s="12">
        <f t="shared" si="41"/>
        <v>0</v>
      </c>
      <c r="O123" s="12">
        <f t="shared" si="42"/>
        <v>0</v>
      </c>
    </row>
    <row r="124" spans="1:15" ht="15" customHeight="1" x14ac:dyDescent="0.25">
      <c r="A124" s="40"/>
      <c r="B124" s="26"/>
      <c r="C124" s="97" t="s">
        <v>22</v>
      </c>
      <c r="D124" s="16">
        <f>E124+G124</f>
        <v>13.9</v>
      </c>
      <c r="E124" s="16">
        <v>13.9</v>
      </c>
      <c r="F124" s="16"/>
      <c r="G124" s="16"/>
      <c r="H124" s="9">
        <f t="shared" si="46"/>
        <v>0</v>
      </c>
      <c r="I124" s="10"/>
      <c r="J124" s="10"/>
      <c r="K124" s="203"/>
      <c r="L124" s="12">
        <f t="shared" si="39"/>
        <v>13.9</v>
      </c>
      <c r="M124" s="12">
        <f t="shared" si="40"/>
        <v>13.9</v>
      </c>
      <c r="N124" s="12">
        <f t="shared" si="41"/>
        <v>0</v>
      </c>
      <c r="O124" s="12">
        <f t="shared" si="42"/>
        <v>0</v>
      </c>
    </row>
    <row r="125" spans="1:15" ht="15" customHeight="1" x14ac:dyDescent="0.25">
      <c r="A125" s="32" t="s">
        <v>92</v>
      </c>
      <c r="B125" s="35" t="s">
        <v>15</v>
      </c>
      <c r="C125" s="97"/>
      <c r="D125" s="16">
        <f t="shared" ref="D125:O125" si="52">SUM(D126:D128)</f>
        <v>26</v>
      </c>
      <c r="E125" s="16">
        <f t="shared" si="52"/>
        <v>26</v>
      </c>
      <c r="F125" s="16">
        <f t="shared" si="52"/>
        <v>0</v>
      </c>
      <c r="G125" s="16">
        <f t="shared" si="52"/>
        <v>0</v>
      </c>
      <c r="H125" s="10">
        <f t="shared" si="52"/>
        <v>0</v>
      </c>
      <c r="I125" s="10">
        <f t="shared" si="52"/>
        <v>0</v>
      </c>
      <c r="J125" s="10">
        <f t="shared" si="52"/>
        <v>0</v>
      </c>
      <c r="K125" s="203">
        <f t="shared" si="52"/>
        <v>0</v>
      </c>
      <c r="L125" s="12">
        <f t="shared" si="52"/>
        <v>26</v>
      </c>
      <c r="M125" s="12">
        <f t="shared" si="52"/>
        <v>26</v>
      </c>
      <c r="N125" s="12">
        <f t="shared" si="52"/>
        <v>0</v>
      </c>
      <c r="O125" s="12">
        <f t="shared" si="52"/>
        <v>0</v>
      </c>
    </row>
    <row r="126" spans="1:15" ht="15" customHeight="1" x14ac:dyDescent="0.25">
      <c r="A126" s="40"/>
      <c r="B126" s="233"/>
      <c r="C126" s="97" t="s">
        <v>25</v>
      </c>
      <c r="D126" s="16">
        <f>E126+G126</f>
        <v>8.4</v>
      </c>
      <c r="E126" s="16">
        <v>8.4</v>
      </c>
      <c r="F126" s="16"/>
      <c r="G126" s="16"/>
      <c r="H126" s="9">
        <f t="shared" si="46"/>
        <v>0</v>
      </c>
      <c r="I126" s="10"/>
      <c r="J126" s="10"/>
      <c r="K126" s="203"/>
      <c r="L126" s="12">
        <f t="shared" si="39"/>
        <v>8.4</v>
      </c>
      <c r="M126" s="12">
        <f t="shared" si="40"/>
        <v>8.4</v>
      </c>
      <c r="N126" s="12">
        <f t="shared" si="41"/>
        <v>0</v>
      </c>
      <c r="O126" s="12">
        <f t="shared" si="42"/>
        <v>0</v>
      </c>
    </row>
    <row r="127" spans="1:15" ht="15" customHeight="1" x14ac:dyDescent="0.25">
      <c r="A127" s="40"/>
      <c r="B127" s="26"/>
      <c r="C127" s="97" t="s">
        <v>31</v>
      </c>
      <c r="D127" s="16">
        <f>E127+G127</f>
        <v>1.3</v>
      </c>
      <c r="E127" s="16">
        <v>1.3</v>
      </c>
      <c r="F127" s="16"/>
      <c r="G127" s="16"/>
      <c r="H127" s="9">
        <f t="shared" si="46"/>
        <v>0</v>
      </c>
      <c r="I127" s="10"/>
      <c r="J127" s="10"/>
      <c r="K127" s="203"/>
      <c r="L127" s="12">
        <f t="shared" si="39"/>
        <v>1.3</v>
      </c>
      <c r="M127" s="12">
        <f t="shared" si="40"/>
        <v>1.3</v>
      </c>
      <c r="N127" s="12">
        <f t="shared" si="41"/>
        <v>0</v>
      </c>
      <c r="O127" s="12">
        <f t="shared" si="42"/>
        <v>0</v>
      </c>
    </row>
    <row r="128" spans="1:15" ht="15" customHeight="1" x14ac:dyDescent="0.25">
      <c r="A128" s="40"/>
      <c r="B128" s="26"/>
      <c r="C128" s="97" t="s">
        <v>22</v>
      </c>
      <c r="D128" s="16">
        <f>E128+G128</f>
        <v>16.3</v>
      </c>
      <c r="E128" s="16">
        <v>16.3</v>
      </c>
      <c r="F128" s="16"/>
      <c r="G128" s="16"/>
      <c r="H128" s="9">
        <f t="shared" si="46"/>
        <v>0</v>
      </c>
      <c r="I128" s="10"/>
      <c r="J128" s="10"/>
      <c r="K128" s="203"/>
      <c r="L128" s="12">
        <f t="shared" si="39"/>
        <v>16.3</v>
      </c>
      <c r="M128" s="12">
        <f t="shared" si="40"/>
        <v>16.3</v>
      </c>
      <c r="N128" s="12">
        <f t="shared" si="41"/>
        <v>0</v>
      </c>
      <c r="O128" s="12">
        <f t="shared" si="42"/>
        <v>0</v>
      </c>
    </row>
    <row r="129" spans="1:15" ht="15" customHeight="1" x14ac:dyDescent="0.25">
      <c r="A129" s="32" t="s">
        <v>92</v>
      </c>
      <c r="B129" s="235" t="s">
        <v>16</v>
      </c>
      <c r="C129" s="97"/>
      <c r="D129" s="16">
        <f>SUM(D130:D132)</f>
        <v>45.2</v>
      </c>
      <c r="E129" s="16">
        <f>SUM(E130:E132)</f>
        <v>42.2</v>
      </c>
      <c r="F129" s="16">
        <f>SUM(F130:F132)</f>
        <v>0</v>
      </c>
      <c r="G129" s="16">
        <f>SUM(G130:G132)</f>
        <v>3</v>
      </c>
      <c r="H129" s="10">
        <f t="shared" ref="H129:O129" si="53">SUM(H130:H132)</f>
        <v>0</v>
      </c>
      <c r="I129" s="10">
        <f t="shared" si="53"/>
        <v>0</v>
      </c>
      <c r="J129" s="10">
        <f t="shared" si="53"/>
        <v>0</v>
      </c>
      <c r="K129" s="203">
        <f t="shared" si="53"/>
        <v>0</v>
      </c>
      <c r="L129" s="12">
        <f t="shared" si="53"/>
        <v>45.2</v>
      </c>
      <c r="M129" s="12">
        <f t="shared" si="53"/>
        <v>42.2</v>
      </c>
      <c r="N129" s="12">
        <f t="shared" si="53"/>
        <v>0</v>
      </c>
      <c r="O129" s="12">
        <f t="shared" si="53"/>
        <v>3</v>
      </c>
    </row>
    <row r="130" spans="1:15" ht="15" customHeight="1" x14ac:dyDescent="0.25">
      <c r="A130" s="40"/>
      <c r="B130" s="233"/>
      <c r="C130" s="97" t="s">
        <v>25</v>
      </c>
      <c r="D130" s="16">
        <f>E130+G130</f>
        <v>13.5</v>
      </c>
      <c r="E130" s="16">
        <v>13.5</v>
      </c>
      <c r="F130" s="16"/>
      <c r="G130" s="16"/>
      <c r="H130" s="9">
        <f t="shared" si="46"/>
        <v>0</v>
      </c>
      <c r="I130" s="10"/>
      <c r="J130" s="10"/>
      <c r="K130" s="203"/>
      <c r="L130" s="12">
        <f t="shared" si="39"/>
        <v>13.5</v>
      </c>
      <c r="M130" s="12">
        <f t="shared" si="40"/>
        <v>13.5</v>
      </c>
      <c r="N130" s="12">
        <f t="shared" si="41"/>
        <v>0</v>
      </c>
      <c r="O130" s="12">
        <f t="shared" si="42"/>
        <v>0</v>
      </c>
    </row>
    <row r="131" spans="1:15" ht="15" customHeight="1" x14ac:dyDescent="0.25">
      <c r="A131" s="40"/>
      <c r="B131" s="236"/>
      <c r="C131" s="97" t="s">
        <v>31</v>
      </c>
      <c r="D131" s="16">
        <f>E131+G131</f>
        <v>3</v>
      </c>
      <c r="E131" s="16">
        <v>3</v>
      </c>
      <c r="F131" s="16"/>
      <c r="G131" s="16"/>
      <c r="H131" s="9">
        <f t="shared" si="46"/>
        <v>0</v>
      </c>
      <c r="I131" s="10"/>
      <c r="J131" s="10"/>
      <c r="K131" s="203"/>
      <c r="L131" s="12">
        <f t="shared" si="39"/>
        <v>3</v>
      </c>
      <c r="M131" s="12">
        <f t="shared" si="40"/>
        <v>3</v>
      </c>
      <c r="N131" s="12">
        <f t="shared" si="41"/>
        <v>0</v>
      </c>
      <c r="O131" s="12">
        <f t="shared" si="42"/>
        <v>0</v>
      </c>
    </row>
    <row r="132" spans="1:15" ht="15" customHeight="1" x14ac:dyDescent="0.25">
      <c r="A132" s="40"/>
      <c r="B132" s="236"/>
      <c r="C132" s="97" t="s">
        <v>22</v>
      </c>
      <c r="D132" s="16">
        <f>E132+G132</f>
        <v>28.7</v>
      </c>
      <c r="E132" s="16">
        <v>25.7</v>
      </c>
      <c r="F132" s="16"/>
      <c r="G132" s="16">
        <v>3</v>
      </c>
      <c r="H132" s="9">
        <f t="shared" si="46"/>
        <v>0</v>
      </c>
      <c r="I132" s="10"/>
      <c r="J132" s="10"/>
      <c r="K132" s="203"/>
      <c r="L132" s="12">
        <f t="shared" si="39"/>
        <v>28.7</v>
      </c>
      <c r="M132" s="12">
        <f t="shared" si="40"/>
        <v>25.7</v>
      </c>
      <c r="N132" s="12">
        <f t="shared" si="41"/>
        <v>0</v>
      </c>
      <c r="O132" s="12">
        <f t="shared" si="42"/>
        <v>3</v>
      </c>
    </row>
    <row r="133" spans="1:15" ht="15" customHeight="1" x14ac:dyDescent="0.25">
      <c r="A133" s="32" t="s">
        <v>93</v>
      </c>
      <c r="B133" s="35" t="s">
        <v>17</v>
      </c>
      <c r="C133" s="97"/>
      <c r="D133" s="16">
        <f>SUM(D134:D136)</f>
        <v>21.8</v>
      </c>
      <c r="E133" s="16">
        <f>SUM(E134:E136)</f>
        <v>21.8</v>
      </c>
      <c r="F133" s="16">
        <f>SUM(F134:F136)</f>
        <v>0</v>
      </c>
      <c r="G133" s="16">
        <f>SUM(G134:G136)</f>
        <v>0</v>
      </c>
      <c r="H133" s="10">
        <f t="shared" ref="H133:O133" si="54">SUM(H134:H136)</f>
        <v>0</v>
      </c>
      <c r="I133" s="10">
        <f t="shared" si="54"/>
        <v>0</v>
      </c>
      <c r="J133" s="10">
        <f t="shared" si="54"/>
        <v>0</v>
      </c>
      <c r="K133" s="203">
        <f t="shared" si="54"/>
        <v>0</v>
      </c>
      <c r="L133" s="12">
        <f t="shared" si="54"/>
        <v>21.8</v>
      </c>
      <c r="M133" s="12">
        <f t="shared" si="54"/>
        <v>21.8</v>
      </c>
      <c r="N133" s="12">
        <f t="shared" si="54"/>
        <v>0</v>
      </c>
      <c r="O133" s="12">
        <f t="shared" si="54"/>
        <v>0</v>
      </c>
    </row>
    <row r="134" spans="1:15" ht="15" customHeight="1" x14ac:dyDescent="0.25">
      <c r="A134" s="40"/>
      <c r="B134" s="233"/>
      <c r="C134" s="97" t="s">
        <v>25</v>
      </c>
      <c r="D134" s="16">
        <f>E134+G134</f>
        <v>8.4</v>
      </c>
      <c r="E134" s="16">
        <v>8.4</v>
      </c>
      <c r="F134" s="16"/>
      <c r="G134" s="16"/>
      <c r="H134" s="9">
        <f t="shared" si="46"/>
        <v>0</v>
      </c>
      <c r="I134" s="10"/>
      <c r="J134" s="10"/>
      <c r="K134" s="203"/>
      <c r="L134" s="12">
        <f t="shared" si="39"/>
        <v>8.4</v>
      </c>
      <c r="M134" s="12">
        <f t="shared" si="40"/>
        <v>8.4</v>
      </c>
      <c r="N134" s="12">
        <f t="shared" si="41"/>
        <v>0</v>
      </c>
      <c r="O134" s="12">
        <f t="shared" si="42"/>
        <v>0</v>
      </c>
    </row>
    <row r="135" spans="1:15" ht="15" customHeight="1" x14ac:dyDescent="0.25">
      <c r="A135" s="40"/>
      <c r="B135" s="26"/>
      <c r="C135" s="97" t="s">
        <v>31</v>
      </c>
      <c r="D135" s="16">
        <f>E135+G135</f>
        <v>1.6</v>
      </c>
      <c r="E135" s="16">
        <v>1.6</v>
      </c>
      <c r="F135" s="16"/>
      <c r="G135" s="16"/>
      <c r="H135" s="9">
        <f t="shared" si="46"/>
        <v>0</v>
      </c>
      <c r="I135" s="10"/>
      <c r="J135" s="10"/>
      <c r="K135" s="203"/>
      <c r="L135" s="12">
        <f t="shared" si="39"/>
        <v>1.6</v>
      </c>
      <c r="M135" s="12">
        <f t="shared" si="40"/>
        <v>1.6</v>
      </c>
      <c r="N135" s="12">
        <f t="shared" si="41"/>
        <v>0</v>
      </c>
      <c r="O135" s="12">
        <f t="shared" si="42"/>
        <v>0</v>
      </c>
    </row>
    <row r="136" spans="1:15" ht="15" customHeight="1" x14ac:dyDescent="0.25">
      <c r="A136" s="40"/>
      <c r="B136" s="26"/>
      <c r="C136" s="97" t="s">
        <v>22</v>
      </c>
      <c r="D136" s="16">
        <f>E136+G136</f>
        <v>11.8</v>
      </c>
      <c r="E136" s="16">
        <v>11.8</v>
      </c>
      <c r="F136" s="16"/>
      <c r="G136" s="16"/>
      <c r="H136" s="9">
        <f t="shared" si="46"/>
        <v>0</v>
      </c>
      <c r="I136" s="10"/>
      <c r="J136" s="10"/>
      <c r="K136" s="203"/>
      <c r="L136" s="12">
        <f t="shared" si="39"/>
        <v>11.8</v>
      </c>
      <c r="M136" s="12">
        <f t="shared" si="40"/>
        <v>11.8</v>
      </c>
      <c r="N136" s="12">
        <f t="shared" si="41"/>
        <v>0</v>
      </c>
      <c r="O136" s="12">
        <f t="shared" si="42"/>
        <v>0</v>
      </c>
    </row>
    <row r="137" spans="1:15" ht="15" customHeight="1" x14ac:dyDescent="0.25">
      <c r="A137" s="32" t="s">
        <v>94</v>
      </c>
      <c r="B137" s="35" t="s">
        <v>18</v>
      </c>
      <c r="C137" s="97"/>
      <c r="D137" s="16">
        <f>SUM(D138:D140)</f>
        <v>11.1</v>
      </c>
      <c r="E137" s="16">
        <f>SUM(E138:E140)</f>
        <v>11.1</v>
      </c>
      <c r="F137" s="16">
        <f>SUM(F138:F140)</f>
        <v>0</v>
      </c>
      <c r="G137" s="16">
        <f>SUM(G138:G140)</f>
        <v>0</v>
      </c>
      <c r="H137" s="10">
        <f t="shared" ref="H137:O137" si="55">SUM(H138:H140)</f>
        <v>0</v>
      </c>
      <c r="I137" s="10">
        <f t="shared" si="55"/>
        <v>0</v>
      </c>
      <c r="J137" s="10">
        <f t="shared" si="55"/>
        <v>0</v>
      </c>
      <c r="K137" s="203">
        <f t="shared" si="55"/>
        <v>0</v>
      </c>
      <c r="L137" s="12">
        <f t="shared" si="55"/>
        <v>11.1</v>
      </c>
      <c r="M137" s="12">
        <f t="shared" si="55"/>
        <v>11.1</v>
      </c>
      <c r="N137" s="12">
        <f t="shared" si="55"/>
        <v>0</v>
      </c>
      <c r="O137" s="12">
        <f t="shared" si="55"/>
        <v>0</v>
      </c>
    </row>
    <row r="138" spans="1:15" ht="15" customHeight="1" x14ac:dyDescent="0.25">
      <c r="A138" s="40"/>
      <c r="B138" s="233"/>
      <c r="C138" s="97" t="s">
        <v>25</v>
      </c>
      <c r="D138" s="16">
        <f>E138+G138</f>
        <v>4.5999999999999996</v>
      </c>
      <c r="E138" s="16">
        <v>4.5999999999999996</v>
      </c>
      <c r="F138" s="16"/>
      <c r="G138" s="16"/>
      <c r="H138" s="9">
        <f t="shared" si="46"/>
        <v>0</v>
      </c>
      <c r="I138" s="10"/>
      <c r="J138" s="10"/>
      <c r="K138" s="203"/>
      <c r="L138" s="12">
        <f t="shared" si="39"/>
        <v>4.5999999999999996</v>
      </c>
      <c r="M138" s="12">
        <f t="shared" si="40"/>
        <v>4.5999999999999996</v>
      </c>
      <c r="N138" s="12">
        <f t="shared" si="41"/>
        <v>0</v>
      </c>
      <c r="O138" s="12">
        <f t="shared" si="42"/>
        <v>0</v>
      </c>
    </row>
    <row r="139" spans="1:15" ht="15" customHeight="1" x14ac:dyDescent="0.25">
      <c r="A139" s="40"/>
      <c r="B139" s="26"/>
      <c r="C139" s="97" t="s">
        <v>31</v>
      </c>
      <c r="D139" s="16">
        <f>E139+G139</f>
        <v>1.5</v>
      </c>
      <c r="E139" s="16">
        <v>1.5</v>
      </c>
      <c r="F139" s="16"/>
      <c r="G139" s="16"/>
      <c r="H139" s="9">
        <f t="shared" si="46"/>
        <v>0</v>
      </c>
      <c r="I139" s="10"/>
      <c r="J139" s="10"/>
      <c r="K139" s="203"/>
      <c r="L139" s="12">
        <f t="shared" si="39"/>
        <v>1.5</v>
      </c>
      <c r="M139" s="12">
        <f t="shared" si="40"/>
        <v>1.5</v>
      </c>
      <c r="N139" s="12">
        <f t="shared" si="41"/>
        <v>0</v>
      </c>
      <c r="O139" s="12">
        <f t="shared" si="42"/>
        <v>0</v>
      </c>
    </row>
    <row r="140" spans="1:15" ht="15" customHeight="1" x14ac:dyDescent="0.25">
      <c r="A140" s="40"/>
      <c r="B140" s="26"/>
      <c r="C140" s="97" t="s">
        <v>22</v>
      </c>
      <c r="D140" s="16">
        <f>E140+G140</f>
        <v>5</v>
      </c>
      <c r="E140" s="16">
        <v>5</v>
      </c>
      <c r="F140" s="16"/>
      <c r="G140" s="16"/>
      <c r="H140" s="9">
        <f t="shared" si="46"/>
        <v>0</v>
      </c>
      <c r="I140" s="10"/>
      <c r="J140" s="10"/>
      <c r="K140" s="203"/>
      <c r="L140" s="12">
        <f t="shared" si="39"/>
        <v>5</v>
      </c>
      <c r="M140" s="12">
        <f t="shared" si="40"/>
        <v>5</v>
      </c>
      <c r="N140" s="12">
        <f t="shared" si="41"/>
        <v>0</v>
      </c>
      <c r="O140" s="12">
        <f t="shared" si="42"/>
        <v>0</v>
      </c>
    </row>
    <row r="141" spans="1:15" ht="15" customHeight="1" x14ac:dyDescent="0.25">
      <c r="A141" s="32" t="s">
        <v>95</v>
      </c>
      <c r="B141" s="29" t="s">
        <v>19</v>
      </c>
      <c r="C141" s="82"/>
      <c r="D141" s="16">
        <f>SUM(D142:D144)</f>
        <v>657.9</v>
      </c>
      <c r="E141" s="16">
        <f t="shared" ref="E141:O141" si="56">SUM(E142:E144)</f>
        <v>657.9</v>
      </c>
      <c r="F141" s="16">
        <f t="shared" si="56"/>
        <v>0</v>
      </c>
      <c r="G141" s="16">
        <f t="shared" si="56"/>
        <v>0</v>
      </c>
      <c r="H141" s="9">
        <f t="shared" si="56"/>
        <v>0</v>
      </c>
      <c r="I141" s="9">
        <f t="shared" si="56"/>
        <v>0</v>
      </c>
      <c r="J141" s="10"/>
      <c r="K141" s="203">
        <f t="shared" si="56"/>
        <v>0</v>
      </c>
      <c r="L141" s="12">
        <f t="shared" si="56"/>
        <v>657.9</v>
      </c>
      <c r="M141" s="12">
        <f t="shared" si="56"/>
        <v>657.9</v>
      </c>
      <c r="N141" s="12">
        <f t="shared" si="56"/>
        <v>0</v>
      </c>
      <c r="O141" s="12">
        <f t="shared" si="56"/>
        <v>0</v>
      </c>
    </row>
    <row r="142" spans="1:15" ht="15" hidden="1" customHeight="1" x14ac:dyDescent="0.25">
      <c r="A142" s="40"/>
      <c r="B142" s="80"/>
      <c r="C142" s="97" t="s">
        <v>25</v>
      </c>
      <c r="D142" s="16">
        <f>E142+G142</f>
        <v>0</v>
      </c>
      <c r="E142" s="16"/>
      <c r="F142" s="16"/>
      <c r="G142" s="16"/>
      <c r="H142" s="9">
        <f>I142+K142</f>
        <v>0</v>
      </c>
      <c r="I142" s="10"/>
      <c r="J142" s="10"/>
      <c r="K142" s="203"/>
      <c r="L142" s="12">
        <f>M142+O142</f>
        <v>0</v>
      </c>
      <c r="M142" s="12">
        <f>E142+I142</f>
        <v>0</v>
      </c>
      <c r="N142" s="12">
        <f>F142+J142</f>
        <v>0</v>
      </c>
      <c r="O142" s="12">
        <f>G142+K142</f>
        <v>0</v>
      </c>
    </row>
    <row r="143" spans="1:15" ht="15" customHeight="1" x14ac:dyDescent="0.25">
      <c r="A143" s="40"/>
      <c r="B143" s="80"/>
      <c r="C143" s="82" t="s">
        <v>31</v>
      </c>
      <c r="D143" s="16">
        <f>E143+G143</f>
        <v>228.2</v>
      </c>
      <c r="E143" s="16">
        <v>228.2</v>
      </c>
      <c r="F143" s="16"/>
      <c r="G143" s="16"/>
      <c r="H143" s="9">
        <f t="shared" si="46"/>
        <v>0</v>
      </c>
      <c r="I143" s="10"/>
      <c r="J143" s="10"/>
      <c r="K143" s="203"/>
      <c r="L143" s="12">
        <f t="shared" si="39"/>
        <v>228.2</v>
      </c>
      <c r="M143" s="12">
        <f t="shared" si="40"/>
        <v>228.2</v>
      </c>
      <c r="N143" s="12">
        <f t="shared" si="41"/>
        <v>0</v>
      </c>
      <c r="O143" s="12">
        <f t="shared" si="42"/>
        <v>0</v>
      </c>
    </row>
    <row r="144" spans="1:15" ht="15" customHeight="1" x14ac:dyDescent="0.25">
      <c r="A144" s="40"/>
      <c r="B144" s="80"/>
      <c r="C144" s="82" t="s">
        <v>22</v>
      </c>
      <c r="D144" s="16">
        <f>E144+G144</f>
        <v>429.7</v>
      </c>
      <c r="E144" s="16">
        <v>429.7</v>
      </c>
      <c r="F144" s="16"/>
      <c r="G144" s="16"/>
      <c r="H144" s="9">
        <f t="shared" si="46"/>
        <v>0</v>
      </c>
      <c r="I144" s="10"/>
      <c r="J144" s="10"/>
      <c r="K144" s="203"/>
      <c r="L144" s="12">
        <f t="shared" si="39"/>
        <v>429.7</v>
      </c>
      <c r="M144" s="12">
        <f t="shared" si="40"/>
        <v>429.7</v>
      </c>
      <c r="N144" s="12">
        <f t="shared" si="41"/>
        <v>0</v>
      </c>
      <c r="O144" s="12">
        <f t="shared" si="42"/>
        <v>0</v>
      </c>
    </row>
    <row r="145" spans="1:15" ht="15.95" customHeight="1" x14ac:dyDescent="0.25">
      <c r="A145" s="54" t="s">
        <v>96</v>
      </c>
      <c r="B145" s="44" t="s">
        <v>170</v>
      </c>
      <c r="C145" s="25"/>
      <c r="D145" s="23">
        <f t="shared" ref="D145:O145" si="57">D93+D101+D105+D109+D113+D117+D121+D125+D129+D133+D137+D141</f>
        <v>2987.3999999999996</v>
      </c>
      <c r="E145" s="23">
        <f t="shared" si="57"/>
        <v>2648.9999999999995</v>
      </c>
      <c r="F145" s="23">
        <f t="shared" si="57"/>
        <v>0</v>
      </c>
      <c r="G145" s="23">
        <f t="shared" si="57"/>
        <v>338.4</v>
      </c>
      <c r="H145" s="24">
        <f t="shared" si="57"/>
        <v>0</v>
      </c>
      <c r="I145" s="24">
        <f t="shared" si="57"/>
        <v>0</v>
      </c>
      <c r="J145" s="24">
        <f t="shared" si="57"/>
        <v>0</v>
      </c>
      <c r="K145" s="251">
        <f t="shared" si="57"/>
        <v>0</v>
      </c>
      <c r="L145" s="44">
        <f>M145+O145</f>
        <v>2987.3999999999996</v>
      </c>
      <c r="M145" s="21">
        <f t="shared" si="57"/>
        <v>2648.9999999999995</v>
      </c>
      <c r="N145" s="21">
        <f t="shared" si="57"/>
        <v>0</v>
      </c>
      <c r="O145" s="21">
        <f t="shared" si="57"/>
        <v>338.4</v>
      </c>
    </row>
    <row r="146" spans="1:15" ht="15.95" customHeight="1" x14ac:dyDescent="0.25">
      <c r="A146" s="13" t="s">
        <v>97</v>
      </c>
      <c r="B146" s="614" t="s">
        <v>61</v>
      </c>
      <c r="C146" s="615"/>
      <c r="D146" s="615"/>
      <c r="E146" s="615"/>
      <c r="F146" s="615"/>
      <c r="G146" s="615"/>
      <c r="H146" s="615"/>
      <c r="I146" s="615"/>
      <c r="J146" s="615"/>
      <c r="K146" s="615"/>
      <c r="L146" s="615"/>
      <c r="M146" s="615"/>
      <c r="N146" s="615"/>
      <c r="O146" s="616"/>
    </row>
    <row r="147" spans="1:15" ht="15" customHeight="1" x14ac:dyDescent="0.25">
      <c r="A147" s="5" t="s">
        <v>98</v>
      </c>
      <c r="B147" s="26" t="s">
        <v>20</v>
      </c>
      <c r="C147" s="7" t="s">
        <v>32</v>
      </c>
      <c r="D147" s="16">
        <f>E147+G147</f>
        <v>16.899999999999999</v>
      </c>
      <c r="E147" s="16">
        <v>15.4</v>
      </c>
      <c r="F147" s="16">
        <v>1</v>
      </c>
      <c r="G147" s="16">
        <v>1.5</v>
      </c>
      <c r="H147" s="9">
        <f t="shared" ref="H147" si="58">I147+K147</f>
        <v>0</v>
      </c>
      <c r="I147" s="10"/>
      <c r="J147" s="10"/>
      <c r="K147" s="203"/>
      <c r="L147" s="12">
        <f>M147+O147</f>
        <v>16.899999999999999</v>
      </c>
      <c r="M147" s="12">
        <f t="shared" ref="M147" si="59">E147+I147</f>
        <v>15.4</v>
      </c>
      <c r="N147" s="12">
        <f t="shared" ref="N147" si="60">F147+J147</f>
        <v>1</v>
      </c>
      <c r="O147" s="12">
        <f t="shared" ref="O147" si="61">G147+K147</f>
        <v>1.5</v>
      </c>
    </row>
    <row r="148" spans="1:15" ht="15" customHeight="1" x14ac:dyDescent="0.25">
      <c r="A148" s="5" t="s">
        <v>99</v>
      </c>
      <c r="B148" s="29" t="s">
        <v>68</v>
      </c>
      <c r="C148" s="30" t="s">
        <v>32</v>
      </c>
      <c r="D148" s="16">
        <f>E148+G148</f>
        <v>43.7</v>
      </c>
      <c r="E148" s="16">
        <v>43.7</v>
      </c>
      <c r="F148" s="16">
        <v>42.8</v>
      </c>
      <c r="G148" s="16"/>
      <c r="H148" s="9">
        <f>I148+K148</f>
        <v>0</v>
      </c>
      <c r="I148" s="10"/>
      <c r="J148" s="10"/>
      <c r="K148" s="203"/>
      <c r="L148" s="12">
        <f>M148+O148</f>
        <v>43.7</v>
      </c>
      <c r="M148" s="12">
        <f t="shared" ref="M148:O148" si="62">E148+I148</f>
        <v>43.7</v>
      </c>
      <c r="N148" s="12">
        <f t="shared" si="62"/>
        <v>42.8</v>
      </c>
      <c r="O148" s="12">
        <f t="shared" si="62"/>
        <v>0</v>
      </c>
    </row>
    <row r="149" spans="1:15" ht="15.95" customHeight="1" x14ac:dyDescent="0.25">
      <c r="A149" s="252" t="s">
        <v>100</v>
      </c>
      <c r="B149" s="240" t="s">
        <v>171</v>
      </c>
      <c r="C149" s="83"/>
      <c r="D149" s="73">
        <f t="shared" ref="D149:O149" si="63">D147+D148</f>
        <v>60.6</v>
      </c>
      <c r="E149" s="73">
        <f t="shared" si="63"/>
        <v>59.1</v>
      </c>
      <c r="F149" s="73">
        <f t="shared" si="63"/>
        <v>43.8</v>
      </c>
      <c r="G149" s="73">
        <f t="shared" si="63"/>
        <v>1.5</v>
      </c>
      <c r="H149" s="74">
        <f t="shared" si="63"/>
        <v>0</v>
      </c>
      <c r="I149" s="74">
        <f t="shared" si="63"/>
        <v>0</v>
      </c>
      <c r="J149" s="74">
        <f t="shared" si="63"/>
        <v>0</v>
      </c>
      <c r="K149" s="241">
        <f t="shared" si="63"/>
        <v>0</v>
      </c>
      <c r="L149" s="44">
        <f>M149+O149</f>
        <v>60.6</v>
      </c>
      <c r="M149" s="44">
        <f t="shared" si="63"/>
        <v>59.1</v>
      </c>
      <c r="N149" s="44">
        <f t="shared" si="63"/>
        <v>43.8</v>
      </c>
      <c r="O149" s="44">
        <f t="shared" si="63"/>
        <v>1.5</v>
      </c>
    </row>
    <row r="150" spans="1:15" ht="15.95" customHeight="1" x14ac:dyDescent="0.25">
      <c r="A150" s="13" t="s">
        <v>101</v>
      </c>
      <c r="B150" s="614" t="s">
        <v>166</v>
      </c>
      <c r="C150" s="615"/>
      <c r="D150" s="615"/>
      <c r="E150" s="615"/>
      <c r="F150" s="615"/>
      <c r="G150" s="615"/>
      <c r="H150" s="615"/>
      <c r="I150" s="615"/>
      <c r="J150" s="615"/>
      <c r="K150" s="615"/>
      <c r="L150" s="615"/>
      <c r="M150" s="615"/>
      <c r="N150" s="615"/>
      <c r="O150" s="616"/>
    </row>
    <row r="151" spans="1:15" ht="15" customHeight="1" x14ac:dyDescent="0.25">
      <c r="A151" s="5" t="s">
        <v>102</v>
      </c>
      <c r="B151" s="148" t="s">
        <v>20</v>
      </c>
      <c r="C151" s="81"/>
      <c r="D151" s="16">
        <f>SUM(D152:D153)</f>
        <v>853.69999999999993</v>
      </c>
      <c r="E151" s="16">
        <f>SUM(E152:E153)</f>
        <v>733.69999999999993</v>
      </c>
      <c r="F151" s="16">
        <f>SUM(F152:F153)</f>
        <v>257</v>
      </c>
      <c r="G151" s="16">
        <f>SUM(G152:G153)</f>
        <v>120</v>
      </c>
      <c r="H151" s="10">
        <f t="shared" ref="H151:O151" si="64">SUM(H152:H153)</f>
        <v>0</v>
      </c>
      <c r="I151" s="10">
        <f t="shared" si="64"/>
        <v>0</v>
      </c>
      <c r="J151" s="10">
        <f t="shared" si="64"/>
        <v>0</v>
      </c>
      <c r="K151" s="203">
        <f t="shared" si="64"/>
        <v>0</v>
      </c>
      <c r="L151" s="11">
        <f t="shared" si="64"/>
        <v>853.69999999999993</v>
      </c>
      <c r="M151" s="11">
        <f t="shared" si="64"/>
        <v>733.69999999999993</v>
      </c>
      <c r="N151" s="11">
        <f t="shared" si="64"/>
        <v>257</v>
      </c>
      <c r="O151" s="11">
        <f t="shared" si="64"/>
        <v>120</v>
      </c>
    </row>
    <row r="152" spans="1:15" ht="15" customHeight="1" x14ac:dyDescent="0.25">
      <c r="A152" s="19"/>
      <c r="B152" s="148"/>
      <c r="C152" s="30" t="s">
        <v>30</v>
      </c>
      <c r="D152" s="16">
        <f>E152+G152</f>
        <v>58.9</v>
      </c>
      <c r="E152" s="16">
        <v>58.9</v>
      </c>
      <c r="F152" s="16">
        <v>20.399999999999999</v>
      </c>
      <c r="G152" s="16"/>
      <c r="H152" s="9">
        <f t="shared" ref="H152:H186" si="65">I152+K152</f>
        <v>0</v>
      </c>
      <c r="I152" s="10"/>
      <c r="J152" s="10"/>
      <c r="K152" s="203"/>
      <c r="L152" s="12">
        <f t="shared" ref="L152" si="66">M152+O152</f>
        <v>58.9</v>
      </c>
      <c r="M152" s="12">
        <f t="shared" ref="M152" si="67">E152+I152</f>
        <v>58.9</v>
      </c>
      <c r="N152" s="12">
        <f t="shared" ref="N152" si="68">F152+J152</f>
        <v>20.399999999999999</v>
      </c>
      <c r="O152" s="12">
        <f t="shared" ref="O152" si="69">G152+K152</f>
        <v>0</v>
      </c>
    </row>
    <row r="153" spans="1:15" ht="15.75" customHeight="1" x14ac:dyDescent="0.25">
      <c r="A153" s="19"/>
      <c r="B153" s="148"/>
      <c r="C153" s="30" t="s">
        <v>50</v>
      </c>
      <c r="D153" s="16">
        <f>E153+G153</f>
        <v>794.8</v>
      </c>
      <c r="E153" s="16">
        <v>674.8</v>
      </c>
      <c r="F153" s="16">
        <v>236.6</v>
      </c>
      <c r="G153" s="16">
        <v>120</v>
      </c>
      <c r="H153" s="9">
        <f t="shared" si="65"/>
        <v>0</v>
      </c>
      <c r="I153" s="10"/>
      <c r="J153" s="10"/>
      <c r="K153" s="10"/>
      <c r="L153" s="12">
        <f t="shared" ref="L153" si="70">M153+O153</f>
        <v>794.8</v>
      </c>
      <c r="M153" s="12">
        <f t="shared" ref="M153" si="71">E153+I153</f>
        <v>674.8</v>
      </c>
      <c r="N153" s="12">
        <f t="shared" ref="N153" si="72">F153+J153</f>
        <v>236.6</v>
      </c>
      <c r="O153" s="12">
        <f t="shared" ref="O153" si="73">G153+K153</f>
        <v>120</v>
      </c>
    </row>
    <row r="154" spans="1:15" x14ac:dyDescent="0.25">
      <c r="A154" s="13" t="s">
        <v>103</v>
      </c>
      <c r="B154" s="14" t="s">
        <v>54</v>
      </c>
      <c r="C154" s="15" t="s">
        <v>50</v>
      </c>
      <c r="D154" s="16">
        <f t="shared" ref="D154:D186" si="74">E154+G154</f>
        <v>300.89999999999998</v>
      </c>
      <c r="E154" s="16">
        <v>300.89999999999998</v>
      </c>
      <c r="F154" s="16">
        <v>253.1</v>
      </c>
      <c r="G154" s="16"/>
      <c r="H154" s="10">
        <f t="shared" si="65"/>
        <v>0</v>
      </c>
      <c r="I154" s="10"/>
      <c r="J154" s="10"/>
      <c r="K154" s="10"/>
      <c r="L154" s="12">
        <f t="shared" ref="L154:L186" si="75">M154+O154</f>
        <v>300.89999999999998</v>
      </c>
      <c r="M154" s="12">
        <f t="shared" ref="M154:M186" si="76">E154+I154</f>
        <v>300.89999999999998</v>
      </c>
      <c r="N154" s="12">
        <f t="shared" ref="N154:N186" si="77">F154+J154</f>
        <v>253.1</v>
      </c>
      <c r="O154" s="12">
        <f t="shared" ref="O154:O186" si="78">G154+K154</f>
        <v>0</v>
      </c>
    </row>
    <row r="155" spans="1:15" ht="15" customHeight="1" x14ac:dyDescent="0.25">
      <c r="A155" s="13" t="s">
        <v>104</v>
      </c>
      <c r="B155" s="12" t="s">
        <v>33</v>
      </c>
      <c r="C155" s="15" t="s">
        <v>50</v>
      </c>
      <c r="D155" s="16">
        <f t="shared" si="74"/>
        <v>133.80000000000001</v>
      </c>
      <c r="E155" s="16">
        <v>133.80000000000001</v>
      </c>
      <c r="F155" s="16">
        <v>104.9</v>
      </c>
      <c r="G155" s="16"/>
      <c r="H155" s="10">
        <f t="shared" si="65"/>
        <v>0</v>
      </c>
      <c r="I155" s="10"/>
      <c r="J155" s="10"/>
      <c r="K155" s="10"/>
      <c r="L155" s="12">
        <f t="shared" si="75"/>
        <v>133.80000000000001</v>
      </c>
      <c r="M155" s="12">
        <f t="shared" si="76"/>
        <v>133.80000000000001</v>
      </c>
      <c r="N155" s="12">
        <f t="shared" si="77"/>
        <v>104.9</v>
      </c>
      <c r="O155" s="12">
        <f t="shared" si="78"/>
        <v>0</v>
      </c>
    </row>
    <row r="156" spans="1:15" ht="15" customHeight="1" x14ac:dyDescent="0.25">
      <c r="A156" s="13" t="s">
        <v>105</v>
      </c>
      <c r="B156" s="12" t="s">
        <v>155</v>
      </c>
      <c r="C156" s="15" t="s">
        <v>50</v>
      </c>
      <c r="D156" s="16">
        <f t="shared" si="74"/>
        <v>185.1</v>
      </c>
      <c r="E156" s="16">
        <v>185.1</v>
      </c>
      <c r="F156" s="16">
        <v>133.4</v>
      </c>
      <c r="G156" s="16"/>
      <c r="H156" s="10">
        <f t="shared" si="65"/>
        <v>0</v>
      </c>
      <c r="I156" s="10"/>
      <c r="J156" s="10"/>
      <c r="K156" s="10"/>
      <c r="L156" s="12">
        <f t="shared" si="75"/>
        <v>185.1</v>
      </c>
      <c r="M156" s="12">
        <f t="shared" si="76"/>
        <v>185.1</v>
      </c>
      <c r="N156" s="12">
        <f t="shared" si="77"/>
        <v>133.4</v>
      </c>
      <c r="O156" s="12">
        <f t="shared" si="78"/>
        <v>0</v>
      </c>
    </row>
    <row r="157" spans="1:15" ht="15" customHeight="1" x14ac:dyDescent="0.25">
      <c r="A157" s="13" t="s">
        <v>106</v>
      </c>
      <c r="B157" s="12" t="s">
        <v>385</v>
      </c>
      <c r="C157" s="15" t="s">
        <v>50</v>
      </c>
      <c r="D157" s="16">
        <f t="shared" si="74"/>
        <v>196.9</v>
      </c>
      <c r="E157" s="16">
        <v>196.9</v>
      </c>
      <c r="F157" s="16">
        <v>154.30000000000001</v>
      </c>
      <c r="G157" s="16"/>
      <c r="H157" s="10">
        <f t="shared" si="65"/>
        <v>0</v>
      </c>
      <c r="I157" s="10"/>
      <c r="J157" s="10"/>
      <c r="K157" s="10"/>
      <c r="L157" s="12">
        <f t="shared" si="75"/>
        <v>196.9</v>
      </c>
      <c r="M157" s="12">
        <f t="shared" si="76"/>
        <v>196.9</v>
      </c>
      <c r="N157" s="12">
        <f t="shared" si="77"/>
        <v>154.30000000000001</v>
      </c>
      <c r="O157" s="12">
        <f t="shared" si="78"/>
        <v>0</v>
      </c>
    </row>
    <row r="158" spans="1:15" ht="15" customHeight="1" x14ac:dyDescent="0.25">
      <c r="A158" s="13" t="s">
        <v>107</v>
      </c>
      <c r="B158" s="12" t="s">
        <v>148</v>
      </c>
      <c r="C158" s="15" t="s">
        <v>50</v>
      </c>
      <c r="D158" s="16">
        <f t="shared" si="74"/>
        <v>96.2</v>
      </c>
      <c r="E158" s="16">
        <v>96.2</v>
      </c>
      <c r="F158" s="16">
        <v>84.5</v>
      </c>
      <c r="G158" s="16"/>
      <c r="H158" s="10">
        <f t="shared" si="65"/>
        <v>0</v>
      </c>
      <c r="I158" s="10"/>
      <c r="J158" s="10"/>
      <c r="K158" s="10"/>
      <c r="L158" s="12">
        <f t="shared" si="75"/>
        <v>96.2</v>
      </c>
      <c r="M158" s="12">
        <f t="shared" si="76"/>
        <v>96.2</v>
      </c>
      <c r="N158" s="12">
        <f t="shared" si="77"/>
        <v>84.5</v>
      </c>
      <c r="O158" s="12">
        <f t="shared" si="78"/>
        <v>0</v>
      </c>
    </row>
    <row r="159" spans="1:15" ht="15" customHeight="1" x14ac:dyDescent="0.25">
      <c r="A159" s="13" t="s">
        <v>151</v>
      </c>
      <c r="B159" s="260" t="s">
        <v>322</v>
      </c>
      <c r="C159" s="15" t="s">
        <v>50</v>
      </c>
      <c r="D159" s="16">
        <f t="shared" si="74"/>
        <v>218.8</v>
      </c>
      <c r="E159" s="16">
        <v>218.8</v>
      </c>
      <c r="F159" s="16">
        <v>180.4</v>
      </c>
      <c r="G159" s="16"/>
      <c r="H159" s="10">
        <f t="shared" si="65"/>
        <v>0</v>
      </c>
      <c r="I159" s="10"/>
      <c r="J159" s="10"/>
      <c r="K159" s="10"/>
      <c r="L159" s="12">
        <f t="shared" si="75"/>
        <v>218.8</v>
      </c>
      <c r="M159" s="12">
        <f t="shared" si="76"/>
        <v>218.8</v>
      </c>
      <c r="N159" s="12">
        <f t="shared" si="77"/>
        <v>180.4</v>
      </c>
      <c r="O159" s="12">
        <f t="shared" si="78"/>
        <v>0</v>
      </c>
    </row>
    <row r="160" spans="1:15" ht="16.5" customHeight="1" x14ac:dyDescent="0.25">
      <c r="A160" s="13" t="s">
        <v>152</v>
      </c>
      <c r="B160" s="12" t="s">
        <v>386</v>
      </c>
      <c r="C160" s="15" t="s">
        <v>50</v>
      </c>
      <c r="D160" s="16">
        <f t="shared" si="74"/>
        <v>244.3</v>
      </c>
      <c r="E160" s="16">
        <v>244.3</v>
      </c>
      <c r="F160" s="16">
        <v>180.4</v>
      </c>
      <c r="G160" s="16"/>
      <c r="H160" s="10">
        <f t="shared" si="65"/>
        <v>0</v>
      </c>
      <c r="I160" s="10"/>
      <c r="J160" s="10"/>
      <c r="K160" s="10"/>
      <c r="L160" s="12">
        <f t="shared" si="75"/>
        <v>244.3</v>
      </c>
      <c r="M160" s="12">
        <f t="shared" si="76"/>
        <v>244.3</v>
      </c>
      <c r="N160" s="12">
        <f t="shared" si="77"/>
        <v>180.4</v>
      </c>
      <c r="O160" s="12">
        <f t="shared" si="78"/>
        <v>0</v>
      </c>
    </row>
    <row r="161" spans="1:15" ht="16.5" customHeight="1" x14ac:dyDescent="0.25">
      <c r="A161" s="13" t="s">
        <v>108</v>
      </c>
      <c r="B161" s="12" t="s">
        <v>387</v>
      </c>
      <c r="C161" s="15" t="s">
        <v>50</v>
      </c>
      <c r="D161" s="16">
        <f t="shared" si="74"/>
        <v>281.10000000000002</v>
      </c>
      <c r="E161" s="16">
        <v>281.10000000000002</v>
      </c>
      <c r="F161" s="16">
        <v>218.4</v>
      </c>
      <c r="G161" s="16"/>
      <c r="H161" s="10">
        <f t="shared" si="65"/>
        <v>0</v>
      </c>
      <c r="I161" s="10"/>
      <c r="J161" s="10"/>
      <c r="K161" s="10"/>
      <c r="L161" s="12">
        <f t="shared" si="75"/>
        <v>281.10000000000002</v>
      </c>
      <c r="M161" s="12">
        <f t="shared" si="76"/>
        <v>281.10000000000002</v>
      </c>
      <c r="N161" s="12">
        <f t="shared" si="77"/>
        <v>218.4</v>
      </c>
      <c r="O161" s="12">
        <f t="shared" si="78"/>
        <v>0</v>
      </c>
    </row>
    <row r="162" spans="1:15" ht="15" customHeight="1" x14ac:dyDescent="0.25">
      <c r="A162" s="13" t="s">
        <v>153</v>
      </c>
      <c r="B162" s="12" t="s">
        <v>388</v>
      </c>
      <c r="C162" s="15" t="s">
        <v>50</v>
      </c>
      <c r="D162" s="16">
        <f t="shared" si="74"/>
        <v>161.9</v>
      </c>
      <c r="E162" s="16">
        <v>161.9</v>
      </c>
      <c r="F162" s="16">
        <v>124.3</v>
      </c>
      <c r="G162" s="16"/>
      <c r="H162" s="10">
        <f t="shared" si="65"/>
        <v>0</v>
      </c>
      <c r="I162" s="10"/>
      <c r="J162" s="10"/>
      <c r="K162" s="10"/>
      <c r="L162" s="12">
        <f t="shared" si="75"/>
        <v>161.9</v>
      </c>
      <c r="M162" s="12">
        <f t="shared" si="76"/>
        <v>161.9</v>
      </c>
      <c r="N162" s="12">
        <f t="shared" si="77"/>
        <v>124.3</v>
      </c>
      <c r="O162" s="12">
        <f t="shared" si="78"/>
        <v>0</v>
      </c>
    </row>
    <row r="163" spans="1:15" ht="15" customHeight="1" x14ac:dyDescent="0.25">
      <c r="A163" s="13" t="s">
        <v>154</v>
      </c>
      <c r="B163" s="12" t="s">
        <v>363</v>
      </c>
      <c r="C163" s="15" t="s">
        <v>50</v>
      </c>
      <c r="D163" s="16">
        <f t="shared" si="74"/>
        <v>181.7</v>
      </c>
      <c r="E163" s="16">
        <v>181.7</v>
      </c>
      <c r="F163" s="16">
        <v>141.69999999999999</v>
      </c>
      <c r="G163" s="16"/>
      <c r="H163" s="10">
        <f t="shared" si="65"/>
        <v>0</v>
      </c>
      <c r="I163" s="10"/>
      <c r="J163" s="10"/>
      <c r="K163" s="10"/>
      <c r="L163" s="12">
        <f t="shared" si="75"/>
        <v>181.7</v>
      </c>
      <c r="M163" s="12">
        <f t="shared" si="76"/>
        <v>181.7</v>
      </c>
      <c r="N163" s="12">
        <f t="shared" si="77"/>
        <v>141.69999999999999</v>
      </c>
      <c r="O163" s="12">
        <f t="shared" si="78"/>
        <v>0</v>
      </c>
    </row>
    <row r="164" spans="1:15" ht="15" customHeight="1" x14ac:dyDescent="0.25">
      <c r="A164" s="13" t="s">
        <v>109</v>
      </c>
      <c r="B164" s="199" t="s">
        <v>45</v>
      </c>
      <c r="C164" s="15" t="s">
        <v>50</v>
      </c>
      <c r="D164" s="16">
        <f t="shared" si="74"/>
        <v>121.5</v>
      </c>
      <c r="E164" s="16">
        <v>121.5</v>
      </c>
      <c r="F164" s="16">
        <v>99.5</v>
      </c>
      <c r="G164" s="16"/>
      <c r="H164" s="10">
        <f t="shared" si="65"/>
        <v>0</v>
      </c>
      <c r="I164" s="10"/>
      <c r="J164" s="10"/>
      <c r="K164" s="10"/>
      <c r="L164" s="12">
        <f t="shared" si="75"/>
        <v>121.5</v>
      </c>
      <c r="M164" s="12">
        <f t="shared" si="76"/>
        <v>121.5</v>
      </c>
      <c r="N164" s="12">
        <f t="shared" si="77"/>
        <v>99.5</v>
      </c>
      <c r="O164" s="12">
        <f t="shared" si="78"/>
        <v>0</v>
      </c>
    </row>
    <row r="165" spans="1:15" ht="15" customHeight="1" x14ac:dyDescent="0.25">
      <c r="A165" s="13" t="s">
        <v>110</v>
      </c>
      <c r="B165" s="12" t="s">
        <v>42</v>
      </c>
      <c r="C165" s="15" t="s">
        <v>50</v>
      </c>
      <c r="D165" s="16">
        <f t="shared" si="74"/>
        <v>129.9</v>
      </c>
      <c r="E165" s="16">
        <v>129.9</v>
      </c>
      <c r="F165" s="16">
        <v>111</v>
      </c>
      <c r="G165" s="16"/>
      <c r="H165" s="10">
        <f t="shared" si="65"/>
        <v>0</v>
      </c>
      <c r="I165" s="10"/>
      <c r="J165" s="10"/>
      <c r="K165" s="10"/>
      <c r="L165" s="12">
        <f t="shared" si="75"/>
        <v>129.9</v>
      </c>
      <c r="M165" s="12">
        <f t="shared" si="76"/>
        <v>129.9</v>
      </c>
      <c r="N165" s="12">
        <f t="shared" si="77"/>
        <v>111</v>
      </c>
      <c r="O165" s="12">
        <f t="shared" si="78"/>
        <v>0</v>
      </c>
    </row>
    <row r="166" spans="1:15" ht="15" customHeight="1" x14ac:dyDescent="0.25">
      <c r="A166" s="13" t="s">
        <v>111</v>
      </c>
      <c r="B166" s="12" t="s">
        <v>44</v>
      </c>
      <c r="C166" s="15" t="s">
        <v>50</v>
      </c>
      <c r="D166" s="16">
        <f t="shared" si="74"/>
        <v>112.9</v>
      </c>
      <c r="E166" s="16">
        <v>112.9</v>
      </c>
      <c r="F166" s="16">
        <v>93.2</v>
      </c>
      <c r="G166" s="16"/>
      <c r="H166" s="10">
        <f t="shared" si="65"/>
        <v>0</v>
      </c>
      <c r="I166" s="10"/>
      <c r="J166" s="10"/>
      <c r="K166" s="10"/>
      <c r="L166" s="12">
        <f t="shared" si="75"/>
        <v>112.9</v>
      </c>
      <c r="M166" s="12">
        <f t="shared" si="76"/>
        <v>112.9</v>
      </c>
      <c r="N166" s="12">
        <f t="shared" si="77"/>
        <v>93.2</v>
      </c>
      <c r="O166" s="12">
        <f t="shared" si="78"/>
        <v>0</v>
      </c>
    </row>
    <row r="167" spans="1:15" ht="15" customHeight="1" x14ac:dyDescent="0.25">
      <c r="A167" s="13" t="s">
        <v>112</v>
      </c>
      <c r="B167" s="12" t="s">
        <v>160</v>
      </c>
      <c r="C167" s="15" t="s">
        <v>50</v>
      </c>
      <c r="D167" s="16">
        <f t="shared" si="74"/>
        <v>164.9</v>
      </c>
      <c r="E167" s="16">
        <v>164.9</v>
      </c>
      <c r="F167" s="16">
        <v>134.4</v>
      </c>
      <c r="G167" s="16"/>
      <c r="H167" s="10">
        <f t="shared" si="65"/>
        <v>0</v>
      </c>
      <c r="I167" s="10"/>
      <c r="J167" s="10"/>
      <c r="K167" s="10"/>
      <c r="L167" s="12">
        <f t="shared" si="75"/>
        <v>164.9</v>
      </c>
      <c r="M167" s="12">
        <f t="shared" si="76"/>
        <v>164.9</v>
      </c>
      <c r="N167" s="12">
        <f t="shared" si="77"/>
        <v>134.4</v>
      </c>
      <c r="O167" s="12">
        <f t="shared" si="78"/>
        <v>0</v>
      </c>
    </row>
    <row r="168" spans="1:15" ht="15" customHeight="1" x14ac:dyDescent="0.25">
      <c r="A168" s="13" t="s">
        <v>113</v>
      </c>
      <c r="B168" s="12" t="s">
        <v>43</v>
      </c>
      <c r="C168" s="15" t="s">
        <v>50</v>
      </c>
      <c r="D168" s="16">
        <f t="shared" si="74"/>
        <v>89.5</v>
      </c>
      <c r="E168" s="16">
        <v>89.5</v>
      </c>
      <c r="F168" s="16">
        <v>76.400000000000006</v>
      </c>
      <c r="G168" s="16"/>
      <c r="H168" s="10">
        <f t="shared" si="65"/>
        <v>0</v>
      </c>
      <c r="I168" s="10"/>
      <c r="J168" s="10"/>
      <c r="K168" s="10"/>
      <c r="L168" s="12">
        <f t="shared" si="75"/>
        <v>89.5</v>
      </c>
      <c r="M168" s="12">
        <f t="shared" si="76"/>
        <v>89.5</v>
      </c>
      <c r="N168" s="12">
        <f t="shared" si="77"/>
        <v>76.400000000000006</v>
      </c>
      <c r="O168" s="12">
        <f t="shared" si="78"/>
        <v>0</v>
      </c>
    </row>
    <row r="169" spans="1:15" ht="15" customHeight="1" x14ac:dyDescent="0.25">
      <c r="A169" s="13" t="s">
        <v>161</v>
      </c>
      <c r="B169" s="199" t="s">
        <v>46</v>
      </c>
      <c r="C169" s="15" t="s">
        <v>50</v>
      </c>
      <c r="D169" s="16">
        <f t="shared" si="74"/>
        <v>116.9</v>
      </c>
      <c r="E169" s="16">
        <v>116.9</v>
      </c>
      <c r="F169" s="16">
        <v>96.3</v>
      </c>
      <c r="G169" s="16"/>
      <c r="H169" s="10">
        <f t="shared" si="65"/>
        <v>0</v>
      </c>
      <c r="I169" s="10"/>
      <c r="J169" s="10"/>
      <c r="K169" s="10"/>
      <c r="L169" s="12">
        <f t="shared" si="75"/>
        <v>116.9</v>
      </c>
      <c r="M169" s="12">
        <f t="shared" si="76"/>
        <v>116.9</v>
      </c>
      <c r="N169" s="12">
        <f t="shared" si="77"/>
        <v>96.3</v>
      </c>
      <c r="O169" s="12">
        <f t="shared" si="78"/>
        <v>0</v>
      </c>
    </row>
    <row r="170" spans="1:15" ht="15" customHeight="1" x14ac:dyDescent="0.25">
      <c r="A170" s="13" t="s">
        <v>114</v>
      </c>
      <c r="B170" s="94" t="s">
        <v>364</v>
      </c>
      <c r="C170" s="97" t="s">
        <v>50</v>
      </c>
      <c r="D170" s="16">
        <f t="shared" si="74"/>
        <v>143.80000000000001</v>
      </c>
      <c r="E170" s="16">
        <v>143.80000000000001</v>
      </c>
      <c r="F170" s="16">
        <v>122</v>
      </c>
      <c r="G170" s="16"/>
      <c r="H170" s="10">
        <f t="shared" si="65"/>
        <v>0</v>
      </c>
      <c r="I170" s="10"/>
      <c r="J170" s="10"/>
      <c r="K170" s="10"/>
      <c r="L170" s="12">
        <f t="shared" si="75"/>
        <v>143.80000000000001</v>
      </c>
      <c r="M170" s="12">
        <f t="shared" si="76"/>
        <v>143.80000000000001</v>
      </c>
      <c r="N170" s="12">
        <f t="shared" si="77"/>
        <v>122</v>
      </c>
      <c r="O170" s="12">
        <f t="shared" si="78"/>
        <v>0</v>
      </c>
    </row>
    <row r="171" spans="1:15" ht="15" customHeight="1" x14ac:dyDescent="0.25">
      <c r="A171" s="13" t="s">
        <v>115</v>
      </c>
      <c r="B171" s="12" t="s">
        <v>41</v>
      </c>
      <c r="C171" s="15" t="s">
        <v>50</v>
      </c>
      <c r="D171" s="16">
        <f t="shared" si="74"/>
        <v>179</v>
      </c>
      <c r="E171" s="16">
        <v>179</v>
      </c>
      <c r="F171" s="16">
        <v>145.19999999999999</v>
      </c>
      <c r="G171" s="16"/>
      <c r="H171" s="10">
        <f t="shared" si="65"/>
        <v>0</v>
      </c>
      <c r="I171" s="10"/>
      <c r="J171" s="10"/>
      <c r="K171" s="10"/>
      <c r="L171" s="12">
        <f t="shared" si="75"/>
        <v>179</v>
      </c>
      <c r="M171" s="12">
        <f t="shared" si="76"/>
        <v>179</v>
      </c>
      <c r="N171" s="12">
        <f t="shared" si="77"/>
        <v>145.19999999999999</v>
      </c>
      <c r="O171" s="12">
        <f t="shared" si="78"/>
        <v>0</v>
      </c>
    </row>
    <row r="172" spans="1:15" ht="15" customHeight="1" x14ac:dyDescent="0.25">
      <c r="A172" s="13" t="s">
        <v>116</v>
      </c>
      <c r="B172" s="261" t="s">
        <v>365</v>
      </c>
      <c r="C172" s="97" t="s">
        <v>50</v>
      </c>
      <c r="D172" s="16">
        <f t="shared" si="74"/>
        <v>137.80000000000001</v>
      </c>
      <c r="E172" s="16">
        <v>137.80000000000001</v>
      </c>
      <c r="F172" s="16">
        <v>109.7</v>
      </c>
      <c r="G172" s="16"/>
      <c r="H172" s="10">
        <f t="shared" si="65"/>
        <v>0</v>
      </c>
      <c r="I172" s="10"/>
      <c r="J172" s="10"/>
      <c r="K172" s="10"/>
      <c r="L172" s="12">
        <f t="shared" si="75"/>
        <v>137.80000000000001</v>
      </c>
      <c r="M172" s="12">
        <f t="shared" si="76"/>
        <v>137.80000000000001</v>
      </c>
      <c r="N172" s="12">
        <f t="shared" si="77"/>
        <v>109.7</v>
      </c>
      <c r="O172" s="12">
        <f t="shared" si="78"/>
        <v>0</v>
      </c>
    </row>
    <row r="173" spans="1:15" ht="15" customHeight="1" x14ac:dyDescent="0.25">
      <c r="A173" s="13" t="s">
        <v>117</v>
      </c>
      <c r="B173" s="199" t="s">
        <v>40</v>
      </c>
      <c r="C173" s="15" t="s">
        <v>50</v>
      </c>
      <c r="D173" s="16">
        <f t="shared" si="74"/>
        <v>87.7</v>
      </c>
      <c r="E173" s="16">
        <v>87.7</v>
      </c>
      <c r="F173" s="16">
        <v>71.3</v>
      </c>
      <c r="G173" s="16"/>
      <c r="H173" s="10">
        <f t="shared" si="65"/>
        <v>0</v>
      </c>
      <c r="I173" s="10"/>
      <c r="J173" s="10"/>
      <c r="K173" s="10"/>
      <c r="L173" s="12">
        <f t="shared" si="75"/>
        <v>87.7</v>
      </c>
      <c r="M173" s="12">
        <f t="shared" si="76"/>
        <v>87.7</v>
      </c>
      <c r="N173" s="12">
        <f t="shared" si="77"/>
        <v>71.3</v>
      </c>
      <c r="O173" s="12">
        <f t="shared" si="78"/>
        <v>0</v>
      </c>
    </row>
    <row r="174" spans="1:15" ht="15" customHeight="1" x14ac:dyDescent="0.25">
      <c r="A174" s="13" t="s">
        <v>118</v>
      </c>
      <c r="B174" s="29" t="s">
        <v>500</v>
      </c>
      <c r="C174" s="15" t="s">
        <v>50</v>
      </c>
      <c r="D174" s="16">
        <f t="shared" si="74"/>
        <v>152.9</v>
      </c>
      <c r="E174" s="16">
        <v>152.9</v>
      </c>
      <c r="F174" s="16">
        <v>110.6</v>
      </c>
      <c r="G174" s="16"/>
      <c r="H174" s="10">
        <f t="shared" si="65"/>
        <v>0</v>
      </c>
      <c r="I174" s="10"/>
      <c r="J174" s="10"/>
      <c r="K174" s="10"/>
      <c r="L174" s="12">
        <f t="shared" si="75"/>
        <v>152.9</v>
      </c>
      <c r="M174" s="12">
        <f t="shared" si="76"/>
        <v>152.9</v>
      </c>
      <c r="N174" s="12">
        <f t="shared" si="77"/>
        <v>110.6</v>
      </c>
      <c r="O174" s="12">
        <f t="shared" si="78"/>
        <v>0</v>
      </c>
    </row>
    <row r="175" spans="1:15" ht="15" customHeight="1" x14ac:dyDescent="0.25">
      <c r="A175" s="13" t="s">
        <v>157</v>
      </c>
      <c r="B175" s="12" t="s">
        <v>149</v>
      </c>
      <c r="C175" s="15" t="s">
        <v>50</v>
      </c>
      <c r="D175" s="16">
        <f t="shared" si="74"/>
        <v>322.3</v>
      </c>
      <c r="E175" s="16">
        <v>322.3</v>
      </c>
      <c r="F175" s="16">
        <v>265.2</v>
      </c>
      <c r="G175" s="16"/>
      <c r="H175" s="10">
        <f t="shared" si="65"/>
        <v>0</v>
      </c>
      <c r="I175" s="10"/>
      <c r="J175" s="10"/>
      <c r="K175" s="10"/>
      <c r="L175" s="12">
        <f t="shared" si="75"/>
        <v>322.3</v>
      </c>
      <c r="M175" s="12">
        <f t="shared" si="76"/>
        <v>322.3</v>
      </c>
      <c r="N175" s="12">
        <f t="shared" si="77"/>
        <v>265.2</v>
      </c>
      <c r="O175" s="12">
        <f t="shared" si="78"/>
        <v>0</v>
      </c>
    </row>
    <row r="176" spans="1:15" ht="15" customHeight="1" x14ac:dyDescent="0.25">
      <c r="A176" s="13" t="s">
        <v>119</v>
      </c>
      <c r="B176" s="12" t="s">
        <v>34</v>
      </c>
      <c r="C176" s="15" t="s">
        <v>50</v>
      </c>
      <c r="D176" s="16">
        <f t="shared" si="74"/>
        <v>190.6</v>
      </c>
      <c r="E176" s="16">
        <v>190.6</v>
      </c>
      <c r="F176" s="16">
        <v>163.1</v>
      </c>
      <c r="G176" s="16"/>
      <c r="H176" s="10">
        <f t="shared" si="65"/>
        <v>0</v>
      </c>
      <c r="I176" s="10"/>
      <c r="J176" s="10"/>
      <c r="K176" s="10"/>
      <c r="L176" s="12">
        <f t="shared" si="75"/>
        <v>190.6</v>
      </c>
      <c r="M176" s="12">
        <f t="shared" si="76"/>
        <v>190.6</v>
      </c>
      <c r="N176" s="12">
        <f t="shared" si="77"/>
        <v>163.1</v>
      </c>
      <c r="O176" s="12">
        <f t="shared" si="78"/>
        <v>0</v>
      </c>
    </row>
    <row r="177" spans="1:17" ht="15" customHeight="1" x14ac:dyDescent="0.25">
      <c r="A177" s="13" t="s">
        <v>120</v>
      </c>
      <c r="B177" s="12" t="s">
        <v>36</v>
      </c>
      <c r="C177" s="15" t="s">
        <v>50</v>
      </c>
      <c r="D177" s="16">
        <f t="shared" si="74"/>
        <v>208.4</v>
      </c>
      <c r="E177" s="16">
        <v>208.4</v>
      </c>
      <c r="F177" s="16">
        <v>169.2</v>
      </c>
      <c r="G177" s="16"/>
      <c r="H177" s="10">
        <f t="shared" si="65"/>
        <v>0</v>
      </c>
      <c r="I177" s="10"/>
      <c r="J177" s="10"/>
      <c r="K177" s="10"/>
      <c r="L177" s="12">
        <f t="shared" si="75"/>
        <v>208.4</v>
      </c>
      <c r="M177" s="12">
        <f t="shared" si="76"/>
        <v>208.4</v>
      </c>
      <c r="N177" s="12">
        <f t="shared" si="77"/>
        <v>169.2</v>
      </c>
      <c r="O177" s="12">
        <f t="shared" si="78"/>
        <v>0</v>
      </c>
      <c r="P177" s="37"/>
      <c r="Q177" s="37"/>
    </row>
    <row r="178" spans="1:17" ht="15" customHeight="1" x14ac:dyDescent="0.25">
      <c r="A178" s="13" t="s">
        <v>121</v>
      </c>
      <c r="B178" s="12" t="s">
        <v>38</v>
      </c>
      <c r="C178" s="15" t="s">
        <v>50</v>
      </c>
      <c r="D178" s="16">
        <f t="shared" si="74"/>
        <v>343.2</v>
      </c>
      <c r="E178" s="16">
        <v>343.2</v>
      </c>
      <c r="F178" s="16">
        <v>280.7</v>
      </c>
      <c r="G178" s="16"/>
      <c r="H178" s="10">
        <f t="shared" si="65"/>
        <v>0</v>
      </c>
      <c r="I178" s="10"/>
      <c r="J178" s="10"/>
      <c r="K178" s="10"/>
      <c r="L178" s="12">
        <f t="shared" si="75"/>
        <v>343.2</v>
      </c>
      <c r="M178" s="12">
        <f t="shared" si="76"/>
        <v>343.2</v>
      </c>
      <c r="N178" s="12">
        <f t="shared" si="77"/>
        <v>280.7</v>
      </c>
      <c r="O178" s="12">
        <f t="shared" si="78"/>
        <v>0</v>
      </c>
    </row>
    <row r="179" spans="1:17" ht="15" customHeight="1" x14ac:dyDescent="0.25">
      <c r="A179" s="13" t="s">
        <v>122</v>
      </c>
      <c r="B179" s="12" t="s">
        <v>37</v>
      </c>
      <c r="C179" s="15" t="s">
        <v>50</v>
      </c>
      <c r="D179" s="16">
        <f t="shared" si="74"/>
        <v>208.5</v>
      </c>
      <c r="E179" s="16">
        <v>208.5</v>
      </c>
      <c r="F179" s="16">
        <v>171.2</v>
      </c>
      <c r="G179" s="16"/>
      <c r="H179" s="10">
        <f t="shared" si="65"/>
        <v>0</v>
      </c>
      <c r="I179" s="10"/>
      <c r="J179" s="10"/>
      <c r="K179" s="10"/>
      <c r="L179" s="12">
        <f t="shared" si="75"/>
        <v>208.5</v>
      </c>
      <c r="M179" s="12">
        <f t="shared" si="76"/>
        <v>208.5</v>
      </c>
      <c r="N179" s="12">
        <f t="shared" si="77"/>
        <v>171.2</v>
      </c>
      <c r="O179" s="12">
        <f t="shared" si="78"/>
        <v>0</v>
      </c>
    </row>
    <row r="180" spans="1:17" ht="15" customHeight="1" x14ac:dyDescent="0.25">
      <c r="A180" s="13" t="s">
        <v>123</v>
      </c>
      <c r="B180" s="12" t="s">
        <v>35</v>
      </c>
      <c r="C180" s="15" t="s">
        <v>50</v>
      </c>
      <c r="D180" s="16">
        <f t="shared" si="74"/>
        <v>327.8</v>
      </c>
      <c r="E180" s="16">
        <v>327.8</v>
      </c>
      <c r="F180" s="16">
        <v>270.2</v>
      </c>
      <c r="G180" s="16"/>
      <c r="H180" s="10">
        <f t="shared" si="65"/>
        <v>0</v>
      </c>
      <c r="I180" s="10"/>
      <c r="J180" s="10"/>
      <c r="K180" s="10"/>
      <c r="L180" s="12">
        <f t="shared" si="75"/>
        <v>327.8</v>
      </c>
      <c r="M180" s="12">
        <f t="shared" si="76"/>
        <v>327.8</v>
      </c>
      <c r="N180" s="12">
        <f t="shared" si="77"/>
        <v>270.2</v>
      </c>
      <c r="O180" s="12">
        <f t="shared" si="78"/>
        <v>0</v>
      </c>
    </row>
    <row r="181" spans="1:17" ht="15" customHeight="1" x14ac:dyDescent="0.25">
      <c r="A181" s="13" t="s">
        <v>124</v>
      </c>
      <c r="B181" s="199" t="s">
        <v>39</v>
      </c>
      <c r="C181" s="15" t="s">
        <v>50</v>
      </c>
      <c r="D181" s="16">
        <f t="shared" si="74"/>
        <v>80.099999999999994</v>
      </c>
      <c r="E181" s="16">
        <v>80.099999999999994</v>
      </c>
      <c r="F181" s="16">
        <v>68.400000000000006</v>
      </c>
      <c r="G181" s="16"/>
      <c r="H181" s="10">
        <f t="shared" si="65"/>
        <v>0</v>
      </c>
      <c r="I181" s="10"/>
      <c r="J181" s="10"/>
      <c r="K181" s="10"/>
      <c r="L181" s="12">
        <f t="shared" si="75"/>
        <v>80.099999999999994</v>
      </c>
      <c r="M181" s="12">
        <f t="shared" si="76"/>
        <v>80.099999999999994</v>
      </c>
      <c r="N181" s="12">
        <f t="shared" si="77"/>
        <v>68.400000000000006</v>
      </c>
      <c r="O181" s="12">
        <f t="shared" si="78"/>
        <v>0</v>
      </c>
    </row>
    <row r="182" spans="1:17" ht="15" customHeight="1" x14ac:dyDescent="0.25">
      <c r="A182" s="13" t="s">
        <v>125</v>
      </c>
      <c r="B182" s="12" t="s">
        <v>48</v>
      </c>
      <c r="C182" s="15" t="s">
        <v>50</v>
      </c>
      <c r="D182" s="16">
        <f t="shared" si="74"/>
        <v>78</v>
      </c>
      <c r="E182" s="16">
        <v>78</v>
      </c>
      <c r="F182" s="16">
        <v>74</v>
      </c>
      <c r="G182" s="16"/>
      <c r="H182" s="10">
        <f t="shared" si="65"/>
        <v>0</v>
      </c>
      <c r="I182" s="10"/>
      <c r="J182" s="10"/>
      <c r="K182" s="10"/>
      <c r="L182" s="12">
        <f t="shared" si="75"/>
        <v>78</v>
      </c>
      <c r="M182" s="12">
        <f t="shared" si="76"/>
        <v>78</v>
      </c>
      <c r="N182" s="12">
        <f t="shared" si="77"/>
        <v>74</v>
      </c>
      <c r="O182" s="12">
        <f t="shared" si="78"/>
        <v>0</v>
      </c>
    </row>
    <row r="183" spans="1:17" ht="15" customHeight="1" x14ac:dyDescent="0.25">
      <c r="A183" s="13" t="s">
        <v>126</v>
      </c>
      <c r="B183" s="12" t="s">
        <v>47</v>
      </c>
      <c r="C183" s="15" t="s">
        <v>50</v>
      </c>
      <c r="D183" s="16">
        <f t="shared" si="74"/>
        <v>536.29999999999995</v>
      </c>
      <c r="E183" s="16">
        <v>536.29999999999995</v>
      </c>
      <c r="F183" s="16">
        <v>518.79999999999995</v>
      </c>
      <c r="G183" s="16"/>
      <c r="H183" s="10">
        <f t="shared" si="65"/>
        <v>0</v>
      </c>
      <c r="I183" s="10"/>
      <c r="J183" s="10"/>
      <c r="K183" s="10"/>
      <c r="L183" s="12">
        <f t="shared" si="75"/>
        <v>536.29999999999995</v>
      </c>
      <c r="M183" s="12">
        <f t="shared" si="76"/>
        <v>536.29999999999995</v>
      </c>
      <c r="N183" s="12">
        <f t="shared" si="77"/>
        <v>518.79999999999995</v>
      </c>
      <c r="O183" s="12">
        <f t="shared" si="78"/>
        <v>0</v>
      </c>
    </row>
    <row r="184" spans="1:17" ht="14.25" customHeight="1" x14ac:dyDescent="0.25">
      <c r="A184" s="13" t="s">
        <v>127</v>
      </c>
      <c r="B184" s="12" t="s">
        <v>63</v>
      </c>
      <c r="C184" s="15" t="s">
        <v>50</v>
      </c>
      <c r="D184" s="16">
        <f t="shared" si="74"/>
        <v>60.4</v>
      </c>
      <c r="E184" s="16">
        <v>60.4</v>
      </c>
      <c r="F184" s="16">
        <v>55.8</v>
      </c>
      <c r="G184" s="16"/>
      <c r="H184" s="10">
        <f t="shared" si="65"/>
        <v>0</v>
      </c>
      <c r="I184" s="10"/>
      <c r="J184" s="10"/>
      <c r="K184" s="10"/>
      <c r="L184" s="12">
        <f t="shared" si="75"/>
        <v>60.4</v>
      </c>
      <c r="M184" s="12">
        <f t="shared" si="76"/>
        <v>60.4</v>
      </c>
      <c r="N184" s="12">
        <f t="shared" si="77"/>
        <v>55.8</v>
      </c>
      <c r="O184" s="12">
        <f t="shared" si="78"/>
        <v>0</v>
      </c>
    </row>
    <row r="185" spans="1:17" ht="15" customHeight="1" x14ac:dyDescent="0.25">
      <c r="A185" s="13" t="s">
        <v>128</v>
      </c>
      <c r="B185" s="12" t="s">
        <v>49</v>
      </c>
      <c r="C185" s="15" t="s">
        <v>50</v>
      </c>
      <c r="D185" s="16">
        <f t="shared" si="74"/>
        <v>87.5</v>
      </c>
      <c r="E185" s="16">
        <v>87.5</v>
      </c>
      <c r="F185" s="16">
        <v>67.2</v>
      </c>
      <c r="G185" s="16"/>
      <c r="H185" s="10">
        <f t="shared" si="65"/>
        <v>0</v>
      </c>
      <c r="I185" s="10"/>
      <c r="J185" s="10"/>
      <c r="K185" s="10"/>
      <c r="L185" s="12">
        <f t="shared" si="75"/>
        <v>87.5</v>
      </c>
      <c r="M185" s="12">
        <f t="shared" si="76"/>
        <v>87.5</v>
      </c>
      <c r="N185" s="12">
        <f t="shared" si="77"/>
        <v>67.2</v>
      </c>
      <c r="O185" s="12">
        <f t="shared" si="78"/>
        <v>0</v>
      </c>
    </row>
    <row r="186" spans="1:17" s="37" customFormat="1" ht="15" customHeight="1" x14ac:dyDescent="0.25">
      <c r="A186" s="13" t="s">
        <v>129</v>
      </c>
      <c r="B186" s="12" t="s">
        <v>163</v>
      </c>
      <c r="C186" s="15" t="s">
        <v>50</v>
      </c>
      <c r="D186" s="16">
        <f t="shared" si="74"/>
        <v>97.6</v>
      </c>
      <c r="E186" s="16">
        <v>97.6</v>
      </c>
      <c r="F186" s="16">
        <v>85.4</v>
      </c>
      <c r="G186" s="16"/>
      <c r="H186" s="10">
        <f t="shared" si="65"/>
        <v>0</v>
      </c>
      <c r="I186" s="10"/>
      <c r="J186" s="10"/>
      <c r="K186" s="10"/>
      <c r="L186" s="12">
        <f t="shared" si="75"/>
        <v>97.6</v>
      </c>
      <c r="M186" s="12">
        <f t="shared" si="76"/>
        <v>97.6</v>
      </c>
      <c r="N186" s="12">
        <f t="shared" si="77"/>
        <v>85.4</v>
      </c>
      <c r="O186" s="12">
        <f t="shared" si="78"/>
        <v>0</v>
      </c>
      <c r="P186" s="2"/>
      <c r="Q186" s="2"/>
    </row>
    <row r="187" spans="1:17" ht="15.95" customHeight="1" x14ac:dyDescent="0.25">
      <c r="A187" s="20" t="s">
        <v>130</v>
      </c>
      <c r="B187" s="21" t="s">
        <v>172</v>
      </c>
      <c r="C187" s="28"/>
      <c r="D187" s="23">
        <f>SUM(D151,D154:D186)</f>
        <v>6831.9000000000005</v>
      </c>
      <c r="E187" s="23">
        <f t="shared" ref="E187:O187" si="79">SUM(E151,E154:E186)</f>
        <v>6711.9000000000005</v>
      </c>
      <c r="F187" s="23">
        <f t="shared" si="79"/>
        <v>5191.1999999999989</v>
      </c>
      <c r="G187" s="23">
        <f t="shared" si="79"/>
        <v>120</v>
      </c>
      <c r="H187" s="10">
        <f t="shared" si="79"/>
        <v>0</v>
      </c>
      <c r="I187" s="10">
        <f t="shared" si="79"/>
        <v>0</v>
      </c>
      <c r="J187" s="10">
        <f t="shared" si="79"/>
        <v>0</v>
      </c>
      <c r="K187" s="10">
        <f t="shared" si="79"/>
        <v>0</v>
      </c>
      <c r="L187" s="21">
        <f t="shared" si="79"/>
        <v>6831.9000000000005</v>
      </c>
      <c r="M187" s="21">
        <f t="shared" si="79"/>
        <v>6711.9000000000005</v>
      </c>
      <c r="N187" s="21">
        <f t="shared" si="79"/>
        <v>5191.1999999999989</v>
      </c>
      <c r="O187" s="21">
        <f t="shared" si="79"/>
        <v>120</v>
      </c>
    </row>
    <row r="188" spans="1:17" ht="15.95" customHeight="1" x14ac:dyDescent="0.25">
      <c r="A188" s="5" t="s">
        <v>158</v>
      </c>
      <c r="B188" s="567" t="s">
        <v>176</v>
      </c>
      <c r="C188" s="568"/>
      <c r="D188" s="568"/>
      <c r="E188" s="568"/>
      <c r="F188" s="568"/>
      <c r="G188" s="568"/>
      <c r="H188" s="568"/>
      <c r="I188" s="568"/>
      <c r="J188" s="568"/>
      <c r="K188" s="568"/>
      <c r="L188" s="568"/>
      <c r="M188" s="568"/>
      <c r="N188" s="568"/>
      <c r="O188" s="569"/>
    </row>
    <row r="189" spans="1:17" ht="15" customHeight="1" x14ac:dyDescent="0.25">
      <c r="A189" s="5" t="s">
        <v>131</v>
      </c>
      <c r="B189" s="236" t="s">
        <v>20</v>
      </c>
      <c r="C189" s="254"/>
      <c r="D189" s="16">
        <f>SUM(D190:D191)</f>
        <v>411</v>
      </c>
      <c r="E189" s="16">
        <f>SUM(E190:E191)</f>
        <v>359.2</v>
      </c>
      <c r="F189" s="16">
        <f>SUM(F190:F191)</f>
        <v>113.2</v>
      </c>
      <c r="G189" s="16">
        <f>SUM(G190:G191)</f>
        <v>51.8</v>
      </c>
      <c r="H189" s="9">
        <f>I189+K189</f>
        <v>0</v>
      </c>
      <c r="I189" s="10">
        <f>SUM(I190:I191)</f>
        <v>0</v>
      </c>
      <c r="J189" s="10">
        <f>SUM(J190:J191)</f>
        <v>0</v>
      </c>
      <c r="K189" s="203">
        <f>SUM(K190:K191)</f>
        <v>0</v>
      </c>
      <c r="L189" s="11">
        <f>M189+O189</f>
        <v>411</v>
      </c>
      <c r="M189" s="11">
        <f t="shared" ref="M189:O191" si="80">E189+I189</f>
        <v>359.2</v>
      </c>
      <c r="N189" s="11">
        <f t="shared" si="80"/>
        <v>113.2</v>
      </c>
      <c r="O189" s="11">
        <f t="shared" si="80"/>
        <v>51.8</v>
      </c>
    </row>
    <row r="190" spans="1:17" ht="15" customHeight="1" x14ac:dyDescent="0.25">
      <c r="A190" s="262"/>
      <c r="B190" s="255"/>
      <c r="C190" s="30" t="s">
        <v>25</v>
      </c>
      <c r="D190" s="16">
        <f>E190+G190</f>
        <v>407.5</v>
      </c>
      <c r="E190" s="16">
        <v>355.7</v>
      </c>
      <c r="F190" s="16">
        <v>113.2</v>
      </c>
      <c r="G190" s="16">
        <v>51.8</v>
      </c>
      <c r="H190" s="9">
        <f>I190+K190</f>
        <v>0</v>
      </c>
      <c r="I190" s="10"/>
      <c r="J190" s="10"/>
      <c r="K190" s="203"/>
      <c r="L190" s="12">
        <f>M190+O190</f>
        <v>407.5</v>
      </c>
      <c r="M190" s="12">
        <f t="shared" si="80"/>
        <v>355.7</v>
      </c>
      <c r="N190" s="12">
        <f t="shared" si="80"/>
        <v>113.2</v>
      </c>
      <c r="O190" s="12">
        <f t="shared" si="80"/>
        <v>51.8</v>
      </c>
    </row>
    <row r="191" spans="1:17" ht="15" customHeight="1" x14ac:dyDescent="0.25">
      <c r="A191" s="149"/>
      <c r="B191" s="256"/>
      <c r="C191" s="30" t="s">
        <v>30</v>
      </c>
      <c r="D191" s="16">
        <f>E191+G191</f>
        <v>3.5</v>
      </c>
      <c r="E191" s="16">
        <v>3.5</v>
      </c>
      <c r="F191" s="16"/>
      <c r="G191" s="16"/>
      <c r="H191" s="10">
        <f>I191+K191</f>
        <v>0</v>
      </c>
      <c r="I191" s="10"/>
      <c r="J191" s="10"/>
      <c r="K191" s="203"/>
      <c r="L191" s="12">
        <f>M191+O191</f>
        <v>3.5</v>
      </c>
      <c r="M191" s="12">
        <f t="shared" si="80"/>
        <v>3.5</v>
      </c>
      <c r="N191" s="12">
        <f t="shared" si="80"/>
        <v>0</v>
      </c>
      <c r="O191" s="12">
        <f t="shared" si="80"/>
        <v>0</v>
      </c>
    </row>
    <row r="192" spans="1:17" ht="15.95" customHeight="1" x14ac:dyDescent="0.25">
      <c r="A192" s="20" t="s">
        <v>132</v>
      </c>
      <c r="B192" s="240" t="s">
        <v>173</v>
      </c>
      <c r="C192" s="83"/>
      <c r="D192" s="23">
        <f>D189</f>
        <v>411</v>
      </c>
      <c r="E192" s="23">
        <f>E189</f>
        <v>359.2</v>
      </c>
      <c r="F192" s="23">
        <f>F189</f>
        <v>113.2</v>
      </c>
      <c r="G192" s="23">
        <f>G189</f>
        <v>51.8</v>
      </c>
      <c r="H192" s="24">
        <f t="shared" ref="H192:O192" si="81">H189</f>
        <v>0</v>
      </c>
      <c r="I192" s="24">
        <f t="shared" si="81"/>
        <v>0</v>
      </c>
      <c r="J192" s="24">
        <f t="shared" si="81"/>
        <v>0</v>
      </c>
      <c r="K192" s="24">
        <f t="shared" si="81"/>
        <v>0</v>
      </c>
      <c r="L192" s="44">
        <f>M192+O192</f>
        <v>411</v>
      </c>
      <c r="M192" s="44">
        <f t="shared" si="81"/>
        <v>359.2</v>
      </c>
      <c r="N192" s="44">
        <f t="shared" si="81"/>
        <v>113.2</v>
      </c>
      <c r="O192" s="44">
        <f t="shared" si="81"/>
        <v>51.8</v>
      </c>
    </row>
    <row r="193" spans="1:17" ht="15.95" customHeight="1" x14ac:dyDescent="0.25">
      <c r="A193" s="13" t="s">
        <v>133</v>
      </c>
      <c r="B193" s="567" t="s">
        <v>64</v>
      </c>
      <c r="C193" s="568"/>
      <c r="D193" s="568"/>
      <c r="E193" s="568"/>
      <c r="F193" s="568"/>
      <c r="G193" s="568"/>
      <c r="H193" s="568"/>
      <c r="I193" s="568"/>
      <c r="J193" s="568"/>
      <c r="K193" s="568"/>
      <c r="L193" s="568"/>
      <c r="M193" s="568"/>
      <c r="N193" s="568"/>
      <c r="O193" s="569"/>
    </row>
    <row r="194" spans="1:17" ht="15" customHeight="1" x14ac:dyDescent="0.25">
      <c r="A194" s="19" t="s">
        <v>134</v>
      </c>
      <c r="B194" s="236" t="s">
        <v>20</v>
      </c>
      <c r="C194" s="257" t="s">
        <v>30</v>
      </c>
      <c r="D194" s="16">
        <f t="shared" ref="D194:D208" si="82">E194+G194</f>
        <v>854.3</v>
      </c>
      <c r="E194" s="16">
        <v>594.29999999999995</v>
      </c>
      <c r="F194" s="16">
        <v>3</v>
      </c>
      <c r="G194" s="16">
        <v>260</v>
      </c>
      <c r="H194" s="9">
        <f>I194+K194</f>
        <v>0</v>
      </c>
      <c r="I194" s="10"/>
      <c r="J194" s="10"/>
      <c r="K194" s="203"/>
      <c r="L194" s="11">
        <f>M194+O194</f>
        <v>854.3</v>
      </c>
      <c r="M194" s="11">
        <f>E194+I194</f>
        <v>594.29999999999995</v>
      </c>
      <c r="N194" s="11">
        <f>F194+J194</f>
        <v>3</v>
      </c>
      <c r="O194" s="11">
        <f>G194+K194</f>
        <v>260</v>
      </c>
    </row>
    <row r="195" spans="1:17" ht="15" customHeight="1" x14ac:dyDescent="0.25">
      <c r="A195" s="13" t="s">
        <v>135</v>
      </c>
      <c r="B195" s="12" t="s">
        <v>7</v>
      </c>
      <c r="C195" s="39" t="s">
        <v>30</v>
      </c>
      <c r="D195" s="16">
        <f t="shared" si="82"/>
        <v>35.5</v>
      </c>
      <c r="E195" s="16">
        <v>35.5</v>
      </c>
      <c r="F195" s="16">
        <v>26.3</v>
      </c>
      <c r="G195" s="16"/>
      <c r="H195" s="9">
        <f t="shared" ref="H195:H208" si="83">I195+K195</f>
        <v>0</v>
      </c>
      <c r="I195" s="10"/>
      <c r="J195" s="10"/>
      <c r="K195" s="203"/>
      <c r="L195" s="11">
        <f t="shared" ref="L195:L208" si="84">M195+O195</f>
        <v>35.5</v>
      </c>
      <c r="M195" s="11">
        <f t="shared" ref="M195:M208" si="85">E195+I195</f>
        <v>35.5</v>
      </c>
      <c r="N195" s="11">
        <f t="shared" ref="N195:N208" si="86">F195+J195</f>
        <v>26.3</v>
      </c>
      <c r="O195" s="11">
        <f t="shared" ref="O195:O208" si="87">G195+K195</f>
        <v>0</v>
      </c>
    </row>
    <row r="196" spans="1:17" ht="15" customHeight="1" x14ac:dyDescent="0.25">
      <c r="A196" s="13" t="s">
        <v>136</v>
      </c>
      <c r="B196" s="80" t="s">
        <v>10</v>
      </c>
      <c r="C196" s="39" t="s">
        <v>30</v>
      </c>
      <c r="D196" s="16">
        <f t="shared" si="82"/>
        <v>28.2</v>
      </c>
      <c r="E196" s="16">
        <v>28.2</v>
      </c>
      <c r="F196" s="16">
        <v>22.1</v>
      </c>
      <c r="G196" s="16"/>
      <c r="H196" s="9">
        <f t="shared" si="83"/>
        <v>0</v>
      </c>
      <c r="I196" s="10"/>
      <c r="J196" s="10"/>
      <c r="K196" s="203"/>
      <c r="L196" s="11">
        <f t="shared" si="84"/>
        <v>28.2</v>
      </c>
      <c r="M196" s="11">
        <f t="shared" si="85"/>
        <v>28.2</v>
      </c>
      <c r="N196" s="11">
        <f t="shared" si="86"/>
        <v>22.1</v>
      </c>
      <c r="O196" s="11">
        <f t="shared" si="87"/>
        <v>0</v>
      </c>
    </row>
    <row r="197" spans="1:17" ht="15" customHeight="1" x14ac:dyDescent="0.25">
      <c r="A197" s="237" t="s">
        <v>137</v>
      </c>
      <c r="B197" s="29" t="s">
        <v>11</v>
      </c>
      <c r="C197" s="39" t="s">
        <v>30</v>
      </c>
      <c r="D197" s="16">
        <f t="shared" si="82"/>
        <v>82</v>
      </c>
      <c r="E197" s="16">
        <v>82</v>
      </c>
      <c r="F197" s="16">
        <v>68.099999999999994</v>
      </c>
      <c r="G197" s="16"/>
      <c r="H197" s="9">
        <f t="shared" si="83"/>
        <v>0</v>
      </c>
      <c r="I197" s="10"/>
      <c r="J197" s="10"/>
      <c r="K197" s="203"/>
      <c r="L197" s="11">
        <f t="shared" si="84"/>
        <v>82</v>
      </c>
      <c r="M197" s="11">
        <f t="shared" si="85"/>
        <v>82</v>
      </c>
      <c r="N197" s="11">
        <f t="shared" si="86"/>
        <v>68.099999999999994</v>
      </c>
      <c r="O197" s="11">
        <f t="shared" si="87"/>
        <v>0</v>
      </c>
    </row>
    <row r="198" spans="1:17" ht="15" customHeight="1" x14ac:dyDescent="0.25">
      <c r="A198" s="253" t="s">
        <v>159</v>
      </c>
      <c r="B198" s="29" t="s">
        <v>15</v>
      </c>
      <c r="C198" s="39" t="s">
        <v>30</v>
      </c>
      <c r="D198" s="16">
        <f t="shared" si="82"/>
        <v>33.6</v>
      </c>
      <c r="E198" s="16">
        <v>33.6</v>
      </c>
      <c r="F198" s="16">
        <v>26.5</v>
      </c>
      <c r="G198" s="16"/>
      <c r="H198" s="9">
        <f t="shared" si="83"/>
        <v>0</v>
      </c>
      <c r="I198" s="10"/>
      <c r="J198" s="10"/>
      <c r="K198" s="203"/>
      <c r="L198" s="11">
        <f t="shared" si="84"/>
        <v>33.6</v>
      </c>
      <c r="M198" s="11">
        <f t="shared" si="85"/>
        <v>33.6</v>
      </c>
      <c r="N198" s="11">
        <f t="shared" si="86"/>
        <v>26.5</v>
      </c>
      <c r="O198" s="11">
        <f t="shared" si="87"/>
        <v>0</v>
      </c>
    </row>
    <row r="199" spans="1:17" ht="15" customHeight="1" x14ac:dyDescent="0.25">
      <c r="A199" s="32" t="s">
        <v>138</v>
      </c>
      <c r="B199" s="29" t="s">
        <v>16</v>
      </c>
      <c r="C199" s="39" t="s">
        <v>30</v>
      </c>
      <c r="D199" s="16">
        <f t="shared" si="82"/>
        <v>89.2</v>
      </c>
      <c r="E199" s="16">
        <v>89.2</v>
      </c>
      <c r="F199" s="16">
        <v>73.900000000000006</v>
      </c>
      <c r="G199" s="16"/>
      <c r="H199" s="9">
        <f t="shared" ref="H199" si="88">I199+K199</f>
        <v>0</v>
      </c>
      <c r="I199" s="10"/>
      <c r="J199" s="10"/>
      <c r="K199" s="203"/>
      <c r="L199" s="11">
        <f t="shared" ref="L199" si="89">M199+O199</f>
        <v>89.2</v>
      </c>
      <c r="M199" s="11">
        <f t="shared" ref="M199" si="90">E199+I199</f>
        <v>89.2</v>
      </c>
      <c r="N199" s="11">
        <f t="shared" ref="N199" si="91">F199+J199</f>
        <v>73.900000000000006</v>
      </c>
      <c r="O199" s="11">
        <f t="shared" ref="O199" si="92">G199+K199</f>
        <v>0</v>
      </c>
    </row>
    <row r="200" spans="1:17" ht="15" customHeight="1" x14ac:dyDescent="0.25">
      <c r="A200" s="13" t="s">
        <v>178</v>
      </c>
      <c r="B200" s="29" t="s">
        <v>27</v>
      </c>
      <c r="C200" s="39" t="s">
        <v>30</v>
      </c>
      <c r="D200" s="16">
        <f t="shared" si="82"/>
        <v>291.5</v>
      </c>
      <c r="E200" s="16">
        <v>291.5</v>
      </c>
      <c r="F200" s="16">
        <v>259.5</v>
      </c>
      <c r="G200" s="16"/>
      <c r="H200" s="9">
        <f t="shared" si="83"/>
        <v>0</v>
      </c>
      <c r="I200" s="10"/>
      <c r="J200" s="10"/>
      <c r="K200" s="203"/>
      <c r="L200" s="11">
        <f t="shared" si="84"/>
        <v>291.5</v>
      </c>
      <c r="M200" s="11">
        <f t="shared" si="85"/>
        <v>291.5</v>
      </c>
      <c r="N200" s="11">
        <f t="shared" si="86"/>
        <v>259.5</v>
      </c>
      <c r="O200" s="11">
        <f t="shared" si="87"/>
        <v>0</v>
      </c>
    </row>
    <row r="201" spans="1:17" ht="15" customHeight="1" x14ac:dyDescent="0.25">
      <c r="A201" s="237" t="s">
        <v>179</v>
      </c>
      <c r="B201" s="29" t="s">
        <v>56</v>
      </c>
      <c r="C201" s="39" t="s">
        <v>30</v>
      </c>
      <c r="D201" s="16">
        <f t="shared" si="82"/>
        <v>92.4</v>
      </c>
      <c r="E201" s="16">
        <v>92.4</v>
      </c>
      <c r="F201" s="16">
        <v>82.8</v>
      </c>
      <c r="G201" s="16"/>
      <c r="H201" s="9">
        <f t="shared" si="83"/>
        <v>0</v>
      </c>
      <c r="I201" s="10"/>
      <c r="J201" s="10"/>
      <c r="K201" s="203"/>
      <c r="L201" s="11">
        <f t="shared" si="84"/>
        <v>92.4</v>
      </c>
      <c r="M201" s="11">
        <f t="shared" si="85"/>
        <v>92.4</v>
      </c>
      <c r="N201" s="11">
        <f t="shared" si="86"/>
        <v>82.8</v>
      </c>
      <c r="O201" s="11">
        <f t="shared" si="87"/>
        <v>0</v>
      </c>
    </row>
    <row r="202" spans="1:17" ht="15" customHeight="1" x14ac:dyDescent="0.25">
      <c r="A202" s="38" t="s">
        <v>180</v>
      </c>
      <c r="B202" s="29" t="s">
        <v>57</v>
      </c>
      <c r="C202" s="39" t="s">
        <v>30</v>
      </c>
      <c r="D202" s="16">
        <f t="shared" si="82"/>
        <v>69.900000000000006</v>
      </c>
      <c r="E202" s="16">
        <v>67.900000000000006</v>
      </c>
      <c r="F202" s="16">
        <v>56.6</v>
      </c>
      <c r="G202" s="16">
        <v>2</v>
      </c>
      <c r="H202" s="9">
        <f t="shared" si="83"/>
        <v>0</v>
      </c>
      <c r="I202" s="10"/>
      <c r="J202" s="10"/>
      <c r="K202" s="203"/>
      <c r="L202" s="11">
        <f t="shared" si="84"/>
        <v>69.900000000000006</v>
      </c>
      <c r="M202" s="11">
        <f t="shared" si="85"/>
        <v>67.900000000000006</v>
      </c>
      <c r="N202" s="11">
        <f t="shared" si="86"/>
        <v>56.6</v>
      </c>
      <c r="O202" s="11">
        <f t="shared" si="87"/>
        <v>2</v>
      </c>
    </row>
    <row r="203" spans="1:17" ht="15" customHeight="1" x14ac:dyDescent="0.25">
      <c r="A203" s="40" t="s">
        <v>181</v>
      </c>
      <c r="B203" s="29" t="s">
        <v>366</v>
      </c>
      <c r="C203" s="39" t="s">
        <v>30</v>
      </c>
      <c r="D203" s="16">
        <f t="shared" si="82"/>
        <v>46</v>
      </c>
      <c r="E203" s="16">
        <v>46</v>
      </c>
      <c r="F203" s="16">
        <v>38.6</v>
      </c>
      <c r="G203" s="16"/>
      <c r="H203" s="9">
        <f t="shared" si="83"/>
        <v>0</v>
      </c>
      <c r="I203" s="10"/>
      <c r="J203" s="10"/>
      <c r="K203" s="203"/>
      <c r="L203" s="11">
        <f t="shared" si="84"/>
        <v>46</v>
      </c>
      <c r="M203" s="11">
        <f t="shared" si="85"/>
        <v>46</v>
      </c>
      <c r="N203" s="11">
        <f t="shared" si="86"/>
        <v>38.6</v>
      </c>
      <c r="O203" s="11">
        <f t="shared" si="87"/>
        <v>0</v>
      </c>
    </row>
    <row r="204" spans="1:17" x14ac:dyDescent="0.25">
      <c r="A204" s="32" t="s">
        <v>182</v>
      </c>
      <c r="B204" s="29" t="s">
        <v>65</v>
      </c>
      <c r="C204" s="39" t="s">
        <v>30</v>
      </c>
      <c r="D204" s="16">
        <f t="shared" si="82"/>
        <v>51.2</v>
      </c>
      <c r="E204" s="16">
        <v>51.2</v>
      </c>
      <c r="F204" s="16">
        <v>42.9</v>
      </c>
      <c r="G204" s="16"/>
      <c r="H204" s="9">
        <f t="shared" si="83"/>
        <v>0</v>
      </c>
      <c r="I204" s="10"/>
      <c r="J204" s="10"/>
      <c r="K204" s="203"/>
      <c r="L204" s="11">
        <f t="shared" si="84"/>
        <v>51.2</v>
      </c>
      <c r="M204" s="11">
        <f t="shared" si="85"/>
        <v>51.2</v>
      </c>
      <c r="N204" s="11">
        <f t="shared" si="86"/>
        <v>42.9</v>
      </c>
      <c r="O204" s="11">
        <f t="shared" si="87"/>
        <v>0</v>
      </c>
      <c r="P204" s="37"/>
      <c r="Q204" s="37"/>
    </row>
    <row r="205" spans="1:17" x14ac:dyDescent="0.25">
      <c r="A205" s="32" t="s">
        <v>183</v>
      </c>
      <c r="B205" s="29" t="s">
        <v>150</v>
      </c>
      <c r="C205" s="39" t="s">
        <v>30</v>
      </c>
      <c r="D205" s="16">
        <f t="shared" si="82"/>
        <v>42.1</v>
      </c>
      <c r="E205" s="16">
        <v>42.1</v>
      </c>
      <c r="F205" s="16">
        <v>34.1</v>
      </c>
      <c r="G205" s="16"/>
      <c r="H205" s="9">
        <f t="shared" si="83"/>
        <v>0</v>
      </c>
      <c r="I205" s="10"/>
      <c r="J205" s="10"/>
      <c r="K205" s="203"/>
      <c r="L205" s="11">
        <f t="shared" si="84"/>
        <v>42.1</v>
      </c>
      <c r="M205" s="11">
        <f t="shared" si="85"/>
        <v>42.1</v>
      </c>
      <c r="N205" s="11">
        <f t="shared" si="86"/>
        <v>34.1</v>
      </c>
      <c r="O205" s="11">
        <f t="shared" si="87"/>
        <v>0</v>
      </c>
    </row>
    <row r="206" spans="1:17" x14ac:dyDescent="0.25">
      <c r="A206" s="32" t="s">
        <v>184</v>
      </c>
      <c r="B206" s="29" t="s">
        <v>28</v>
      </c>
      <c r="C206" s="39" t="s">
        <v>30</v>
      </c>
      <c r="D206" s="16">
        <f t="shared" si="82"/>
        <v>561.4</v>
      </c>
      <c r="E206" s="16">
        <v>561.4</v>
      </c>
      <c r="F206" s="16">
        <v>482</v>
      </c>
      <c r="G206" s="16"/>
      <c r="H206" s="9">
        <f t="shared" si="83"/>
        <v>0</v>
      </c>
      <c r="I206" s="10"/>
      <c r="J206" s="10"/>
      <c r="K206" s="203"/>
      <c r="L206" s="11">
        <f t="shared" si="84"/>
        <v>561.4</v>
      </c>
      <c r="M206" s="11">
        <f t="shared" si="85"/>
        <v>561.4</v>
      </c>
      <c r="N206" s="11">
        <f t="shared" si="86"/>
        <v>482</v>
      </c>
      <c r="O206" s="11">
        <f t="shared" si="87"/>
        <v>0</v>
      </c>
      <c r="P206" s="37"/>
      <c r="Q206" s="37"/>
    </row>
    <row r="207" spans="1:17" ht="15" customHeight="1" x14ac:dyDescent="0.25">
      <c r="A207" s="32" t="s">
        <v>185</v>
      </c>
      <c r="B207" s="12" t="s">
        <v>29</v>
      </c>
      <c r="C207" s="39" t="s">
        <v>30</v>
      </c>
      <c r="D207" s="16">
        <f t="shared" si="82"/>
        <v>178.1</v>
      </c>
      <c r="E207" s="16">
        <v>178.1</v>
      </c>
      <c r="F207" s="16">
        <v>166.5</v>
      </c>
      <c r="G207" s="16"/>
      <c r="H207" s="9">
        <f t="shared" si="83"/>
        <v>0</v>
      </c>
      <c r="I207" s="10"/>
      <c r="J207" s="10"/>
      <c r="K207" s="203"/>
      <c r="L207" s="11">
        <f t="shared" si="84"/>
        <v>178.1</v>
      </c>
      <c r="M207" s="11">
        <f t="shared" si="85"/>
        <v>178.1</v>
      </c>
      <c r="N207" s="11">
        <f t="shared" si="86"/>
        <v>166.5</v>
      </c>
      <c r="O207" s="11">
        <f t="shared" si="87"/>
        <v>0</v>
      </c>
      <c r="P207" s="37"/>
      <c r="Q207" s="37"/>
    </row>
    <row r="208" spans="1:17" x14ac:dyDescent="0.25">
      <c r="A208" s="32" t="s">
        <v>186</v>
      </c>
      <c r="B208" s="41" t="s">
        <v>62</v>
      </c>
      <c r="C208" s="39" t="s">
        <v>30</v>
      </c>
      <c r="D208" s="16">
        <f t="shared" si="82"/>
        <v>450.2</v>
      </c>
      <c r="E208" s="16">
        <v>450.2</v>
      </c>
      <c r="F208" s="16">
        <v>384.7</v>
      </c>
      <c r="G208" s="16"/>
      <c r="H208" s="9">
        <f t="shared" si="83"/>
        <v>0</v>
      </c>
      <c r="I208" s="10"/>
      <c r="J208" s="10"/>
      <c r="K208" s="203"/>
      <c r="L208" s="11">
        <f t="shared" si="84"/>
        <v>450.2</v>
      </c>
      <c r="M208" s="11">
        <f t="shared" si="85"/>
        <v>450.2</v>
      </c>
      <c r="N208" s="11">
        <f t="shared" si="86"/>
        <v>384.7</v>
      </c>
      <c r="O208" s="11">
        <f t="shared" si="87"/>
        <v>0</v>
      </c>
    </row>
    <row r="209" spans="1:17" ht="15.95" customHeight="1" x14ac:dyDescent="0.25">
      <c r="A209" s="54" t="s">
        <v>187</v>
      </c>
      <c r="B209" s="44" t="s">
        <v>174</v>
      </c>
      <c r="C209" s="78"/>
      <c r="D209" s="258">
        <f t="shared" ref="D209:K209" si="93">D194+D195+D196+D197+D198+D199+D200+D201+D202+D203+D204+D205+D206+D207+D208</f>
        <v>2905.6</v>
      </c>
      <c r="E209" s="23">
        <f t="shared" si="93"/>
        <v>2643.6</v>
      </c>
      <c r="F209" s="23">
        <f t="shared" si="93"/>
        <v>1767.6000000000001</v>
      </c>
      <c r="G209" s="23">
        <f t="shared" si="93"/>
        <v>262</v>
      </c>
      <c r="H209" s="9">
        <f t="shared" si="93"/>
        <v>0</v>
      </c>
      <c r="I209" s="9">
        <f t="shared" si="93"/>
        <v>0</v>
      </c>
      <c r="J209" s="9">
        <f t="shared" si="93"/>
        <v>0</v>
      </c>
      <c r="K209" s="9">
        <f t="shared" si="93"/>
        <v>0</v>
      </c>
      <c r="L209" s="44">
        <f>M209+O209</f>
        <v>2905.6</v>
      </c>
      <c r="M209" s="44">
        <f>M194+M195+M196+M197+M198+M199+M200+M201+M202+M203+M204+M205+M206+M207+M208</f>
        <v>2643.6</v>
      </c>
      <c r="N209" s="44">
        <f>N194+N195+N196+N197+N198+N199+N200+N201+N202+N203+N204+N205+N206+N207+N208</f>
        <v>1767.6000000000001</v>
      </c>
      <c r="O209" s="44">
        <f>O194+O195+O196+O197+O198+O199+O200+O201+O202+O203+O204+O205+O206+O207+O208</f>
        <v>262</v>
      </c>
    </row>
    <row r="210" spans="1:17" ht="17.25" customHeight="1" x14ac:dyDescent="0.25">
      <c r="A210" s="32" t="s">
        <v>188</v>
      </c>
      <c r="B210" s="567" t="s">
        <v>66</v>
      </c>
      <c r="C210" s="568"/>
      <c r="D210" s="568"/>
      <c r="E210" s="568"/>
      <c r="F210" s="568"/>
      <c r="G210" s="568"/>
      <c r="H210" s="568"/>
      <c r="I210" s="568"/>
      <c r="J210" s="568"/>
      <c r="K210" s="568"/>
      <c r="L210" s="568"/>
      <c r="M210" s="568"/>
      <c r="N210" s="568"/>
      <c r="O210" s="569"/>
    </row>
    <row r="211" spans="1:17" ht="17.25" customHeight="1" x14ac:dyDescent="0.25">
      <c r="A211" s="32" t="s">
        <v>139</v>
      </c>
      <c r="B211" s="6" t="s">
        <v>20</v>
      </c>
      <c r="C211" s="180"/>
      <c r="D211" s="16">
        <f t="shared" ref="D211:D213" si="94">E211+G211</f>
        <v>2577.3000000000002</v>
      </c>
      <c r="E211" s="16">
        <f>E212+E213</f>
        <v>2552.3000000000002</v>
      </c>
      <c r="F211" s="16">
        <f t="shared" ref="F211:G211" si="95">F212+F213</f>
        <v>3</v>
      </c>
      <c r="G211" s="16">
        <f t="shared" si="95"/>
        <v>25</v>
      </c>
      <c r="H211" s="9">
        <f t="shared" ref="H211:H213" si="96">I211+K211</f>
        <v>0</v>
      </c>
      <c r="I211" s="10">
        <f t="shared" ref="I211" si="97">I212+I213</f>
        <v>0</v>
      </c>
      <c r="J211" s="10">
        <f t="shared" ref="J211" si="98">J212+J213</f>
        <v>0</v>
      </c>
      <c r="K211" s="10">
        <f t="shared" ref="K211" si="99">K212+K213</f>
        <v>0</v>
      </c>
      <c r="L211" s="11">
        <f t="shared" ref="L211:L213" si="100">M211+O211</f>
        <v>2577.3000000000002</v>
      </c>
      <c r="M211" s="11">
        <f t="shared" ref="M211" si="101">M212+M213</f>
        <v>2552.3000000000002</v>
      </c>
      <c r="N211" s="11">
        <f t="shared" ref="N211" si="102">N212+N213</f>
        <v>3</v>
      </c>
      <c r="O211" s="11">
        <f t="shared" ref="O211" si="103">O212+O213</f>
        <v>25</v>
      </c>
    </row>
    <row r="212" spans="1:17" x14ac:dyDescent="0.25">
      <c r="A212" s="40"/>
      <c r="B212" s="6"/>
      <c r="C212" s="15" t="s">
        <v>32</v>
      </c>
      <c r="D212" s="16">
        <f t="shared" si="94"/>
        <v>3</v>
      </c>
      <c r="E212" s="16">
        <v>3</v>
      </c>
      <c r="F212" s="16"/>
      <c r="G212" s="16"/>
      <c r="H212" s="9">
        <f t="shared" si="96"/>
        <v>0</v>
      </c>
      <c r="I212" s="10"/>
      <c r="J212" s="10"/>
      <c r="K212" s="203"/>
      <c r="L212" s="12">
        <f t="shared" si="100"/>
        <v>3</v>
      </c>
      <c r="M212" s="12">
        <f t="shared" ref="M212" si="104">E212+I212</f>
        <v>3</v>
      </c>
      <c r="N212" s="12">
        <f t="shared" ref="N212" si="105">F212+J212</f>
        <v>0</v>
      </c>
      <c r="O212" s="12">
        <f t="shared" ref="O212" si="106">G212+K212</f>
        <v>0</v>
      </c>
    </row>
    <row r="213" spans="1:17" ht="17.25" customHeight="1" x14ac:dyDescent="0.25">
      <c r="A213" s="40"/>
      <c r="B213" s="11"/>
      <c r="C213" s="97" t="s">
        <v>24</v>
      </c>
      <c r="D213" s="16">
        <f t="shared" si="94"/>
        <v>2574.3000000000002</v>
      </c>
      <c r="E213" s="16">
        <v>2549.3000000000002</v>
      </c>
      <c r="F213" s="16">
        <v>3</v>
      </c>
      <c r="G213" s="16">
        <v>25</v>
      </c>
      <c r="H213" s="9">
        <f t="shared" si="96"/>
        <v>0</v>
      </c>
      <c r="I213" s="10"/>
      <c r="J213" s="10"/>
      <c r="K213" s="203"/>
      <c r="L213" s="11">
        <f t="shared" si="100"/>
        <v>2574.3000000000002</v>
      </c>
      <c r="M213" s="12">
        <f t="shared" ref="M213" si="107">E213+I213</f>
        <v>2549.3000000000002</v>
      </c>
      <c r="N213" s="12">
        <f t="shared" ref="N213" si="108">F213+J213</f>
        <v>3</v>
      </c>
      <c r="O213" s="12">
        <f t="shared" ref="O213" si="109">G213+K213</f>
        <v>25</v>
      </c>
    </row>
    <row r="214" spans="1:17" ht="15" customHeight="1" x14ac:dyDescent="0.25">
      <c r="A214" s="13" t="s">
        <v>140</v>
      </c>
      <c r="B214" s="80" t="s">
        <v>51</v>
      </c>
      <c r="C214" s="81" t="s">
        <v>24</v>
      </c>
      <c r="D214" s="16">
        <f t="shared" ref="D214:D216" si="110">E214+G214</f>
        <v>302.2</v>
      </c>
      <c r="E214" s="16">
        <v>302.2</v>
      </c>
      <c r="F214" s="16">
        <v>257</v>
      </c>
      <c r="G214" s="16"/>
      <c r="H214" s="9">
        <f t="shared" ref="H214:H216" si="111">I214+K214</f>
        <v>0</v>
      </c>
      <c r="I214" s="10"/>
      <c r="J214" s="10"/>
      <c r="K214" s="203"/>
      <c r="L214" s="12">
        <f t="shared" ref="L214:L216" si="112">M214+O214</f>
        <v>302.2</v>
      </c>
      <c r="M214" s="12">
        <f t="shared" ref="M214:M216" si="113">E214+I214</f>
        <v>302.2</v>
      </c>
      <c r="N214" s="12">
        <f t="shared" ref="N214:N216" si="114">F214+J214</f>
        <v>257</v>
      </c>
      <c r="O214" s="12">
        <f t="shared" ref="O214:O216" si="115">G214+K214</f>
        <v>0</v>
      </c>
    </row>
    <row r="215" spans="1:17" ht="15" customHeight="1" x14ac:dyDescent="0.25">
      <c r="A215" s="19" t="s">
        <v>141</v>
      </c>
      <c r="B215" s="29" t="s">
        <v>52</v>
      </c>
      <c r="C215" s="30" t="s">
        <v>24</v>
      </c>
      <c r="D215" s="16">
        <f t="shared" si="110"/>
        <v>643.70000000000005</v>
      </c>
      <c r="E215" s="16">
        <v>643.70000000000005</v>
      </c>
      <c r="F215" s="16">
        <v>609.1</v>
      </c>
      <c r="G215" s="16"/>
      <c r="H215" s="9">
        <f t="shared" si="111"/>
        <v>0</v>
      </c>
      <c r="I215" s="10"/>
      <c r="J215" s="10"/>
      <c r="K215" s="203"/>
      <c r="L215" s="12">
        <f t="shared" si="112"/>
        <v>643.70000000000005</v>
      </c>
      <c r="M215" s="12">
        <f t="shared" si="113"/>
        <v>643.70000000000005</v>
      </c>
      <c r="N215" s="12">
        <f t="shared" si="114"/>
        <v>609.1</v>
      </c>
      <c r="O215" s="12">
        <f t="shared" si="115"/>
        <v>0</v>
      </c>
    </row>
    <row r="216" spans="1:17" s="37" customFormat="1" ht="15" customHeight="1" x14ac:dyDescent="0.25">
      <c r="A216" s="13" t="s">
        <v>142</v>
      </c>
      <c r="B216" s="12" t="s">
        <v>67</v>
      </c>
      <c r="C216" s="30" t="s">
        <v>24</v>
      </c>
      <c r="D216" s="16">
        <f t="shared" si="110"/>
        <v>466.3</v>
      </c>
      <c r="E216" s="16">
        <v>466.3</v>
      </c>
      <c r="F216" s="16">
        <v>351.2</v>
      </c>
      <c r="G216" s="16"/>
      <c r="H216" s="9">
        <f t="shared" si="111"/>
        <v>0</v>
      </c>
      <c r="I216" s="10"/>
      <c r="J216" s="10"/>
      <c r="K216" s="203"/>
      <c r="L216" s="12">
        <f t="shared" si="112"/>
        <v>466.3</v>
      </c>
      <c r="M216" s="12">
        <f t="shared" si="113"/>
        <v>466.3</v>
      </c>
      <c r="N216" s="12">
        <f t="shared" si="114"/>
        <v>351.2</v>
      </c>
      <c r="O216" s="12">
        <f t="shared" si="115"/>
        <v>0</v>
      </c>
      <c r="P216" s="2"/>
      <c r="Q216" s="2"/>
    </row>
    <row r="217" spans="1:17" s="37" customFormat="1" ht="15" customHeight="1" x14ac:dyDescent="0.25">
      <c r="A217" s="19" t="s">
        <v>143</v>
      </c>
      <c r="B217" s="12" t="s">
        <v>462</v>
      </c>
      <c r="C217" s="30" t="s">
        <v>24</v>
      </c>
      <c r="D217" s="16">
        <f t="shared" ref="D217" si="116">E217+G217</f>
        <v>362.4</v>
      </c>
      <c r="E217" s="16">
        <v>362.4</v>
      </c>
      <c r="F217" s="16">
        <v>327.3</v>
      </c>
      <c r="G217" s="16"/>
      <c r="H217" s="9">
        <f t="shared" ref="H217" si="117">I217+K217</f>
        <v>0</v>
      </c>
      <c r="I217" s="10"/>
      <c r="J217" s="10"/>
      <c r="K217" s="203"/>
      <c r="L217" s="12">
        <f t="shared" ref="L217" si="118">M217+O217</f>
        <v>362.4</v>
      </c>
      <c r="M217" s="12">
        <f t="shared" ref="M217" si="119">E217+I217</f>
        <v>362.4</v>
      </c>
      <c r="N217" s="12">
        <f t="shared" ref="N217" si="120">F217+J217</f>
        <v>327.3</v>
      </c>
      <c r="O217" s="12">
        <f t="shared" ref="O217" si="121">G217+K217</f>
        <v>0</v>
      </c>
      <c r="P217" s="2"/>
      <c r="Q217" s="2"/>
    </row>
    <row r="218" spans="1:17" ht="15.95" customHeight="1" x14ac:dyDescent="0.25">
      <c r="A218" s="54" t="s">
        <v>144</v>
      </c>
      <c r="B218" s="240" t="s">
        <v>175</v>
      </c>
      <c r="C218" s="25"/>
      <c r="D218" s="23">
        <f>D211+D214+D215+D216+D217</f>
        <v>4351.8999999999996</v>
      </c>
      <c r="E218" s="23">
        <f>E211+E214+E215+E216+E217</f>
        <v>4326.8999999999996</v>
      </c>
      <c r="F218" s="23">
        <f>F211+F214+F215+F216+F217</f>
        <v>1547.6</v>
      </c>
      <c r="G218" s="23">
        <f>G211+G214+G215+G216+G217</f>
        <v>25</v>
      </c>
      <c r="H218" s="24">
        <f>H211+H214+H215+H216</f>
        <v>0</v>
      </c>
      <c r="I218" s="24">
        <f>I211+I214+I215+I216+I217</f>
        <v>0</v>
      </c>
      <c r="J218" s="24">
        <f>J211+J214+J215+J216+J217</f>
        <v>0</v>
      </c>
      <c r="K218" s="251">
        <f>K211+K214+K215+K216+K217</f>
        <v>0</v>
      </c>
      <c r="L218" s="44">
        <f>M218+O218</f>
        <v>4351.8999999999996</v>
      </c>
      <c r="M218" s="49">
        <f>M211+M214+M215+M216+M217</f>
        <v>4326.8999999999996</v>
      </c>
      <c r="N218" s="49">
        <f>N211+N214+N215+N216+N217</f>
        <v>1547.6</v>
      </c>
      <c r="O218" s="49">
        <f>O211+O214+O215+O216+O217</f>
        <v>25</v>
      </c>
    </row>
    <row r="219" spans="1:17" ht="15.95" customHeight="1" x14ac:dyDescent="0.25">
      <c r="A219" s="54" t="s">
        <v>145</v>
      </c>
      <c r="B219" s="186" t="s">
        <v>167</v>
      </c>
      <c r="C219" s="46"/>
      <c r="D219" s="23">
        <f>E219+G219</f>
        <v>23951.999999999996</v>
      </c>
      <c r="E219" s="23">
        <f>E91+E145+E149+E187+E192+E209+E218</f>
        <v>21684.799999999996</v>
      </c>
      <c r="F219" s="23">
        <f>F91+F145+F149+F187+F192+F209+F218</f>
        <v>12207.900000000001</v>
      </c>
      <c r="G219" s="23">
        <f>G91+G145+G149+G187+G192+G209+G218</f>
        <v>2267.1999999999998</v>
      </c>
      <c r="H219" s="24">
        <f t="shared" ref="H219" si="122">I219+K219</f>
        <v>0</v>
      </c>
      <c r="I219" s="24">
        <f>I91+I145+I149+I187+I192+I209+I218</f>
        <v>0</v>
      </c>
      <c r="J219" s="24">
        <f>J91+J145+J149+J187+J192+J209+J218</f>
        <v>0</v>
      </c>
      <c r="K219" s="24">
        <f>K91+K145+K149+K187+K192+K209+K218</f>
        <v>0</v>
      </c>
      <c r="L219" s="49">
        <f t="shared" ref="L219" si="123">M219+O219</f>
        <v>23951.999999999996</v>
      </c>
      <c r="M219" s="49">
        <f>M91+M145+M149+M187+M192+M209+M218</f>
        <v>21684.799999999996</v>
      </c>
      <c r="N219" s="49">
        <f>N91+N145+N149+N187+N192+N209+N218</f>
        <v>12207.900000000001</v>
      </c>
      <c r="O219" s="49">
        <f>O91+O145+O149+O187+O192+O209+O218</f>
        <v>2267.1999999999998</v>
      </c>
      <c r="P219" s="23">
        <f t="shared" ref="P219" si="124">Q219+S219</f>
        <v>0</v>
      </c>
      <c r="Q219" s="23">
        <f>Q91+Q145+Q149+Q187+Q192+Q209+Q218</f>
        <v>0</v>
      </c>
    </row>
    <row r="220" spans="1:17" s="37" customFormat="1" ht="27.95" customHeight="1" x14ac:dyDescent="0.25">
      <c r="A220" s="206"/>
      <c r="B220" s="523" t="s">
        <v>164</v>
      </c>
      <c r="C220" s="25"/>
      <c r="D220" s="96">
        <f>E220+G220</f>
        <v>1400</v>
      </c>
      <c r="E220" s="96">
        <f>E98</f>
        <v>1400</v>
      </c>
      <c r="F220" s="96">
        <f>F98</f>
        <v>0</v>
      </c>
      <c r="G220" s="96">
        <f>G98</f>
        <v>0</v>
      </c>
      <c r="H220" s="197">
        <f>I220+K220</f>
        <v>0</v>
      </c>
      <c r="I220" s="100">
        <f>I98</f>
        <v>0</v>
      </c>
      <c r="J220" s="100">
        <f>J98</f>
        <v>0</v>
      </c>
      <c r="K220" s="259">
        <f>K98</f>
        <v>0</v>
      </c>
      <c r="L220" s="101">
        <f>M220+O220</f>
        <v>1400</v>
      </c>
      <c r="M220" s="101">
        <f>M98</f>
        <v>1400</v>
      </c>
      <c r="N220" s="101">
        <f>N98</f>
        <v>0</v>
      </c>
      <c r="O220" s="101">
        <f>O98</f>
        <v>0</v>
      </c>
      <c r="P220" s="2"/>
      <c r="Q220" s="2"/>
    </row>
    <row r="221" spans="1:17" x14ac:dyDescent="0.25">
      <c r="A221" s="6"/>
      <c r="B221" s="50"/>
      <c r="C221" s="51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6"/>
    </row>
    <row r="222" spans="1:17" x14ac:dyDescent="0.25">
      <c r="A222" s="6"/>
      <c r="B222" s="6"/>
      <c r="C222" s="52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70" t="s">
        <v>286</v>
      </c>
      <c r="Q222" s="71">
        <f>SUMIF(C26:C216,1,L26:L216)</f>
        <v>5092.8</v>
      </c>
    </row>
    <row r="223" spans="1:17" x14ac:dyDescent="0.25">
      <c r="A223" s="6"/>
      <c r="B223" s="6"/>
      <c r="C223" s="52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70" t="s">
        <v>287</v>
      </c>
      <c r="Q223" s="71">
        <f>SUMIF(C26:C216,2,L26:L216)</f>
        <v>0</v>
      </c>
    </row>
    <row r="224" spans="1:17" x14ac:dyDescent="0.25">
      <c r="A224" s="6"/>
      <c r="B224" s="6"/>
      <c r="C224" s="52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70" t="s">
        <v>288</v>
      </c>
      <c r="Q224" s="71">
        <f>SUMIF(C26:C216,3,L26:L216)</f>
        <v>55</v>
      </c>
    </row>
    <row r="225" spans="1:17" x14ac:dyDescent="0.25">
      <c r="A225" s="6"/>
      <c r="B225" s="6"/>
      <c r="C225" s="52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70" t="s">
        <v>289</v>
      </c>
      <c r="Q225" s="71">
        <f>SUMIF(C26:C216,4,L26:L216)</f>
        <v>947.4</v>
      </c>
    </row>
    <row r="226" spans="1:17" x14ac:dyDescent="0.25">
      <c r="A226" s="6"/>
      <c r="B226" s="6"/>
      <c r="C226" s="52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70" t="s">
        <v>292</v>
      </c>
      <c r="Q226" s="71">
        <f>SUMIF(C27:C218,5,L27:L218)</f>
        <v>1844.6</v>
      </c>
    </row>
    <row r="227" spans="1:17" x14ac:dyDescent="0.25">
      <c r="A227" s="6"/>
      <c r="B227" s="6"/>
      <c r="C227" s="52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70" t="s">
        <v>290</v>
      </c>
      <c r="Q227" s="71">
        <f>SUMIF(C26:C216,6,L26:L216)</f>
        <v>1599.9999999999998</v>
      </c>
    </row>
    <row r="228" spans="1:17" x14ac:dyDescent="0.25">
      <c r="A228" s="6"/>
      <c r="B228" s="6"/>
      <c r="C228" s="52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70" t="s">
        <v>291</v>
      </c>
      <c r="Q228" s="71">
        <f>SUMIF(C26:C216,7,L26:L216)</f>
        <v>63.6</v>
      </c>
    </row>
    <row r="229" spans="1:17" x14ac:dyDescent="0.25">
      <c r="A229" s="6"/>
      <c r="B229" s="6"/>
      <c r="C229" s="52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70" t="s">
        <v>293</v>
      </c>
      <c r="Q229" s="71">
        <f>SUMIF(C26:C216,8,L26:L216)</f>
        <v>3037.4999999999995</v>
      </c>
    </row>
    <row r="230" spans="1:17" x14ac:dyDescent="0.25">
      <c r="A230" s="6"/>
      <c r="B230" s="6"/>
      <c r="C230" s="52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70" t="s">
        <v>294</v>
      </c>
      <c r="Q230" s="71">
        <f>SUMIF(C26:C216,9,L26:L216)</f>
        <v>6773.0000000000009</v>
      </c>
    </row>
    <row r="231" spans="1:17" x14ac:dyDescent="0.25">
      <c r="A231" s="6"/>
      <c r="B231" s="6"/>
      <c r="C231" s="5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70" t="s">
        <v>295</v>
      </c>
      <c r="Q231" s="71">
        <f>SUMIF(C26:C217,10,L26:L217)</f>
        <v>4538.0999999999995</v>
      </c>
    </row>
    <row r="232" spans="1:17" x14ac:dyDescent="0.25">
      <c r="A232" s="6"/>
      <c r="B232" s="6"/>
      <c r="C232" s="52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75" t="s">
        <v>167</v>
      </c>
      <c r="Q232" s="76">
        <f>SUM(Q222:Q231)</f>
        <v>23952</v>
      </c>
    </row>
    <row r="233" spans="1:17" x14ac:dyDescent="0.25">
      <c r="A233" s="6"/>
      <c r="B233" s="6"/>
      <c r="C233" s="52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77"/>
      <c r="Q233" s="77"/>
    </row>
    <row r="234" spans="1:17" x14ac:dyDescent="0.25">
      <c r="A234" s="6"/>
      <c r="B234" s="6"/>
      <c r="C234" s="52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77"/>
      <c r="Q234" s="77">
        <f>Q232-L219</f>
        <v>0</v>
      </c>
    </row>
    <row r="235" spans="1:17" x14ac:dyDescent="0.25">
      <c r="A235" s="6"/>
      <c r="B235" s="6"/>
      <c r="C235" s="52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7" x14ac:dyDescent="0.25">
      <c r="A236" s="6"/>
      <c r="B236" s="6"/>
      <c r="C236" s="52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7" x14ac:dyDescent="0.25">
      <c r="A237" s="6"/>
      <c r="B237" s="6"/>
      <c r="C237" s="52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7" x14ac:dyDescent="0.25">
      <c r="A238" s="6"/>
      <c r="B238" s="6"/>
      <c r="C238" s="52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7" x14ac:dyDescent="0.25">
      <c r="A239" s="6"/>
      <c r="B239" s="6"/>
      <c r="C239" s="52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7" x14ac:dyDescent="0.25">
      <c r="A240" s="6"/>
      <c r="B240" s="6"/>
      <c r="C240" s="52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x14ac:dyDescent="0.25">
      <c r="A241" s="6"/>
      <c r="B241" s="6"/>
      <c r="C241" s="52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x14ac:dyDescent="0.25">
      <c r="A242" s="6"/>
      <c r="B242" s="6"/>
      <c r="C242" s="52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x14ac:dyDescent="0.25">
      <c r="A243" s="6"/>
      <c r="B243" s="6"/>
      <c r="C243" s="52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x14ac:dyDescent="0.25">
      <c r="A244" s="6"/>
      <c r="B244" s="6"/>
      <c r="C244" s="52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x14ac:dyDescent="0.25">
      <c r="A245" s="6"/>
      <c r="B245" s="6"/>
      <c r="C245" s="52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x14ac:dyDescent="0.25">
      <c r="A246" s="6"/>
      <c r="B246" s="6"/>
      <c r="C246" s="52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x14ac:dyDescent="0.25">
      <c r="A247" s="6"/>
      <c r="B247" s="6"/>
      <c r="C247" s="52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x14ac:dyDescent="0.25">
      <c r="A248" s="6"/>
      <c r="B248" s="6"/>
      <c r="C248" s="52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x14ac:dyDescent="0.25">
      <c r="A249" s="6"/>
      <c r="B249" s="6"/>
      <c r="C249" s="52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x14ac:dyDescent="0.25">
      <c r="A250" s="6"/>
      <c r="B250" s="6"/>
      <c r="C250" s="52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x14ac:dyDescent="0.25">
      <c r="A251" s="6"/>
      <c r="B251" s="6"/>
      <c r="C251" s="52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x14ac:dyDescent="0.25">
      <c r="A252" s="6"/>
      <c r="B252" s="6"/>
      <c r="C252" s="52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x14ac:dyDescent="0.25">
      <c r="A253" s="6"/>
      <c r="B253" s="6"/>
      <c r="C253" s="5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x14ac:dyDescent="0.25">
      <c r="A254" s="6"/>
      <c r="B254" s="6"/>
      <c r="C254" s="52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x14ac:dyDescent="0.25">
      <c r="A255" s="6"/>
      <c r="B255" s="6"/>
      <c r="C255" s="52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x14ac:dyDescent="0.25">
      <c r="A256" s="6"/>
      <c r="B256" s="6"/>
      <c r="C256" s="52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x14ac:dyDescent="0.25">
      <c r="A257" s="6"/>
      <c r="B257" s="6"/>
      <c r="C257" s="52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x14ac:dyDescent="0.25">
      <c r="A258" s="6"/>
      <c r="B258" s="6"/>
      <c r="C258" s="52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x14ac:dyDescent="0.25">
      <c r="A259" s="6"/>
      <c r="B259" s="6"/>
      <c r="C259" s="52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x14ac:dyDescent="0.25">
      <c r="A260" s="6"/>
      <c r="B260" s="6"/>
      <c r="C260" s="52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x14ac:dyDescent="0.25">
      <c r="A261" s="6"/>
      <c r="B261" s="6"/>
      <c r="C261" s="52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x14ac:dyDescent="0.25">
      <c r="A262" s="6"/>
      <c r="B262" s="6"/>
      <c r="C262" s="52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x14ac:dyDescent="0.25">
      <c r="A263" s="6"/>
      <c r="B263" s="6"/>
      <c r="C263" s="52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x14ac:dyDescent="0.25">
      <c r="A264" s="6"/>
      <c r="B264" s="6"/>
      <c r="C264" s="52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x14ac:dyDescent="0.25">
      <c r="A265" s="6"/>
      <c r="B265" s="6"/>
      <c r="C265" s="52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x14ac:dyDescent="0.25">
      <c r="A266" s="6"/>
      <c r="B266" s="6"/>
      <c r="C266" s="52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x14ac:dyDescent="0.25">
      <c r="A267" s="6"/>
      <c r="B267" s="6"/>
      <c r="C267" s="52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x14ac:dyDescent="0.25">
      <c r="A268" s="6"/>
      <c r="B268" s="6"/>
      <c r="C268" s="52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x14ac:dyDescent="0.25">
      <c r="A269" s="6"/>
      <c r="B269" s="6"/>
      <c r="C269" s="52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x14ac:dyDescent="0.25">
      <c r="A270" s="6"/>
      <c r="B270" s="6"/>
      <c r="C270" s="52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x14ac:dyDescent="0.25">
      <c r="A271" s="6"/>
      <c r="B271" s="6"/>
      <c r="C271" s="52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x14ac:dyDescent="0.25">
      <c r="A272" s="6"/>
      <c r="B272" s="6"/>
      <c r="C272" s="52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x14ac:dyDescent="0.25">
      <c r="A273" s="6"/>
      <c r="B273" s="6"/>
      <c r="C273" s="52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x14ac:dyDescent="0.25">
      <c r="A274" s="6"/>
      <c r="B274" s="6"/>
      <c r="C274" s="52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x14ac:dyDescent="0.25">
      <c r="A275" s="6"/>
      <c r="B275" s="6"/>
      <c r="C275" s="5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x14ac:dyDescent="0.25">
      <c r="A276" s="6"/>
      <c r="B276" s="6"/>
      <c r="C276" s="52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x14ac:dyDescent="0.25">
      <c r="A277" s="6"/>
      <c r="B277" s="6"/>
      <c r="C277" s="52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x14ac:dyDescent="0.25">
      <c r="A278" s="6"/>
      <c r="B278" s="6"/>
      <c r="C278" s="52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x14ac:dyDescent="0.25">
      <c r="A279" s="6"/>
      <c r="B279" s="6"/>
      <c r="C279" s="52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x14ac:dyDescent="0.25">
      <c r="A280" s="6"/>
      <c r="B280" s="6"/>
      <c r="C280" s="52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x14ac:dyDescent="0.25">
      <c r="A281" s="6"/>
      <c r="B281" s="6"/>
      <c r="C281" s="52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x14ac:dyDescent="0.25">
      <c r="A282" s="6"/>
      <c r="B282" s="6"/>
      <c r="C282" s="52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x14ac:dyDescent="0.25">
      <c r="A283" s="6"/>
      <c r="B283" s="6"/>
      <c r="C283" s="52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x14ac:dyDescent="0.25">
      <c r="A284" s="6"/>
      <c r="B284" s="6"/>
      <c r="C284" s="52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x14ac:dyDescent="0.25">
      <c r="A285" s="6"/>
      <c r="B285" s="6"/>
      <c r="C285" s="52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x14ac:dyDescent="0.25">
      <c r="A286" s="6"/>
      <c r="B286" s="6"/>
      <c r="C286" s="52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x14ac:dyDescent="0.25">
      <c r="A287" s="6"/>
      <c r="B287" s="6"/>
      <c r="C287" s="52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x14ac:dyDescent="0.25">
      <c r="A288" s="6"/>
      <c r="B288" s="6"/>
      <c r="C288" s="52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x14ac:dyDescent="0.25">
      <c r="A289" s="6"/>
      <c r="B289" s="6"/>
      <c r="C289" s="52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x14ac:dyDescent="0.25">
      <c r="A290" s="6"/>
      <c r="B290" s="6"/>
      <c r="C290" s="52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x14ac:dyDescent="0.25">
      <c r="A291" s="6"/>
      <c r="B291" s="6"/>
      <c r="C291" s="52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x14ac:dyDescent="0.25">
      <c r="A292" s="6"/>
      <c r="B292" s="6"/>
      <c r="C292" s="52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x14ac:dyDescent="0.25">
      <c r="A293" s="6"/>
      <c r="B293" s="6"/>
      <c r="C293" s="52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x14ac:dyDescent="0.25">
      <c r="A294" s="6"/>
      <c r="B294" s="6"/>
      <c r="C294" s="52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x14ac:dyDescent="0.25">
      <c r="A295" s="6"/>
      <c r="B295" s="6"/>
      <c r="C295" s="52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x14ac:dyDescent="0.25">
      <c r="A296" s="6"/>
      <c r="B296" s="6"/>
      <c r="C296" s="52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x14ac:dyDescent="0.25">
      <c r="A297" s="6"/>
      <c r="B297" s="6"/>
      <c r="C297" s="5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x14ac:dyDescent="0.25">
      <c r="A298" s="6"/>
      <c r="B298" s="6"/>
      <c r="C298" s="52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x14ac:dyDescent="0.25">
      <c r="A299" s="6"/>
      <c r="B299" s="6"/>
      <c r="C299" s="52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x14ac:dyDescent="0.25">
      <c r="A300" s="6"/>
      <c r="B300" s="6"/>
      <c r="C300" s="52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x14ac:dyDescent="0.25">
      <c r="A301" s="6"/>
      <c r="B301" s="6"/>
      <c r="C301" s="52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x14ac:dyDescent="0.25">
      <c r="A302" s="6"/>
      <c r="B302" s="6"/>
      <c r="C302" s="52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x14ac:dyDescent="0.25">
      <c r="A303" s="6"/>
      <c r="B303" s="6"/>
      <c r="C303" s="52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x14ac:dyDescent="0.25">
      <c r="A304" s="6"/>
      <c r="B304" s="6"/>
      <c r="C304" s="52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x14ac:dyDescent="0.25">
      <c r="A305" s="6"/>
      <c r="B305" s="6"/>
      <c r="C305" s="52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x14ac:dyDescent="0.25">
      <c r="A306" s="6"/>
      <c r="B306" s="6"/>
      <c r="C306" s="52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x14ac:dyDescent="0.25">
      <c r="A307" s="6"/>
      <c r="B307" s="6"/>
      <c r="C307" s="52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x14ac:dyDescent="0.25">
      <c r="A308" s="6"/>
      <c r="B308" s="6"/>
      <c r="C308" s="52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x14ac:dyDescent="0.25">
      <c r="A309" s="6"/>
      <c r="B309" s="6"/>
      <c r="C309" s="52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x14ac:dyDescent="0.25">
      <c r="A310" s="6"/>
      <c r="B310" s="6"/>
      <c r="C310" s="52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x14ac:dyDescent="0.25">
      <c r="A311" s="6"/>
      <c r="B311" s="6"/>
      <c r="C311" s="52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x14ac:dyDescent="0.25">
      <c r="A312" s="6"/>
      <c r="B312" s="6"/>
      <c r="C312" s="52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x14ac:dyDescent="0.25">
      <c r="A313" s="6"/>
      <c r="B313" s="6"/>
      <c r="C313" s="52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x14ac:dyDescent="0.25">
      <c r="A314" s="6"/>
      <c r="B314" s="6"/>
      <c r="C314" s="52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x14ac:dyDescent="0.25">
      <c r="A315" s="6"/>
      <c r="B315" s="6"/>
      <c r="C315" s="52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x14ac:dyDescent="0.25">
      <c r="A316" s="6"/>
      <c r="B316" s="6"/>
      <c r="C316" s="52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x14ac:dyDescent="0.25">
      <c r="A317" s="6"/>
      <c r="B317" s="6"/>
      <c r="C317" s="52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x14ac:dyDescent="0.25">
      <c r="A318" s="6"/>
      <c r="B318" s="6"/>
      <c r="C318" s="52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x14ac:dyDescent="0.25">
      <c r="A319" s="6"/>
      <c r="B319" s="6"/>
      <c r="C319" s="52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x14ac:dyDescent="0.25">
      <c r="A320" s="6"/>
      <c r="B320" s="6"/>
      <c r="C320" s="52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x14ac:dyDescent="0.25">
      <c r="A321" s="6"/>
      <c r="B321" s="6"/>
      <c r="C321" s="52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x14ac:dyDescent="0.25">
      <c r="A322" s="6"/>
      <c r="B322" s="6"/>
      <c r="C322" s="52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x14ac:dyDescent="0.25">
      <c r="A323" s="6"/>
      <c r="B323" s="6"/>
      <c r="C323" s="52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x14ac:dyDescent="0.25">
      <c r="A324" s="6"/>
      <c r="B324" s="6"/>
      <c r="C324" s="52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x14ac:dyDescent="0.25">
      <c r="A325" s="6"/>
      <c r="B325" s="6"/>
      <c r="C325" s="52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x14ac:dyDescent="0.25">
      <c r="A326" s="6"/>
      <c r="B326" s="6"/>
      <c r="C326" s="52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x14ac:dyDescent="0.25">
      <c r="A327" s="6"/>
      <c r="B327" s="6"/>
      <c r="C327" s="52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x14ac:dyDescent="0.25">
      <c r="A328" s="6"/>
      <c r="B328" s="6"/>
      <c r="C328" s="52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x14ac:dyDescent="0.25">
      <c r="A329" s="6"/>
      <c r="B329" s="6"/>
      <c r="C329" s="52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x14ac:dyDescent="0.25">
      <c r="C330" s="53"/>
    </row>
    <row r="331" spans="1:15" x14ac:dyDescent="0.25">
      <c r="C331" s="53"/>
    </row>
    <row r="332" spans="1:15" x14ac:dyDescent="0.25">
      <c r="C332" s="53"/>
    </row>
    <row r="333" spans="1:15" x14ac:dyDescent="0.25">
      <c r="C333" s="53"/>
    </row>
    <row r="334" spans="1:15" x14ac:dyDescent="0.25">
      <c r="C334" s="53"/>
    </row>
    <row r="335" spans="1:15" x14ac:dyDescent="0.25">
      <c r="C335" s="53"/>
    </row>
    <row r="336" spans="1:15" x14ac:dyDescent="0.25">
      <c r="C336" s="53"/>
    </row>
    <row r="337" spans="3:3" x14ac:dyDescent="0.25">
      <c r="C337" s="53"/>
    </row>
    <row r="338" spans="3:3" x14ac:dyDescent="0.25">
      <c r="C338" s="53"/>
    </row>
    <row r="339" spans="3:3" x14ac:dyDescent="0.25">
      <c r="C339" s="53"/>
    </row>
    <row r="340" spans="3:3" x14ac:dyDescent="0.25">
      <c r="C340" s="53"/>
    </row>
    <row r="341" spans="3:3" x14ac:dyDescent="0.25">
      <c r="C341" s="53"/>
    </row>
    <row r="342" spans="3:3" x14ac:dyDescent="0.25">
      <c r="C342" s="53"/>
    </row>
    <row r="343" spans="3:3" x14ac:dyDescent="0.25">
      <c r="C343" s="53"/>
    </row>
    <row r="344" spans="3:3" x14ac:dyDescent="0.25">
      <c r="C344" s="53"/>
    </row>
    <row r="345" spans="3:3" x14ac:dyDescent="0.25">
      <c r="C345" s="53"/>
    </row>
    <row r="346" spans="3:3" x14ac:dyDescent="0.25">
      <c r="C346" s="53"/>
    </row>
    <row r="347" spans="3:3" x14ac:dyDescent="0.25">
      <c r="C347" s="53"/>
    </row>
    <row r="348" spans="3:3" x14ac:dyDescent="0.25">
      <c r="C348" s="53"/>
    </row>
    <row r="349" spans="3:3" x14ac:dyDescent="0.25">
      <c r="C349" s="53"/>
    </row>
    <row r="350" spans="3:3" x14ac:dyDescent="0.25">
      <c r="C350" s="53"/>
    </row>
    <row r="351" spans="3:3" x14ac:dyDescent="0.25">
      <c r="C351" s="53"/>
    </row>
    <row r="352" spans="3:3" x14ac:dyDescent="0.25">
      <c r="C352" s="53"/>
    </row>
    <row r="353" spans="3:3" x14ac:dyDescent="0.25">
      <c r="C353" s="53"/>
    </row>
    <row r="354" spans="3:3" x14ac:dyDescent="0.25">
      <c r="C354" s="53"/>
    </row>
    <row r="355" spans="3:3" x14ac:dyDescent="0.25">
      <c r="C355" s="53"/>
    </row>
    <row r="356" spans="3:3" x14ac:dyDescent="0.25">
      <c r="C356" s="53"/>
    </row>
    <row r="357" spans="3:3" x14ac:dyDescent="0.25">
      <c r="C357" s="53"/>
    </row>
    <row r="358" spans="3:3" x14ac:dyDescent="0.25">
      <c r="C358" s="53"/>
    </row>
    <row r="359" spans="3:3" x14ac:dyDescent="0.25">
      <c r="C359" s="53"/>
    </row>
    <row r="360" spans="3:3" x14ac:dyDescent="0.25">
      <c r="C360" s="53"/>
    </row>
    <row r="361" spans="3:3" x14ac:dyDescent="0.25">
      <c r="C361" s="53"/>
    </row>
    <row r="362" spans="3:3" x14ac:dyDescent="0.25">
      <c r="C362" s="53"/>
    </row>
    <row r="363" spans="3:3" x14ac:dyDescent="0.25">
      <c r="C363" s="53"/>
    </row>
    <row r="364" spans="3:3" x14ac:dyDescent="0.25">
      <c r="C364" s="53"/>
    </row>
    <row r="365" spans="3:3" x14ac:dyDescent="0.25">
      <c r="C365" s="53"/>
    </row>
    <row r="366" spans="3:3" x14ac:dyDescent="0.25">
      <c r="C366" s="53"/>
    </row>
    <row r="367" spans="3:3" x14ac:dyDescent="0.25">
      <c r="C367" s="53"/>
    </row>
    <row r="368" spans="3:3" x14ac:dyDescent="0.25">
      <c r="C368" s="53"/>
    </row>
    <row r="369" spans="3:3" x14ac:dyDescent="0.25">
      <c r="C369" s="53"/>
    </row>
    <row r="370" spans="3:3" x14ac:dyDescent="0.25">
      <c r="C370" s="53"/>
    </row>
    <row r="371" spans="3:3" x14ac:dyDescent="0.25">
      <c r="C371" s="53"/>
    </row>
    <row r="372" spans="3:3" x14ac:dyDescent="0.25">
      <c r="C372" s="53"/>
    </row>
    <row r="373" spans="3:3" x14ac:dyDescent="0.25">
      <c r="C373" s="53"/>
    </row>
    <row r="374" spans="3:3" x14ac:dyDescent="0.25">
      <c r="C374" s="53"/>
    </row>
    <row r="375" spans="3:3" x14ac:dyDescent="0.25">
      <c r="C375" s="53"/>
    </row>
    <row r="376" spans="3:3" x14ac:dyDescent="0.25">
      <c r="C376" s="53"/>
    </row>
    <row r="377" spans="3:3" x14ac:dyDescent="0.25">
      <c r="C377" s="53"/>
    </row>
    <row r="378" spans="3:3" x14ac:dyDescent="0.25">
      <c r="C378" s="53"/>
    </row>
    <row r="379" spans="3:3" x14ac:dyDescent="0.25">
      <c r="C379" s="53"/>
    </row>
    <row r="380" spans="3:3" x14ac:dyDescent="0.25">
      <c r="C380" s="53"/>
    </row>
    <row r="381" spans="3:3" x14ac:dyDescent="0.25">
      <c r="C381" s="53"/>
    </row>
    <row r="382" spans="3:3" x14ac:dyDescent="0.25">
      <c r="C382" s="53"/>
    </row>
    <row r="383" spans="3:3" x14ac:dyDescent="0.25">
      <c r="C383" s="53"/>
    </row>
    <row r="384" spans="3:3" x14ac:dyDescent="0.25">
      <c r="C384" s="53"/>
    </row>
    <row r="385" spans="3:3" x14ac:dyDescent="0.25">
      <c r="C385" s="53"/>
    </row>
    <row r="386" spans="3:3" x14ac:dyDescent="0.25">
      <c r="C386" s="53"/>
    </row>
    <row r="387" spans="3:3" x14ac:dyDescent="0.25">
      <c r="C387" s="53"/>
    </row>
    <row r="388" spans="3:3" x14ac:dyDescent="0.25">
      <c r="C388" s="53"/>
    </row>
    <row r="389" spans="3:3" x14ac:dyDescent="0.25">
      <c r="C389" s="53"/>
    </row>
    <row r="390" spans="3:3" x14ac:dyDescent="0.25">
      <c r="C390" s="53"/>
    </row>
    <row r="391" spans="3:3" x14ac:dyDescent="0.25">
      <c r="C391" s="53"/>
    </row>
    <row r="392" spans="3:3" x14ac:dyDescent="0.25">
      <c r="C392" s="53"/>
    </row>
    <row r="393" spans="3:3" x14ac:dyDescent="0.25">
      <c r="C393" s="53"/>
    </row>
    <row r="394" spans="3:3" x14ac:dyDescent="0.25">
      <c r="C394" s="53"/>
    </row>
    <row r="395" spans="3:3" x14ac:dyDescent="0.25">
      <c r="C395" s="53"/>
    </row>
    <row r="396" spans="3:3" x14ac:dyDescent="0.25">
      <c r="C396" s="53"/>
    </row>
    <row r="397" spans="3:3" x14ac:dyDescent="0.25">
      <c r="C397" s="53"/>
    </row>
    <row r="398" spans="3:3" x14ac:dyDescent="0.25">
      <c r="C398" s="53"/>
    </row>
    <row r="399" spans="3:3" x14ac:dyDescent="0.25">
      <c r="C399" s="53"/>
    </row>
    <row r="400" spans="3:3" x14ac:dyDescent="0.25">
      <c r="C400" s="53"/>
    </row>
    <row r="401" spans="3:3" x14ac:dyDescent="0.25">
      <c r="C401" s="53"/>
    </row>
    <row r="402" spans="3:3" x14ac:dyDescent="0.25">
      <c r="C402" s="53"/>
    </row>
    <row r="403" spans="3:3" x14ac:dyDescent="0.25">
      <c r="C403" s="53"/>
    </row>
    <row r="404" spans="3:3" x14ac:dyDescent="0.25">
      <c r="C404" s="53"/>
    </row>
    <row r="405" spans="3:3" x14ac:dyDescent="0.25">
      <c r="C405" s="53"/>
    </row>
    <row r="406" spans="3:3" x14ac:dyDescent="0.25">
      <c r="C406" s="53"/>
    </row>
    <row r="407" spans="3:3" x14ac:dyDescent="0.25">
      <c r="C407" s="53"/>
    </row>
    <row r="408" spans="3:3" x14ac:dyDescent="0.25">
      <c r="C408" s="53"/>
    </row>
    <row r="409" spans="3:3" x14ac:dyDescent="0.25">
      <c r="C409" s="53"/>
    </row>
    <row r="410" spans="3:3" x14ac:dyDescent="0.25">
      <c r="C410" s="53"/>
    </row>
    <row r="411" spans="3:3" x14ac:dyDescent="0.25">
      <c r="C411" s="53"/>
    </row>
    <row r="412" spans="3:3" x14ac:dyDescent="0.25">
      <c r="C412" s="53"/>
    </row>
    <row r="413" spans="3:3" x14ac:dyDescent="0.25">
      <c r="C413" s="53"/>
    </row>
    <row r="414" spans="3:3" x14ac:dyDescent="0.25">
      <c r="C414" s="53"/>
    </row>
    <row r="415" spans="3:3" x14ac:dyDescent="0.25">
      <c r="C415" s="53"/>
    </row>
    <row r="416" spans="3:3" x14ac:dyDescent="0.25">
      <c r="C416" s="53"/>
    </row>
    <row r="417" spans="3:3" x14ac:dyDescent="0.25">
      <c r="C417" s="53"/>
    </row>
    <row r="418" spans="3:3" x14ac:dyDescent="0.25">
      <c r="C418" s="53"/>
    </row>
    <row r="419" spans="3:3" x14ac:dyDescent="0.25">
      <c r="C419" s="53"/>
    </row>
    <row r="420" spans="3:3" x14ac:dyDescent="0.25">
      <c r="C420" s="53"/>
    </row>
    <row r="421" spans="3:3" x14ac:dyDescent="0.25">
      <c r="C421" s="53"/>
    </row>
    <row r="422" spans="3:3" x14ac:dyDescent="0.25">
      <c r="C422" s="53"/>
    </row>
    <row r="423" spans="3:3" x14ac:dyDescent="0.25">
      <c r="C423" s="53"/>
    </row>
    <row r="424" spans="3:3" x14ac:dyDescent="0.25">
      <c r="C424" s="53"/>
    </row>
    <row r="425" spans="3:3" x14ac:dyDescent="0.25">
      <c r="C425" s="53"/>
    </row>
    <row r="426" spans="3:3" x14ac:dyDescent="0.25">
      <c r="C426" s="53"/>
    </row>
    <row r="427" spans="3:3" x14ac:dyDescent="0.25">
      <c r="C427" s="53"/>
    </row>
    <row r="428" spans="3:3" x14ac:dyDescent="0.25">
      <c r="C428" s="53"/>
    </row>
    <row r="429" spans="3:3" x14ac:dyDescent="0.25">
      <c r="C429" s="53"/>
    </row>
    <row r="430" spans="3:3" x14ac:dyDescent="0.25">
      <c r="C430" s="53"/>
    </row>
    <row r="431" spans="3:3" x14ac:dyDescent="0.25">
      <c r="C431" s="53"/>
    </row>
    <row r="432" spans="3:3" x14ac:dyDescent="0.25">
      <c r="C432" s="53"/>
    </row>
    <row r="433" spans="3:3" x14ac:dyDescent="0.25">
      <c r="C433" s="53"/>
    </row>
    <row r="434" spans="3:3" x14ac:dyDescent="0.25">
      <c r="C434" s="53"/>
    </row>
    <row r="435" spans="3:3" x14ac:dyDescent="0.25">
      <c r="C435" s="53"/>
    </row>
    <row r="436" spans="3:3" x14ac:dyDescent="0.25">
      <c r="C436" s="53"/>
    </row>
    <row r="437" spans="3:3" x14ac:dyDescent="0.25">
      <c r="C437" s="53"/>
    </row>
    <row r="438" spans="3:3" x14ac:dyDescent="0.25">
      <c r="C438" s="53"/>
    </row>
    <row r="439" spans="3:3" x14ac:dyDescent="0.25">
      <c r="C439" s="53"/>
    </row>
    <row r="440" spans="3:3" x14ac:dyDescent="0.25">
      <c r="C440" s="53"/>
    </row>
    <row r="441" spans="3:3" x14ac:dyDescent="0.25">
      <c r="C441" s="53"/>
    </row>
    <row r="442" spans="3:3" x14ac:dyDescent="0.25">
      <c r="C442" s="53"/>
    </row>
    <row r="443" spans="3:3" x14ac:dyDescent="0.25">
      <c r="C443" s="53"/>
    </row>
    <row r="444" spans="3:3" x14ac:dyDescent="0.25">
      <c r="C444" s="53"/>
    </row>
    <row r="445" spans="3:3" x14ac:dyDescent="0.25">
      <c r="C445" s="53"/>
    </row>
    <row r="446" spans="3:3" x14ac:dyDescent="0.25">
      <c r="C446" s="53"/>
    </row>
    <row r="447" spans="3:3" x14ac:dyDescent="0.25">
      <c r="C447" s="53"/>
    </row>
    <row r="448" spans="3:3" x14ac:dyDescent="0.25">
      <c r="C448" s="53"/>
    </row>
    <row r="449" spans="3:3" x14ac:dyDescent="0.25">
      <c r="C449" s="53"/>
    </row>
    <row r="450" spans="3:3" x14ac:dyDescent="0.25">
      <c r="C450" s="53"/>
    </row>
    <row r="451" spans="3:3" x14ac:dyDescent="0.25">
      <c r="C451" s="53"/>
    </row>
    <row r="452" spans="3:3" x14ac:dyDescent="0.25">
      <c r="C452" s="53"/>
    </row>
    <row r="453" spans="3:3" x14ac:dyDescent="0.25">
      <c r="C453" s="53"/>
    </row>
    <row r="454" spans="3:3" x14ac:dyDescent="0.25">
      <c r="C454" s="53"/>
    </row>
    <row r="455" spans="3:3" x14ac:dyDescent="0.25">
      <c r="C455" s="53"/>
    </row>
    <row r="456" spans="3:3" x14ac:dyDescent="0.25">
      <c r="C456" s="53"/>
    </row>
    <row r="457" spans="3:3" x14ac:dyDescent="0.25">
      <c r="C457" s="53"/>
    </row>
    <row r="458" spans="3:3" x14ac:dyDescent="0.25">
      <c r="C458" s="53"/>
    </row>
    <row r="459" spans="3:3" x14ac:dyDescent="0.25">
      <c r="C459" s="53"/>
    </row>
    <row r="460" spans="3:3" x14ac:dyDescent="0.25">
      <c r="C460" s="53"/>
    </row>
    <row r="461" spans="3:3" x14ac:dyDescent="0.25">
      <c r="C461" s="53"/>
    </row>
    <row r="462" spans="3:3" x14ac:dyDescent="0.25">
      <c r="C462" s="53"/>
    </row>
    <row r="463" spans="3:3" x14ac:dyDescent="0.25">
      <c r="C463" s="53"/>
    </row>
    <row r="464" spans="3:3" x14ac:dyDescent="0.25">
      <c r="C464" s="53"/>
    </row>
    <row r="465" spans="3:3" x14ac:dyDescent="0.25">
      <c r="C465" s="53"/>
    </row>
    <row r="466" spans="3:3" x14ac:dyDescent="0.25">
      <c r="C466" s="53"/>
    </row>
    <row r="467" spans="3:3" x14ac:dyDescent="0.25">
      <c r="C467" s="53"/>
    </row>
    <row r="468" spans="3:3" x14ac:dyDescent="0.25">
      <c r="C468" s="53"/>
    </row>
    <row r="469" spans="3:3" x14ac:dyDescent="0.25">
      <c r="C469" s="53"/>
    </row>
    <row r="470" spans="3:3" x14ac:dyDescent="0.25">
      <c r="C470" s="53"/>
    </row>
    <row r="471" spans="3:3" x14ac:dyDescent="0.25">
      <c r="C471" s="53"/>
    </row>
    <row r="472" spans="3:3" x14ac:dyDescent="0.25">
      <c r="C472" s="53"/>
    </row>
    <row r="473" spans="3:3" x14ac:dyDescent="0.25">
      <c r="C473" s="53"/>
    </row>
    <row r="474" spans="3:3" x14ac:dyDescent="0.25">
      <c r="C474" s="53"/>
    </row>
    <row r="475" spans="3:3" x14ac:dyDescent="0.25">
      <c r="C475" s="53"/>
    </row>
    <row r="476" spans="3:3" x14ac:dyDescent="0.25">
      <c r="C476" s="53"/>
    </row>
    <row r="477" spans="3:3" x14ac:dyDescent="0.25">
      <c r="C477" s="53"/>
    </row>
    <row r="478" spans="3:3" x14ac:dyDescent="0.25">
      <c r="C478" s="53"/>
    </row>
    <row r="479" spans="3:3" x14ac:dyDescent="0.25">
      <c r="C479" s="53"/>
    </row>
    <row r="480" spans="3:3" x14ac:dyDescent="0.25">
      <c r="C480" s="53"/>
    </row>
    <row r="481" spans="3:3" x14ac:dyDescent="0.25">
      <c r="C481" s="53"/>
    </row>
    <row r="482" spans="3:3" x14ac:dyDescent="0.25">
      <c r="C482" s="53"/>
    </row>
    <row r="483" spans="3:3" x14ac:dyDescent="0.25">
      <c r="C483" s="53"/>
    </row>
    <row r="484" spans="3:3" x14ac:dyDescent="0.25">
      <c r="C484" s="53"/>
    </row>
    <row r="485" spans="3:3" x14ac:dyDescent="0.25">
      <c r="C485" s="53"/>
    </row>
    <row r="486" spans="3:3" x14ac:dyDescent="0.25">
      <c r="C486" s="53"/>
    </row>
    <row r="487" spans="3:3" x14ac:dyDescent="0.25">
      <c r="C487" s="53"/>
    </row>
    <row r="488" spans="3:3" x14ac:dyDescent="0.25">
      <c r="C488" s="53"/>
    </row>
    <row r="489" spans="3:3" x14ac:dyDescent="0.25">
      <c r="C489" s="53"/>
    </row>
    <row r="490" spans="3:3" x14ac:dyDescent="0.25">
      <c r="C490" s="53"/>
    </row>
    <row r="491" spans="3:3" x14ac:dyDescent="0.25">
      <c r="C491" s="53"/>
    </row>
    <row r="492" spans="3:3" x14ac:dyDescent="0.25">
      <c r="C492" s="53"/>
    </row>
    <row r="493" spans="3:3" x14ac:dyDescent="0.25">
      <c r="C493" s="53"/>
    </row>
    <row r="494" spans="3:3" x14ac:dyDescent="0.25">
      <c r="C494" s="53"/>
    </row>
    <row r="495" spans="3:3" x14ac:dyDescent="0.25">
      <c r="C495" s="53"/>
    </row>
    <row r="496" spans="3:3" x14ac:dyDescent="0.25">
      <c r="C496" s="53"/>
    </row>
    <row r="497" spans="3:3" x14ac:dyDescent="0.25">
      <c r="C497" s="53"/>
    </row>
    <row r="498" spans="3:3" x14ac:dyDescent="0.25">
      <c r="C498" s="53"/>
    </row>
    <row r="499" spans="3:3" x14ac:dyDescent="0.25">
      <c r="C499" s="53"/>
    </row>
    <row r="500" spans="3:3" x14ac:dyDescent="0.25">
      <c r="C500" s="53"/>
    </row>
    <row r="501" spans="3:3" x14ac:dyDescent="0.25">
      <c r="C501" s="53"/>
    </row>
    <row r="502" spans="3:3" x14ac:dyDescent="0.25">
      <c r="C502" s="53"/>
    </row>
    <row r="503" spans="3:3" x14ac:dyDescent="0.25">
      <c r="C503" s="53"/>
    </row>
    <row r="504" spans="3:3" x14ac:dyDescent="0.25">
      <c r="C504" s="53"/>
    </row>
    <row r="505" spans="3:3" x14ac:dyDescent="0.25">
      <c r="C505" s="53"/>
    </row>
    <row r="506" spans="3:3" x14ac:dyDescent="0.25">
      <c r="C506" s="53"/>
    </row>
    <row r="507" spans="3:3" x14ac:dyDescent="0.25">
      <c r="C507" s="53"/>
    </row>
    <row r="508" spans="3:3" x14ac:dyDescent="0.25">
      <c r="C508" s="53"/>
    </row>
    <row r="509" spans="3:3" x14ac:dyDescent="0.25">
      <c r="C509" s="53"/>
    </row>
    <row r="510" spans="3:3" x14ac:dyDescent="0.25">
      <c r="C510" s="53"/>
    </row>
    <row r="511" spans="3:3" x14ac:dyDescent="0.25">
      <c r="C511" s="53"/>
    </row>
    <row r="512" spans="3:3" x14ac:dyDescent="0.25">
      <c r="C512" s="53"/>
    </row>
    <row r="513" spans="3:3" x14ac:dyDescent="0.25">
      <c r="C513" s="53"/>
    </row>
    <row r="514" spans="3:3" x14ac:dyDescent="0.25">
      <c r="C514" s="53"/>
    </row>
    <row r="515" spans="3:3" x14ac:dyDescent="0.25">
      <c r="C515" s="53"/>
    </row>
    <row r="516" spans="3:3" x14ac:dyDescent="0.25">
      <c r="C516" s="53"/>
    </row>
    <row r="517" spans="3:3" x14ac:dyDescent="0.25">
      <c r="C517" s="53"/>
    </row>
    <row r="518" spans="3:3" x14ac:dyDescent="0.25">
      <c r="C518" s="53"/>
    </row>
    <row r="519" spans="3:3" x14ac:dyDescent="0.25">
      <c r="C519" s="53"/>
    </row>
    <row r="520" spans="3:3" x14ac:dyDescent="0.25">
      <c r="C520" s="53"/>
    </row>
    <row r="521" spans="3:3" x14ac:dyDescent="0.25">
      <c r="C521" s="53"/>
    </row>
    <row r="522" spans="3:3" x14ac:dyDescent="0.25">
      <c r="C522" s="53"/>
    </row>
    <row r="523" spans="3:3" x14ac:dyDescent="0.25">
      <c r="C523" s="53"/>
    </row>
    <row r="524" spans="3:3" x14ac:dyDescent="0.25">
      <c r="C524" s="53"/>
    </row>
    <row r="525" spans="3:3" x14ac:dyDescent="0.25">
      <c r="C525" s="53"/>
    </row>
    <row r="526" spans="3:3" x14ac:dyDescent="0.25">
      <c r="C526" s="53"/>
    </row>
    <row r="527" spans="3:3" x14ac:dyDescent="0.25">
      <c r="C527" s="53"/>
    </row>
    <row r="528" spans="3:3" x14ac:dyDescent="0.25">
      <c r="C528" s="53"/>
    </row>
    <row r="529" spans="3:3" x14ac:dyDescent="0.25">
      <c r="C529" s="53"/>
    </row>
    <row r="530" spans="3:3" x14ac:dyDescent="0.25">
      <c r="C530" s="53"/>
    </row>
    <row r="531" spans="3:3" x14ac:dyDescent="0.25">
      <c r="C531" s="53"/>
    </row>
    <row r="532" spans="3:3" x14ac:dyDescent="0.25">
      <c r="C532" s="53"/>
    </row>
    <row r="533" spans="3:3" x14ac:dyDescent="0.25">
      <c r="C533" s="53"/>
    </row>
    <row r="534" spans="3:3" x14ac:dyDescent="0.25">
      <c r="C534" s="53"/>
    </row>
    <row r="535" spans="3:3" x14ac:dyDescent="0.25">
      <c r="C535" s="53"/>
    </row>
    <row r="536" spans="3:3" x14ac:dyDescent="0.25">
      <c r="C536" s="53"/>
    </row>
    <row r="537" spans="3:3" x14ac:dyDescent="0.25">
      <c r="C537" s="53"/>
    </row>
    <row r="538" spans="3:3" x14ac:dyDescent="0.25">
      <c r="C538" s="53"/>
    </row>
    <row r="539" spans="3:3" x14ac:dyDescent="0.25">
      <c r="C539" s="53"/>
    </row>
    <row r="540" spans="3:3" x14ac:dyDescent="0.25">
      <c r="C540" s="53"/>
    </row>
    <row r="541" spans="3:3" x14ac:dyDescent="0.25">
      <c r="C541" s="53"/>
    </row>
    <row r="542" spans="3:3" x14ac:dyDescent="0.25">
      <c r="C542" s="53"/>
    </row>
    <row r="543" spans="3:3" x14ac:dyDescent="0.25">
      <c r="C543" s="53"/>
    </row>
    <row r="544" spans="3:3" x14ac:dyDescent="0.25">
      <c r="C544" s="53"/>
    </row>
    <row r="545" spans="3:3" x14ac:dyDescent="0.25">
      <c r="C545" s="53"/>
    </row>
    <row r="546" spans="3:3" x14ac:dyDescent="0.25">
      <c r="C546" s="53"/>
    </row>
    <row r="547" spans="3:3" x14ac:dyDescent="0.25">
      <c r="C547" s="53"/>
    </row>
    <row r="548" spans="3:3" x14ac:dyDescent="0.25">
      <c r="C548" s="53"/>
    </row>
    <row r="549" spans="3:3" x14ac:dyDescent="0.25">
      <c r="C549" s="53"/>
    </row>
    <row r="550" spans="3:3" x14ac:dyDescent="0.25">
      <c r="C550" s="53"/>
    </row>
    <row r="551" spans="3:3" x14ac:dyDescent="0.25">
      <c r="C551" s="53"/>
    </row>
    <row r="552" spans="3:3" x14ac:dyDescent="0.25">
      <c r="C552" s="53"/>
    </row>
    <row r="553" spans="3:3" x14ac:dyDescent="0.25">
      <c r="C553" s="53"/>
    </row>
    <row r="554" spans="3:3" x14ac:dyDescent="0.25">
      <c r="C554" s="53"/>
    </row>
    <row r="555" spans="3:3" x14ac:dyDescent="0.25">
      <c r="C555" s="53"/>
    </row>
    <row r="556" spans="3:3" x14ac:dyDescent="0.25">
      <c r="C556" s="53"/>
    </row>
    <row r="557" spans="3:3" x14ac:dyDescent="0.25">
      <c r="C557" s="53"/>
    </row>
    <row r="558" spans="3:3" x14ac:dyDescent="0.25">
      <c r="C558" s="53"/>
    </row>
    <row r="559" spans="3:3" x14ac:dyDescent="0.25">
      <c r="C559" s="53"/>
    </row>
    <row r="560" spans="3:3" x14ac:dyDescent="0.25">
      <c r="C560" s="53"/>
    </row>
    <row r="561" spans="3:3" x14ac:dyDescent="0.25">
      <c r="C561" s="53"/>
    </row>
    <row r="562" spans="3:3" x14ac:dyDescent="0.25">
      <c r="C562" s="53"/>
    </row>
    <row r="563" spans="3:3" x14ac:dyDescent="0.25">
      <c r="C563" s="53"/>
    </row>
    <row r="564" spans="3:3" x14ac:dyDescent="0.25">
      <c r="C564" s="53"/>
    </row>
    <row r="565" spans="3:3" x14ac:dyDescent="0.25">
      <c r="C565" s="53"/>
    </row>
    <row r="566" spans="3:3" x14ac:dyDescent="0.25">
      <c r="C566" s="53"/>
    </row>
    <row r="567" spans="3:3" x14ac:dyDescent="0.25">
      <c r="C567" s="53"/>
    </row>
    <row r="568" spans="3:3" x14ac:dyDescent="0.25">
      <c r="C568" s="53"/>
    </row>
    <row r="569" spans="3:3" x14ac:dyDescent="0.25">
      <c r="C569" s="53"/>
    </row>
    <row r="570" spans="3:3" x14ac:dyDescent="0.25">
      <c r="C570" s="53"/>
    </row>
    <row r="571" spans="3:3" x14ac:dyDescent="0.25">
      <c r="C571" s="53"/>
    </row>
    <row r="572" spans="3:3" x14ac:dyDescent="0.25">
      <c r="C572" s="53"/>
    </row>
    <row r="573" spans="3:3" x14ac:dyDescent="0.25">
      <c r="C573" s="53"/>
    </row>
    <row r="574" spans="3:3" x14ac:dyDescent="0.25">
      <c r="C574" s="53"/>
    </row>
    <row r="575" spans="3:3" x14ac:dyDescent="0.25">
      <c r="C575" s="53"/>
    </row>
    <row r="576" spans="3:3" x14ac:dyDescent="0.25">
      <c r="C576" s="53"/>
    </row>
    <row r="577" spans="3:3" x14ac:dyDescent="0.25">
      <c r="C577" s="53"/>
    </row>
    <row r="578" spans="3:3" x14ac:dyDescent="0.25">
      <c r="C578" s="53"/>
    </row>
    <row r="579" spans="3:3" x14ac:dyDescent="0.25">
      <c r="C579" s="53"/>
    </row>
    <row r="580" spans="3:3" x14ac:dyDescent="0.25">
      <c r="C580" s="53"/>
    </row>
    <row r="581" spans="3:3" x14ac:dyDescent="0.25">
      <c r="C581" s="53"/>
    </row>
    <row r="582" spans="3:3" x14ac:dyDescent="0.25">
      <c r="C582" s="53"/>
    </row>
    <row r="583" spans="3:3" x14ac:dyDescent="0.25">
      <c r="C583" s="53"/>
    </row>
    <row r="584" spans="3:3" x14ac:dyDescent="0.25">
      <c r="C584" s="53"/>
    </row>
    <row r="585" spans="3:3" x14ac:dyDescent="0.25">
      <c r="C585" s="53"/>
    </row>
    <row r="586" spans="3:3" x14ac:dyDescent="0.25">
      <c r="C586" s="53"/>
    </row>
    <row r="587" spans="3:3" x14ac:dyDescent="0.25">
      <c r="C587" s="53"/>
    </row>
    <row r="588" spans="3:3" x14ac:dyDescent="0.25">
      <c r="C588" s="53"/>
    </row>
    <row r="589" spans="3:3" x14ac:dyDescent="0.25">
      <c r="C589" s="53"/>
    </row>
    <row r="590" spans="3:3" x14ac:dyDescent="0.25">
      <c r="C590" s="53"/>
    </row>
    <row r="591" spans="3:3" x14ac:dyDescent="0.25">
      <c r="C591" s="53"/>
    </row>
    <row r="592" spans="3:3" x14ac:dyDescent="0.25">
      <c r="C592" s="53"/>
    </row>
    <row r="593" spans="3:3" x14ac:dyDescent="0.25">
      <c r="C593" s="53"/>
    </row>
    <row r="594" spans="3:3" x14ac:dyDescent="0.25">
      <c r="C594" s="53"/>
    </row>
    <row r="595" spans="3:3" x14ac:dyDescent="0.25">
      <c r="C595" s="53"/>
    </row>
    <row r="596" spans="3:3" x14ac:dyDescent="0.25">
      <c r="C596" s="53"/>
    </row>
    <row r="597" spans="3:3" x14ac:dyDescent="0.25">
      <c r="C597" s="53"/>
    </row>
    <row r="598" spans="3:3" x14ac:dyDescent="0.25">
      <c r="C598" s="53"/>
    </row>
    <row r="599" spans="3:3" x14ac:dyDescent="0.25">
      <c r="C599" s="53"/>
    </row>
    <row r="600" spans="3:3" x14ac:dyDescent="0.25">
      <c r="C600" s="53"/>
    </row>
    <row r="601" spans="3:3" x14ac:dyDescent="0.25">
      <c r="C601" s="53"/>
    </row>
    <row r="602" spans="3:3" x14ac:dyDescent="0.25">
      <c r="C602" s="53"/>
    </row>
    <row r="603" spans="3:3" x14ac:dyDescent="0.25">
      <c r="C603" s="53"/>
    </row>
    <row r="604" spans="3:3" x14ac:dyDescent="0.25">
      <c r="C604" s="53"/>
    </row>
    <row r="605" spans="3:3" x14ac:dyDescent="0.25">
      <c r="C605" s="53"/>
    </row>
    <row r="606" spans="3:3" x14ac:dyDescent="0.25">
      <c r="C606" s="53"/>
    </row>
    <row r="607" spans="3:3" x14ac:dyDescent="0.25">
      <c r="C607" s="53"/>
    </row>
    <row r="608" spans="3:3" x14ac:dyDescent="0.25">
      <c r="C608" s="53"/>
    </row>
    <row r="609" spans="3:3" x14ac:dyDescent="0.25">
      <c r="C609" s="53"/>
    </row>
    <row r="610" spans="3:3" x14ac:dyDescent="0.25">
      <c r="C610" s="53"/>
    </row>
    <row r="611" spans="3:3" x14ac:dyDescent="0.25">
      <c r="C611" s="53"/>
    </row>
    <row r="612" spans="3:3" x14ac:dyDescent="0.25">
      <c r="C612" s="53"/>
    </row>
    <row r="613" spans="3:3" x14ac:dyDescent="0.25">
      <c r="C613" s="53"/>
    </row>
    <row r="614" spans="3:3" x14ac:dyDescent="0.25">
      <c r="C614" s="53"/>
    </row>
    <row r="615" spans="3:3" x14ac:dyDescent="0.25">
      <c r="C615" s="53"/>
    </row>
    <row r="616" spans="3:3" x14ac:dyDescent="0.25">
      <c r="C616" s="53"/>
    </row>
    <row r="617" spans="3:3" x14ac:dyDescent="0.25">
      <c r="C617" s="53"/>
    </row>
    <row r="618" spans="3:3" x14ac:dyDescent="0.25">
      <c r="C618" s="53"/>
    </row>
    <row r="619" spans="3:3" x14ac:dyDescent="0.25">
      <c r="C619" s="53"/>
    </row>
    <row r="620" spans="3:3" x14ac:dyDescent="0.25">
      <c r="C620" s="53"/>
    </row>
    <row r="621" spans="3:3" x14ac:dyDescent="0.25">
      <c r="C621" s="53"/>
    </row>
    <row r="622" spans="3:3" x14ac:dyDescent="0.25">
      <c r="C622" s="53"/>
    </row>
    <row r="623" spans="3:3" x14ac:dyDescent="0.25">
      <c r="C623" s="53"/>
    </row>
    <row r="624" spans="3:3" x14ac:dyDescent="0.25">
      <c r="C624" s="53"/>
    </row>
    <row r="625" spans="3:3" x14ac:dyDescent="0.25">
      <c r="C625" s="53"/>
    </row>
    <row r="626" spans="3:3" x14ac:dyDescent="0.25">
      <c r="C626" s="53"/>
    </row>
    <row r="627" spans="3:3" x14ac:dyDescent="0.25">
      <c r="C627" s="53"/>
    </row>
    <row r="628" spans="3:3" x14ac:dyDescent="0.25">
      <c r="C628" s="53"/>
    </row>
    <row r="629" spans="3:3" x14ac:dyDescent="0.25">
      <c r="C629" s="53"/>
    </row>
    <row r="630" spans="3:3" x14ac:dyDescent="0.25">
      <c r="C630" s="53"/>
    </row>
    <row r="631" spans="3:3" x14ac:dyDescent="0.25">
      <c r="C631" s="53"/>
    </row>
    <row r="632" spans="3:3" x14ac:dyDescent="0.25">
      <c r="C632" s="53"/>
    </row>
    <row r="633" spans="3:3" x14ac:dyDescent="0.25">
      <c r="C633" s="53"/>
    </row>
    <row r="634" spans="3:3" x14ac:dyDescent="0.25">
      <c r="C634" s="53"/>
    </row>
    <row r="635" spans="3:3" x14ac:dyDescent="0.25">
      <c r="C635" s="53"/>
    </row>
    <row r="636" spans="3:3" x14ac:dyDescent="0.25">
      <c r="C636" s="53"/>
    </row>
    <row r="637" spans="3:3" x14ac:dyDescent="0.25">
      <c r="C637" s="53"/>
    </row>
    <row r="638" spans="3:3" x14ac:dyDescent="0.25">
      <c r="C638" s="53"/>
    </row>
    <row r="639" spans="3:3" x14ac:dyDescent="0.25">
      <c r="C639" s="53"/>
    </row>
    <row r="640" spans="3:3" x14ac:dyDescent="0.25">
      <c r="C640" s="53"/>
    </row>
    <row r="641" spans="3:3" x14ac:dyDescent="0.25">
      <c r="C641" s="53"/>
    </row>
    <row r="642" spans="3:3" x14ac:dyDescent="0.25">
      <c r="C642" s="53"/>
    </row>
    <row r="643" spans="3:3" x14ac:dyDescent="0.25">
      <c r="C643" s="53"/>
    </row>
    <row r="644" spans="3:3" x14ac:dyDescent="0.25">
      <c r="C644" s="53"/>
    </row>
    <row r="645" spans="3:3" x14ac:dyDescent="0.25">
      <c r="C645" s="53"/>
    </row>
    <row r="646" spans="3:3" x14ac:dyDescent="0.25">
      <c r="C646" s="53"/>
    </row>
    <row r="647" spans="3:3" x14ac:dyDescent="0.25">
      <c r="C647" s="53"/>
    </row>
    <row r="648" spans="3:3" x14ac:dyDescent="0.25">
      <c r="C648" s="53"/>
    </row>
    <row r="649" spans="3:3" x14ac:dyDescent="0.25">
      <c r="C649" s="53"/>
    </row>
    <row r="650" spans="3:3" x14ac:dyDescent="0.25">
      <c r="C650" s="53"/>
    </row>
    <row r="651" spans="3:3" x14ac:dyDescent="0.25">
      <c r="C651" s="53"/>
    </row>
    <row r="652" spans="3:3" x14ac:dyDescent="0.25">
      <c r="C652" s="53"/>
    </row>
    <row r="653" spans="3:3" x14ac:dyDescent="0.25">
      <c r="C653" s="53"/>
    </row>
    <row r="654" spans="3:3" x14ac:dyDescent="0.25">
      <c r="C654" s="53"/>
    </row>
    <row r="655" spans="3:3" x14ac:dyDescent="0.25">
      <c r="C655" s="53"/>
    </row>
    <row r="656" spans="3:3" x14ac:dyDescent="0.25">
      <c r="C656" s="53"/>
    </row>
    <row r="657" spans="3:3" x14ac:dyDescent="0.25">
      <c r="C657" s="53"/>
    </row>
    <row r="658" spans="3:3" x14ac:dyDescent="0.25">
      <c r="C658" s="53"/>
    </row>
  </sheetData>
  <mergeCells count="41">
    <mergeCell ref="B17:O17"/>
    <mergeCell ref="B18:N18"/>
    <mergeCell ref="B15:O15"/>
    <mergeCell ref="B16:N16"/>
    <mergeCell ref="B13:O13"/>
    <mergeCell ref="B14:N14"/>
    <mergeCell ref="B11:O11"/>
    <mergeCell ref="B12:N12"/>
    <mergeCell ref="B5:O5"/>
    <mergeCell ref="B1:O1"/>
    <mergeCell ref="B2:O2"/>
    <mergeCell ref="B3:O3"/>
    <mergeCell ref="B4:O4"/>
    <mergeCell ref="B6:N6"/>
    <mergeCell ref="B7:O7"/>
    <mergeCell ref="B8:N8"/>
    <mergeCell ref="B9:O9"/>
    <mergeCell ref="B10:N10"/>
    <mergeCell ref="B210:O210"/>
    <mergeCell ref="B150:O150"/>
    <mergeCell ref="B188:O188"/>
    <mergeCell ref="D22:D24"/>
    <mergeCell ref="L22:L24"/>
    <mergeCell ref="B92:O92"/>
    <mergeCell ref="B25:O25"/>
    <mergeCell ref="O23:O24"/>
    <mergeCell ref="M22:O22"/>
    <mergeCell ref="H22:H24"/>
    <mergeCell ref="G23:G24"/>
    <mergeCell ref="B193:O193"/>
    <mergeCell ref="B146:O146"/>
    <mergeCell ref="A22:A24"/>
    <mergeCell ref="C22:C24"/>
    <mergeCell ref="I22:K22"/>
    <mergeCell ref="E22:G22"/>
    <mergeCell ref="A20:O20"/>
    <mergeCell ref="E23:F23"/>
    <mergeCell ref="M23:N23"/>
    <mergeCell ref="I23:J23"/>
    <mergeCell ref="K23:K24"/>
    <mergeCell ref="B22:B24"/>
  </mergeCells>
  <phoneticPr fontId="2" type="noConversion"/>
  <pageMargins left="1.1811023622047245" right="0.39370078740157483" top="0.78740157480314965" bottom="0.78740157480314965" header="0" footer="0"/>
  <pageSetup paperSize="9" scale="9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8"/>
  <sheetViews>
    <sheetView showZeros="0" zoomScaleNormal="100" workbookViewId="0">
      <selection activeCell="X31" sqref="X31"/>
    </sheetView>
  </sheetViews>
  <sheetFormatPr defaultRowHeight="15" x14ac:dyDescent="0.25"/>
  <cols>
    <col min="1" max="1" width="4.42578125" style="2" customWidth="1"/>
    <col min="2" max="2" width="38.42578125" style="2" customWidth="1"/>
    <col min="3" max="3" width="6.7109375" style="3" customWidth="1"/>
    <col min="4" max="11" width="10" style="2" hidden="1" customWidth="1"/>
    <col min="12" max="14" width="10.28515625" style="2" customWidth="1"/>
    <col min="15" max="15" width="11.140625" style="2" customWidth="1"/>
    <col min="16" max="19" width="9.140625" style="2" hidden="1" customWidth="1"/>
    <col min="20" max="16384" width="9.140625" style="2"/>
  </cols>
  <sheetData>
    <row r="1" spans="2:15" x14ac:dyDescent="0.25">
      <c r="B1" s="623" t="s">
        <v>308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</row>
    <row r="2" spans="2:15" x14ac:dyDescent="0.25">
      <c r="B2" s="623" t="s">
        <v>511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</row>
    <row r="3" spans="2:15" x14ac:dyDescent="0.25">
      <c r="B3" s="623" t="s">
        <v>524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</row>
    <row r="4" spans="2:15" x14ac:dyDescent="0.25">
      <c r="B4" s="623" t="s">
        <v>319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</row>
    <row r="5" spans="2:15" hidden="1" x14ac:dyDescent="0.25">
      <c r="B5" s="623" t="s">
        <v>474</v>
      </c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</row>
    <row r="6" spans="2:15" hidden="1" x14ac:dyDescent="0.25">
      <c r="B6" s="622" t="s">
        <v>470</v>
      </c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515"/>
    </row>
    <row r="7" spans="2:15" hidden="1" x14ac:dyDescent="0.25">
      <c r="B7" s="623" t="s">
        <v>474</v>
      </c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</row>
    <row r="8" spans="2:15" ht="15" hidden="1" customHeight="1" x14ac:dyDescent="0.25">
      <c r="B8" s="622" t="s">
        <v>470</v>
      </c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519"/>
    </row>
    <row r="9" spans="2:15" hidden="1" x14ac:dyDescent="0.25">
      <c r="B9" s="623" t="s">
        <v>474</v>
      </c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</row>
    <row r="10" spans="2:15" ht="15" hidden="1" customHeight="1" x14ac:dyDescent="0.25">
      <c r="B10" s="622" t="s">
        <v>470</v>
      </c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519"/>
    </row>
    <row r="11" spans="2:15" hidden="1" x14ac:dyDescent="0.25">
      <c r="B11" s="623" t="s">
        <v>474</v>
      </c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</row>
    <row r="12" spans="2:15" ht="15" hidden="1" customHeight="1" x14ac:dyDescent="0.25">
      <c r="B12" s="622" t="s">
        <v>470</v>
      </c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519"/>
    </row>
    <row r="13" spans="2:15" hidden="1" x14ac:dyDescent="0.25">
      <c r="B13" s="623" t="s">
        <v>474</v>
      </c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</row>
    <row r="14" spans="2:15" ht="15" hidden="1" customHeight="1" x14ac:dyDescent="0.25">
      <c r="B14" s="622" t="s">
        <v>470</v>
      </c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519"/>
    </row>
    <row r="15" spans="2:15" hidden="1" x14ac:dyDescent="0.25">
      <c r="B15" s="623" t="s">
        <v>474</v>
      </c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3"/>
    </row>
    <row r="16" spans="2:15" ht="15" hidden="1" customHeight="1" x14ac:dyDescent="0.25">
      <c r="B16" s="622" t="s">
        <v>470</v>
      </c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519"/>
    </row>
    <row r="17" spans="1:15" hidden="1" x14ac:dyDescent="0.25">
      <c r="B17" s="623" t="s">
        <v>474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</row>
    <row r="18" spans="1:15" ht="15" hidden="1" customHeight="1" x14ac:dyDescent="0.25">
      <c r="B18" s="622" t="s">
        <v>470</v>
      </c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519"/>
    </row>
    <row r="19" spans="1:15" x14ac:dyDescent="0.25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ht="31.5" customHeight="1" x14ac:dyDescent="0.25">
      <c r="A20" s="587" t="s">
        <v>498</v>
      </c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</row>
    <row r="21" spans="1:15" ht="17.25" customHeight="1" x14ac:dyDescent="0.25">
      <c r="G21" s="4"/>
      <c r="H21" s="4"/>
      <c r="I21" s="4"/>
      <c r="J21" s="4"/>
      <c r="K21" s="4"/>
      <c r="L21" s="4"/>
      <c r="M21" s="4"/>
      <c r="N21" s="4"/>
      <c r="O21" s="4" t="s">
        <v>376</v>
      </c>
    </row>
    <row r="22" spans="1:15" ht="15" customHeight="1" x14ac:dyDescent="0.25">
      <c r="A22" s="591" t="s">
        <v>5</v>
      </c>
      <c r="B22" s="594" t="s">
        <v>307</v>
      </c>
      <c r="C22" s="594" t="s">
        <v>53</v>
      </c>
      <c r="D22" s="571" t="s">
        <v>316</v>
      </c>
      <c r="E22" s="575" t="s">
        <v>189</v>
      </c>
      <c r="F22" s="575"/>
      <c r="G22" s="576"/>
      <c r="H22" s="597" t="s">
        <v>318</v>
      </c>
      <c r="I22" s="600" t="s">
        <v>189</v>
      </c>
      <c r="J22" s="601"/>
      <c r="K22" s="602"/>
      <c r="L22" s="570" t="s">
        <v>0</v>
      </c>
      <c r="M22" s="579" t="s">
        <v>189</v>
      </c>
      <c r="N22" s="580"/>
      <c r="O22" s="581"/>
    </row>
    <row r="23" spans="1:15" x14ac:dyDescent="0.25">
      <c r="A23" s="592"/>
      <c r="B23" s="595"/>
      <c r="C23" s="595"/>
      <c r="D23" s="572"/>
      <c r="E23" s="576" t="s">
        <v>1</v>
      </c>
      <c r="F23" s="605"/>
      <c r="G23" s="577" t="s">
        <v>2</v>
      </c>
      <c r="H23" s="598"/>
      <c r="I23" s="611" t="s">
        <v>1</v>
      </c>
      <c r="J23" s="611"/>
      <c r="K23" s="590" t="s">
        <v>2</v>
      </c>
      <c r="L23" s="570"/>
      <c r="M23" s="570" t="s">
        <v>1</v>
      </c>
      <c r="N23" s="570"/>
      <c r="O23" s="582" t="s">
        <v>2</v>
      </c>
    </row>
    <row r="24" spans="1:15" ht="30.75" customHeight="1" x14ac:dyDescent="0.25">
      <c r="A24" s="593"/>
      <c r="B24" s="596"/>
      <c r="C24" s="596"/>
      <c r="D24" s="573"/>
      <c r="E24" s="136" t="s">
        <v>3</v>
      </c>
      <c r="F24" s="137" t="s">
        <v>4</v>
      </c>
      <c r="G24" s="577"/>
      <c r="H24" s="599"/>
      <c r="I24" s="139" t="s">
        <v>3</v>
      </c>
      <c r="J24" s="134" t="s">
        <v>4</v>
      </c>
      <c r="K24" s="590"/>
      <c r="L24" s="570"/>
      <c r="M24" s="135" t="s">
        <v>3</v>
      </c>
      <c r="N24" s="133" t="s">
        <v>4</v>
      </c>
      <c r="O24" s="582"/>
    </row>
    <row r="25" spans="1:15" ht="15.95" customHeight="1" x14ac:dyDescent="0.25">
      <c r="A25" s="5" t="s">
        <v>69</v>
      </c>
      <c r="B25" s="567" t="s">
        <v>6</v>
      </c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9"/>
    </row>
    <row r="26" spans="1:15" ht="15" customHeight="1" x14ac:dyDescent="0.25">
      <c r="A26" s="153" t="s">
        <v>177</v>
      </c>
      <c r="B26" s="80" t="s">
        <v>20</v>
      </c>
      <c r="C26" s="154"/>
      <c r="D26" s="155">
        <f t="shared" ref="D26:O26" si="0">SUM(D28:D43)</f>
        <v>272.09999999999997</v>
      </c>
      <c r="E26" s="155">
        <f t="shared" si="0"/>
        <v>272.09999999999997</v>
      </c>
      <c r="F26" s="155">
        <f t="shared" si="0"/>
        <v>212.5</v>
      </c>
      <c r="G26" s="155">
        <f t="shared" si="0"/>
        <v>0</v>
      </c>
      <c r="H26" s="156">
        <f t="shared" si="0"/>
        <v>0</v>
      </c>
      <c r="I26" s="156">
        <f t="shared" si="0"/>
        <v>0</v>
      </c>
      <c r="J26" s="156">
        <f t="shared" si="0"/>
        <v>0</v>
      </c>
      <c r="K26" s="156">
        <f t="shared" si="0"/>
        <v>0</v>
      </c>
      <c r="L26" s="80">
        <f t="shared" si="0"/>
        <v>272.09999999999997</v>
      </c>
      <c r="M26" s="80">
        <f t="shared" si="0"/>
        <v>272.09999999999997</v>
      </c>
      <c r="N26" s="80">
        <f t="shared" si="0"/>
        <v>212.5</v>
      </c>
      <c r="O26" s="80">
        <f t="shared" si="0"/>
        <v>0</v>
      </c>
    </row>
    <row r="27" spans="1:15" ht="15" customHeight="1" x14ac:dyDescent="0.25">
      <c r="A27" s="157"/>
      <c r="B27" s="158" t="s">
        <v>189</v>
      </c>
      <c r="C27" s="159"/>
      <c r="D27" s="160"/>
      <c r="E27" s="160"/>
      <c r="F27" s="160"/>
      <c r="G27" s="160"/>
      <c r="H27" s="79"/>
      <c r="I27" s="79"/>
      <c r="J27" s="79"/>
      <c r="K27" s="79"/>
      <c r="L27" s="29"/>
      <c r="M27" s="29"/>
      <c r="N27" s="29"/>
      <c r="O27" s="29"/>
    </row>
    <row r="28" spans="1:15" ht="26.25" x14ac:dyDescent="0.25">
      <c r="A28" s="157"/>
      <c r="B28" s="161" t="s">
        <v>198</v>
      </c>
      <c r="C28" s="7" t="s">
        <v>9</v>
      </c>
      <c r="D28" s="8">
        <f>E28+G28</f>
        <v>0.7</v>
      </c>
      <c r="E28" s="8">
        <v>0.7</v>
      </c>
      <c r="F28" s="8">
        <v>0.7</v>
      </c>
      <c r="G28" s="8"/>
      <c r="H28" s="9">
        <f>I28+K28</f>
        <v>0</v>
      </c>
      <c r="I28" s="9"/>
      <c r="J28" s="9"/>
      <c r="K28" s="9"/>
      <c r="L28" s="11">
        <f>M28+O28</f>
        <v>0.7</v>
      </c>
      <c r="M28" s="11">
        <f>E28+I28</f>
        <v>0.7</v>
      </c>
      <c r="N28" s="11">
        <f>F28+J28</f>
        <v>0.7</v>
      </c>
      <c r="O28" s="11">
        <f>G28+K28</f>
        <v>0</v>
      </c>
    </row>
    <row r="29" spans="1:15" ht="15" customHeight="1" x14ac:dyDescent="0.25">
      <c r="A29" s="157"/>
      <c r="B29" s="162" t="s">
        <v>194</v>
      </c>
      <c r="C29" s="30" t="s">
        <v>9</v>
      </c>
      <c r="D29" s="16">
        <f>E29+G29</f>
        <v>28.6</v>
      </c>
      <c r="E29" s="16">
        <v>28.6</v>
      </c>
      <c r="F29" s="16">
        <v>28.1</v>
      </c>
      <c r="G29" s="16"/>
      <c r="H29" s="9">
        <f t="shared" ref="H29:H43" si="1">I29+K29</f>
        <v>0</v>
      </c>
      <c r="I29" s="9"/>
      <c r="J29" s="9"/>
      <c r="K29" s="9"/>
      <c r="L29" s="12">
        <f>M29+O29</f>
        <v>28.6</v>
      </c>
      <c r="M29" s="11">
        <f t="shared" ref="M29:M33" si="2">E29+I29</f>
        <v>28.6</v>
      </c>
      <c r="N29" s="11">
        <f t="shared" ref="N29:N34" si="3">F29+J29</f>
        <v>28.1</v>
      </c>
      <c r="O29" s="11">
        <f t="shared" ref="O29:O34" si="4">G29+K29</f>
        <v>0</v>
      </c>
    </row>
    <row r="30" spans="1:15" ht="26.25" x14ac:dyDescent="0.25">
      <c r="A30" s="157"/>
      <c r="B30" s="162" t="s">
        <v>200</v>
      </c>
      <c r="C30" s="30" t="s">
        <v>9</v>
      </c>
      <c r="D30" s="16">
        <f t="shared" ref="D30:D43" si="5">E30+G30</f>
        <v>8.1</v>
      </c>
      <c r="E30" s="16">
        <v>8.1</v>
      </c>
      <c r="F30" s="16">
        <v>8</v>
      </c>
      <c r="G30" s="16"/>
      <c r="H30" s="9">
        <f t="shared" si="1"/>
        <v>0</v>
      </c>
      <c r="I30" s="10"/>
      <c r="J30" s="10"/>
      <c r="K30" s="10"/>
      <c r="L30" s="12">
        <f t="shared" ref="L30:L43" si="6">M30+O30</f>
        <v>8.1</v>
      </c>
      <c r="M30" s="12">
        <f t="shared" si="2"/>
        <v>8.1</v>
      </c>
      <c r="N30" s="12">
        <f t="shared" si="3"/>
        <v>8</v>
      </c>
      <c r="O30" s="12">
        <f t="shared" si="4"/>
        <v>0</v>
      </c>
    </row>
    <row r="31" spans="1:15" ht="26.25" x14ac:dyDescent="0.25">
      <c r="A31" s="157"/>
      <c r="B31" s="162" t="s">
        <v>196</v>
      </c>
      <c r="C31" s="30" t="s">
        <v>9</v>
      </c>
      <c r="D31" s="16">
        <f t="shared" si="5"/>
        <v>27.9</v>
      </c>
      <c r="E31" s="16">
        <v>27.9</v>
      </c>
      <c r="F31" s="16">
        <v>22.6</v>
      </c>
      <c r="G31" s="16"/>
      <c r="H31" s="9">
        <f t="shared" si="1"/>
        <v>0</v>
      </c>
      <c r="I31" s="10"/>
      <c r="J31" s="10"/>
      <c r="K31" s="10"/>
      <c r="L31" s="12">
        <f t="shared" si="6"/>
        <v>27.9</v>
      </c>
      <c r="M31" s="12">
        <f t="shared" si="2"/>
        <v>27.9</v>
      </c>
      <c r="N31" s="12">
        <f t="shared" si="3"/>
        <v>22.6</v>
      </c>
      <c r="O31" s="12">
        <f t="shared" si="4"/>
        <v>0</v>
      </c>
    </row>
    <row r="32" spans="1:15" ht="15" customHeight="1" x14ac:dyDescent="0.25">
      <c r="A32" s="157"/>
      <c r="B32" s="163" t="s">
        <v>201</v>
      </c>
      <c r="C32" s="30" t="s">
        <v>9</v>
      </c>
      <c r="D32" s="16">
        <f t="shared" si="5"/>
        <v>14.2</v>
      </c>
      <c r="E32" s="16">
        <v>14.2</v>
      </c>
      <c r="F32" s="16">
        <v>13.2</v>
      </c>
      <c r="G32" s="16"/>
      <c r="H32" s="9">
        <f t="shared" si="1"/>
        <v>0</v>
      </c>
      <c r="I32" s="10"/>
      <c r="J32" s="10"/>
      <c r="K32" s="10"/>
      <c r="L32" s="12">
        <f t="shared" si="6"/>
        <v>14.2</v>
      </c>
      <c r="M32" s="12">
        <f t="shared" si="2"/>
        <v>14.2</v>
      </c>
      <c r="N32" s="12">
        <f t="shared" si="3"/>
        <v>13.2</v>
      </c>
      <c r="O32" s="12">
        <f t="shared" si="4"/>
        <v>0</v>
      </c>
    </row>
    <row r="33" spans="1:18" ht="26.25" x14ac:dyDescent="0.25">
      <c r="A33" s="157"/>
      <c r="B33" s="162" t="s">
        <v>195</v>
      </c>
      <c r="C33" s="30" t="s">
        <v>9</v>
      </c>
      <c r="D33" s="16">
        <f t="shared" si="5"/>
        <v>5.3</v>
      </c>
      <c r="E33" s="16">
        <v>5.3</v>
      </c>
      <c r="F33" s="16">
        <v>5.2</v>
      </c>
      <c r="G33" s="16"/>
      <c r="H33" s="9">
        <f t="shared" si="1"/>
        <v>0</v>
      </c>
      <c r="I33" s="10"/>
      <c r="J33" s="10"/>
      <c r="K33" s="10"/>
      <c r="L33" s="12">
        <f t="shared" si="6"/>
        <v>5.3</v>
      </c>
      <c r="M33" s="12">
        <f t="shared" si="2"/>
        <v>5.3</v>
      </c>
      <c r="N33" s="12">
        <f t="shared" si="3"/>
        <v>5.2</v>
      </c>
      <c r="O33" s="12">
        <f t="shared" si="4"/>
        <v>0</v>
      </c>
    </row>
    <row r="34" spans="1:18" ht="39" x14ac:dyDescent="0.25">
      <c r="A34" s="157"/>
      <c r="B34" s="162" t="s">
        <v>419</v>
      </c>
      <c r="C34" s="30" t="s">
        <v>9</v>
      </c>
      <c r="D34" s="16">
        <f t="shared" si="5"/>
        <v>11.3</v>
      </c>
      <c r="E34" s="16">
        <v>11.3</v>
      </c>
      <c r="F34" s="16">
        <v>3</v>
      </c>
      <c r="G34" s="16"/>
      <c r="H34" s="9">
        <f t="shared" si="1"/>
        <v>0</v>
      </c>
      <c r="I34" s="10"/>
      <c r="J34" s="10"/>
      <c r="K34" s="10"/>
      <c r="L34" s="12">
        <f t="shared" si="6"/>
        <v>11.3</v>
      </c>
      <c r="M34" s="12">
        <f>E34+I34</f>
        <v>11.3</v>
      </c>
      <c r="N34" s="12">
        <f t="shared" si="3"/>
        <v>3</v>
      </c>
      <c r="O34" s="12">
        <f t="shared" si="4"/>
        <v>0</v>
      </c>
    </row>
    <row r="35" spans="1:18" ht="26.25" x14ac:dyDescent="0.25">
      <c r="A35" s="157"/>
      <c r="B35" s="162" t="s">
        <v>214</v>
      </c>
      <c r="C35" s="30" t="s">
        <v>9</v>
      </c>
      <c r="D35" s="16">
        <f t="shared" si="5"/>
        <v>0.6</v>
      </c>
      <c r="E35" s="16">
        <v>0.6</v>
      </c>
      <c r="F35" s="16">
        <v>0.6</v>
      </c>
      <c r="G35" s="16"/>
      <c r="H35" s="9">
        <f t="shared" si="1"/>
        <v>0</v>
      </c>
      <c r="I35" s="10"/>
      <c r="J35" s="10"/>
      <c r="K35" s="10"/>
      <c r="L35" s="12">
        <f t="shared" si="6"/>
        <v>0.6</v>
      </c>
      <c r="M35" s="12">
        <f t="shared" ref="M35:M43" si="7">E35+I35</f>
        <v>0.6</v>
      </c>
      <c r="N35" s="12">
        <f t="shared" ref="N35:N43" si="8">F35+J35</f>
        <v>0.6</v>
      </c>
      <c r="O35" s="12">
        <f t="shared" ref="O35:O43" si="9">G35+K35</f>
        <v>0</v>
      </c>
    </row>
    <row r="36" spans="1:18" ht="15" customHeight="1" x14ac:dyDescent="0.25">
      <c r="A36" s="157"/>
      <c r="B36" s="162" t="s">
        <v>199</v>
      </c>
      <c r="C36" s="30" t="s">
        <v>23</v>
      </c>
      <c r="D36" s="16">
        <f t="shared" si="5"/>
        <v>17.399999999999999</v>
      </c>
      <c r="E36" s="16">
        <v>17.399999999999999</v>
      </c>
      <c r="F36" s="16">
        <v>14.7</v>
      </c>
      <c r="G36" s="16"/>
      <c r="H36" s="9">
        <f t="shared" si="1"/>
        <v>0</v>
      </c>
      <c r="I36" s="10"/>
      <c r="J36" s="10"/>
      <c r="K36" s="10"/>
      <c r="L36" s="12">
        <f t="shared" si="6"/>
        <v>17.399999999999999</v>
      </c>
      <c r="M36" s="12">
        <f t="shared" si="7"/>
        <v>17.399999999999999</v>
      </c>
      <c r="N36" s="12">
        <f t="shared" si="8"/>
        <v>14.7</v>
      </c>
      <c r="O36" s="12">
        <f t="shared" si="9"/>
        <v>0</v>
      </c>
    </row>
    <row r="37" spans="1:18" ht="15" customHeight="1" x14ac:dyDescent="0.25">
      <c r="A37" s="157"/>
      <c r="B37" s="163" t="s">
        <v>191</v>
      </c>
      <c r="C37" s="30" t="s">
        <v>23</v>
      </c>
      <c r="D37" s="16">
        <f t="shared" si="5"/>
        <v>7.1</v>
      </c>
      <c r="E37" s="16">
        <v>7.1</v>
      </c>
      <c r="F37" s="16">
        <v>6.6</v>
      </c>
      <c r="G37" s="16"/>
      <c r="H37" s="9">
        <f t="shared" si="1"/>
        <v>0</v>
      </c>
      <c r="I37" s="10"/>
      <c r="J37" s="10"/>
      <c r="K37" s="10"/>
      <c r="L37" s="12">
        <f t="shared" si="6"/>
        <v>7.1</v>
      </c>
      <c r="M37" s="12">
        <f t="shared" si="7"/>
        <v>7.1</v>
      </c>
      <c r="N37" s="12">
        <f t="shared" si="8"/>
        <v>6.6</v>
      </c>
      <c r="O37" s="12">
        <f t="shared" si="9"/>
        <v>0</v>
      </c>
    </row>
    <row r="38" spans="1:18" ht="15" customHeight="1" x14ac:dyDescent="0.25">
      <c r="A38" s="157"/>
      <c r="B38" s="162" t="s">
        <v>204</v>
      </c>
      <c r="C38" s="30" t="s">
        <v>25</v>
      </c>
      <c r="D38" s="16">
        <f t="shared" si="5"/>
        <v>102.8</v>
      </c>
      <c r="E38" s="16">
        <v>102.8</v>
      </c>
      <c r="F38" s="16">
        <v>86.1</v>
      </c>
      <c r="G38" s="16"/>
      <c r="H38" s="9">
        <f t="shared" si="1"/>
        <v>0</v>
      </c>
      <c r="I38" s="10"/>
      <c r="J38" s="10"/>
      <c r="K38" s="10"/>
      <c r="L38" s="12">
        <f t="shared" si="6"/>
        <v>102.8</v>
      </c>
      <c r="M38" s="12">
        <f t="shared" si="7"/>
        <v>102.8</v>
      </c>
      <c r="N38" s="12">
        <f t="shared" si="8"/>
        <v>86.1</v>
      </c>
      <c r="O38" s="12">
        <f t="shared" si="9"/>
        <v>0</v>
      </c>
    </row>
    <row r="39" spans="1:18" ht="39" hidden="1" x14ac:dyDescent="0.25">
      <c r="A39" s="157"/>
      <c r="B39" s="162" t="s">
        <v>206</v>
      </c>
      <c r="C39" s="30" t="s">
        <v>24</v>
      </c>
      <c r="D39" s="16">
        <f t="shared" si="5"/>
        <v>0</v>
      </c>
      <c r="E39" s="16"/>
      <c r="F39" s="16"/>
      <c r="G39" s="16"/>
      <c r="H39" s="9">
        <f t="shared" si="1"/>
        <v>0</v>
      </c>
      <c r="I39" s="10"/>
      <c r="J39" s="10"/>
      <c r="K39" s="10"/>
      <c r="L39" s="12">
        <f t="shared" si="6"/>
        <v>0</v>
      </c>
      <c r="M39" s="12">
        <f t="shared" si="7"/>
        <v>0</v>
      </c>
      <c r="N39" s="12">
        <f t="shared" si="8"/>
        <v>0</v>
      </c>
      <c r="O39" s="12">
        <f t="shared" si="9"/>
        <v>0</v>
      </c>
      <c r="R39" s="2" t="e">
        <f>L132-#REF!</f>
        <v>#REF!</v>
      </c>
    </row>
    <row r="40" spans="1:18" ht="15" customHeight="1" x14ac:dyDescent="0.25">
      <c r="A40" s="157"/>
      <c r="B40" s="162" t="s">
        <v>499</v>
      </c>
      <c r="C40" s="30" t="s">
        <v>25</v>
      </c>
      <c r="D40" s="16">
        <f t="shared" ref="D40" si="10">E40+G40</f>
        <v>13.8</v>
      </c>
      <c r="E40" s="16">
        <v>13.8</v>
      </c>
      <c r="F40" s="16">
        <v>5.3</v>
      </c>
      <c r="G40" s="16"/>
      <c r="H40" s="9">
        <f t="shared" ref="H40" si="11">I40+K40</f>
        <v>0</v>
      </c>
      <c r="I40" s="10"/>
      <c r="J40" s="10"/>
      <c r="K40" s="10"/>
      <c r="L40" s="12">
        <f t="shared" ref="L40" si="12">M40+O40</f>
        <v>13.8</v>
      </c>
      <c r="M40" s="12">
        <f t="shared" ref="M40" si="13">E40+I40</f>
        <v>13.8</v>
      </c>
      <c r="N40" s="12">
        <f t="shared" ref="N40" si="14">F40+J40</f>
        <v>5.3</v>
      </c>
      <c r="O40" s="12">
        <f t="shared" ref="O40" si="15">G40+K40</f>
        <v>0</v>
      </c>
    </row>
    <row r="41" spans="1:18" ht="27.75" customHeight="1" x14ac:dyDescent="0.25">
      <c r="A41" s="157"/>
      <c r="B41" s="163" t="s">
        <v>202</v>
      </c>
      <c r="C41" s="30" t="s">
        <v>24</v>
      </c>
      <c r="D41" s="16">
        <f t="shared" si="5"/>
        <v>6.2</v>
      </c>
      <c r="E41" s="16">
        <v>6.2</v>
      </c>
      <c r="F41" s="16"/>
      <c r="G41" s="16"/>
      <c r="H41" s="9">
        <f t="shared" si="1"/>
        <v>0</v>
      </c>
      <c r="I41" s="10"/>
      <c r="J41" s="10"/>
      <c r="K41" s="10"/>
      <c r="L41" s="12">
        <f t="shared" si="6"/>
        <v>6.2</v>
      </c>
      <c r="M41" s="12">
        <f t="shared" si="7"/>
        <v>6.2</v>
      </c>
      <c r="N41" s="12">
        <f t="shared" si="8"/>
        <v>0</v>
      </c>
      <c r="O41" s="12">
        <f t="shared" si="9"/>
        <v>0</v>
      </c>
    </row>
    <row r="42" spans="1:18" ht="16.5" customHeight="1" x14ac:dyDescent="0.25">
      <c r="A42" s="157"/>
      <c r="B42" s="163" t="s">
        <v>203</v>
      </c>
      <c r="C42" s="30" t="s">
        <v>24</v>
      </c>
      <c r="D42" s="16">
        <f t="shared" si="5"/>
        <v>15.4</v>
      </c>
      <c r="E42" s="16">
        <v>15.4</v>
      </c>
      <c r="F42" s="16">
        <v>11.1</v>
      </c>
      <c r="G42" s="16"/>
      <c r="H42" s="9">
        <f t="shared" si="1"/>
        <v>0</v>
      </c>
      <c r="I42" s="10"/>
      <c r="J42" s="10"/>
      <c r="K42" s="10"/>
      <c r="L42" s="12">
        <f t="shared" si="6"/>
        <v>15.4</v>
      </c>
      <c r="M42" s="12">
        <f t="shared" si="7"/>
        <v>15.4</v>
      </c>
      <c r="N42" s="12">
        <f t="shared" si="8"/>
        <v>11.1</v>
      </c>
      <c r="O42" s="12">
        <f t="shared" si="9"/>
        <v>0</v>
      </c>
    </row>
    <row r="43" spans="1:18" ht="15" customHeight="1" x14ac:dyDescent="0.25">
      <c r="A43" s="157"/>
      <c r="B43" s="163" t="s">
        <v>205</v>
      </c>
      <c r="C43" s="30" t="s">
        <v>24</v>
      </c>
      <c r="D43" s="16">
        <f t="shared" si="5"/>
        <v>12.7</v>
      </c>
      <c r="E43" s="16">
        <v>12.7</v>
      </c>
      <c r="F43" s="16">
        <v>7.3</v>
      </c>
      <c r="G43" s="16"/>
      <c r="H43" s="9">
        <f t="shared" si="1"/>
        <v>0</v>
      </c>
      <c r="I43" s="10"/>
      <c r="J43" s="10"/>
      <c r="K43" s="10"/>
      <c r="L43" s="12">
        <f t="shared" si="6"/>
        <v>12.7</v>
      </c>
      <c r="M43" s="12">
        <f t="shared" si="7"/>
        <v>12.7</v>
      </c>
      <c r="N43" s="12">
        <f t="shared" si="8"/>
        <v>7.3</v>
      </c>
      <c r="O43" s="12">
        <f t="shared" si="9"/>
        <v>0</v>
      </c>
    </row>
    <row r="44" spans="1:18" ht="15" customHeight="1" x14ac:dyDescent="0.25">
      <c r="A44" s="153" t="s">
        <v>70</v>
      </c>
      <c r="B44" s="29" t="s">
        <v>7</v>
      </c>
      <c r="C44" s="164"/>
      <c r="D44" s="160">
        <f>SUM(D46:D47)</f>
        <v>11.5</v>
      </c>
      <c r="E44" s="160">
        <f>SUM(E46:E47)</f>
        <v>11.5</v>
      </c>
      <c r="F44" s="160">
        <f>SUM(F46:F47)</f>
        <v>10.1</v>
      </c>
      <c r="G44" s="160">
        <f>SUM(G46:G47)</f>
        <v>0</v>
      </c>
      <c r="H44" s="79">
        <f t="shared" ref="H44:O44" si="16">SUM(H46:H47)</f>
        <v>0</v>
      </c>
      <c r="I44" s="79">
        <f t="shared" si="16"/>
        <v>0</v>
      </c>
      <c r="J44" s="79">
        <f t="shared" si="16"/>
        <v>0</v>
      </c>
      <c r="K44" s="79">
        <f t="shared" si="16"/>
        <v>0</v>
      </c>
      <c r="L44" s="29">
        <f t="shared" si="16"/>
        <v>11.5</v>
      </c>
      <c r="M44" s="29">
        <f t="shared" si="16"/>
        <v>11.5</v>
      </c>
      <c r="N44" s="29">
        <f t="shared" si="16"/>
        <v>10.1</v>
      </c>
      <c r="O44" s="29">
        <f t="shared" si="16"/>
        <v>0</v>
      </c>
    </row>
    <row r="45" spans="1:18" ht="15" customHeight="1" x14ac:dyDescent="0.25">
      <c r="A45" s="157"/>
      <c r="B45" s="158" t="s">
        <v>189</v>
      </c>
      <c r="C45" s="159"/>
      <c r="D45" s="160"/>
      <c r="E45" s="160"/>
      <c r="F45" s="160"/>
      <c r="G45" s="160"/>
      <c r="H45" s="79"/>
      <c r="I45" s="79"/>
      <c r="J45" s="79"/>
      <c r="K45" s="79"/>
      <c r="L45" s="29"/>
      <c r="M45" s="29"/>
      <c r="N45" s="29"/>
      <c r="O45" s="29"/>
    </row>
    <row r="46" spans="1:18" ht="15" customHeight="1" x14ac:dyDescent="0.25">
      <c r="A46" s="157"/>
      <c r="B46" s="161" t="s">
        <v>204</v>
      </c>
      <c r="C46" s="7" t="s">
        <v>25</v>
      </c>
      <c r="D46" s="8">
        <f>E46+G46</f>
        <v>11.4</v>
      </c>
      <c r="E46" s="8">
        <v>11.4</v>
      </c>
      <c r="F46" s="8">
        <v>10.1</v>
      </c>
      <c r="G46" s="8"/>
      <c r="H46" s="9">
        <f>I46+K46</f>
        <v>0</v>
      </c>
      <c r="I46" s="9"/>
      <c r="J46" s="9"/>
      <c r="K46" s="9"/>
      <c r="L46" s="11">
        <f>M46+O46</f>
        <v>11.4</v>
      </c>
      <c r="M46" s="11">
        <f>E46+I46</f>
        <v>11.4</v>
      </c>
      <c r="N46" s="11">
        <f>F46+J46</f>
        <v>10.1</v>
      </c>
      <c r="O46" s="11">
        <f>G46+K46</f>
        <v>0</v>
      </c>
    </row>
    <row r="47" spans="1:18" ht="26.25" x14ac:dyDescent="0.25">
      <c r="A47" s="157"/>
      <c r="B47" s="162" t="s">
        <v>484</v>
      </c>
      <c r="C47" s="30" t="s">
        <v>25</v>
      </c>
      <c r="D47" s="16">
        <f>E47+G47</f>
        <v>0.1</v>
      </c>
      <c r="E47" s="16">
        <v>0.1</v>
      </c>
      <c r="F47" s="16"/>
      <c r="G47" s="16"/>
      <c r="H47" s="10">
        <f>I47+K47</f>
        <v>0</v>
      </c>
      <c r="I47" s="10"/>
      <c r="J47" s="10"/>
      <c r="K47" s="10"/>
      <c r="L47" s="12">
        <f>M47+O47</f>
        <v>0.1</v>
      </c>
      <c r="M47" s="12">
        <f>E47+H47</f>
        <v>0.1</v>
      </c>
      <c r="N47" s="12">
        <f>F47+I47</f>
        <v>0</v>
      </c>
      <c r="O47" s="12">
        <f>G47+J47</f>
        <v>0</v>
      </c>
    </row>
    <row r="48" spans="1:18" ht="15" customHeight="1" x14ac:dyDescent="0.25">
      <c r="A48" s="153" t="s">
        <v>71</v>
      </c>
      <c r="B48" s="29" t="s">
        <v>10</v>
      </c>
      <c r="C48" s="164"/>
      <c r="D48" s="160">
        <f>SUM(D50:D51)</f>
        <v>10.9</v>
      </c>
      <c r="E48" s="160">
        <f>SUM(E50:E51)</f>
        <v>10.9</v>
      </c>
      <c r="F48" s="160">
        <f>SUM(F50:F51)</f>
        <v>9.9</v>
      </c>
      <c r="G48" s="160">
        <f>SUM(G50:G51)</f>
        <v>0</v>
      </c>
      <c r="H48" s="79">
        <f>SUM(H50:H51)</f>
        <v>0</v>
      </c>
      <c r="I48" s="79">
        <f t="shared" ref="I48:K48" si="17">SUM(I50:I51)</f>
        <v>0</v>
      </c>
      <c r="J48" s="79">
        <f t="shared" si="17"/>
        <v>0</v>
      </c>
      <c r="K48" s="79">
        <f t="shared" si="17"/>
        <v>0</v>
      </c>
      <c r="L48" s="29">
        <f>SUM(L50:L51)</f>
        <v>10.9</v>
      </c>
      <c r="M48" s="29">
        <f>SUM(M50:M51)</f>
        <v>10.9</v>
      </c>
      <c r="N48" s="29">
        <f>SUM(N50:N51)</f>
        <v>9.9</v>
      </c>
      <c r="O48" s="29">
        <f>SUM(O50:O51)</f>
        <v>0</v>
      </c>
    </row>
    <row r="49" spans="1:15" ht="15" customHeight="1" x14ac:dyDescent="0.25">
      <c r="A49" s="157"/>
      <c r="B49" s="158" t="s">
        <v>189</v>
      </c>
      <c r="C49" s="159"/>
      <c r="D49" s="160">
        <f>E49+G49</f>
        <v>0</v>
      </c>
      <c r="E49" s="160"/>
      <c r="F49" s="160"/>
      <c r="G49" s="160"/>
      <c r="H49" s="79">
        <f>I49+K49</f>
        <v>0</v>
      </c>
      <c r="I49" s="79"/>
      <c r="J49" s="79"/>
      <c r="K49" s="79"/>
      <c r="L49" s="29">
        <f>M49+O49</f>
        <v>0</v>
      </c>
      <c r="M49" s="29"/>
      <c r="N49" s="29"/>
      <c r="O49" s="29"/>
    </row>
    <row r="50" spans="1:15" ht="15" customHeight="1" x14ac:dyDescent="0.25">
      <c r="A50" s="157"/>
      <c r="B50" s="161" t="s">
        <v>204</v>
      </c>
      <c r="C50" s="7" t="s">
        <v>25</v>
      </c>
      <c r="D50" s="8">
        <f>E50+G50</f>
        <v>10.8</v>
      </c>
      <c r="E50" s="8">
        <v>10.8</v>
      </c>
      <c r="F50" s="8">
        <v>9.9</v>
      </c>
      <c r="G50" s="8"/>
      <c r="H50" s="9">
        <f>I50+K50</f>
        <v>0</v>
      </c>
      <c r="I50" s="9"/>
      <c r="J50" s="9"/>
      <c r="K50" s="9"/>
      <c r="L50" s="11">
        <f>M50+O50</f>
        <v>10.8</v>
      </c>
      <c r="M50" s="11">
        <f>E50+I50</f>
        <v>10.8</v>
      </c>
      <c r="N50" s="11">
        <f>F50+J50</f>
        <v>9.9</v>
      </c>
      <c r="O50" s="11">
        <f>G50+K50</f>
        <v>0</v>
      </c>
    </row>
    <row r="51" spans="1:15" ht="26.25" x14ac:dyDescent="0.25">
      <c r="A51" s="157"/>
      <c r="B51" s="162" t="s">
        <v>484</v>
      </c>
      <c r="C51" s="30" t="s">
        <v>25</v>
      </c>
      <c r="D51" s="16">
        <f>E51+G51</f>
        <v>0.1</v>
      </c>
      <c r="E51" s="16">
        <v>0.1</v>
      </c>
      <c r="F51" s="16"/>
      <c r="G51" s="16"/>
      <c r="H51" s="10">
        <f>I51+K51</f>
        <v>0</v>
      </c>
      <c r="I51" s="10"/>
      <c r="J51" s="10"/>
      <c r="K51" s="10"/>
      <c r="L51" s="12">
        <f>M51+O51</f>
        <v>0.1</v>
      </c>
      <c r="M51" s="12">
        <f>E51+H51</f>
        <v>0.1</v>
      </c>
      <c r="N51" s="12">
        <f>F51+I51</f>
        <v>0</v>
      </c>
      <c r="O51" s="12">
        <f>G51+J51</f>
        <v>0</v>
      </c>
    </row>
    <row r="52" spans="1:15" ht="15" customHeight="1" x14ac:dyDescent="0.25">
      <c r="A52" s="153" t="s">
        <v>72</v>
      </c>
      <c r="B52" s="29" t="s">
        <v>11</v>
      </c>
      <c r="C52" s="164"/>
      <c r="D52" s="160">
        <f>SUM(D54:D55)</f>
        <v>11.1</v>
      </c>
      <c r="E52" s="160">
        <f>SUM(E54:E55)</f>
        <v>11.1</v>
      </c>
      <c r="F52" s="160">
        <f>SUM(F54:F55)</f>
        <v>9.6999999999999993</v>
      </c>
      <c r="G52" s="160">
        <f>SUM(G54:G55)</f>
        <v>0</v>
      </c>
      <c r="H52" s="79">
        <f>SUM(H54:H55)</f>
        <v>0</v>
      </c>
      <c r="I52" s="79">
        <f t="shared" ref="I52:J52" si="18">SUM(I54:I55)</f>
        <v>0</v>
      </c>
      <c r="J52" s="79">
        <f t="shared" si="18"/>
        <v>0</v>
      </c>
      <c r="K52" s="79">
        <f>SUM(K54:K55)</f>
        <v>0</v>
      </c>
      <c r="L52" s="29">
        <f>SUM(L54:L55)</f>
        <v>11.1</v>
      </c>
      <c r="M52" s="29">
        <f>SUM(M54:M55)</f>
        <v>11.1</v>
      </c>
      <c r="N52" s="29">
        <f>SUM(N54:N55)</f>
        <v>9.6999999999999993</v>
      </c>
      <c r="O52" s="29">
        <f>SUM(O54:O55)</f>
        <v>0</v>
      </c>
    </row>
    <row r="53" spans="1:15" ht="15" customHeight="1" x14ac:dyDescent="0.25">
      <c r="A53" s="157"/>
      <c r="B53" s="158" t="s">
        <v>189</v>
      </c>
      <c r="C53" s="159"/>
      <c r="D53" s="160">
        <f>E53+G53</f>
        <v>0</v>
      </c>
      <c r="E53" s="160"/>
      <c r="F53" s="160"/>
      <c r="G53" s="160"/>
      <c r="H53" s="79">
        <f>I53+K53</f>
        <v>0</v>
      </c>
      <c r="I53" s="79"/>
      <c r="J53" s="79"/>
      <c r="K53" s="79"/>
      <c r="L53" s="29">
        <f>M53+O53</f>
        <v>0</v>
      </c>
      <c r="M53" s="29"/>
      <c r="N53" s="29"/>
      <c r="O53" s="29"/>
    </row>
    <row r="54" spans="1:15" ht="15" customHeight="1" x14ac:dyDescent="0.25">
      <c r="A54" s="157"/>
      <c r="B54" s="161" t="s">
        <v>204</v>
      </c>
      <c r="C54" s="7" t="s">
        <v>25</v>
      </c>
      <c r="D54" s="8">
        <f>E54+G54</f>
        <v>11</v>
      </c>
      <c r="E54" s="8">
        <v>11</v>
      </c>
      <c r="F54" s="8">
        <v>9.6999999999999993</v>
      </c>
      <c r="G54" s="8"/>
      <c r="H54" s="9">
        <f>I54+K54</f>
        <v>0</v>
      </c>
      <c r="I54" s="9"/>
      <c r="J54" s="9"/>
      <c r="K54" s="9"/>
      <c r="L54" s="11">
        <f>M54+O54</f>
        <v>11</v>
      </c>
      <c r="M54" s="11">
        <f>E54+I54</f>
        <v>11</v>
      </c>
      <c r="N54" s="11">
        <f>F54+J54</f>
        <v>9.6999999999999993</v>
      </c>
      <c r="O54" s="11">
        <f>G54+K54</f>
        <v>0</v>
      </c>
    </row>
    <row r="55" spans="1:15" ht="26.25" x14ac:dyDescent="0.25">
      <c r="A55" s="165"/>
      <c r="B55" s="162" t="s">
        <v>484</v>
      </c>
      <c r="C55" s="30" t="s">
        <v>25</v>
      </c>
      <c r="D55" s="16">
        <f>E55+G55</f>
        <v>0.1</v>
      </c>
      <c r="E55" s="16">
        <v>0.1</v>
      </c>
      <c r="F55" s="16"/>
      <c r="G55" s="16"/>
      <c r="H55" s="10">
        <f>I55+K55</f>
        <v>0</v>
      </c>
      <c r="I55" s="10"/>
      <c r="J55" s="10"/>
      <c r="K55" s="10"/>
      <c r="L55" s="12">
        <f>M55+O55</f>
        <v>0.1</v>
      </c>
      <c r="M55" s="12">
        <f>E55+H55</f>
        <v>0.1</v>
      </c>
      <c r="N55" s="12">
        <f>F55+I55</f>
        <v>0</v>
      </c>
      <c r="O55" s="12">
        <f>G55+J55</f>
        <v>0</v>
      </c>
    </row>
    <row r="56" spans="1:15" ht="15" customHeight="1" x14ac:dyDescent="0.25">
      <c r="A56" s="153" t="s">
        <v>73</v>
      </c>
      <c r="B56" s="29" t="s">
        <v>12</v>
      </c>
      <c r="C56" s="164"/>
      <c r="D56" s="160">
        <f>SUM(D58:D59)</f>
        <v>9.4</v>
      </c>
      <c r="E56" s="160">
        <f>SUM(E58:E59)</f>
        <v>9.4</v>
      </c>
      <c r="F56" s="160">
        <f>SUM(F58:F59)</f>
        <v>8.1999999999999993</v>
      </c>
      <c r="G56" s="160">
        <f>SUM(G58:G59)</f>
        <v>0</v>
      </c>
      <c r="H56" s="79">
        <f>SUM(H58:H59)</f>
        <v>0</v>
      </c>
      <c r="I56" s="79">
        <f t="shared" ref="I56:K56" si="19">SUM(I58:I59)</f>
        <v>0</v>
      </c>
      <c r="J56" s="79">
        <f t="shared" si="19"/>
        <v>0</v>
      </c>
      <c r="K56" s="79">
        <f t="shared" si="19"/>
        <v>0</v>
      </c>
      <c r="L56" s="29">
        <f>SUM(L58:L59)</f>
        <v>9.4</v>
      </c>
      <c r="M56" s="29">
        <f>SUM(M58:M59)</f>
        <v>9.4</v>
      </c>
      <c r="N56" s="29">
        <f>SUM(N58:N59)</f>
        <v>8.1999999999999993</v>
      </c>
      <c r="O56" s="29">
        <f>SUM(O58:O59)</f>
        <v>0</v>
      </c>
    </row>
    <row r="57" spans="1:15" ht="15" customHeight="1" x14ac:dyDescent="0.25">
      <c r="A57" s="157"/>
      <c r="B57" s="158" t="s">
        <v>189</v>
      </c>
      <c r="C57" s="159"/>
      <c r="D57" s="160">
        <f>E57+G57</f>
        <v>0</v>
      </c>
      <c r="E57" s="160"/>
      <c r="F57" s="160"/>
      <c r="G57" s="160"/>
      <c r="H57" s="79">
        <f>I57+K57</f>
        <v>0</v>
      </c>
      <c r="I57" s="79"/>
      <c r="J57" s="79"/>
      <c r="K57" s="79"/>
      <c r="L57" s="29">
        <f>M57+O57</f>
        <v>0</v>
      </c>
      <c r="M57" s="29"/>
      <c r="N57" s="29"/>
      <c r="O57" s="29"/>
    </row>
    <row r="58" spans="1:15" ht="15" customHeight="1" x14ac:dyDescent="0.25">
      <c r="A58" s="157"/>
      <c r="B58" s="161" t="s">
        <v>204</v>
      </c>
      <c r="C58" s="7" t="s">
        <v>25</v>
      </c>
      <c r="D58" s="8">
        <f>E58+G58</f>
        <v>9.3000000000000007</v>
      </c>
      <c r="E58" s="8">
        <v>9.3000000000000007</v>
      </c>
      <c r="F58" s="8">
        <v>8.1999999999999993</v>
      </c>
      <c r="G58" s="8"/>
      <c r="H58" s="9">
        <f>I58+K58</f>
        <v>0</v>
      </c>
      <c r="I58" s="9"/>
      <c r="J58" s="9"/>
      <c r="K58" s="9"/>
      <c r="L58" s="11">
        <f>M58+O58</f>
        <v>9.3000000000000007</v>
      </c>
      <c r="M58" s="11">
        <f t="shared" ref="M58:O59" si="20">E58+I58</f>
        <v>9.3000000000000007</v>
      </c>
      <c r="N58" s="11">
        <f t="shared" si="20"/>
        <v>8.1999999999999993</v>
      </c>
      <c r="O58" s="11">
        <f t="shared" si="20"/>
        <v>0</v>
      </c>
    </row>
    <row r="59" spans="1:15" ht="26.25" x14ac:dyDescent="0.25">
      <c r="A59" s="157"/>
      <c r="B59" s="162" t="s">
        <v>484</v>
      </c>
      <c r="C59" s="30" t="s">
        <v>25</v>
      </c>
      <c r="D59" s="16">
        <f>E59+G59</f>
        <v>0.1</v>
      </c>
      <c r="E59" s="16">
        <v>0.1</v>
      </c>
      <c r="F59" s="16"/>
      <c r="G59" s="16"/>
      <c r="H59" s="10">
        <f>I59+K59</f>
        <v>0</v>
      </c>
      <c r="I59" s="10"/>
      <c r="J59" s="10"/>
      <c r="K59" s="10"/>
      <c r="L59" s="11">
        <f>M59+O59</f>
        <v>0.1</v>
      </c>
      <c r="M59" s="11">
        <f t="shared" si="20"/>
        <v>0.1</v>
      </c>
      <c r="N59" s="11">
        <f t="shared" si="20"/>
        <v>0</v>
      </c>
      <c r="O59" s="11">
        <f t="shared" si="20"/>
        <v>0</v>
      </c>
    </row>
    <row r="60" spans="1:15" ht="15" customHeight="1" x14ac:dyDescent="0.25">
      <c r="A60" s="153" t="s">
        <v>74</v>
      </c>
      <c r="B60" s="29" t="s">
        <v>13</v>
      </c>
      <c r="C60" s="164"/>
      <c r="D60" s="160">
        <f>SUM(D62:D63)</f>
        <v>10.199999999999999</v>
      </c>
      <c r="E60" s="160">
        <f>SUM(E62:E63)</f>
        <v>10.199999999999999</v>
      </c>
      <c r="F60" s="160">
        <f>SUM(F62:F63)</f>
        <v>9</v>
      </c>
      <c r="G60" s="160">
        <f>SUM(G62:G63)</f>
        <v>0</v>
      </c>
      <c r="H60" s="79">
        <f>SUM(H62:H63)</f>
        <v>0</v>
      </c>
      <c r="I60" s="79">
        <f t="shared" ref="I60:K60" si="21">SUM(I62:I63)</f>
        <v>0</v>
      </c>
      <c r="J60" s="79">
        <f t="shared" si="21"/>
        <v>0</v>
      </c>
      <c r="K60" s="79">
        <f t="shared" si="21"/>
        <v>0</v>
      </c>
      <c r="L60" s="29">
        <f>SUM(L62:L63)</f>
        <v>10.199999999999999</v>
      </c>
      <c r="M60" s="29">
        <f>SUM(M62:M63)</f>
        <v>10.199999999999999</v>
      </c>
      <c r="N60" s="29">
        <f>SUM(N62:N63)</f>
        <v>9</v>
      </c>
      <c r="O60" s="29">
        <f>SUM(O62:O63)</f>
        <v>0</v>
      </c>
    </row>
    <row r="61" spans="1:15" ht="15" customHeight="1" x14ac:dyDescent="0.25">
      <c r="A61" s="157"/>
      <c r="B61" s="158" t="s">
        <v>189</v>
      </c>
      <c r="C61" s="159"/>
      <c r="D61" s="160">
        <f>E61+G61</f>
        <v>0</v>
      </c>
      <c r="E61" s="160"/>
      <c r="F61" s="160"/>
      <c r="G61" s="160"/>
      <c r="H61" s="79">
        <f>I61+K61</f>
        <v>0</v>
      </c>
      <c r="I61" s="79"/>
      <c r="J61" s="79"/>
      <c r="K61" s="79"/>
      <c r="L61" s="29">
        <f>M61+O61</f>
        <v>0</v>
      </c>
      <c r="M61" s="29"/>
      <c r="N61" s="29"/>
      <c r="O61" s="29"/>
    </row>
    <row r="62" spans="1:15" ht="15" customHeight="1" x14ac:dyDescent="0.25">
      <c r="A62" s="157"/>
      <c r="B62" s="161" t="s">
        <v>204</v>
      </c>
      <c r="C62" s="7" t="s">
        <v>25</v>
      </c>
      <c r="D62" s="8">
        <f>E62+G62</f>
        <v>10.1</v>
      </c>
      <c r="E62" s="8">
        <v>10.1</v>
      </c>
      <c r="F62" s="8">
        <v>9</v>
      </c>
      <c r="G62" s="8"/>
      <c r="H62" s="9">
        <f>I62+K62</f>
        <v>0</v>
      </c>
      <c r="I62" s="9"/>
      <c r="J62" s="9"/>
      <c r="K62" s="9"/>
      <c r="L62" s="11">
        <f>M62+O62</f>
        <v>10.1</v>
      </c>
      <c r="M62" s="11">
        <f>E62+I62</f>
        <v>10.1</v>
      </c>
      <c r="N62" s="11">
        <f>F62+J62</f>
        <v>9</v>
      </c>
      <c r="O62" s="11">
        <f>G62+K62</f>
        <v>0</v>
      </c>
    </row>
    <row r="63" spans="1:15" ht="26.25" x14ac:dyDescent="0.25">
      <c r="A63" s="157"/>
      <c r="B63" s="162" t="s">
        <v>484</v>
      </c>
      <c r="C63" s="30" t="s">
        <v>25</v>
      </c>
      <c r="D63" s="16">
        <f>E63+G63</f>
        <v>0.1</v>
      </c>
      <c r="E63" s="16">
        <v>0.1</v>
      </c>
      <c r="F63" s="16"/>
      <c r="G63" s="16"/>
      <c r="H63" s="10">
        <f>I63+K63</f>
        <v>0</v>
      </c>
      <c r="I63" s="10"/>
      <c r="J63" s="10"/>
      <c r="K63" s="10"/>
      <c r="L63" s="12">
        <f>M63+O63</f>
        <v>0.1</v>
      </c>
      <c r="M63" s="12">
        <f>E63+H63</f>
        <v>0.1</v>
      </c>
      <c r="N63" s="12">
        <f>F63+I63</f>
        <v>0</v>
      </c>
      <c r="O63" s="12">
        <f>G63+J63</f>
        <v>0</v>
      </c>
    </row>
    <row r="64" spans="1:15" ht="15" customHeight="1" x14ac:dyDescent="0.25">
      <c r="A64" s="153" t="s">
        <v>75</v>
      </c>
      <c r="B64" s="29" t="s">
        <v>14</v>
      </c>
      <c r="C64" s="164"/>
      <c r="D64" s="160">
        <f>SUM(D66:D67)</f>
        <v>9.1</v>
      </c>
      <c r="E64" s="160">
        <f>SUM(E66:E67)</f>
        <v>9.1</v>
      </c>
      <c r="F64" s="160">
        <f>SUM(F66:F67)</f>
        <v>7.9</v>
      </c>
      <c r="G64" s="160">
        <f>SUM(G66:G67)</f>
        <v>0</v>
      </c>
      <c r="H64" s="79">
        <f>SUM(H66:H67)</f>
        <v>0</v>
      </c>
      <c r="I64" s="79">
        <f t="shared" ref="I64:K64" si="22">SUM(I66:I67)</f>
        <v>0</v>
      </c>
      <c r="J64" s="79">
        <f t="shared" si="22"/>
        <v>0</v>
      </c>
      <c r="K64" s="79">
        <f t="shared" si="22"/>
        <v>0</v>
      </c>
      <c r="L64" s="29">
        <f>SUM(L66:L67)</f>
        <v>9.1</v>
      </c>
      <c r="M64" s="29">
        <f>SUM(M66:M67)</f>
        <v>9.1</v>
      </c>
      <c r="N64" s="29">
        <f>SUM(N66:N67)</f>
        <v>7.9</v>
      </c>
      <c r="O64" s="29">
        <f>SUM(O66:O67)</f>
        <v>0</v>
      </c>
    </row>
    <row r="65" spans="1:15" ht="15" customHeight="1" x14ac:dyDescent="0.25">
      <c r="A65" s="157"/>
      <c r="B65" s="158" t="s">
        <v>189</v>
      </c>
      <c r="C65" s="159"/>
      <c r="D65" s="160">
        <f>E65+G65</f>
        <v>0</v>
      </c>
      <c r="E65" s="160"/>
      <c r="F65" s="160"/>
      <c r="G65" s="160"/>
      <c r="H65" s="79">
        <f>I65+K65</f>
        <v>0</v>
      </c>
      <c r="I65" s="79"/>
      <c r="J65" s="79"/>
      <c r="K65" s="79"/>
      <c r="L65" s="29">
        <f>M65+O65</f>
        <v>0</v>
      </c>
      <c r="M65" s="29"/>
      <c r="N65" s="29"/>
      <c r="O65" s="29"/>
    </row>
    <row r="66" spans="1:15" ht="15" customHeight="1" x14ac:dyDescent="0.25">
      <c r="A66" s="157"/>
      <c r="B66" s="161" t="s">
        <v>204</v>
      </c>
      <c r="C66" s="7" t="s">
        <v>25</v>
      </c>
      <c r="D66" s="8">
        <f>E66+G66</f>
        <v>9</v>
      </c>
      <c r="E66" s="8">
        <v>9</v>
      </c>
      <c r="F66" s="8">
        <v>7.9</v>
      </c>
      <c r="G66" s="8"/>
      <c r="H66" s="9">
        <f>I66+K66</f>
        <v>0</v>
      </c>
      <c r="I66" s="9"/>
      <c r="J66" s="9"/>
      <c r="K66" s="9"/>
      <c r="L66" s="11">
        <f>M66+O66</f>
        <v>9</v>
      </c>
      <c r="M66" s="11">
        <f t="shared" ref="M66:O67" si="23">E66+I66</f>
        <v>9</v>
      </c>
      <c r="N66" s="11">
        <f t="shared" si="23"/>
        <v>7.9</v>
      </c>
      <c r="O66" s="11">
        <f t="shared" si="23"/>
        <v>0</v>
      </c>
    </row>
    <row r="67" spans="1:15" ht="26.25" x14ac:dyDescent="0.25">
      <c r="A67" s="157"/>
      <c r="B67" s="162" t="s">
        <v>484</v>
      </c>
      <c r="C67" s="30" t="s">
        <v>25</v>
      </c>
      <c r="D67" s="16">
        <f>E67+G67</f>
        <v>0.1</v>
      </c>
      <c r="E67" s="16">
        <v>0.1</v>
      </c>
      <c r="F67" s="16"/>
      <c r="G67" s="16"/>
      <c r="H67" s="10">
        <f>I67+K67</f>
        <v>0</v>
      </c>
      <c r="I67" s="10"/>
      <c r="J67" s="10"/>
      <c r="K67" s="10"/>
      <c r="L67" s="12">
        <f>M67+O67</f>
        <v>0.1</v>
      </c>
      <c r="M67" s="11">
        <f t="shared" si="23"/>
        <v>0.1</v>
      </c>
      <c r="N67" s="11">
        <f t="shared" si="23"/>
        <v>0</v>
      </c>
      <c r="O67" s="11">
        <f t="shared" si="23"/>
        <v>0</v>
      </c>
    </row>
    <row r="68" spans="1:15" ht="15" customHeight="1" x14ac:dyDescent="0.25">
      <c r="A68" s="153" t="s">
        <v>76</v>
      </c>
      <c r="B68" s="29" t="s">
        <v>15</v>
      </c>
      <c r="C68" s="164"/>
      <c r="D68" s="160">
        <f>SUM(D70:D71)</f>
        <v>10.7</v>
      </c>
      <c r="E68" s="160">
        <f>SUM(E70:E71)</f>
        <v>10.7</v>
      </c>
      <c r="F68" s="160">
        <f>SUM(F70:F71)</f>
        <v>9.6999999999999993</v>
      </c>
      <c r="G68" s="160">
        <f>SUM(G70:G71)</f>
        <v>0</v>
      </c>
      <c r="H68" s="79">
        <f>SUM(H70:H71)</f>
        <v>0</v>
      </c>
      <c r="I68" s="79">
        <f t="shared" ref="I68:K68" si="24">SUM(I70:I71)</f>
        <v>0</v>
      </c>
      <c r="J68" s="79">
        <f t="shared" si="24"/>
        <v>0</v>
      </c>
      <c r="K68" s="79">
        <f t="shared" si="24"/>
        <v>0</v>
      </c>
      <c r="L68" s="29">
        <f>SUM(L70:L71)</f>
        <v>10.7</v>
      </c>
      <c r="M68" s="29">
        <f>SUM(M70:M71)</f>
        <v>10.7</v>
      </c>
      <c r="N68" s="29">
        <f>SUM(N70:N71)</f>
        <v>9.6999999999999993</v>
      </c>
      <c r="O68" s="29">
        <f>SUM(O70:O71)</f>
        <v>0</v>
      </c>
    </row>
    <row r="69" spans="1:15" ht="15" customHeight="1" x14ac:dyDescent="0.25">
      <c r="A69" s="157"/>
      <c r="B69" s="158" t="s">
        <v>189</v>
      </c>
      <c r="C69" s="159"/>
      <c r="D69" s="160">
        <f>E69+G69</f>
        <v>0</v>
      </c>
      <c r="E69" s="160"/>
      <c r="F69" s="160"/>
      <c r="G69" s="160"/>
      <c r="H69" s="79">
        <f>I69+K69</f>
        <v>0</v>
      </c>
      <c r="I69" s="79"/>
      <c r="J69" s="79"/>
      <c r="K69" s="79"/>
      <c r="L69" s="29">
        <f>M69+O69</f>
        <v>0</v>
      </c>
      <c r="M69" s="29"/>
      <c r="N69" s="29"/>
      <c r="O69" s="29"/>
    </row>
    <row r="70" spans="1:15" ht="15" customHeight="1" x14ac:dyDescent="0.25">
      <c r="A70" s="157"/>
      <c r="B70" s="161" t="s">
        <v>204</v>
      </c>
      <c r="C70" s="7" t="s">
        <v>25</v>
      </c>
      <c r="D70" s="8">
        <f>E70+G70</f>
        <v>10.6</v>
      </c>
      <c r="E70" s="8">
        <v>10.6</v>
      </c>
      <c r="F70" s="8">
        <v>9.6999999999999993</v>
      </c>
      <c r="G70" s="8"/>
      <c r="H70" s="9">
        <f>I70+K70</f>
        <v>0</v>
      </c>
      <c r="I70" s="9"/>
      <c r="J70" s="9"/>
      <c r="K70" s="9"/>
      <c r="L70" s="11">
        <f>M70+O70</f>
        <v>10.6</v>
      </c>
      <c r="M70" s="11">
        <f>E70+I70</f>
        <v>10.6</v>
      </c>
      <c r="N70" s="11">
        <f>F70+J70</f>
        <v>9.6999999999999993</v>
      </c>
      <c r="O70" s="11">
        <f>G70+K70</f>
        <v>0</v>
      </c>
    </row>
    <row r="71" spans="1:15" ht="26.25" x14ac:dyDescent="0.25">
      <c r="A71" s="165"/>
      <c r="B71" s="162" t="s">
        <v>484</v>
      </c>
      <c r="C71" s="30" t="s">
        <v>25</v>
      </c>
      <c r="D71" s="16">
        <f>E71+G71</f>
        <v>0.1</v>
      </c>
      <c r="E71" s="16">
        <v>0.1</v>
      </c>
      <c r="F71" s="16"/>
      <c r="G71" s="16"/>
      <c r="H71" s="10">
        <f>I71+K71</f>
        <v>0</v>
      </c>
      <c r="I71" s="10"/>
      <c r="J71" s="10"/>
      <c r="K71" s="10"/>
      <c r="L71" s="12">
        <f>M71+O71</f>
        <v>0.1</v>
      </c>
      <c r="M71" s="12">
        <f>E71+H71</f>
        <v>0.1</v>
      </c>
      <c r="N71" s="12">
        <f>F71+I71</f>
        <v>0</v>
      </c>
      <c r="O71" s="12">
        <f>G71+J71</f>
        <v>0</v>
      </c>
    </row>
    <row r="72" spans="1:15" ht="15" customHeight="1" x14ac:dyDescent="0.25">
      <c r="A72" s="153" t="s">
        <v>77</v>
      </c>
      <c r="B72" s="29" t="s">
        <v>16</v>
      </c>
      <c r="C72" s="164"/>
      <c r="D72" s="160">
        <f>SUM(D74:D75)</f>
        <v>12.5</v>
      </c>
      <c r="E72" s="160">
        <f>SUM(E74:E75)</f>
        <v>12.5</v>
      </c>
      <c r="F72" s="160">
        <f>SUM(F74:F75)</f>
        <v>9.6999999999999993</v>
      </c>
      <c r="G72" s="160">
        <f>SUM(G74:G75)</f>
        <v>0</v>
      </c>
      <c r="H72" s="79">
        <f>SUM(H74:H75)</f>
        <v>0</v>
      </c>
      <c r="I72" s="79">
        <f t="shared" ref="I72:J72" si="25">SUM(I74:I75)</f>
        <v>0</v>
      </c>
      <c r="J72" s="79">
        <f t="shared" si="25"/>
        <v>0</v>
      </c>
      <c r="K72" s="79">
        <f>SUM(K74:K75)</f>
        <v>0</v>
      </c>
      <c r="L72" s="29">
        <f>SUM(L74:L75)</f>
        <v>12.5</v>
      </c>
      <c r="M72" s="29">
        <f>SUM(M74:M75)</f>
        <v>12.5</v>
      </c>
      <c r="N72" s="29">
        <f>SUM(N74:N75)</f>
        <v>9.6999999999999993</v>
      </c>
      <c r="O72" s="29">
        <f>SUM(O74:O75)</f>
        <v>0</v>
      </c>
    </row>
    <row r="73" spans="1:15" ht="15" customHeight="1" x14ac:dyDescent="0.25">
      <c r="A73" s="157"/>
      <c r="B73" s="158" t="s">
        <v>189</v>
      </c>
      <c r="C73" s="159"/>
      <c r="D73" s="160">
        <f>E73+G73</f>
        <v>0</v>
      </c>
      <c r="E73" s="160"/>
      <c r="F73" s="160"/>
      <c r="G73" s="160"/>
      <c r="H73" s="79">
        <f>I73+K73</f>
        <v>0</v>
      </c>
      <c r="I73" s="79"/>
      <c r="J73" s="79"/>
      <c r="K73" s="79"/>
      <c r="L73" s="29">
        <f>M73+O73</f>
        <v>0</v>
      </c>
      <c r="M73" s="29"/>
      <c r="N73" s="29"/>
      <c r="O73" s="29"/>
    </row>
    <row r="74" spans="1:15" ht="15" customHeight="1" x14ac:dyDescent="0.25">
      <c r="A74" s="157"/>
      <c r="B74" s="161" t="s">
        <v>204</v>
      </c>
      <c r="C74" s="7" t="s">
        <v>25</v>
      </c>
      <c r="D74" s="8">
        <f>E74+G74</f>
        <v>12</v>
      </c>
      <c r="E74" s="8">
        <v>12</v>
      </c>
      <c r="F74" s="8">
        <v>9.6999999999999993</v>
      </c>
      <c r="G74" s="8"/>
      <c r="H74" s="9">
        <f>I74+K74</f>
        <v>0</v>
      </c>
      <c r="I74" s="9"/>
      <c r="J74" s="9"/>
      <c r="K74" s="9"/>
      <c r="L74" s="11">
        <f>M74+O74</f>
        <v>12</v>
      </c>
      <c r="M74" s="11">
        <f>E74+I74</f>
        <v>12</v>
      </c>
      <c r="N74" s="11">
        <f>F74+J74</f>
        <v>9.6999999999999993</v>
      </c>
      <c r="O74" s="11">
        <f>G74+K74</f>
        <v>0</v>
      </c>
    </row>
    <row r="75" spans="1:15" ht="26.25" x14ac:dyDescent="0.25">
      <c r="A75" s="157"/>
      <c r="B75" s="162" t="s">
        <v>484</v>
      </c>
      <c r="C75" s="30" t="s">
        <v>25</v>
      </c>
      <c r="D75" s="16">
        <f>E75+G75</f>
        <v>0.5</v>
      </c>
      <c r="E75" s="16">
        <v>0.5</v>
      </c>
      <c r="F75" s="16"/>
      <c r="G75" s="16"/>
      <c r="H75" s="10">
        <f>I75+K75</f>
        <v>0</v>
      </c>
      <c r="I75" s="10"/>
      <c r="J75" s="10"/>
      <c r="K75" s="10"/>
      <c r="L75" s="12">
        <f>M75+O75</f>
        <v>0.5</v>
      </c>
      <c r="M75" s="12">
        <f>E75+H75</f>
        <v>0.5</v>
      </c>
      <c r="N75" s="12">
        <f>F75+I75</f>
        <v>0</v>
      </c>
      <c r="O75" s="12">
        <f>G75+J75</f>
        <v>0</v>
      </c>
    </row>
    <row r="76" spans="1:15" ht="15" customHeight="1" x14ac:dyDescent="0.25">
      <c r="A76" s="153" t="s">
        <v>78</v>
      </c>
      <c r="B76" s="29" t="s">
        <v>17</v>
      </c>
      <c r="C76" s="164"/>
      <c r="D76" s="160">
        <f>SUM(D78:D79)</f>
        <v>8.1</v>
      </c>
      <c r="E76" s="160">
        <f>SUM(E78:E79)</f>
        <v>8.1</v>
      </c>
      <c r="F76" s="160">
        <f>SUM(F78:F79)</f>
        <v>7.2</v>
      </c>
      <c r="G76" s="160">
        <f>SUM(G78:G79)</f>
        <v>0</v>
      </c>
      <c r="H76" s="79">
        <f>SUM(H78:H79)</f>
        <v>0</v>
      </c>
      <c r="I76" s="79">
        <f t="shared" ref="I76:J76" si="26">SUM(I78:I79)</f>
        <v>0</v>
      </c>
      <c r="J76" s="79">
        <f t="shared" si="26"/>
        <v>0</v>
      </c>
      <c r="K76" s="79">
        <f>SUM(K78:K79)</f>
        <v>0</v>
      </c>
      <c r="L76" s="29">
        <f>SUM(L78:L79)</f>
        <v>8.1</v>
      </c>
      <c r="M76" s="29">
        <f>SUM(M78:M79)</f>
        <v>8.1</v>
      </c>
      <c r="N76" s="29">
        <f>SUM(N78:N79)</f>
        <v>7.2</v>
      </c>
      <c r="O76" s="29">
        <f>SUM(O78:O79)</f>
        <v>0</v>
      </c>
    </row>
    <row r="77" spans="1:15" ht="15" customHeight="1" x14ac:dyDescent="0.25">
      <c r="A77" s="157"/>
      <c r="B77" s="158" t="s">
        <v>189</v>
      </c>
      <c r="C77" s="159"/>
      <c r="D77" s="160">
        <f>E77+G77</f>
        <v>0</v>
      </c>
      <c r="E77" s="160"/>
      <c r="F77" s="160"/>
      <c r="G77" s="160"/>
      <c r="H77" s="79">
        <f>I77+K77</f>
        <v>0</v>
      </c>
      <c r="I77" s="79"/>
      <c r="J77" s="79"/>
      <c r="K77" s="79"/>
      <c r="L77" s="29">
        <f>M77+O77</f>
        <v>0</v>
      </c>
      <c r="M77" s="29"/>
      <c r="N77" s="29"/>
      <c r="O77" s="29"/>
    </row>
    <row r="78" spans="1:15" ht="15" customHeight="1" x14ac:dyDescent="0.25">
      <c r="A78" s="157"/>
      <c r="B78" s="161" t="s">
        <v>204</v>
      </c>
      <c r="C78" s="7" t="s">
        <v>25</v>
      </c>
      <c r="D78" s="8">
        <f>E78+G78</f>
        <v>8</v>
      </c>
      <c r="E78" s="8">
        <v>8</v>
      </c>
      <c r="F78" s="8">
        <v>7.2</v>
      </c>
      <c r="G78" s="8"/>
      <c r="H78" s="9">
        <f>I78+K78</f>
        <v>0</v>
      </c>
      <c r="I78" s="9"/>
      <c r="J78" s="9"/>
      <c r="K78" s="9"/>
      <c r="L78" s="11">
        <f>M78+O78</f>
        <v>8</v>
      </c>
      <c r="M78" s="11">
        <f>E78+I78</f>
        <v>8</v>
      </c>
      <c r="N78" s="11">
        <f>F78+J78</f>
        <v>7.2</v>
      </c>
      <c r="O78" s="11">
        <f>G78+K78</f>
        <v>0</v>
      </c>
    </row>
    <row r="79" spans="1:15" ht="26.25" x14ac:dyDescent="0.25">
      <c r="A79" s="157"/>
      <c r="B79" s="162" t="s">
        <v>484</v>
      </c>
      <c r="C79" s="30" t="s">
        <v>25</v>
      </c>
      <c r="D79" s="16">
        <f>E79+G79</f>
        <v>0.1</v>
      </c>
      <c r="E79" s="16">
        <v>0.1</v>
      </c>
      <c r="F79" s="16"/>
      <c r="G79" s="16"/>
      <c r="H79" s="10">
        <f>I79+K79</f>
        <v>0</v>
      </c>
      <c r="I79" s="10"/>
      <c r="J79" s="10"/>
      <c r="K79" s="10"/>
      <c r="L79" s="12">
        <f>M79+O79</f>
        <v>0.1</v>
      </c>
      <c r="M79" s="12">
        <f>E79+H79</f>
        <v>0.1</v>
      </c>
      <c r="N79" s="12">
        <f>F79+I79</f>
        <v>0</v>
      </c>
      <c r="O79" s="12">
        <f>G79+J79</f>
        <v>0</v>
      </c>
    </row>
    <row r="80" spans="1:15" ht="15" customHeight="1" x14ac:dyDescent="0.25">
      <c r="A80" s="153" t="s">
        <v>79</v>
      </c>
      <c r="B80" s="29" t="s">
        <v>18</v>
      </c>
      <c r="C80" s="164"/>
      <c r="D80" s="160">
        <f>SUM(D82:D83)</f>
        <v>9.2999999999999989</v>
      </c>
      <c r="E80" s="160">
        <f>SUM(E82:E83)</f>
        <v>9.2999999999999989</v>
      </c>
      <c r="F80" s="160">
        <f>SUM(F82:F83)</f>
        <v>8.1</v>
      </c>
      <c r="G80" s="160">
        <f>SUM(G82:G83)</f>
        <v>0</v>
      </c>
      <c r="H80" s="79">
        <f>SUM(H82:H83)</f>
        <v>0</v>
      </c>
      <c r="I80" s="79">
        <f t="shared" ref="I80:K80" si="27">SUM(I82:I83)</f>
        <v>0</v>
      </c>
      <c r="J80" s="79">
        <f t="shared" si="27"/>
        <v>0</v>
      </c>
      <c r="K80" s="79">
        <f t="shared" si="27"/>
        <v>0</v>
      </c>
      <c r="L80" s="29">
        <f>SUM(L82:L83)</f>
        <v>9.2999999999999989</v>
      </c>
      <c r="M80" s="29">
        <f>SUM(M82:M83)</f>
        <v>9.2999999999999989</v>
      </c>
      <c r="N80" s="29">
        <f>SUM(N82:N83)</f>
        <v>8.1</v>
      </c>
      <c r="O80" s="29">
        <f>SUM(O82:O83)</f>
        <v>0</v>
      </c>
    </row>
    <row r="81" spans="1:15" ht="15" customHeight="1" x14ac:dyDescent="0.25">
      <c r="A81" s="157"/>
      <c r="B81" s="158" t="s">
        <v>189</v>
      </c>
      <c r="C81" s="159"/>
      <c r="D81" s="160">
        <f>E81+G81</f>
        <v>0</v>
      </c>
      <c r="E81" s="160"/>
      <c r="F81" s="160"/>
      <c r="G81" s="160"/>
      <c r="H81" s="79">
        <f>I81+K81</f>
        <v>0</v>
      </c>
      <c r="I81" s="79"/>
      <c r="J81" s="79"/>
      <c r="K81" s="79"/>
      <c r="L81" s="29">
        <f>M81+O81</f>
        <v>0</v>
      </c>
      <c r="M81" s="29"/>
      <c r="N81" s="29"/>
      <c r="O81" s="29"/>
    </row>
    <row r="82" spans="1:15" ht="15" customHeight="1" x14ac:dyDescent="0.25">
      <c r="A82" s="157"/>
      <c r="B82" s="161" t="s">
        <v>204</v>
      </c>
      <c r="C82" s="7" t="s">
        <v>25</v>
      </c>
      <c r="D82" s="8">
        <f>E82+G82</f>
        <v>9.1999999999999993</v>
      </c>
      <c r="E82" s="8">
        <v>9.1999999999999993</v>
      </c>
      <c r="F82" s="8">
        <v>8.1</v>
      </c>
      <c r="G82" s="8"/>
      <c r="H82" s="9">
        <f>I82+K82</f>
        <v>0</v>
      </c>
      <c r="I82" s="9"/>
      <c r="J82" s="9"/>
      <c r="K82" s="9"/>
      <c r="L82" s="11">
        <f>M82+O82</f>
        <v>9.1999999999999993</v>
      </c>
      <c r="M82" s="11">
        <f>E82+I82</f>
        <v>9.1999999999999993</v>
      </c>
      <c r="N82" s="11">
        <f>F82+J82</f>
        <v>8.1</v>
      </c>
      <c r="O82" s="11">
        <f>G82+K82</f>
        <v>0</v>
      </c>
    </row>
    <row r="83" spans="1:15" ht="26.25" x14ac:dyDescent="0.25">
      <c r="A83" s="157"/>
      <c r="B83" s="162" t="s">
        <v>484</v>
      </c>
      <c r="C83" s="30" t="s">
        <v>25</v>
      </c>
      <c r="D83" s="16">
        <f>E83+G83</f>
        <v>0.1</v>
      </c>
      <c r="E83" s="16">
        <v>0.1</v>
      </c>
      <c r="F83" s="16"/>
      <c r="G83" s="16"/>
      <c r="H83" s="10">
        <f>I83+K83</f>
        <v>0</v>
      </c>
      <c r="I83" s="10"/>
      <c r="J83" s="10"/>
      <c r="K83" s="10"/>
      <c r="L83" s="12">
        <f>M83+O83</f>
        <v>0.1</v>
      </c>
      <c r="M83" s="12">
        <f>E83+H83</f>
        <v>0.1</v>
      </c>
      <c r="N83" s="12">
        <f>F83+I83</f>
        <v>0</v>
      </c>
      <c r="O83" s="12">
        <f>G83+J83</f>
        <v>0</v>
      </c>
    </row>
    <row r="84" spans="1:15" ht="15" customHeight="1" x14ac:dyDescent="0.25">
      <c r="A84" s="153" t="s">
        <v>80</v>
      </c>
      <c r="B84" s="29" t="s">
        <v>19</v>
      </c>
      <c r="C84" s="634" t="s">
        <v>25</v>
      </c>
      <c r="D84" s="167">
        <f>E84+G84</f>
        <v>1</v>
      </c>
      <c r="E84" s="167">
        <v>1</v>
      </c>
      <c r="F84" s="167"/>
      <c r="G84" s="167"/>
      <c r="H84" s="168">
        <f>I84+K84</f>
        <v>0</v>
      </c>
      <c r="I84" s="168"/>
      <c r="J84" s="168"/>
      <c r="K84" s="168"/>
      <c r="L84" s="169">
        <f>M84+O84</f>
        <v>1</v>
      </c>
      <c r="M84" s="169">
        <f>E84+I84</f>
        <v>1</v>
      </c>
      <c r="N84" s="169">
        <f>F84+J84</f>
        <v>0</v>
      </c>
      <c r="O84" s="169">
        <f>SUM(O85:O85)</f>
        <v>0</v>
      </c>
    </row>
    <row r="85" spans="1:15" ht="26.25" x14ac:dyDescent="0.25">
      <c r="A85" s="157"/>
      <c r="B85" s="166" t="s">
        <v>484</v>
      </c>
      <c r="C85" s="635"/>
      <c r="D85" s="170"/>
      <c r="E85" s="170"/>
      <c r="F85" s="170"/>
      <c r="G85" s="170"/>
      <c r="H85" s="171"/>
      <c r="I85" s="171"/>
      <c r="J85" s="171"/>
      <c r="K85" s="171"/>
      <c r="L85" s="172"/>
      <c r="M85" s="172"/>
      <c r="N85" s="172"/>
      <c r="O85" s="172"/>
    </row>
    <row r="86" spans="1:15" ht="15" customHeight="1" x14ac:dyDescent="0.25">
      <c r="A86" s="5" t="s">
        <v>81</v>
      </c>
      <c r="B86" s="80" t="s">
        <v>165</v>
      </c>
      <c r="C86" s="636" t="s">
        <v>21</v>
      </c>
      <c r="D86" s="167">
        <f>E86+G86</f>
        <v>446.6</v>
      </c>
      <c r="E86" s="167">
        <v>446.6</v>
      </c>
      <c r="F86" s="167">
        <v>400.2</v>
      </c>
      <c r="G86" s="167"/>
      <c r="H86" s="168">
        <f>I86+K86</f>
        <v>0</v>
      </c>
      <c r="I86" s="168"/>
      <c r="J86" s="168"/>
      <c r="K86" s="168">
        <f>SUM(K87:K87)</f>
        <v>0</v>
      </c>
      <c r="L86" s="169">
        <f>M86+O86</f>
        <v>446.6</v>
      </c>
      <c r="M86" s="169">
        <f>E86+I86</f>
        <v>446.6</v>
      </c>
      <c r="N86" s="169">
        <f>F86+J86</f>
        <v>400.2</v>
      </c>
      <c r="O86" s="169">
        <f>SUM(O87:O87)</f>
        <v>0</v>
      </c>
    </row>
    <row r="87" spans="1:15" ht="15" customHeight="1" x14ac:dyDescent="0.25">
      <c r="A87" s="149"/>
      <c r="B87" s="166" t="s">
        <v>208</v>
      </c>
      <c r="C87" s="637"/>
      <c r="D87" s="170"/>
      <c r="E87" s="170"/>
      <c r="F87" s="170"/>
      <c r="G87" s="170"/>
      <c r="H87" s="171"/>
      <c r="I87" s="171"/>
      <c r="J87" s="171"/>
      <c r="K87" s="171"/>
      <c r="L87" s="172"/>
      <c r="M87" s="172"/>
      <c r="N87" s="172"/>
      <c r="O87" s="172"/>
    </row>
    <row r="88" spans="1:15" ht="15.95" customHeight="1" x14ac:dyDescent="0.25">
      <c r="A88" s="20" t="s">
        <v>82</v>
      </c>
      <c r="B88" s="87" t="s">
        <v>169</v>
      </c>
      <c r="C88" s="22"/>
      <c r="D88" s="23">
        <f t="shared" ref="D88:K88" si="28">D26+D44+D48+D52+D56+D60+D64+D68+D72+D76+D80+D84+D86</f>
        <v>822.5</v>
      </c>
      <c r="E88" s="23">
        <f t="shared" si="28"/>
        <v>822.5</v>
      </c>
      <c r="F88" s="23">
        <f t="shared" si="28"/>
        <v>702.19999999999993</v>
      </c>
      <c r="G88" s="23">
        <f t="shared" si="28"/>
        <v>0</v>
      </c>
      <c r="H88" s="24">
        <f t="shared" si="28"/>
        <v>0</v>
      </c>
      <c r="I88" s="24">
        <f t="shared" si="28"/>
        <v>0</v>
      </c>
      <c r="J88" s="24">
        <f t="shared" si="28"/>
        <v>0</v>
      </c>
      <c r="K88" s="24">
        <f t="shared" si="28"/>
        <v>0</v>
      </c>
      <c r="L88" s="21">
        <f>M88+O88</f>
        <v>822.5</v>
      </c>
      <c r="M88" s="21">
        <f>M26+M44+M48+M52+M56+M60+M64+M68+M72+M76+M80+M84+M86</f>
        <v>822.5</v>
      </c>
      <c r="N88" s="21">
        <f>N26+N44+N48+N52+N56+N60+N64+N68+N72+N76+N80+N84+N86</f>
        <v>702.19999999999993</v>
      </c>
      <c r="O88" s="21">
        <f>O26+O44+O48+O52+O56+O60+O64+O68+O72+O76+O80+O84+O86</f>
        <v>0</v>
      </c>
    </row>
    <row r="89" spans="1:15" ht="15.95" customHeight="1" x14ac:dyDescent="0.25">
      <c r="A89" s="19" t="s">
        <v>83</v>
      </c>
      <c r="B89" s="567" t="s">
        <v>61</v>
      </c>
      <c r="C89" s="568"/>
      <c r="D89" s="568"/>
      <c r="E89" s="568"/>
      <c r="F89" s="568"/>
      <c r="G89" s="568"/>
      <c r="H89" s="568"/>
      <c r="I89" s="568"/>
      <c r="J89" s="568"/>
      <c r="K89" s="568"/>
      <c r="L89" s="568"/>
      <c r="M89" s="568"/>
      <c r="N89" s="568"/>
      <c r="O89" s="569"/>
    </row>
    <row r="90" spans="1:15" ht="15" customHeight="1" x14ac:dyDescent="0.25">
      <c r="A90" s="631" t="s">
        <v>84</v>
      </c>
      <c r="B90" s="80" t="s">
        <v>68</v>
      </c>
      <c r="C90" s="159"/>
      <c r="D90" s="16">
        <f>SUM(D92:D93)</f>
        <v>375.4</v>
      </c>
      <c r="E90" s="16">
        <f>SUM(E92:E93)</f>
        <v>375.4</v>
      </c>
      <c r="F90" s="16">
        <f>SUM(F92:F93)</f>
        <v>260.39999999999998</v>
      </c>
      <c r="G90" s="16">
        <f>SUM(G92:G93)</f>
        <v>0</v>
      </c>
      <c r="H90" s="10">
        <f t="shared" ref="H90:O90" si="29">SUM(H92:H93)</f>
        <v>0</v>
      </c>
      <c r="I90" s="10">
        <f t="shared" si="29"/>
        <v>0</v>
      </c>
      <c r="J90" s="10">
        <f t="shared" si="29"/>
        <v>0</v>
      </c>
      <c r="K90" s="10">
        <f t="shared" si="29"/>
        <v>0</v>
      </c>
      <c r="L90" s="80">
        <f t="shared" si="29"/>
        <v>375.4</v>
      </c>
      <c r="M90" s="80">
        <f t="shared" si="29"/>
        <v>375.4</v>
      </c>
      <c r="N90" s="80">
        <f t="shared" si="29"/>
        <v>260.39999999999998</v>
      </c>
      <c r="O90" s="80">
        <f t="shared" si="29"/>
        <v>0</v>
      </c>
    </row>
    <row r="91" spans="1:15" ht="15" customHeight="1" x14ac:dyDescent="0.25">
      <c r="A91" s="632"/>
      <c r="B91" s="158" t="s">
        <v>189</v>
      </c>
      <c r="C91" s="159"/>
      <c r="D91" s="424"/>
      <c r="E91" s="160"/>
      <c r="F91" s="160"/>
      <c r="G91" s="160"/>
      <c r="H91" s="79"/>
      <c r="I91" s="271"/>
      <c r="J91" s="79"/>
      <c r="K91" s="271"/>
      <c r="L91" s="29"/>
      <c r="M91" s="29"/>
      <c r="N91" s="29"/>
      <c r="O91" s="29"/>
    </row>
    <row r="92" spans="1:15" ht="26.25" x14ac:dyDescent="0.25">
      <c r="A92" s="632"/>
      <c r="B92" s="161" t="s">
        <v>207</v>
      </c>
      <c r="C92" s="7" t="s">
        <v>32</v>
      </c>
      <c r="D92" s="423">
        <f>E92+G92</f>
        <v>205.9</v>
      </c>
      <c r="E92" s="8">
        <v>205.9</v>
      </c>
      <c r="F92" s="8">
        <v>168.7</v>
      </c>
      <c r="G92" s="8"/>
      <c r="H92" s="9">
        <f>I92+K92</f>
        <v>0</v>
      </c>
      <c r="I92" s="296"/>
      <c r="J92" s="9"/>
      <c r="K92" s="305"/>
      <c r="L92" s="12">
        <f>M92+O92</f>
        <v>205.9</v>
      </c>
      <c r="M92" s="314">
        <f>E92+I92</f>
        <v>205.9</v>
      </c>
      <c r="N92" s="314">
        <f>F92+J92</f>
        <v>168.7</v>
      </c>
      <c r="O92" s="69">
        <f>SUM(O93:O93)</f>
        <v>0</v>
      </c>
    </row>
    <row r="93" spans="1:15" ht="26.25" x14ac:dyDescent="0.25">
      <c r="A93" s="633"/>
      <c r="B93" s="166" t="s">
        <v>320</v>
      </c>
      <c r="C93" s="81" t="s">
        <v>32</v>
      </c>
      <c r="D93" s="8">
        <f>E93+G93</f>
        <v>169.5</v>
      </c>
      <c r="E93" s="8">
        <v>169.5</v>
      </c>
      <c r="F93" s="8">
        <v>91.7</v>
      </c>
      <c r="G93" s="8"/>
      <c r="H93" s="9">
        <f>I93+K93</f>
        <v>0</v>
      </c>
      <c r="I93" s="9"/>
      <c r="J93" s="9"/>
      <c r="K93" s="9"/>
      <c r="L93" s="11">
        <f>M93+O93</f>
        <v>169.5</v>
      </c>
      <c r="M93" s="184">
        <f>E93+I93</f>
        <v>169.5</v>
      </c>
      <c r="N93" s="184">
        <f>F93+J93</f>
        <v>91.7</v>
      </c>
      <c r="O93" s="11">
        <f>G93</f>
        <v>0</v>
      </c>
    </row>
    <row r="94" spans="1:15" ht="15.75" customHeight="1" x14ac:dyDescent="0.25">
      <c r="A94" s="20" t="s">
        <v>85</v>
      </c>
      <c r="B94" s="174" t="s">
        <v>171</v>
      </c>
      <c r="C94" s="28"/>
      <c r="D94" s="23">
        <f>D90</f>
        <v>375.4</v>
      </c>
      <c r="E94" s="23">
        <f>E90</f>
        <v>375.4</v>
      </c>
      <c r="F94" s="23">
        <f>F90</f>
        <v>260.39999999999998</v>
      </c>
      <c r="G94" s="23">
        <f>G90</f>
        <v>0</v>
      </c>
      <c r="H94" s="24">
        <f t="shared" ref="H94:O94" si="30">H90</f>
        <v>0</v>
      </c>
      <c r="I94" s="24">
        <f t="shared" si="30"/>
        <v>0</v>
      </c>
      <c r="J94" s="24">
        <f t="shared" si="30"/>
        <v>0</v>
      </c>
      <c r="K94" s="24">
        <f t="shared" si="30"/>
        <v>0</v>
      </c>
      <c r="L94" s="21">
        <f>M94+O94</f>
        <v>375.4</v>
      </c>
      <c r="M94" s="21">
        <f t="shared" si="30"/>
        <v>375.4</v>
      </c>
      <c r="N94" s="21">
        <f t="shared" si="30"/>
        <v>260.39999999999998</v>
      </c>
      <c r="O94" s="21">
        <f t="shared" si="30"/>
        <v>0</v>
      </c>
    </row>
    <row r="95" spans="1:15" ht="15.95" customHeight="1" x14ac:dyDescent="0.25">
      <c r="A95" s="19" t="s">
        <v>86</v>
      </c>
      <c r="B95" s="567" t="s">
        <v>176</v>
      </c>
      <c r="C95" s="568"/>
      <c r="D95" s="568"/>
      <c r="E95" s="568"/>
      <c r="F95" s="568"/>
      <c r="G95" s="568"/>
      <c r="H95" s="568"/>
      <c r="I95" s="568"/>
      <c r="J95" s="568"/>
      <c r="K95" s="568"/>
      <c r="L95" s="568"/>
      <c r="M95" s="568"/>
      <c r="N95" s="568"/>
      <c r="O95" s="569"/>
    </row>
    <row r="96" spans="1:15" ht="15" customHeight="1" x14ac:dyDescent="0.25">
      <c r="A96" s="5" t="s">
        <v>87</v>
      </c>
      <c r="B96" s="6" t="s">
        <v>20</v>
      </c>
      <c r="C96" s="624" t="s">
        <v>25</v>
      </c>
      <c r="D96" s="175">
        <f>E96+G96</f>
        <v>219</v>
      </c>
      <c r="E96" s="175">
        <v>219</v>
      </c>
      <c r="F96" s="175"/>
      <c r="G96" s="175"/>
      <c r="H96" s="176">
        <f>I96+K96</f>
        <v>0</v>
      </c>
      <c r="I96" s="176"/>
      <c r="J96" s="176"/>
      <c r="K96" s="176"/>
      <c r="L96" s="177">
        <f>M96+O96</f>
        <v>219</v>
      </c>
      <c r="M96" s="169">
        <f>E96+I96</f>
        <v>219</v>
      </c>
      <c r="N96" s="169">
        <f t="shared" ref="N96:O96" si="31">F96+J96</f>
        <v>0</v>
      </c>
      <c r="O96" s="169">
        <f t="shared" si="31"/>
        <v>0</v>
      </c>
    </row>
    <row r="97" spans="1:15" ht="39" customHeight="1" x14ac:dyDescent="0.25">
      <c r="A97" s="149"/>
      <c r="B97" s="178" t="s">
        <v>209</v>
      </c>
      <c r="C97" s="621"/>
      <c r="D97" s="170"/>
      <c r="E97" s="170"/>
      <c r="F97" s="170"/>
      <c r="G97" s="170"/>
      <c r="H97" s="171"/>
      <c r="I97" s="171"/>
      <c r="J97" s="171"/>
      <c r="K97" s="171"/>
      <c r="L97" s="172"/>
      <c r="M97" s="172"/>
      <c r="N97" s="172"/>
      <c r="O97" s="172"/>
    </row>
    <row r="98" spans="1:15" ht="15" customHeight="1" x14ac:dyDescent="0.25">
      <c r="A98" s="153" t="s">
        <v>88</v>
      </c>
      <c r="B98" s="29" t="s">
        <v>7</v>
      </c>
      <c r="C98" s="620" t="s">
        <v>25</v>
      </c>
      <c r="D98" s="167">
        <f>E98+G98</f>
        <v>3.7</v>
      </c>
      <c r="E98" s="167">
        <v>3.7</v>
      </c>
      <c r="F98" s="167">
        <v>3.6</v>
      </c>
      <c r="G98" s="167"/>
      <c r="H98" s="168">
        <f>I98+K98</f>
        <v>0</v>
      </c>
      <c r="I98" s="168"/>
      <c r="J98" s="168"/>
      <c r="K98" s="168"/>
      <c r="L98" s="169">
        <f>M98+O98</f>
        <v>3.7</v>
      </c>
      <c r="M98" s="169">
        <f>E98+I98</f>
        <v>3.7</v>
      </c>
      <c r="N98" s="169">
        <f>F98+J98</f>
        <v>3.6</v>
      </c>
      <c r="O98" s="169">
        <f>G98+K98</f>
        <v>0</v>
      </c>
    </row>
    <row r="99" spans="1:15" ht="26.25" x14ac:dyDescent="0.25">
      <c r="A99" s="157"/>
      <c r="B99" s="162" t="s">
        <v>483</v>
      </c>
      <c r="C99" s="621"/>
      <c r="D99" s="170"/>
      <c r="E99" s="170"/>
      <c r="F99" s="170"/>
      <c r="G99" s="170"/>
      <c r="H99" s="171"/>
      <c r="I99" s="171"/>
      <c r="J99" s="171"/>
      <c r="K99" s="171"/>
      <c r="L99" s="172"/>
      <c r="M99" s="172"/>
      <c r="N99" s="172"/>
      <c r="O99" s="172"/>
    </row>
    <row r="100" spans="1:15" ht="15" customHeight="1" x14ac:dyDescent="0.25">
      <c r="A100" s="153" t="s">
        <v>89</v>
      </c>
      <c r="B100" s="29" t="s">
        <v>10</v>
      </c>
      <c r="C100" s="620" t="s">
        <v>25</v>
      </c>
      <c r="D100" s="167">
        <f>E100+G100</f>
        <v>3.7</v>
      </c>
      <c r="E100" s="167">
        <v>3.7</v>
      </c>
      <c r="F100" s="167">
        <v>3.6</v>
      </c>
      <c r="G100" s="167"/>
      <c r="H100" s="168">
        <f>I100+K100</f>
        <v>0</v>
      </c>
      <c r="I100" s="168"/>
      <c r="J100" s="168"/>
      <c r="K100" s="168"/>
      <c r="L100" s="169">
        <f>M100+O100</f>
        <v>3.7</v>
      </c>
      <c r="M100" s="169">
        <f>E100+I100</f>
        <v>3.7</v>
      </c>
      <c r="N100" s="169">
        <f>F100+J100</f>
        <v>3.6</v>
      </c>
      <c r="O100" s="169">
        <f>G100+K100</f>
        <v>0</v>
      </c>
    </row>
    <row r="101" spans="1:15" ht="26.25" x14ac:dyDescent="0.25">
      <c r="A101" s="157"/>
      <c r="B101" s="162" t="s">
        <v>483</v>
      </c>
      <c r="C101" s="621"/>
      <c r="D101" s="170"/>
      <c r="E101" s="170"/>
      <c r="F101" s="170"/>
      <c r="G101" s="170"/>
      <c r="H101" s="171"/>
      <c r="I101" s="171"/>
      <c r="J101" s="171"/>
      <c r="K101" s="171"/>
      <c r="L101" s="172"/>
      <c r="M101" s="172"/>
      <c r="N101" s="172"/>
      <c r="O101" s="172"/>
    </row>
    <row r="102" spans="1:15" ht="15" customHeight="1" x14ac:dyDescent="0.25">
      <c r="A102" s="153" t="s">
        <v>90</v>
      </c>
      <c r="B102" s="29" t="s">
        <v>11</v>
      </c>
      <c r="C102" s="620" t="s">
        <v>25</v>
      </c>
      <c r="D102" s="167">
        <f>E102+G102</f>
        <v>3.7</v>
      </c>
      <c r="E102" s="167">
        <v>3.7</v>
      </c>
      <c r="F102" s="167">
        <v>3.6</v>
      </c>
      <c r="G102" s="167"/>
      <c r="H102" s="168">
        <f>I102+K102</f>
        <v>0</v>
      </c>
      <c r="I102" s="168"/>
      <c r="J102" s="168"/>
      <c r="K102" s="168"/>
      <c r="L102" s="169">
        <f>M102+O102</f>
        <v>3.7</v>
      </c>
      <c r="M102" s="169">
        <f>E102+I102</f>
        <v>3.7</v>
      </c>
      <c r="N102" s="169">
        <f>F102+J102</f>
        <v>3.6</v>
      </c>
      <c r="O102" s="169">
        <f>G102+K102</f>
        <v>0</v>
      </c>
    </row>
    <row r="103" spans="1:15" ht="26.25" x14ac:dyDescent="0.25">
      <c r="A103" s="157"/>
      <c r="B103" s="162" t="s">
        <v>483</v>
      </c>
      <c r="C103" s="621"/>
      <c r="D103" s="170"/>
      <c r="E103" s="170"/>
      <c r="F103" s="170"/>
      <c r="G103" s="170"/>
      <c r="H103" s="171"/>
      <c r="I103" s="171"/>
      <c r="J103" s="171"/>
      <c r="K103" s="171"/>
      <c r="L103" s="172"/>
      <c r="M103" s="172"/>
      <c r="N103" s="172"/>
      <c r="O103" s="172"/>
    </row>
    <row r="104" spans="1:15" ht="15" customHeight="1" x14ac:dyDescent="0.25">
      <c r="A104" s="153" t="s">
        <v>91</v>
      </c>
      <c r="B104" s="29" t="s">
        <v>12</v>
      </c>
      <c r="C104" s="620" t="s">
        <v>25</v>
      </c>
      <c r="D104" s="167">
        <f>E104+G104</f>
        <v>3.7</v>
      </c>
      <c r="E104" s="167">
        <v>3.7</v>
      </c>
      <c r="F104" s="167">
        <v>3.6</v>
      </c>
      <c r="G104" s="167"/>
      <c r="H104" s="168">
        <f>I104+K104</f>
        <v>0</v>
      </c>
      <c r="I104" s="168"/>
      <c r="J104" s="168"/>
      <c r="K104" s="168"/>
      <c r="L104" s="169">
        <f>M104+O104</f>
        <v>3.7</v>
      </c>
      <c r="M104" s="169">
        <f>E104+I104</f>
        <v>3.7</v>
      </c>
      <c r="N104" s="169">
        <f>F104+J104</f>
        <v>3.6</v>
      </c>
      <c r="O104" s="169">
        <f>G104+K104</f>
        <v>0</v>
      </c>
    </row>
    <row r="105" spans="1:15" ht="26.25" x14ac:dyDescent="0.25">
      <c r="A105" s="157"/>
      <c r="B105" s="162" t="s">
        <v>483</v>
      </c>
      <c r="C105" s="621"/>
      <c r="D105" s="170"/>
      <c r="E105" s="170"/>
      <c r="F105" s="170"/>
      <c r="G105" s="170"/>
      <c r="H105" s="171"/>
      <c r="I105" s="171"/>
      <c r="J105" s="171"/>
      <c r="K105" s="171"/>
      <c r="L105" s="172"/>
      <c r="M105" s="172"/>
      <c r="N105" s="172"/>
      <c r="O105" s="172"/>
    </row>
    <row r="106" spans="1:15" ht="15" customHeight="1" x14ac:dyDescent="0.25">
      <c r="A106" s="153" t="s">
        <v>92</v>
      </c>
      <c r="B106" s="29" t="s">
        <v>60</v>
      </c>
      <c r="C106" s="620" t="s">
        <v>25</v>
      </c>
      <c r="D106" s="167">
        <f>E106+G106</f>
        <v>3.7</v>
      </c>
      <c r="E106" s="167">
        <v>3.7</v>
      </c>
      <c r="F106" s="167">
        <v>3.6</v>
      </c>
      <c r="G106" s="167"/>
      <c r="H106" s="168">
        <f>I106+K106</f>
        <v>0</v>
      </c>
      <c r="I106" s="168"/>
      <c r="J106" s="168"/>
      <c r="K106" s="168"/>
      <c r="L106" s="169">
        <f>M106+O106</f>
        <v>3.7</v>
      </c>
      <c r="M106" s="169">
        <f>E106+I106</f>
        <v>3.7</v>
      </c>
      <c r="N106" s="169">
        <f>F106+J106</f>
        <v>3.6</v>
      </c>
      <c r="O106" s="169">
        <f>G106+K106</f>
        <v>0</v>
      </c>
    </row>
    <row r="107" spans="1:15" ht="26.25" x14ac:dyDescent="0.25">
      <c r="A107" s="157"/>
      <c r="B107" s="162" t="s">
        <v>483</v>
      </c>
      <c r="C107" s="621"/>
      <c r="D107" s="170"/>
      <c r="E107" s="170"/>
      <c r="F107" s="170"/>
      <c r="G107" s="170"/>
      <c r="H107" s="171"/>
      <c r="I107" s="171"/>
      <c r="J107" s="171"/>
      <c r="K107" s="171"/>
      <c r="L107" s="172"/>
      <c r="M107" s="172"/>
      <c r="N107" s="172"/>
      <c r="O107" s="172"/>
    </row>
    <row r="108" spans="1:15" ht="15" customHeight="1" x14ac:dyDescent="0.25">
      <c r="A108" s="153" t="s">
        <v>93</v>
      </c>
      <c r="B108" s="29" t="s">
        <v>14</v>
      </c>
      <c r="C108" s="620" t="s">
        <v>25</v>
      </c>
      <c r="D108" s="167">
        <f>E108+G108</f>
        <v>3.7</v>
      </c>
      <c r="E108" s="167">
        <v>3.7</v>
      </c>
      <c r="F108" s="167">
        <v>3.6</v>
      </c>
      <c r="G108" s="167"/>
      <c r="H108" s="168">
        <f>I108+K108</f>
        <v>0</v>
      </c>
      <c r="I108" s="168"/>
      <c r="J108" s="168"/>
      <c r="K108" s="168"/>
      <c r="L108" s="169">
        <f>M108+O108</f>
        <v>3.7</v>
      </c>
      <c r="M108" s="169">
        <f>E108+I108</f>
        <v>3.7</v>
      </c>
      <c r="N108" s="169">
        <f>F108+J108</f>
        <v>3.6</v>
      </c>
      <c r="O108" s="169">
        <f>G108+K108</f>
        <v>0</v>
      </c>
    </row>
    <row r="109" spans="1:15" ht="26.25" x14ac:dyDescent="0.25">
      <c r="A109" s="157"/>
      <c r="B109" s="162" t="s">
        <v>483</v>
      </c>
      <c r="C109" s="621"/>
      <c r="D109" s="170"/>
      <c r="E109" s="170"/>
      <c r="F109" s="170"/>
      <c r="G109" s="170"/>
      <c r="H109" s="171"/>
      <c r="I109" s="171"/>
      <c r="J109" s="171"/>
      <c r="K109" s="171"/>
      <c r="L109" s="172"/>
      <c r="M109" s="172"/>
      <c r="N109" s="172"/>
      <c r="O109" s="172"/>
    </row>
    <row r="110" spans="1:15" ht="15" customHeight="1" x14ac:dyDescent="0.25">
      <c r="A110" s="153" t="s">
        <v>94</v>
      </c>
      <c r="B110" s="29" t="s">
        <v>15</v>
      </c>
      <c r="C110" s="620" t="s">
        <v>25</v>
      </c>
      <c r="D110" s="167">
        <f>E110+G110</f>
        <v>3.7</v>
      </c>
      <c r="E110" s="167">
        <v>3.7</v>
      </c>
      <c r="F110" s="167">
        <v>3.6</v>
      </c>
      <c r="G110" s="167"/>
      <c r="H110" s="168">
        <f>I110+K110</f>
        <v>0</v>
      </c>
      <c r="I110" s="168"/>
      <c r="J110" s="168"/>
      <c r="K110" s="168"/>
      <c r="L110" s="169">
        <f>M110+O110</f>
        <v>3.7</v>
      </c>
      <c r="M110" s="169">
        <f>E110+I110</f>
        <v>3.7</v>
      </c>
      <c r="N110" s="169">
        <f>F110+J110</f>
        <v>3.6</v>
      </c>
      <c r="O110" s="169">
        <f>G110+K110</f>
        <v>0</v>
      </c>
    </row>
    <row r="111" spans="1:15" ht="26.25" x14ac:dyDescent="0.25">
      <c r="A111" s="157"/>
      <c r="B111" s="162" t="s">
        <v>483</v>
      </c>
      <c r="C111" s="621"/>
      <c r="D111" s="170"/>
      <c r="E111" s="170"/>
      <c r="F111" s="170"/>
      <c r="G111" s="170"/>
      <c r="H111" s="171"/>
      <c r="I111" s="171"/>
      <c r="J111" s="171"/>
      <c r="K111" s="171"/>
      <c r="L111" s="172"/>
      <c r="M111" s="172"/>
      <c r="N111" s="172"/>
      <c r="O111" s="172"/>
    </row>
    <row r="112" spans="1:15" ht="15" customHeight="1" x14ac:dyDescent="0.25">
      <c r="A112" s="153" t="s">
        <v>95</v>
      </c>
      <c r="B112" s="29" t="s">
        <v>16</v>
      </c>
      <c r="C112" s="620" t="s">
        <v>25</v>
      </c>
      <c r="D112" s="167">
        <f>E112+G112</f>
        <v>11.2</v>
      </c>
      <c r="E112" s="167">
        <v>11.2</v>
      </c>
      <c r="F112" s="167">
        <v>11</v>
      </c>
      <c r="G112" s="167"/>
      <c r="H112" s="168">
        <f>I112+K112</f>
        <v>0</v>
      </c>
      <c r="I112" s="168"/>
      <c r="J112" s="168"/>
      <c r="K112" s="168"/>
      <c r="L112" s="169">
        <f>M112+O112</f>
        <v>11.2</v>
      </c>
      <c r="M112" s="169">
        <f>E112+I112</f>
        <v>11.2</v>
      </c>
      <c r="N112" s="169">
        <f>F112+J112</f>
        <v>11</v>
      </c>
      <c r="O112" s="169">
        <f>G112+K112</f>
        <v>0</v>
      </c>
    </row>
    <row r="113" spans="1:15" ht="26.25" x14ac:dyDescent="0.25">
      <c r="A113" s="157"/>
      <c r="B113" s="162" t="s">
        <v>483</v>
      </c>
      <c r="C113" s="621"/>
      <c r="D113" s="170"/>
      <c r="E113" s="170"/>
      <c r="F113" s="170"/>
      <c r="G113" s="170"/>
      <c r="H113" s="171"/>
      <c r="I113" s="171"/>
      <c r="J113" s="171"/>
      <c r="K113" s="171"/>
      <c r="L113" s="172"/>
      <c r="M113" s="172"/>
      <c r="N113" s="172"/>
      <c r="O113" s="172"/>
    </row>
    <row r="114" spans="1:15" ht="15" customHeight="1" x14ac:dyDescent="0.25">
      <c r="A114" s="153" t="s">
        <v>96</v>
      </c>
      <c r="B114" s="29" t="s">
        <v>17</v>
      </c>
      <c r="C114" s="620" t="s">
        <v>25</v>
      </c>
      <c r="D114" s="167">
        <f>E114+G114</f>
        <v>3.7</v>
      </c>
      <c r="E114" s="167">
        <v>3.7</v>
      </c>
      <c r="F114" s="167">
        <v>3.6</v>
      </c>
      <c r="G114" s="167"/>
      <c r="H114" s="168">
        <f>I114+K114</f>
        <v>0</v>
      </c>
      <c r="I114" s="168"/>
      <c r="J114" s="168"/>
      <c r="K114" s="168"/>
      <c r="L114" s="169">
        <f>M114+O114</f>
        <v>3.7</v>
      </c>
      <c r="M114" s="169">
        <f>E114+I114</f>
        <v>3.7</v>
      </c>
      <c r="N114" s="169">
        <f>F114+J114</f>
        <v>3.6</v>
      </c>
      <c r="O114" s="169">
        <f>G114+K114</f>
        <v>0</v>
      </c>
    </row>
    <row r="115" spans="1:15" ht="26.25" x14ac:dyDescent="0.25">
      <c r="A115" s="157"/>
      <c r="B115" s="162" t="s">
        <v>483</v>
      </c>
      <c r="C115" s="621"/>
      <c r="D115" s="170"/>
      <c r="E115" s="170"/>
      <c r="F115" s="170"/>
      <c r="G115" s="170"/>
      <c r="H115" s="171"/>
      <c r="I115" s="171"/>
      <c r="J115" s="171"/>
      <c r="K115" s="171"/>
      <c r="L115" s="172"/>
      <c r="M115" s="172"/>
      <c r="N115" s="172"/>
      <c r="O115" s="172"/>
    </row>
    <row r="116" spans="1:15" ht="15" customHeight="1" x14ac:dyDescent="0.25">
      <c r="A116" s="153" t="s">
        <v>97</v>
      </c>
      <c r="B116" s="29" t="s">
        <v>18</v>
      </c>
      <c r="C116" s="620" t="s">
        <v>25</v>
      </c>
      <c r="D116" s="167">
        <f>E116+G116</f>
        <v>3.7</v>
      </c>
      <c r="E116" s="167">
        <v>3.7</v>
      </c>
      <c r="F116" s="167">
        <v>3.6</v>
      </c>
      <c r="G116" s="167"/>
      <c r="H116" s="168">
        <f>I116+K116</f>
        <v>0</v>
      </c>
      <c r="I116" s="168"/>
      <c r="J116" s="168"/>
      <c r="K116" s="168"/>
      <c r="L116" s="169">
        <f>M116+O116</f>
        <v>3.7</v>
      </c>
      <c r="M116" s="169">
        <f>E116+I116</f>
        <v>3.7</v>
      </c>
      <c r="N116" s="169">
        <f>F116+J116</f>
        <v>3.6</v>
      </c>
      <c r="O116" s="169">
        <f>G116+K116</f>
        <v>0</v>
      </c>
    </row>
    <row r="117" spans="1:15" ht="26.25" x14ac:dyDescent="0.25">
      <c r="A117" s="157"/>
      <c r="B117" s="162" t="s">
        <v>483</v>
      </c>
      <c r="C117" s="621"/>
      <c r="D117" s="170"/>
      <c r="E117" s="170"/>
      <c r="F117" s="170"/>
      <c r="G117" s="170"/>
      <c r="H117" s="171"/>
      <c r="I117" s="171"/>
      <c r="J117" s="171"/>
      <c r="K117" s="171"/>
      <c r="L117" s="172"/>
      <c r="M117" s="172"/>
      <c r="N117" s="172"/>
      <c r="O117" s="172"/>
    </row>
    <row r="118" spans="1:15" ht="15" customHeight="1" x14ac:dyDescent="0.25">
      <c r="A118" s="153" t="s">
        <v>98</v>
      </c>
      <c r="B118" s="29" t="s">
        <v>19</v>
      </c>
      <c r="C118" s="620" t="s">
        <v>25</v>
      </c>
      <c r="D118" s="167">
        <f>E118+G118</f>
        <v>26.2</v>
      </c>
      <c r="E118" s="167">
        <v>26.2</v>
      </c>
      <c r="F118" s="167">
        <v>21.9</v>
      </c>
      <c r="G118" s="167"/>
      <c r="H118" s="168">
        <f>I118+K118</f>
        <v>0</v>
      </c>
      <c r="I118" s="168"/>
      <c r="J118" s="168"/>
      <c r="K118" s="168"/>
      <c r="L118" s="169">
        <f>M118+O118</f>
        <v>26.2</v>
      </c>
      <c r="M118" s="169">
        <f>E118+I118</f>
        <v>26.2</v>
      </c>
      <c r="N118" s="169">
        <f>F118+J118</f>
        <v>21.9</v>
      </c>
      <c r="O118" s="169">
        <f>G118+K118</f>
        <v>0</v>
      </c>
    </row>
    <row r="119" spans="1:15" ht="26.25" x14ac:dyDescent="0.25">
      <c r="A119" s="157"/>
      <c r="B119" s="162" t="s">
        <v>483</v>
      </c>
      <c r="C119" s="621"/>
      <c r="D119" s="170"/>
      <c r="E119" s="170"/>
      <c r="F119" s="170"/>
      <c r="G119" s="170"/>
      <c r="H119" s="171"/>
      <c r="I119" s="171"/>
      <c r="J119" s="171"/>
      <c r="K119" s="171"/>
      <c r="L119" s="172"/>
      <c r="M119" s="172"/>
      <c r="N119" s="172"/>
      <c r="O119" s="172"/>
    </row>
    <row r="120" spans="1:15" ht="15.95" customHeight="1" x14ac:dyDescent="0.25">
      <c r="A120" s="20" t="s">
        <v>99</v>
      </c>
      <c r="B120" s="27" t="s">
        <v>173</v>
      </c>
      <c r="C120" s="25"/>
      <c r="D120" s="23">
        <f>SUM(D96:D119)</f>
        <v>289.69999999999987</v>
      </c>
      <c r="E120" s="23">
        <f>SUM(E96:E119)</f>
        <v>289.69999999999987</v>
      </c>
      <c r="F120" s="23">
        <f>SUM(F96:F119)</f>
        <v>65.300000000000011</v>
      </c>
      <c r="G120" s="23">
        <f>SUM(G96:G119)</f>
        <v>0</v>
      </c>
      <c r="H120" s="24">
        <f t="shared" ref="H120:O120" si="32">SUM(H96:H119)</f>
        <v>0</v>
      </c>
      <c r="I120" s="24">
        <f t="shared" si="32"/>
        <v>0</v>
      </c>
      <c r="J120" s="24">
        <f t="shared" si="32"/>
        <v>0</v>
      </c>
      <c r="K120" s="24">
        <f t="shared" si="32"/>
        <v>0</v>
      </c>
      <c r="L120" s="21">
        <f>M120+O120</f>
        <v>289.69999999999987</v>
      </c>
      <c r="M120" s="21">
        <f t="shared" si="32"/>
        <v>289.69999999999987</v>
      </c>
      <c r="N120" s="21">
        <f t="shared" si="32"/>
        <v>65.300000000000011</v>
      </c>
      <c r="O120" s="21">
        <f t="shared" si="32"/>
        <v>0</v>
      </c>
    </row>
    <row r="121" spans="1:15" ht="15.95" customHeight="1" x14ac:dyDescent="0.25">
      <c r="A121" s="19" t="s">
        <v>100</v>
      </c>
      <c r="B121" s="567" t="s">
        <v>66</v>
      </c>
      <c r="C121" s="568"/>
      <c r="D121" s="568"/>
      <c r="E121" s="568"/>
      <c r="F121" s="568"/>
      <c r="G121" s="568"/>
      <c r="H121" s="568"/>
      <c r="I121" s="568"/>
      <c r="J121" s="568"/>
      <c r="K121" s="568"/>
      <c r="L121" s="568"/>
      <c r="M121" s="568"/>
      <c r="N121" s="568"/>
      <c r="O121" s="569"/>
    </row>
    <row r="122" spans="1:15" ht="15" customHeight="1" x14ac:dyDescent="0.25">
      <c r="A122" s="640" t="s">
        <v>101</v>
      </c>
      <c r="B122" s="80" t="s">
        <v>20</v>
      </c>
      <c r="C122" s="179"/>
      <c r="D122" s="155">
        <f t="shared" ref="D122:O122" si="33">SUM(D124:D128)</f>
        <v>1024.1999999999998</v>
      </c>
      <c r="E122" s="155">
        <f t="shared" si="33"/>
        <v>1024.1999999999998</v>
      </c>
      <c r="F122" s="155">
        <f t="shared" si="33"/>
        <v>2.4</v>
      </c>
      <c r="G122" s="155">
        <f t="shared" si="33"/>
        <v>0</v>
      </c>
      <c r="H122" s="156">
        <f t="shared" si="33"/>
        <v>0</v>
      </c>
      <c r="I122" s="156">
        <f t="shared" si="33"/>
        <v>0</v>
      </c>
      <c r="J122" s="156">
        <f t="shared" si="33"/>
        <v>0</v>
      </c>
      <c r="K122" s="156">
        <f t="shared" si="33"/>
        <v>0</v>
      </c>
      <c r="L122" s="80">
        <f t="shared" si="33"/>
        <v>1024.1999999999998</v>
      </c>
      <c r="M122" s="80">
        <f t="shared" si="33"/>
        <v>1024.1999999999998</v>
      </c>
      <c r="N122" s="80">
        <f t="shared" si="33"/>
        <v>2.4</v>
      </c>
      <c r="O122" s="80">
        <f t="shared" si="33"/>
        <v>0</v>
      </c>
    </row>
    <row r="123" spans="1:15" ht="15" customHeight="1" x14ac:dyDescent="0.25">
      <c r="A123" s="641"/>
      <c r="B123" s="158" t="s">
        <v>189</v>
      </c>
      <c r="C123" s="180"/>
      <c r="D123" s="160"/>
      <c r="E123" s="160"/>
      <c r="F123" s="160"/>
      <c r="G123" s="160"/>
      <c r="H123" s="79"/>
      <c r="I123" s="79"/>
      <c r="J123" s="79"/>
      <c r="K123" s="79"/>
      <c r="L123" s="35"/>
      <c r="M123" s="35"/>
      <c r="N123" s="35"/>
      <c r="O123" s="29"/>
    </row>
    <row r="124" spans="1:15" ht="26.25" x14ac:dyDescent="0.25">
      <c r="A124" s="641"/>
      <c r="B124" s="384" t="s">
        <v>420</v>
      </c>
      <c r="C124" s="385" t="s">
        <v>32</v>
      </c>
      <c r="D124" s="16">
        <f t="shared" ref="D124:D129" si="34">E124+G124</f>
        <v>3</v>
      </c>
      <c r="E124" s="16">
        <v>3</v>
      </c>
      <c r="F124" s="16">
        <v>2.4</v>
      </c>
      <c r="G124" s="16"/>
      <c r="H124" s="10">
        <f t="shared" ref="H124:H129" si="35">I124+K124</f>
        <v>0</v>
      </c>
      <c r="I124" s="10"/>
      <c r="J124" s="10"/>
      <c r="K124" s="10"/>
      <c r="L124" s="12">
        <f t="shared" ref="L124:L129" si="36">M124+O124</f>
        <v>3</v>
      </c>
      <c r="M124" s="314">
        <f t="shared" ref="M124:O129" si="37">E124+I124</f>
        <v>3</v>
      </c>
      <c r="N124" s="314">
        <f t="shared" si="37"/>
        <v>2.4</v>
      </c>
      <c r="O124" s="314">
        <f t="shared" si="37"/>
        <v>0</v>
      </c>
    </row>
    <row r="125" spans="1:15" ht="26.25" x14ac:dyDescent="0.25">
      <c r="A125" s="641"/>
      <c r="B125" s="161" t="s">
        <v>210</v>
      </c>
      <c r="C125" s="97" t="s">
        <v>24</v>
      </c>
      <c r="D125" s="8">
        <f t="shared" si="34"/>
        <v>2.2000000000000002</v>
      </c>
      <c r="E125" s="8">
        <v>2.2000000000000002</v>
      </c>
      <c r="F125" s="8"/>
      <c r="G125" s="8"/>
      <c r="H125" s="9">
        <f t="shared" si="35"/>
        <v>0</v>
      </c>
      <c r="I125" s="9"/>
      <c r="J125" s="9"/>
      <c r="K125" s="9"/>
      <c r="L125" s="181">
        <f t="shared" si="36"/>
        <v>2.2000000000000002</v>
      </c>
      <c r="M125" s="182">
        <f t="shared" ref="M125" si="38">E125+I125</f>
        <v>2.2000000000000002</v>
      </c>
      <c r="N125" s="182">
        <f t="shared" ref="N125" si="39">F125+J125</f>
        <v>0</v>
      </c>
      <c r="O125" s="183">
        <f t="shared" ref="O125" si="40">G125+K125</f>
        <v>0</v>
      </c>
    </row>
    <row r="126" spans="1:15" ht="26.25" x14ac:dyDescent="0.25">
      <c r="A126" s="641"/>
      <c r="B126" s="163" t="s">
        <v>192</v>
      </c>
      <c r="C126" s="39" t="s">
        <v>24</v>
      </c>
      <c r="D126" s="16">
        <f t="shared" si="34"/>
        <v>208.9</v>
      </c>
      <c r="E126" s="16">
        <v>208.9</v>
      </c>
      <c r="F126" s="16"/>
      <c r="G126" s="16"/>
      <c r="H126" s="10">
        <f t="shared" si="35"/>
        <v>0</v>
      </c>
      <c r="I126" s="10"/>
      <c r="J126" s="10"/>
      <c r="K126" s="10"/>
      <c r="L126" s="12">
        <f t="shared" si="36"/>
        <v>208.9</v>
      </c>
      <c r="M126" s="314">
        <f t="shared" si="37"/>
        <v>208.9</v>
      </c>
      <c r="N126" s="314">
        <f t="shared" si="37"/>
        <v>0</v>
      </c>
      <c r="O126" s="314">
        <f t="shared" si="37"/>
        <v>0</v>
      </c>
    </row>
    <row r="127" spans="1:15" x14ac:dyDescent="0.25">
      <c r="A127" s="641"/>
      <c r="B127" s="163" t="s">
        <v>211</v>
      </c>
      <c r="C127" s="30" t="s">
        <v>24</v>
      </c>
      <c r="D127" s="16">
        <f t="shared" si="34"/>
        <v>386.7</v>
      </c>
      <c r="E127" s="43">
        <v>386.7</v>
      </c>
      <c r="F127" s="43"/>
      <c r="G127" s="43"/>
      <c r="H127" s="10">
        <f t="shared" si="35"/>
        <v>0</v>
      </c>
      <c r="I127" s="102"/>
      <c r="J127" s="102"/>
      <c r="K127" s="102"/>
      <c r="L127" s="12">
        <f t="shared" si="36"/>
        <v>386.7</v>
      </c>
      <c r="M127" s="169">
        <f t="shared" si="37"/>
        <v>386.7</v>
      </c>
      <c r="N127" s="169">
        <f t="shared" si="37"/>
        <v>0</v>
      </c>
      <c r="O127" s="169">
        <f t="shared" si="37"/>
        <v>0</v>
      </c>
    </row>
    <row r="128" spans="1:15" ht="26.25" x14ac:dyDescent="0.25">
      <c r="A128" s="641"/>
      <c r="B128" s="185" t="s">
        <v>212</v>
      </c>
      <c r="C128" s="30" t="s">
        <v>24</v>
      </c>
      <c r="D128" s="16">
        <f t="shared" si="34"/>
        <v>423.4</v>
      </c>
      <c r="E128" s="16">
        <v>423.4</v>
      </c>
      <c r="F128" s="16"/>
      <c r="G128" s="16"/>
      <c r="H128" s="10">
        <f t="shared" si="35"/>
        <v>0</v>
      </c>
      <c r="I128" s="10"/>
      <c r="J128" s="10"/>
      <c r="K128" s="10"/>
      <c r="L128" s="12">
        <f t="shared" si="36"/>
        <v>423.4</v>
      </c>
      <c r="M128" s="173">
        <f t="shared" si="37"/>
        <v>423.4</v>
      </c>
      <c r="N128" s="169">
        <f t="shared" si="37"/>
        <v>0</v>
      </c>
      <c r="O128" s="169">
        <f t="shared" si="37"/>
        <v>0</v>
      </c>
    </row>
    <row r="129" spans="1:15" ht="15" customHeight="1" x14ac:dyDescent="0.25">
      <c r="A129" s="638" t="s">
        <v>102</v>
      </c>
      <c r="B129" s="80" t="s">
        <v>52</v>
      </c>
      <c r="C129" s="620" t="s">
        <v>24</v>
      </c>
      <c r="D129" s="167">
        <f t="shared" si="34"/>
        <v>384</v>
      </c>
      <c r="E129" s="167">
        <v>384</v>
      </c>
      <c r="F129" s="167">
        <v>368.8</v>
      </c>
      <c r="G129" s="167"/>
      <c r="H129" s="168">
        <f t="shared" si="35"/>
        <v>0</v>
      </c>
      <c r="I129" s="168"/>
      <c r="J129" s="168"/>
      <c r="K129" s="168"/>
      <c r="L129" s="169">
        <f t="shared" si="36"/>
        <v>384</v>
      </c>
      <c r="M129" s="169">
        <f t="shared" si="37"/>
        <v>384</v>
      </c>
      <c r="N129" s="169">
        <f t="shared" si="37"/>
        <v>368.8</v>
      </c>
      <c r="O129" s="169">
        <f t="shared" si="37"/>
        <v>0</v>
      </c>
    </row>
    <row r="130" spans="1:15" s="37" customFormat="1" ht="25.5" x14ac:dyDescent="0.2">
      <c r="A130" s="639"/>
      <c r="B130" s="162" t="s">
        <v>213</v>
      </c>
      <c r="C130" s="621"/>
      <c r="D130" s="170"/>
      <c r="E130" s="170"/>
      <c r="F130" s="170"/>
      <c r="G130" s="170"/>
      <c r="H130" s="171"/>
      <c r="I130" s="171"/>
      <c r="J130" s="171"/>
      <c r="K130" s="171"/>
      <c r="L130" s="172"/>
      <c r="M130" s="172"/>
      <c r="N130" s="172"/>
      <c r="O130" s="172"/>
    </row>
    <row r="131" spans="1:15" ht="15.95" customHeight="1" x14ac:dyDescent="0.25">
      <c r="A131" s="54" t="s">
        <v>103</v>
      </c>
      <c r="B131" s="44" t="s">
        <v>175</v>
      </c>
      <c r="C131" s="78"/>
      <c r="D131" s="23">
        <f t="shared" ref="D131:O131" si="41">D122+D129</f>
        <v>1408.1999999999998</v>
      </c>
      <c r="E131" s="23">
        <f t="shared" si="41"/>
        <v>1408.1999999999998</v>
      </c>
      <c r="F131" s="23">
        <f t="shared" si="41"/>
        <v>371.2</v>
      </c>
      <c r="G131" s="23">
        <f t="shared" si="41"/>
        <v>0</v>
      </c>
      <c r="H131" s="24">
        <f t="shared" si="41"/>
        <v>0</v>
      </c>
      <c r="I131" s="24">
        <f t="shared" si="41"/>
        <v>0</v>
      </c>
      <c r="J131" s="24">
        <f t="shared" si="41"/>
        <v>0</v>
      </c>
      <c r="K131" s="24">
        <f t="shared" si="41"/>
        <v>0</v>
      </c>
      <c r="L131" s="21">
        <f>M131+O131</f>
        <v>1408.1999999999998</v>
      </c>
      <c r="M131" s="21">
        <f t="shared" si="41"/>
        <v>1408.1999999999998</v>
      </c>
      <c r="N131" s="21">
        <f t="shared" si="41"/>
        <v>371.2</v>
      </c>
      <c r="O131" s="21">
        <f t="shared" si="41"/>
        <v>0</v>
      </c>
    </row>
    <row r="132" spans="1:15" ht="15.95" customHeight="1" x14ac:dyDescent="0.25">
      <c r="A132" s="625" t="s">
        <v>104</v>
      </c>
      <c r="B132" s="103" t="s">
        <v>167</v>
      </c>
      <c r="C132" s="628"/>
      <c r="D132" s="302">
        <f t="shared" ref="D132:O132" si="42">SUM(D134:D154)</f>
        <v>2895.7999999999997</v>
      </c>
      <c r="E132" s="187">
        <f t="shared" si="42"/>
        <v>2895.7999999999997</v>
      </c>
      <c r="F132" s="187">
        <f t="shared" si="42"/>
        <v>1399.1000000000001</v>
      </c>
      <c r="G132" s="187">
        <f t="shared" si="42"/>
        <v>0</v>
      </c>
      <c r="H132" s="188">
        <f t="shared" si="42"/>
        <v>0</v>
      </c>
      <c r="I132" s="188">
        <f t="shared" si="42"/>
        <v>0</v>
      </c>
      <c r="J132" s="188">
        <f t="shared" si="42"/>
        <v>0</v>
      </c>
      <c r="K132" s="188">
        <f t="shared" si="42"/>
        <v>0</v>
      </c>
      <c r="L132" s="189">
        <f t="shared" si="42"/>
        <v>2895.7999999999997</v>
      </c>
      <c r="M132" s="189">
        <f t="shared" si="42"/>
        <v>2895.7999999999997</v>
      </c>
      <c r="N132" s="189">
        <f t="shared" si="42"/>
        <v>1399.1000000000001</v>
      </c>
      <c r="O132" s="189">
        <f t="shared" si="42"/>
        <v>0</v>
      </c>
    </row>
    <row r="133" spans="1:15" ht="15" customHeight="1" x14ac:dyDescent="0.25">
      <c r="A133" s="626"/>
      <c r="B133" s="310" t="s">
        <v>189</v>
      </c>
      <c r="C133" s="629"/>
      <c r="D133" s="303"/>
      <c r="E133" s="190"/>
      <c r="F133" s="191"/>
      <c r="G133" s="191"/>
      <c r="H133" s="192"/>
      <c r="I133" s="192"/>
      <c r="J133" s="193"/>
      <c r="K133" s="193"/>
      <c r="L133" s="194"/>
      <c r="M133" s="194"/>
      <c r="N133" s="195"/>
      <c r="O133" s="195"/>
    </row>
    <row r="134" spans="1:15" ht="26.25" x14ac:dyDescent="0.25">
      <c r="A134" s="626"/>
      <c r="B134" s="104" t="s">
        <v>198</v>
      </c>
      <c r="C134" s="629"/>
      <c r="D134" s="304">
        <f>E134+G134</f>
        <v>0.7</v>
      </c>
      <c r="E134" s="196">
        <f t="shared" ref="E134:G143" si="43">E28</f>
        <v>0.7</v>
      </c>
      <c r="F134" s="196">
        <f t="shared" si="43"/>
        <v>0.7</v>
      </c>
      <c r="G134" s="196">
        <f t="shared" si="43"/>
        <v>0</v>
      </c>
      <c r="H134" s="197">
        <f t="shared" ref="H134:H153" si="44">I134+K134</f>
        <v>0</v>
      </c>
      <c r="I134" s="197">
        <f t="shared" ref="I134:K143" si="45">I28</f>
        <v>0</v>
      </c>
      <c r="J134" s="197">
        <f t="shared" si="45"/>
        <v>0</v>
      </c>
      <c r="K134" s="197">
        <f t="shared" si="45"/>
        <v>0</v>
      </c>
      <c r="L134" s="198">
        <f t="shared" ref="L134:L153" si="46">M134+O134</f>
        <v>0.7</v>
      </c>
      <c r="M134" s="198">
        <f t="shared" ref="M134:O143" si="47">M28</f>
        <v>0.7</v>
      </c>
      <c r="N134" s="198">
        <f t="shared" si="47"/>
        <v>0.7</v>
      </c>
      <c r="O134" s="198">
        <f t="shared" si="47"/>
        <v>0</v>
      </c>
    </row>
    <row r="135" spans="1:15" x14ac:dyDescent="0.25">
      <c r="A135" s="626"/>
      <c r="B135" s="104" t="s">
        <v>194</v>
      </c>
      <c r="C135" s="629"/>
      <c r="D135" s="300">
        <f t="shared" ref="D135:D154" si="48">E135+G135</f>
        <v>28.6</v>
      </c>
      <c r="E135" s="96">
        <f t="shared" si="43"/>
        <v>28.6</v>
      </c>
      <c r="F135" s="96">
        <f t="shared" si="43"/>
        <v>28.1</v>
      </c>
      <c r="G135" s="96">
        <f t="shared" si="43"/>
        <v>0</v>
      </c>
      <c r="H135" s="100">
        <f t="shared" si="44"/>
        <v>0</v>
      </c>
      <c r="I135" s="100">
        <f t="shared" si="45"/>
        <v>0</v>
      </c>
      <c r="J135" s="100">
        <f t="shared" si="45"/>
        <v>0</v>
      </c>
      <c r="K135" s="100">
        <f t="shared" si="45"/>
        <v>0</v>
      </c>
      <c r="L135" s="101">
        <f t="shared" si="46"/>
        <v>28.6</v>
      </c>
      <c r="M135" s="101">
        <f t="shared" si="47"/>
        <v>28.6</v>
      </c>
      <c r="N135" s="101">
        <f t="shared" si="47"/>
        <v>28.1</v>
      </c>
      <c r="O135" s="101">
        <f t="shared" si="47"/>
        <v>0</v>
      </c>
    </row>
    <row r="136" spans="1:15" ht="26.25" x14ac:dyDescent="0.25">
      <c r="A136" s="626"/>
      <c r="B136" s="104" t="s">
        <v>200</v>
      </c>
      <c r="C136" s="629"/>
      <c r="D136" s="300">
        <f t="shared" si="48"/>
        <v>8.1</v>
      </c>
      <c r="E136" s="96">
        <f t="shared" si="43"/>
        <v>8.1</v>
      </c>
      <c r="F136" s="96">
        <f t="shared" si="43"/>
        <v>8</v>
      </c>
      <c r="G136" s="96">
        <f t="shared" si="43"/>
        <v>0</v>
      </c>
      <c r="H136" s="100">
        <f t="shared" si="44"/>
        <v>0</v>
      </c>
      <c r="I136" s="100">
        <f t="shared" si="45"/>
        <v>0</v>
      </c>
      <c r="J136" s="100">
        <f t="shared" si="45"/>
        <v>0</v>
      </c>
      <c r="K136" s="100">
        <f t="shared" si="45"/>
        <v>0</v>
      </c>
      <c r="L136" s="101">
        <f t="shared" si="46"/>
        <v>8.1</v>
      </c>
      <c r="M136" s="101">
        <f t="shared" si="47"/>
        <v>8.1</v>
      </c>
      <c r="N136" s="101">
        <f t="shared" si="47"/>
        <v>8</v>
      </c>
      <c r="O136" s="101">
        <f t="shared" si="47"/>
        <v>0</v>
      </c>
    </row>
    <row r="137" spans="1:15" ht="26.25" x14ac:dyDescent="0.25">
      <c r="A137" s="626"/>
      <c r="B137" s="104" t="s">
        <v>196</v>
      </c>
      <c r="C137" s="629"/>
      <c r="D137" s="300">
        <f t="shared" si="48"/>
        <v>27.9</v>
      </c>
      <c r="E137" s="96">
        <f t="shared" si="43"/>
        <v>27.9</v>
      </c>
      <c r="F137" s="96">
        <f t="shared" si="43"/>
        <v>22.6</v>
      </c>
      <c r="G137" s="96">
        <f t="shared" si="43"/>
        <v>0</v>
      </c>
      <c r="H137" s="100">
        <f t="shared" si="44"/>
        <v>0</v>
      </c>
      <c r="I137" s="100">
        <f t="shared" si="45"/>
        <v>0</v>
      </c>
      <c r="J137" s="100">
        <f t="shared" si="45"/>
        <v>0</v>
      </c>
      <c r="K137" s="100">
        <f t="shared" si="45"/>
        <v>0</v>
      </c>
      <c r="L137" s="101">
        <f t="shared" si="46"/>
        <v>27.9</v>
      </c>
      <c r="M137" s="101">
        <f t="shared" si="47"/>
        <v>27.9</v>
      </c>
      <c r="N137" s="101">
        <f t="shared" si="47"/>
        <v>22.6</v>
      </c>
      <c r="O137" s="101">
        <f t="shared" si="47"/>
        <v>0</v>
      </c>
    </row>
    <row r="138" spans="1:15" x14ac:dyDescent="0.25">
      <c r="A138" s="626"/>
      <c r="B138" s="104" t="s">
        <v>201</v>
      </c>
      <c r="C138" s="629"/>
      <c r="D138" s="300">
        <f t="shared" si="48"/>
        <v>14.2</v>
      </c>
      <c r="E138" s="96">
        <f t="shared" si="43"/>
        <v>14.2</v>
      </c>
      <c r="F138" s="96">
        <f t="shared" si="43"/>
        <v>13.2</v>
      </c>
      <c r="G138" s="96">
        <f t="shared" si="43"/>
        <v>0</v>
      </c>
      <c r="H138" s="100">
        <f t="shared" si="44"/>
        <v>0</v>
      </c>
      <c r="I138" s="100">
        <f t="shared" si="45"/>
        <v>0</v>
      </c>
      <c r="J138" s="100">
        <f t="shared" si="45"/>
        <v>0</v>
      </c>
      <c r="K138" s="100">
        <f t="shared" si="45"/>
        <v>0</v>
      </c>
      <c r="L138" s="101">
        <f t="shared" si="46"/>
        <v>14.2</v>
      </c>
      <c r="M138" s="101">
        <f t="shared" si="47"/>
        <v>14.2</v>
      </c>
      <c r="N138" s="101">
        <f t="shared" si="47"/>
        <v>13.2</v>
      </c>
      <c r="O138" s="101">
        <f t="shared" si="47"/>
        <v>0</v>
      </c>
    </row>
    <row r="139" spans="1:15" ht="26.25" x14ac:dyDescent="0.25">
      <c r="A139" s="626"/>
      <c r="B139" s="104" t="s">
        <v>195</v>
      </c>
      <c r="C139" s="629"/>
      <c r="D139" s="300">
        <f t="shared" si="48"/>
        <v>5.3</v>
      </c>
      <c r="E139" s="96">
        <f t="shared" si="43"/>
        <v>5.3</v>
      </c>
      <c r="F139" s="96">
        <f t="shared" si="43"/>
        <v>5.2</v>
      </c>
      <c r="G139" s="96">
        <f t="shared" si="43"/>
        <v>0</v>
      </c>
      <c r="H139" s="100">
        <f t="shared" si="44"/>
        <v>0</v>
      </c>
      <c r="I139" s="100">
        <f t="shared" si="45"/>
        <v>0</v>
      </c>
      <c r="J139" s="100">
        <f t="shared" si="45"/>
        <v>0</v>
      </c>
      <c r="K139" s="100">
        <f t="shared" si="45"/>
        <v>0</v>
      </c>
      <c r="L139" s="101">
        <f t="shared" si="46"/>
        <v>5.3</v>
      </c>
      <c r="M139" s="101">
        <f t="shared" si="47"/>
        <v>5.3</v>
      </c>
      <c r="N139" s="101">
        <f t="shared" si="47"/>
        <v>5.2</v>
      </c>
      <c r="O139" s="101">
        <f t="shared" si="47"/>
        <v>0</v>
      </c>
    </row>
    <row r="140" spans="1:15" ht="39" x14ac:dyDescent="0.25">
      <c r="A140" s="626"/>
      <c r="B140" s="104" t="s">
        <v>419</v>
      </c>
      <c r="C140" s="629"/>
      <c r="D140" s="300">
        <f t="shared" si="48"/>
        <v>11.3</v>
      </c>
      <c r="E140" s="96">
        <f t="shared" si="43"/>
        <v>11.3</v>
      </c>
      <c r="F140" s="96">
        <f t="shared" si="43"/>
        <v>3</v>
      </c>
      <c r="G140" s="96">
        <f t="shared" si="43"/>
        <v>0</v>
      </c>
      <c r="H140" s="100">
        <f t="shared" si="44"/>
        <v>0</v>
      </c>
      <c r="I140" s="100">
        <f t="shared" si="45"/>
        <v>0</v>
      </c>
      <c r="J140" s="100">
        <f t="shared" si="45"/>
        <v>0</v>
      </c>
      <c r="K140" s="100">
        <f t="shared" si="45"/>
        <v>0</v>
      </c>
      <c r="L140" s="101">
        <f t="shared" si="46"/>
        <v>11.3</v>
      </c>
      <c r="M140" s="101">
        <f t="shared" si="47"/>
        <v>11.3</v>
      </c>
      <c r="N140" s="101">
        <f t="shared" si="47"/>
        <v>3</v>
      </c>
      <c r="O140" s="101">
        <f t="shared" si="47"/>
        <v>0</v>
      </c>
    </row>
    <row r="141" spans="1:15" ht="26.25" x14ac:dyDescent="0.25">
      <c r="A141" s="626"/>
      <c r="B141" s="104" t="s">
        <v>214</v>
      </c>
      <c r="C141" s="629"/>
      <c r="D141" s="300">
        <f t="shared" si="48"/>
        <v>0.6</v>
      </c>
      <c r="E141" s="96">
        <f t="shared" si="43"/>
        <v>0.6</v>
      </c>
      <c r="F141" s="96">
        <f t="shared" si="43"/>
        <v>0.6</v>
      </c>
      <c r="G141" s="96">
        <f t="shared" si="43"/>
        <v>0</v>
      </c>
      <c r="H141" s="100">
        <f t="shared" si="44"/>
        <v>0</v>
      </c>
      <c r="I141" s="100">
        <f t="shared" si="45"/>
        <v>0</v>
      </c>
      <c r="J141" s="100">
        <f t="shared" si="45"/>
        <v>0</v>
      </c>
      <c r="K141" s="100">
        <f t="shared" si="45"/>
        <v>0</v>
      </c>
      <c r="L141" s="101">
        <f t="shared" si="46"/>
        <v>0.6</v>
      </c>
      <c r="M141" s="101">
        <f t="shared" si="47"/>
        <v>0.6</v>
      </c>
      <c r="N141" s="101">
        <f t="shared" si="47"/>
        <v>0.6</v>
      </c>
      <c r="O141" s="101">
        <f t="shared" si="47"/>
        <v>0</v>
      </c>
    </row>
    <row r="142" spans="1:15" x14ac:dyDescent="0.25">
      <c r="A142" s="626"/>
      <c r="B142" s="104" t="s">
        <v>199</v>
      </c>
      <c r="C142" s="629"/>
      <c r="D142" s="300">
        <f t="shared" si="48"/>
        <v>17.399999999999999</v>
      </c>
      <c r="E142" s="96">
        <f t="shared" si="43"/>
        <v>17.399999999999999</v>
      </c>
      <c r="F142" s="96">
        <f t="shared" si="43"/>
        <v>14.7</v>
      </c>
      <c r="G142" s="96">
        <f t="shared" si="43"/>
        <v>0</v>
      </c>
      <c r="H142" s="100">
        <f t="shared" si="44"/>
        <v>0</v>
      </c>
      <c r="I142" s="100">
        <f t="shared" si="45"/>
        <v>0</v>
      </c>
      <c r="J142" s="100">
        <f t="shared" si="45"/>
        <v>0</v>
      </c>
      <c r="K142" s="100">
        <f t="shared" si="45"/>
        <v>0</v>
      </c>
      <c r="L142" s="101">
        <f t="shared" si="46"/>
        <v>17.399999999999999</v>
      </c>
      <c r="M142" s="101">
        <f t="shared" si="47"/>
        <v>17.399999999999999</v>
      </c>
      <c r="N142" s="101">
        <f t="shared" si="47"/>
        <v>14.7</v>
      </c>
      <c r="O142" s="101">
        <f t="shared" si="47"/>
        <v>0</v>
      </c>
    </row>
    <row r="143" spans="1:15" x14ac:dyDescent="0.25">
      <c r="A143" s="626"/>
      <c r="B143" s="104" t="s">
        <v>191</v>
      </c>
      <c r="C143" s="629"/>
      <c r="D143" s="300">
        <f t="shared" si="48"/>
        <v>7.1</v>
      </c>
      <c r="E143" s="96">
        <f t="shared" si="43"/>
        <v>7.1</v>
      </c>
      <c r="F143" s="96">
        <f t="shared" si="43"/>
        <v>6.6</v>
      </c>
      <c r="G143" s="96">
        <f t="shared" si="43"/>
        <v>0</v>
      </c>
      <c r="H143" s="100">
        <f t="shared" si="44"/>
        <v>0</v>
      </c>
      <c r="I143" s="100">
        <f t="shared" si="45"/>
        <v>0</v>
      </c>
      <c r="J143" s="100">
        <f t="shared" si="45"/>
        <v>0</v>
      </c>
      <c r="K143" s="100">
        <f t="shared" si="45"/>
        <v>0</v>
      </c>
      <c r="L143" s="101">
        <f t="shared" si="46"/>
        <v>7.1</v>
      </c>
      <c r="M143" s="101">
        <f t="shared" si="47"/>
        <v>7.1</v>
      </c>
      <c r="N143" s="101">
        <f t="shared" si="47"/>
        <v>6.6</v>
      </c>
      <c r="O143" s="101">
        <f t="shared" si="47"/>
        <v>0</v>
      </c>
    </row>
    <row r="144" spans="1:15" x14ac:dyDescent="0.25">
      <c r="A144" s="626"/>
      <c r="B144" s="104" t="s">
        <v>204</v>
      </c>
      <c r="C144" s="629"/>
      <c r="D144" s="300">
        <f t="shared" si="48"/>
        <v>204.2</v>
      </c>
      <c r="E144" s="96">
        <f>E38+E46+E50+E54+E58+E62+E66+E70+E74+E78+E82</f>
        <v>204.2</v>
      </c>
      <c r="F144" s="96">
        <f>F38+F46+F50+F54+F58+F62+F66+F70+F74+F78+F82</f>
        <v>175.59999999999997</v>
      </c>
      <c r="G144" s="96">
        <f>G38+G46+G50+G54+G58+G62+G66+G70+G74+G78+G82</f>
        <v>0</v>
      </c>
      <c r="H144" s="100">
        <f t="shared" si="44"/>
        <v>0</v>
      </c>
      <c r="I144" s="100">
        <f>I38+I46+I50+I54+I58+I62+I66+I70+I74+I78+I82</f>
        <v>0</v>
      </c>
      <c r="J144" s="100">
        <f>J38+J46+J50+J54+J58+J62+J66+J70+J74+J78+J82</f>
        <v>0</v>
      </c>
      <c r="K144" s="100">
        <f>K38+K46+K50+K54+K58+K62+K66+K70+K74+K78+K82</f>
        <v>0</v>
      </c>
      <c r="L144" s="101">
        <f t="shared" si="46"/>
        <v>204.2</v>
      </c>
      <c r="M144" s="101">
        <f>M38+M46+M50+M54+M58+M62+M66+M70+M74+M78+M82</f>
        <v>204.2</v>
      </c>
      <c r="N144" s="101">
        <f>N38+N46+N50+N54+N58+N62+N66+N70+N74+N78+N82</f>
        <v>175.59999999999997</v>
      </c>
      <c r="O144" s="101">
        <f>O38+O46+O50+O54+O58+O62+O66+O70+O74+O78+O82</f>
        <v>0</v>
      </c>
    </row>
    <row r="145" spans="1:17" x14ac:dyDescent="0.25">
      <c r="A145" s="626"/>
      <c r="B145" s="104" t="s">
        <v>499</v>
      </c>
      <c r="C145" s="629"/>
      <c r="D145" s="300">
        <f t="shared" ref="D145" si="49">E145+G145</f>
        <v>13.8</v>
      </c>
      <c r="E145" s="96">
        <f>E40</f>
        <v>13.8</v>
      </c>
      <c r="F145" s="96">
        <f t="shared" ref="F145:G145" si="50">F40</f>
        <v>5.3</v>
      </c>
      <c r="G145" s="96">
        <f t="shared" si="50"/>
        <v>0</v>
      </c>
      <c r="H145" s="100">
        <f t="shared" ref="H145" si="51">I145+K145</f>
        <v>0</v>
      </c>
      <c r="I145" s="100">
        <f>I40</f>
        <v>0</v>
      </c>
      <c r="J145" s="100">
        <f t="shared" ref="J145:K145" si="52">J40</f>
        <v>0</v>
      </c>
      <c r="K145" s="100">
        <f t="shared" si="52"/>
        <v>0</v>
      </c>
      <c r="L145" s="101">
        <f t="shared" ref="L145" si="53">M145+O145</f>
        <v>13.8</v>
      </c>
      <c r="M145" s="101">
        <f>M40</f>
        <v>13.8</v>
      </c>
      <c r="N145" s="101">
        <f t="shared" ref="N145:O145" si="54">N40</f>
        <v>5.3</v>
      </c>
      <c r="O145" s="101">
        <f t="shared" si="54"/>
        <v>0</v>
      </c>
    </row>
    <row r="146" spans="1:17" ht="40.5" customHeight="1" x14ac:dyDescent="0.25">
      <c r="A146" s="626"/>
      <c r="B146" s="104" t="s">
        <v>209</v>
      </c>
      <c r="C146" s="629"/>
      <c r="D146" s="300">
        <f t="shared" si="48"/>
        <v>219</v>
      </c>
      <c r="E146" s="96">
        <f>E96</f>
        <v>219</v>
      </c>
      <c r="F146" s="96">
        <f>F96</f>
        <v>0</v>
      </c>
      <c r="G146" s="96">
        <f>G96</f>
        <v>0</v>
      </c>
      <c r="H146" s="100">
        <f t="shared" si="44"/>
        <v>0</v>
      </c>
      <c r="I146" s="100">
        <f>I96</f>
        <v>0</v>
      </c>
      <c r="J146" s="100">
        <f>J96</f>
        <v>0</v>
      </c>
      <c r="K146" s="100">
        <f>K96</f>
        <v>0</v>
      </c>
      <c r="L146" s="101">
        <f t="shared" si="46"/>
        <v>219</v>
      </c>
      <c r="M146" s="101">
        <f>M96</f>
        <v>219</v>
      </c>
      <c r="N146" s="101">
        <f>N96</f>
        <v>0</v>
      </c>
      <c r="O146" s="101">
        <f>O96</f>
        <v>0</v>
      </c>
    </row>
    <row r="147" spans="1:17" x14ac:dyDescent="0.25">
      <c r="A147" s="626"/>
      <c r="B147" s="104" t="s">
        <v>208</v>
      </c>
      <c r="C147" s="629"/>
      <c r="D147" s="300">
        <f t="shared" si="48"/>
        <v>446.6</v>
      </c>
      <c r="E147" s="96">
        <f>E86</f>
        <v>446.6</v>
      </c>
      <c r="F147" s="96">
        <f>F86</f>
        <v>400.2</v>
      </c>
      <c r="G147" s="96">
        <f>G86</f>
        <v>0</v>
      </c>
      <c r="H147" s="100">
        <f t="shared" si="44"/>
        <v>0</v>
      </c>
      <c r="I147" s="100">
        <f>I86</f>
        <v>0</v>
      </c>
      <c r="J147" s="100">
        <f>J86</f>
        <v>0</v>
      </c>
      <c r="K147" s="100">
        <f>K86</f>
        <v>0</v>
      </c>
      <c r="L147" s="101">
        <f t="shared" si="46"/>
        <v>446.6</v>
      </c>
      <c r="M147" s="101">
        <f>M86</f>
        <v>446.6</v>
      </c>
      <c r="N147" s="101">
        <f>N86</f>
        <v>400.2</v>
      </c>
      <c r="O147" s="101">
        <f>O86</f>
        <v>0</v>
      </c>
    </row>
    <row r="148" spans="1:17" ht="26.25" x14ac:dyDescent="0.25">
      <c r="A148" s="626"/>
      <c r="B148" s="104" t="s">
        <v>193</v>
      </c>
      <c r="C148" s="629"/>
      <c r="D148" s="300">
        <f t="shared" si="48"/>
        <v>375.4</v>
      </c>
      <c r="E148" s="96">
        <f>E92+E93</f>
        <v>375.4</v>
      </c>
      <c r="F148" s="96">
        <f>F92+F93</f>
        <v>260.39999999999998</v>
      </c>
      <c r="G148" s="96">
        <f>G92+G93</f>
        <v>0</v>
      </c>
      <c r="H148" s="100">
        <f t="shared" si="44"/>
        <v>0</v>
      </c>
      <c r="I148" s="100">
        <f>I92+I93</f>
        <v>0</v>
      </c>
      <c r="J148" s="100">
        <f>J92+J93</f>
        <v>0</v>
      </c>
      <c r="K148" s="100">
        <f>K92+K93</f>
        <v>0</v>
      </c>
      <c r="L148" s="101">
        <f t="shared" si="46"/>
        <v>375.4</v>
      </c>
      <c r="M148" s="101">
        <f>M92+M93</f>
        <v>375.4</v>
      </c>
      <c r="N148" s="101">
        <f>N92+N93</f>
        <v>260.39999999999998</v>
      </c>
      <c r="O148" s="101">
        <f>O92+O93</f>
        <v>0</v>
      </c>
    </row>
    <row r="149" spans="1:17" ht="26.25" customHeight="1" x14ac:dyDescent="0.25">
      <c r="A149" s="626"/>
      <c r="B149" s="104" t="s">
        <v>210</v>
      </c>
      <c r="C149" s="629"/>
      <c r="D149" s="300">
        <f t="shared" si="48"/>
        <v>2.2000000000000002</v>
      </c>
      <c r="E149" s="96">
        <f>E39+E125</f>
        <v>2.2000000000000002</v>
      </c>
      <c r="F149" s="96">
        <f>F39+F125</f>
        <v>0</v>
      </c>
      <c r="G149" s="96">
        <f>G39+G125</f>
        <v>0</v>
      </c>
      <c r="H149" s="100">
        <f t="shared" si="44"/>
        <v>0</v>
      </c>
      <c r="I149" s="100">
        <f>I39+I125</f>
        <v>0</v>
      </c>
      <c r="J149" s="100">
        <f>J39+J125</f>
        <v>0</v>
      </c>
      <c r="K149" s="100">
        <f>K39+K125</f>
        <v>0</v>
      </c>
      <c r="L149" s="101">
        <f t="shared" si="46"/>
        <v>2.2000000000000002</v>
      </c>
      <c r="M149" s="101">
        <f>M39+M125</f>
        <v>2.2000000000000002</v>
      </c>
      <c r="N149" s="101">
        <f>N39+N125</f>
        <v>0</v>
      </c>
      <c r="O149" s="101">
        <f>O39+O125</f>
        <v>0</v>
      </c>
    </row>
    <row r="150" spans="1:17" ht="26.25" x14ac:dyDescent="0.25">
      <c r="A150" s="626"/>
      <c r="B150" s="104" t="s">
        <v>192</v>
      </c>
      <c r="C150" s="629"/>
      <c r="D150" s="300">
        <f t="shared" si="48"/>
        <v>215.1</v>
      </c>
      <c r="E150" s="96">
        <f t="shared" ref="E150:G151" si="55">E41+E126</f>
        <v>215.1</v>
      </c>
      <c r="F150" s="96">
        <f t="shared" si="55"/>
        <v>0</v>
      </c>
      <c r="G150" s="96">
        <f t="shared" si="55"/>
        <v>0</v>
      </c>
      <c r="H150" s="100">
        <f t="shared" si="44"/>
        <v>0</v>
      </c>
      <c r="I150" s="100">
        <f t="shared" ref="I150:K151" si="56">I41+I126</f>
        <v>0</v>
      </c>
      <c r="J150" s="100">
        <f t="shared" si="56"/>
        <v>0</v>
      </c>
      <c r="K150" s="100">
        <f t="shared" si="56"/>
        <v>0</v>
      </c>
      <c r="L150" s="101">
        <f t="shared" si="46"/>
        <v>215.1</v>
      </c>
      <c r="M150" s="101">
        <f t="shared" ref="M150:O151" si="57">M41+M126</f>
        <v>215.1</v>
      </c>
      <c r="N150" s="101">
        <f t="shared" si="57"/>
        <v>0</v>
      </c>
      <c r="O150" s="101">
        <f t="shared" si="57"/>
        <v>0</v>
      </c>
    </row>
    <row r="151" spans="1:17" x14ac:dyDescent="0.25">
      <c r="A151" s="626"/>
      <c r="B151" s="104" t="s">
        <v>211</v>
      </c>
      <c r="C151" s="629"/>
      <c r="D151" s="300">
        <f t="shared" si="48"/>
        <v>402.09999999999997</v>
      </c>
      <c r="E151" s="96">
        <f t="shared" si="55"/>
        <v>402.09999999999997</v>
      </c>
      <c r="F151" s="96">
        <f t="shared" si="55"/>
        <v>11.1</v>
      </c>
      <c r="G151" s="96">
        <f t="shared" si="55"/>
        <v>0</v>
      </c>
      <c r="H151" s="100">
        <f t="shared" si="44"/>
        <v>0</v>
      </c>
      <c r="I151" s="100">
        <f t="shared" si="56"/>
        <v>0</v>
      </c>
      <c r="J151" s="100">
        <f t="shared" si="56"/>
        <v>0</v>
      </c>
      <c r="K151" s="100">
        <f t="shared" si="56"/>
        <v>0</v>
      </c>
      <c r="L151" s="101">
        <f t="shared" si="46"/>
        <v>402.09999999999997</v>
      </c>
      <c r="M151" s="101">
        <f t="shared" si="57"/>
        <v>402.09999999999997</v>
      </c>
      <c r="N151" s="101">
        <f t="shared" si="57"/>
        <v>11.1</v>
      </c>
      <c r="O151" s="101">
        <f t="shared" si="57"/>
        <v>0</v>
      </c>
    </row>
    <row r="152" spans="1:17" x14ac:dyDescent="0.25">
      <c r="A152" s="626"/>
      <c r="B152" s="104" t="s">
        <v>215</v>
      </c>
      <c r="C152" s="629"/>
      <c r="D152" s="300">
        <f t="shared" si="48"/>
        <v>820.09999999999991</v>
      </c>
      <c r="E152" s="96">
        <f>E43+E128+E129</f>
        <v>820.09999999999991</v>
      </c>
      <c r="F152" s="96">
        <f>F43+F128+F129</f>
        <v>376.1</v>
      </c>
      <c r="G152" s="96">
        <f>G43+G128+G129</f>
        <v>0</v>
      </c>
      <c r="H152" s="100">
        <f t="shared" si="44"/>
        <v>0</v>
      </c>
      <c r="I152" s="100">
        <f>I43+I128+I129</f>
        <v>0</v>
      </c>
      <c r="J152" s="100">
        <f>J43+J128+J129</f>
        <v>0</v>
      </c>
      <c r="K152" s="100">
        <f>K43+K128+K129</f>
        <v>0</v>
      </c>
      <c r="L152" s="101">
        <f t="shared" si="46"/>
        <v>820.09999999999991</v>
      </c>
      <c r="M152" s="101">
        <f>M43+M128+M129</f>
        <v>820.09999999999991</v>
      </c>
      <c r="N152" s="101">
        <f>N43+N128+N129</f>
        <v>376.1</v>
      </c>
      <c r="O152" s="101">
        <f>O43+O128+O129</f>
        <v>0</v>
      </c>
    </row>
    <row r="153" spans="1:17" ht="26.25" x14ac:dyDescent="0.25">
      <c r="A153" s="626"/>
      <c r="B153" s="104" t="s">
        <v>483</v>
      </c>
      <c r="C153" s="629"/>
      <c r="D153" s="300">
        <f>E153+G153</f>
        <v>73.100000000000009</v>
      </c>
      <c r="E153" s="96">
        <f>E47+E51+E55+E59+E63+E67+E71+E75+E79+E83+E84+E98+E100+E102+E104+E106+E108+E110+E112+E114+E116+E118</f>
        <v>73.100000000000009</v>
      </c>
      <c r="F153" s="96">
        <f>F47+F51+F55+F59+F63+F67+F71+F75+F79+F83+F84+F98+F100+F102+F104+F106+F108+F110+F112+F114+F116+F118</f>
        <v>65.300000000000011</v>
      </c>
      <c r="G153" s="96">
        <f>G47+G51+G55+G59+G63+G67+G71+G75+G79+G83+G84+G98+G100+G102+G104+G106+G108+G110+G112+G114+G116+G118</f>
        <v>0</v>
      </c>
      <c r="H153" s="100">
        <f t="shared" si="44"/>
        <v>0</v>
      </c>
      <c r="I153" s="100">
        <f>I47+I51+I55+I59+I63+I67+I71+I75+I79+I83+I84+I98+I100+I102+I104+I106+I108+I110+I112+I114+I116+I118</f>
        <v>0</v>
      </c>
      <c r="J153" s="100">
        <f>J47+J51+J55+J59+J63+J67+J71+J75+J79+J83+J84+J98+J100+J102+J104+J106+J108+J110+J112+J114+J116+J118</f>
        <v>0</v>
      </c>
      <c r="K153" s="100">
        <f>K47+K51+K55+K59+K63+K67+K71+K75+K79+K83+K84+K98+K100+K102+K104+K106+K108+K110+K112+K114+K116+K118</f>
        <v>0</v>
      </c>
      <c r="L153" s="101">
        <f t="shared" si="46"/>
        <v>73.100000000000009</v>
      </c>
      <c r="M153" s="101">
        <f>M47+M51+M55+M59+M63+M67+M71+M75+M79+M83+M84+M98+M100+M102+M104+M106+M108+M110+M112+M114+M116+M118</f>
        <v>73.100000000000009</v>
      </c>
      <c r="N153" s="101">
        <f>N47+N51+N55+N59+N63+N67+N71+N75+N79+N83+N84+N98+N100+N102+N104+N106+N108+N110+N112+N114+N116+N118</f>
        <v>65.300000000000011</v>
      </c>
      <c r="O153" s="101">
        <f>O47+O51+O55+O59+O63+O67+O71+O75+O79+O83+O84+O98+O100+O102+O104+O106+O108+O110+O112+O114+O116+O118</f>
        <v>0</v>
      </c>
    </row>
    <row r="154" spans="1:17" ht="26.25" x14ac:dyDescent="0.25">
      <c r="A154" s="627"/>
      <c r="B154" s="386" t="s">
        <v>420</v>
      </c>
      <c r="C154" s="630"/>
      <c r="D154" s="300">
        <f t="shared" si="48"/>
        <v>3</v>
      </c>
      <c r="E154" s="96">
        <f>E124</f>
        <v>3</v>
      </c>
      <c r="F154" s="96">
        <f>F124</f>
        <v>2.4</v>
      </c>
      <c r="G154" s="96">
        <f>G124</f>
        <v>0</v>
      </c>
      <c r="H154" s="100">
        <f t="shared" ref="H154" si="58">I154+K154</f>
        <v>0</v>
      </c>
      <c r="I154" s="100">
        <f>I124</f>
        <v>0</v>
      </c>
      <c r="J154" s="100">
        <f>J124</f>
        <v>0</v>
      </c>
      <c r="K154" s="100">
        <f>K124</f>
        <v>0</v>
      </c>
      <c r="L154" s="101">
        <f t="shared" ref="L154" si="59">M154+O154</f>
        <v>3</v>
      </c>
      <c r="M154" s="101">
        <f t="shared" ref="M154" si="60">M124</f>
        <v>3</v>
      </c>
      <c r="N154" s="101">
        <f>N124</f>
        <v>2.4</v>
      </c>
      <c r="O154" s="101">
        <f>O124</f>
        <v>0</v>
      </c>
    </row>
    <row r="155" spans="1:17" x14ac:dyDescent="0.25">
      <c r="A155" s="6"/>
      <c r="B155" s="122"/>
      <c r="C155" s="131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6"/>
    </row>
    <row r="156" spans="1:17" x14ac:dyDescent="0.25">
      <c r="A156" s="6"/>
      <c r="B156" s="6"/>
      <c r="C156" s="52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70" t="s">
        <v>286</v>
      </c>
      <c r="Q156" s="71">
        <f>SUMIF(C26:C130,1,L26:L130)</f>
        <v>96.699999999999989</v>
      </c>
    </row>
    <row r="157" spans="1:17" x14ac:dyDescent="0.25">
      <c r="A157" s="6"/>
      <c r="B157" s="6"/>
      <c r="C157" s="5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70" t="s">
        <v>287</v>
      </c>
      <c r="Q157" s="71">
        <f>SUMIF(C26:C130,2,L26:L130)</f>
        <v>24.5</v>
      </c>
    </row>
    <row r="158" spans="1:17" x14ac:dyDescent="0.25">
      <c r="A158" s="6"/>
      <c r="B158" s="6"/>
      <c r="C158" s="52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70" t="s">
        <v>288</v>
      </c>
      <c r="Q158" s="71">
        <f>SUMIF(C26:C126,3,L26:L126)</f>
        <v>446.6</v>
      </c>
    </row>
    <row r="159" spans="1:17" x14ac:dyDescent="0.25">
      <c r="A159" s="6"/>
      <c r="B159" s="6"/>
      <c r="C159" s="52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70" t="s">
        <v>289</v>
      </c>
      <c r="Q159" s="71">
        <f>SUMIF(C26:C130,4,L26:L130)</f>
        <v>510.09999999999985</v>
      </c>
    </row>
    <row r="160" spans="1:17" x14ac:dyDescent="0.25">
      <c r="A160" s="6"/>
      <c r="B160" s="6"/>
      <c r="C160" s="52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70" t="s">
        <v>292</v>
      </c>
      <c r="Q160" s="71">
        <f>SUMIF(C26:C130,5,L26:L130)</f>
        <v>0</v>
      </c>
    </row>
    <row r="161" spans="1:17" x14ac:dyDescent="0.25">
      <c r="A161" s="6"/>
      <c r="B161" s="6"/>
      <c r="C161" s="52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70" t="s">
        <v>290</v>
      </c>
      <c r="Q161" s="71">
        <f>SUMIF(C26:C130,6,L26:L130)</f>
        <v>0</v>
      </c>
    </row>
    <row r="162" spans="1:17" x14ac:dyDescent="0.25">
      <c r="A162" s="6"/>
      <c r="B162" s="6"/>
      <c r="C162" s="52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70" t="s">
        <v>291</v>
      </c>
      <c r="Q162" s="71">
        <f>SUMIF(C26:C126,7,L26:L126)</f>
        <v>378.4</v>
      </c>
    </row>
    <row r="163" spans="1:17" x14ac:dyDescent="0.25">
      <c r="A163" s="6"/>
      <c r="B163" s="6"/>
      <c r="C163" s="52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70" t="s">
        <v>293</v>
      </c>
      <c r="Q163" s="71">
        <f>SUMIF(C26:C126,8,L26:L126)</f>
        <v>0</v>
      </c>
    </row>
    <row r="164" spans="1:17" x14ac:dyDescent="0.25">
      <c r="A164" s="6"/>
      <c r="B164" s="6"/>
      <c r="C164" s="52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70" t="s">
        <v>294</v>
      </c>
      <c r="Q164" s="71">
        <f>SUMIF(C26:C130,9,L26:L130)</f>
        <v>0</v>
      </c>
    </row>
    <row r="165" spans="1:17" x14ac:dyDescent="0.25">
      <c r="A165" s="6"/>
      <c r="B165" s="6"/>
      <c r="C165" s="5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70" t="s">
        <v>295</v>
      </c>
      <c r="Q165" s="71">
        <f>SUMIF(C26:C130,10,L26:L130)</f>
        <v>1439.5</v>
      </c>
    </row>
    <row r="166" spans="1:17" x14ac:dyDescent="0.25">
      <c r="A166" s="6"/>
      <c r="B166" s="6"/>
      <c r="C166" s="52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75" t="s">
        <v>167</v>
      </c>
      <c r="Q166" s="76">
        <f>SUM(Q156:Q165)</f>
        <v>2895.7999999999997</v>
      </c>
    </row>
    <row r="167" spans="1:17" x14ac:dyDescent="0.25">
      <c r="A167" s="6"/>
      <c r="B167" s="6"/>
      <c r="C167" s="52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77"/>
      <c r="Q167" s="77"/>
    </row>
    <row r="168" spans="1:17" x14ac:dyDescent="0.25">
      <c r="A168" s="6"/>
      <c r="B168" s="6"/>
      <c r="C168" s="52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77"/>
      <c r="Q168" s="77">
        <f>Q166-L132</f>
        <v>0</v>
      </c>
    </row>
    <row r="169" spans="1:17" x14ac:dyDescent="0.25">
      <c r="A169" s="6"/>
      <c r="B169" s="6"/>
      <c r="C169" s="52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7" x14ac:dyDescent="0.25">
      <c r="A170" s="6"/>
      <c r="B170" s="6"/>
      <c r="C170" s="52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7" x14ac:dyDescent="0.25">
      <c r="A171" s="6"/>
      <c r="B171" s="6"/>
      <c r="C171" s="52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7" x14ac:dyDescent="0.25">
      <c r="A172" s="6"/>
      <c r="B172" s="6"/>
      <c r="C172" s="52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7" x14ac:dyDescent="0.25">
      <c r="A173" s="6"/>
      <c r="B173" s="6"/>
      <c r="C173" s="52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7" x14ac:dyDescent="0.25">
      <c r="A174" s="6"/>
      <c r="B174" s="6"/>
      <c r="C174" s="52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7" x14ac:dyDescent="0.25">
      <c r="A175" s="6"/>
      <c r="B175" s="6"/>
      <c r="C175" s="52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7" x14ac:dyDescent="0.25">
      <c r="A176" s="6"/>
      <c r="B176" s="6"/>
      <c r="C176" s="52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x14ac:dyDescent="0.25">
      <c r="A177" s="6"/>
      <c r="B177" s="6"/>
      <c r="C177" s="52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x14ac:dyDescent="0.25">
      <c r="A178" s="6"/>
      <c r="B178" s="6"/>
      <c r="C178" s="52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x14ac:dyDescent="0.25">
      <c r="A179" s="6"/>
      <c r="B179" s="6"/>
      <c r="C179" s="52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x14ac:dyDescent="0.25">
      <c r="A180" s="6"/>
      <c r="B180" s="6"/>
      <c r="C180" s="52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x14ac:dyDescent="0.25">
      <c r="A181" s="6"/>
      <c r="B181" s="6"/>
      <c r="C181" s="52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x14ac:dyDescent="0.25">
      <c r="A182" s="6"/>
      <c r="B182" s="6"/>
      <c r="C182" s="52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x14ac:dyDescent="0.25">
      <c r="A183" s="6"/>
      <c r="B183" s="6"/>
      <c r="C183" s="52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x14ac:dyDescent="0.25">
      <c r="A184" s="6"/>
      <c r="B184" s="6"/>
      <c r="C184" s="52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x14ac:dyDescent="0.25">
      <c r="A185" s="6"/>
      <c r="B185" s="6"/>
      <c r="C185" s="52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x14ac:dyDescent="0.25">
      <c r="A186" s="6"/>
      <c r="B186" s="6"/>
      <c r="C186" s="52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x14ac:dyDescent="0.25">
      <c r="A187" s="6"/>
      <c r="B187" s="6"/>
      <c r="C187" s="5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x14ac:dyDescent="0.25">
      <c r="A188" s="6"/>
      <c r="B188" s="6"/>
      <c r="C188" s="52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x14ac:dyDescent="0.25">
      <c r="A189" s="6"/>
      <c r="B189" s="6"/>
      <c r="C189" s="52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x14ac:dyDescent="0.25">
      <c r="A190" s="6"/>
      <c r="B190" s="6"/>
      <c r="C190" s="52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x14ac:dyDescent="0.25">
      <c r="A191" s="6"/>
      <c r="B191" s="6"/>
      <c r="C191" s="52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x14ac:dyDescent="0.25">
      <c r="A192" s="6"/>
      <c r="B192" s="6"/>
      <c r="C192" s="52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x14ac:dyDescent="0.25">
      <c r="A193" s="6"/>
      <c r="B193" s="6"/>
      <c r="C193" s="52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x14ac:dyDescent="0.25">
      <c r="A194" s="6"/>
      <c r="B194" s="6"/>
      <c r="C194" s="52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x14ac:dyDescent="0.25">
      <c r="A195" s="6"/>
      <c r="B195" s="6"/>
      <c r="C195" s="52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x14ac:dyDescent="0.25">
      <c r="A196" s="6"/>
      <c r="B196" s="6"/>
      <c r="C196" s="52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x14ac:dyDescent="0.25">
      <c r="A197" s="6"/>
      <c r="B197" s="6"/>
      <c r="C197" s="52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x14ac:dyDescent="0.25">
      <c r="A198" s="6"/>
      <c r="B198" s="6"/>
      <c r="C198" s="52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x14ac:dyDescent="0.25">
      <c r="A199" s="6"/>
      <c r="B199" s="6"/>
      <c r="C199" s="52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x14ac:dyDescent="0.25">
      <c r="A200" s="6"/>
      <c r="B200" s="6"/>
      <c r="C200" s="52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x14ac:dyDescent="0.25">
      <c r="A201" s="6"/>
      <c r="B201" s="6"/>
      <c r="C201" s="52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x14ac:dyDescent="0.25">
      <c r="A202" s="6"/>
      <c r="B202" s="6"/>
      <c r="C202" s="52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x14ac:dyDescent="0.25">
      <c r="A203" s="6"/>
      <c r="B203" s="6"/>
      <c r="C203" s="52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x14ac:dyDescent="0.25">
      <c r="A204" s="6"/>
      <c r="B204" s="6"/>
      <c r="C204" s="52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x14ac:dyDescent="0.25">
      <c r="A205" s="6"/>
      <c r="B205" s="6"/>
      <c r="C205" s="52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x14ac:dyDescent="0.25">
      <c r="A206" s="6"/>
      <c r="B206" s="6"/>
      <c r="C206" s="52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x14ac:dyDescent="0.25">
      <c r="A207" s="6"/>
      <c r="B207" s="6"/>
      <c r="C207" s="52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x14ac:dyDescent="0.25">
      <c r="A208" s="6"/>
      <c r="B208" s="6"/>
      <c r="C208" s="52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x14ac:dyDescent="0.25">
      <c r="A209" s="6"/>
      <c r="B209" s="6"/>
      <c r="C209" s="5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x14ac:dyDescent="0.25">
      <c r="A210" s="6"/>
      <c r="B210" s="6"/>
      <c r="C210" s="52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x14ac:dyDescent="0.25">
      <c r="A211" s="6"/>
      <c r="B211" s="6"/>
      <c r="C211" s="52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x14ac:dyDescent="0.25">
      <c r="A212" s="6"/>
      <c r="B212" s="6"/>
      <c r="C212" s="52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x14ac:dyDescent="0.25">
      <c r="A213" s="6"/>
      <c r="B213" s="6"/>
      <c r="C213" s="52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x14ac:dyDescent="0.25">
      <c r="A214" s="6"/>
      <c r="B214" s="6"/>
      <c r="C214" s="52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x14ac:dyDescent="0.25">
      <c r="A215" s="6"/>
      <c r="B215" s="6"/>
      <c r="C215" s="52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x14ac:dyDescent="0.25">
      <c r="A216" s="6"/>
      <c r="B216" s="6"/>
      <c r="C216" s="52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x14ac:dyDescent="0.25">
      <c r="A217" s="6"/>
      <c r="B217" s="6"/>
      <c r="C217" s="52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x14ac:dyDescent="0.25">
      <c r="A218" s="6"/>
      <c r="B218" s="6"/>
      <c r="C218" s="52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x14ac:dyDescent="0.25">
      <c r="A219" s="6"/>
      <c r="B219" s="6"/>
      <c r="C219" s="52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x14ac:dyDescent="0.25">
      <c r="A220" s="6"/>
      <c r="B220" s="6"/>
      <c r="C220" s="52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x14ac:dyDescent="0.25">
      <c r="A221" s="6"/>
      <c r="B221" s="6"/>
      <c r="C221" s="52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x14ac:dyDescent="0.25">
      <c r="A222" s="6"/>
      <c r="B222" s="6"/>
      <c r="C222" s="52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x14ac:dyDescent="0.25">
      <c r="A223" s="6"/>
      <c r="B223" s="6"/>
      <c r="C223" s="52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x14ac:dyDescent="0.25">
      <c r="A224" s="6"/>
      <c r="B224" s="6"/>
      <c r="C224" s="52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x14ac:dyDescent="0.25">
      <c r="A225" s="6"/>
      <c r="B225" s="6"/>
      <c r="C225" s="52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x14ac:dyDescent="0.25">
      <c r="A226" s="6"/>
      <c r="B226" s="6"/>
      <c r="C226" s="52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x14ac:dyDescent="0.25">
      <c r="A227" s="6"/>
      <c r="B227" s="6"/>
      <c r="C227" s="52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x14ac:dyDescent="0.25">
      <c r="A228" s="6"/>
      <c r="B228" s="6"/>
      <c r="C228" s="52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x14ac:dyDescent="0.25">
      <c r="A229" s="6"/>
      <c r="B229" s="6"/>
      <c r="C229" s="52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x14ac:dyDescent="0.25">
      <c r="A230" s="6"/>
      <c r="B230" s="6"/>
      <c r="C230" s="52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x14ac:dyDescent="0.25">
      <c r="A231" s="6"/>
      <c r="B231" s="6"/>
      <c r="C231" s="5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x14ac:dyDescent="0.25">
      <c r="A232" s="6"/>
      <c r="B232" s="6"/>
      <c r="C232" s="52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x14ac:dyDescent="0.25">
      <c r="A233" s="6"/>
      <c r="B233" s="6"/>
      <c r="C233" s="52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x14ac:dyDescent="0.25">
      <c r="A234" s="6"/>
      <c r="B234" s="6"/>
      <c r="C234" s="52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x14ac:dyDescent="0.25">
      <c r="A235" s="6"/>
      <c r="B235" s="6"/>
      <c r="C235" s="52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x14ac:dyDescent="0.25">
      <c r="A236" s="6"/>
      <c r="B236" s="6"/>
      <c r="C236" s="52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x14ac:dyDescent="0.25">
      <c r="A237" s="6"/>
      <c r="B237" s="6"/>
      <c r="C237" s="52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x14ac:dyDescent="0.25">
      <c r="A238" s="6"/>
      <c r="B238" s="6"/>
      <c r="C238" s="52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x14ac:dyDescent="0.25">
      <c r="A239" s="6"/>
      <c r="B239" s="6"/>
      <c r="C239" s="52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x14ac:dyDescent="0.25">
      <c r="A240" s="6"/>
      <c r="B240" s="6"/>
      <c r="C240" s="52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x14ac:dyDescent="0.25">
      <c r="A241" s="6"/>
      <c r="B241" s="6"/>
      <c r="C241" s="52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x14ac:dyDescent="0.25">
      <c r="A242" s="6"/>
      <c r="B242" s="6"/>
      <c r="C242" s="52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x14ac:dyDescent="0.25">
      <c r="A243" s="6"/>
      <c r="B243" s="6"/>
      <c r="C243" s="52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x14ac:dyDescent="0.25">
      <c r="A244" s="6"/>
      <c r="B244" s="6"/>
      <c r="C244" s="52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x14ac:dyDescent="0.25">
      <c r="A245" s="6"/>
      <c r="B245" s="6"/>
      <c r="C245" s="52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x14ac:dyDescent="0.25">
      <c r="A246" s="6"/>
      <c r="B246" s="6"/>
      <c r="C246" s="52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x14ac:dyDescent="0.25">
      <c r="A247" s="6"/>
      <c r="B247" s="6"/>
      <c r="C247" s="52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x14ac:dyDescent="0.25">
      <c r="A248" s="6"/>
      <c r="B248" s="6"/>
      <c r="C248" s="52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x14ac:dyDescent="0.25">
      <c r="A249" s="6"/>
      <c r="B249" s="6"/>
      <c r="C249" s="52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x14ac:dyDescent="0.25">
      <c r="C250" s="53"/>
    </row>
    <row r="251" spans="1:15" x14ac:dyDescent="0.25">
      <c r="C251" s="53"/>
    </row>
    <row r="252" spans="1:15" x14ac:dyDescent="0.25">
      <c r="C252" s="53"/>
    </row>
    <row r="253" spans="1:15" x14ac:dyDescent="0.25">
      <c r="C253" s="53"/>
    </row>
    <row r="254" spans="1:15" x14ac:dyDescent="0.25">
      <c r="C254" s="53"/>
    </row>
    <row r="255" spans="1:15" x14ac:dyDescent="0.25">
      <c r="C255" s="53"/>
    </row>
    <row r="256" spans="1:15" x14ac:dyDescent="0.25">
      <c r="C256" s="53"/>
    </row>
    <row r="257" spans="3:3" x14ac:dyDescent="0.25">
      <c r="C257" s="53"/>
    </row>
    <row r="258" spans="3:3" x14ac:dyDescent="0.25">
      <c r="C258" s="53"/>
    </row>
    <row r="259" spans="3:3" x14ac:dyDescent="0.25">
      <c r="C259" s="53"/>
    </row>
    <row r="260" spans="3:3" x14ac:dyDescent="0.25">
      <c r="C260" s="53"/>
    </row>
    <row r="261" spans="3:3" x14ac:dyDescent="0.25">
      <c r="C261" s="53"/>
    </row>
    <row r="262" spans="3:3" x14ac:dyDescent="0.25">
      <c r="C262" s="53"/>
    </row>
    <row r="263" spans="3:3" x14ac:dyDescent="0.25">
      <c r="C263" s="53"/>
    </row>
    <row r="264" spans="3:3" x14ac:dyDescent="0.25">
      <c r="C264" s="53"/>
    </row>
    <row r="265" spans="3:3" x14ac:dyDescent="0.25">
      <c r="C265" s="53"/>
    </row>
    <row r="266" spans="3:3" x14ac:dyDescent="0.25">
      <c r="C266" s="53"/>
    </row>
    <row r="267" spans="3:3" x14ac:dyDescent="0.25">
      <c r="C267" s="53"/>
    </row>
    <row r="268" spans="3:3" x14ac:dyDescent="0.25">
      <c r="C268" s="53"/>
    </row>
    <row r="269" spans="3:3" x14ac:dyDescent="0.25">
      <c r="C269" s="53"/>
    </row>
    <row r="270" spans="3:3" x14ac:dyDescent="0.25">
      <c r="C270" s="53"/>
    </row>
    <row r="271" spans="3:3" x14ac:dyDescent="0.25">
      <c r="C271" s="53"/>
    </row>
    <row r="272" spans="3:3" x14ac:dyDescent="0.25">
      <c r="C272" s="53"/>
    </row>
    <row r="273" spans="3:3" x14ac:dyDescent="0.25">
      <c r="C273" s="53"/>
    </row>
    <row r="274" spans="3:3" x14ac:dyDescent="0.25">
      <c r="C274" s="53"/>
    </row>
    <row r="275" spans="3:3" x14ac:dyDescent="0.25">
      <c r="C275" s="53"/>
    </row>
    <row r="276" spans="3:3" x14ac:dyDescent="0.25">
      <c r="C276" s="53"/>
    </row>
    <row r="277" spans="3:3" x14ac:dyDescent="0.25">
      <c r="C277" s="53"/>
    </row>
    <row r="278" spans="3:3" x14ac:dyDescent="0.25">
      <c r="C278" s="53"/>
    </row>
    <row r="279" spans="3:3" x14ac:dyDescent="0.25">
      <c r="C279" s="53"/>
    </row>
    <row r="280" spans="3:3" x14ac:dyDescent="0.25">
      <c r="C280" s="53"/>
    </row>
    <row r="281" spans="3:3" x14ac:dyDescent="0.25">
      <c r="C281" s="53"/>
    </row>
    <row r="282" spans="3:3" x14ac:dyDescent="0.25">
      <c r="C282" s="53"/>
    </row>
    <row r="283" spans="3:3" x14ac:dyDescent="0.25">
      <c r="C283" s="53"/>
    </row>
    <row r="284" spans="3:3" x14ac:dyDescent="0.25">
      <c r="C284" s="53"/>
    </row>
    <row r="285" spans="3:3" x14ac:dyDescent="0.25">
      <c r="C285" s="53"/>
    </row>
    <row r="286" spans="3:3" x14ac:dyDescent="0.25">
      <c r="C286" s="53"/>
    </row>
    <row r="287" spans="3:3" x14ac:dyDescent="0.25">
      <c r="C287" s="53"/>
    </row>
    <row r="288" spans="3:3" x14ac:dyDescent="0.25">
      <c r="C288" s="53"/>
    </row>
    <row r="289" spans="3:3" x14ac:dyDescent="0.25">
      <c r="C289" s="53"/>
    </row>
    <row r="290" spans="3:3" x14ac:dyDescent="0.25">
      <c r="C290" s="53"/>
    </row>
    <row r="291" spans="3:3" x14ac:dyDescent="0.25">
      <c r="C291" s="53"/>
    </row>
    <row r="292" spans="3:3" x14ac:dyDescent="0.25">
      <c r="C292" s="53"/>
    </row>
    <row r="293" spans="3:3" x14ac:dyDescent="0.25">
      <c r="C293" s="53"/>
    </row>
    <row r="294" spans="3:3" x14ac:dyDescent="0.25">
      <c r="C294" s="53"/>
    </row>
    <row r="295" spans="3:3" x14ac:dyDescent="0.25">
      <c r="C295" s="53"/>
    </row>
    <row r="296" spans="3:3" x14ac:dyDescent="0.25">
      <c r="C296" s="53"/>
    </row>
    <row r="297" spans="3:3" x14ac:dyDescent="0.25">
      <c r="C297" s="53"/>
    </row>
    <row r="298" spans="3:3" x14ac:dyDescent="0.25">
      <c r="C298" s="53"/>
    </row>
    <row r="299" spans="3:3" x14ac:dyDescent="0.25">
      <c r="C299" s="53"/>
    </row>
    <row r="300" spans="3:3" x14ac:dyDescent="0.25">
      <c r="C300" s="53"/>
    </row>
    <row r="301" spans="3:3" x14ac:dyDescent="0.25">
      <c r="C301" s="53"/>
    </row>
    <row r="302" spans="3:3" x14ac:dyDescent="0.25">
      <c r="C302" s="53"/>
    </row>
    <row r="303" spans="3:3" x14ac:dyDescent="0.25">
      <c r="C303" s="53"/>
    </row>
    <row r="304" spans="3:3" x14ac:dyDescent="0.25">
      <c r="C304" s="53"/>
    </row>
    <row r="305" spans="3:3" x14ac:dyDescent="0.25">
      <c r="C305" s="53"/>
    </row>
    <row r="306" spans="3:3" x14ac:dyDescent="0.25">
      <c r="C306" s="53"/>
    </row>
    <row r="307" spans="3:3" x14ac:dyDescent="0.25">
      <c r="C307" s="53"/>
    </row>
    <row r="308" spans="3:3" x14ac:dyDescent="0.25">
      <c r="C308" s="53"/>
    </row>
    <row r="309" spans="3:3" x14ac:dyDescent="0.25">
      <c r="C309" s="53"/>
    </row>
    <row r="310" spans="3:3" x14ac:dyDescent="0.25">
      <c r="C310" s="53"/>
    </row>
    <row r="311" spans="3:3" x14ac:dyDescent="0.25">
      <c r="C311" s="53"/>
    </row>
    <row r="312" spans="3:3" x14ac:dyDescent="0.25">
      <c r="C312" s="53"/>
    </row>
    <row r="313" spans="3:3" x14ac:dyDescent="0.25">
      <c r="C313" s="53"/>
    </row>
    <row r="314" spans="3:3" x14ac:dyDescent="0.25">
      <c r="C314" s="53"/>
    </row>
    <row r="315" spans="3:3" x14ac:dyDescent="0.25">
      <c r="C315" s="53"/>
    </row>
    <row r="316" spans="3:3" x14ac:dyDescent="0.25">
      <c r="C316" s="53"/>
    </row>
    <row r="317" spans="3:3" x14ac:dyDescent="0.25">
      <c r="C317" s="53"/>
    </row>
    <row r="318" spans="3:3" x14ac:dyDescent="0.25">
      <c r="C318" s="53"/>
    </row>
    <row r="319" spans="3:3" x14ac:dyDescent="0.25">
      <c r="C319" s="53"/>
    </row>
    <row r="320" spans="3:3" x14ac:dyDescent="0.25">
      <c r="C320" s="53"/>
    </row>
    <row r="321" spans="3:3" x14ac:dyDescent="0.25">
      <c r="C321" s="53"/>
    </row>
    <row r="322" spans="3:3" x14ac:dyDescent="0.25">
      <c r="C322" s="53"/>
    </row>
    <row r="323" spans="3:3" x14ac:dyDescent="0.25">
      <c r="C323" s="53"/>
    </row>
    <row r="324" spans="3:3" x14ac:dyDescent="0.25">
      <c r="C324" s="53"/>
    </row>
    <row r="325" spans="3:3" x14ac:dyDescent="0.25">
      <c r="C325" s="53"/>
    </row>
    <row r="326" spans="3:3" x14ac:dyDescent="0.25">
      <c r="C326" s="53"/>
    </row>
    <row r="327" spans="3:3" x14ac:dyDescent="0.25">
      <c r="C327" s="53"/>
    </row>
    <row r="328" spans="3:3" x14ac:dyDescent="0.25">
      <c r="C328" s="53"/>
    </row>
    <row r="329" spans="3:3" x14ac:dyDescent="0.25">
      <c r="C329" s="53"/>
    </row>
    <row r="330" spans="3:3" x14ac:dyDescent="0.25">
      <c r="C330" s="53"/>
    </row>
    <row r="331" spans="3:3" x14ac:dyDescent="0.25">
      <c r="C331" s="53"/>
    </row>
    <row r="332" spans="3:3" x14ac:dyDescent="0.25">
      <c r="C332" s="53"/>
    </row>
    <row r="333" spans="3:3" x14ac:dyDescent="0.25">
      <c r="C333" s="53"/>
    </row>
    <row r="334" spans="3:3" x14ac:dyDescent="0.25">
      <c r="C334" s="53"/>
    </row>
    <row r="335" spans="3:3" x14ac:dyDescent="0.25">
      <c r="C335" s="53"/>
    </row>
    <row r="336" spans="3:3" x14ac:dyDescent="0.25">
      <c r="C336" s="53"/>
    </row>
    <row r="337" spans="3:3" x14ac:dyDescent="0.25">
      <c r="C337" s="53"/>
    </row>
    <row r="338" spans="3:3" x14ac:dyDescent="0.25">
      <c r="C338" s="53"/>
    </row>
    <row r="339" spans="3:3" x14ac:dyDescent="0.25">
      <c r="C339" s="53"/>
    </row>
    <row r="340" spans="3:3" x14ac:dyDescent="0.25">
      <c r="C340" s="53"/>
    </row>
    <row r="341" spans="3:3" x14ac:dyDescent="0.25">
      <c r="C341" s="53"/>
    </row>
    <row r="342" spans="3:3" x14ac:dyDescent="0.25">
      <c r="C342" s="53"/>
    </row>
    <row r="343" spans="3:3" x14ac:dyDescent="0.25">
      <c r="C343" s="53"/>
    </row>
    <row r="344" spans="3:3" x14ac:dyDescent="0.25">
      <c r="C344" s="53"/>
    </row>
    <row r="345" spans="3:3" x14ac:dyDescent="0.25">
      <c r="C345" s="53"/>
    </row>
    <row r="346" spans="3:3" x14ac:dyDescent="0.25">
      <c r="C346" s="53"/>
    </row>
    <row r="347" spans="3:3" x14ac:dyDescent="0.25">
      <c r="C347" s="53"/>
    </row>
    <row r="348" spans="3:3" x14ac:dyDescent="0.25">
      <c r="C348" s="53"/>
    </row>
    <row r="349" spans="3:3" x14ac:dyDescent="0.25">
      <c r="C349" s="53"/>
    </row>
    <row r="350" spans="3:3" x14ac:dyDescent="0.25">
      <c r="C350" s="53"/>
    </row>
    <row r="351" spans="3:3" x14ac:dyDescent="0.25">
      <c r="C351" s="53"/>
    </row>
    <row r="352" spans="3:3" x14ac:dyDescent="0.25">
      <c r="C352" s="53"/>
    </row>
    <row r="353" spans="3:3" x14ac:dyDescent="0.25">
      <c r="C353" s="53"/>
    </row>
    <row r="354" spans="3:3" x14ac:dyDescent="0.25">
      <c r="C354" s="53"/>
    </row>
    <row r="355" spans="3:3" x14ac:dyDescent="0.25">
      <c r="C355" s="53"/>
    </row>
    <row r="356" spans="3:3" x14ac:dyDescent="0.25">
      <c r="C356" s="53"/>
    </row>
    <row r="357" spans="3:3" x14ac:dyDescent="0.25">
      <c r="C357" s="53"/>
    </row>
    <row r="358" spans="3:3" x14ac:dyDescent="0.25">
      <c r="C358" s="53"/>
    </row>
    <row r="359" spans="3:3" x14ac:dyDescent="0.25">
      <c r="C359" s="53"/>
    </row>
    <row r="360" spans="3:3" x14ac:dyDescent="0.25">
      <c r="C360" s="53"/>
    </row>
    <row r="361" spans="3:3" x14ac:dyDescent="0.25">
      <c r="C361" s="53"/>
    </row>
    <row r="362" spans="3:3" x14ac:dyDescent="0.25">
      <c r="C362" s="53"/>
    </row>
    <row r="363" spans="3:3" x14ac:dyDescent="0.25">
      <c r="C363" s="53"/>
    </row>
    <row r="364" spans="3:3" x14ac:dyDescent="0.25">
      <c r="C364" s="53"/>
    </row>
    <row r="365" spans="3:3" x14ac:dyDescent="0.25">
      <c r="C365" s="53"/>
    </row>
    <row r="366" spans="3:3" x14ac:dyDescent="0.25">
      <c r="C366" s="53"/>
    </row>
    <row r="367" spans="3:3" x14ac:dyDescent="0.25">
      <c r="C367" s="53"/>
    </row>
    <row r="368" spans="3:3" x14ac:dyDescent="0.25">
      <c r="C368" s="53"/>
    </row>
    <row r="369" spans="3:3" x14ac:dyDescent="0.25">
      <c r="C369" s="53"/>
    </row>
    <row r="370" spans="3:3" x14ac:dyDescent="0.25">
      <c r="C370" s="53"/>
    </row>
    <row r="371" spans="3:3" x14ac:dyDescent="0.25">
      <c r="C371" s="53"/>
    </row>
    <row r="372" spans="3:3" x14ac:dyDescent="0.25">
      <c r="C372" s="53"/>
    </row>
    <row r="373" spans="3:3" x14ac:dyDescent="0.25">
      <c r="C373" s="53"/>
    </row>
    <row r="374" spans="3:3" x14ac:dyDescent="0.25">
      <c r="C374" s="53"/>
    </row>
    <row r="375" spans="3:3" x14ac:dyDescent="0.25">
      <c r="C375" s="53"/>
    </row>
    <row r="376" spans="3:3" x14ac:dyDescent="0.25">
      <c r="C376" s="53"/>
    </row>
    <row r="377" spans="3:3" x14ac:dyDescent="0.25">
      <c r="C377" s="53"/>
    </row>
    <row r="378" spans="3:3" x14ac:dyDescent="0.25">
      <c r="C378" s="53"/>
    </row>
    <row r="379" spans="3:3" x14ac:dyDescent="0.25">
      <c r="C379" s="53"/>
    </row>
    <row r="380" spans="3:3" x14ac:dyDescent="0.25">
      <c r="C380" s="53"/>
    </row>
    <row r="381" spans="3:3" x14ac:dyDescent="0.25">
      <c r="C381" s="53"/>
    </row>
    <row r="382" spans="3:3" x14ac:dyDescent="0.25">
      <c r="C382" s="53"/>
    </row>
    <row r="383" spans="3:3" x14ac:dyDescent="0.25">
      <c r="C383" s="53"/>
    </row>
    <row r="384" spans="3:3" x14ac:dyDescent="0.25">
      <c r="C384" s="53"/>
    </row>
    <row r="385" spans="3:3" x14ac:dyDescent="0.25">
      <c r="C385" s="53"/>
    </row>
    <row r="386" spans="3:3" x14ac:dyDescent="0.25">
      <c r="C386" s="53"/>
    </row>
    <row r="387" spans="3:3" x14ac:dyDescent="0.25">
      <c r="C387" s="53"/>
    </row>
    <row r="388" spans="3:3" x14ac:dyDescent="0.25">
      <c r="C388" s="53"/>
    </row>
    <row r="389" spans="3:3" x14ac:dyDescent="0.25">
      <c r="C389" s="53"/>
    </row>
    <row r="390" spans="3:3" x14ac:dyDescent="0.25">
      <c r="C390" s="53"/>
    </row>
    <row r="391" spans="3:3" x14ac:dyDescent="0.25">
      <c r="C391" s="53"/>
    </row>
    <row r="392" spans="3:3" x14ac:dyDescent="0.25">
      <c r="C392" s="53"/>
    </row>
    <row r="393" spans="3:3" x14ac:dyDescent="0.25">
      <c r="C393" s="53"/>
    </row>
    <row r="394" spans="3:3" x14ac:dyDescent="0.25">
      <c r="C394" s="53"/>
    </row>
    <row r="395" spans="3:3" x14ac:dyDescent="0.25">
      <c r="C395" s="53"/>
    </row>
    <row r="396" spans="3:3" x14ac:dyDescent="0.25">
      <c r="C396" s="53"/>
    </row>
    <row r="397" spans="3:3" x14ac:dyDescent="0.25">
      <c r="C397" s="53"/>
    </row>
    <row r="398" spans="3:3" x14ac:dyDescent="0.25">
      <c r="C398" s="53"/>
    </row>
    <row r="399" spans="3:3" x14ac:dyDescent="0.25">
      <c r="C399" s="53"/>
    </row>
    <row r="400" spans="3:3" x14ac:dyDescent="0.25">
      <c r="C400" s="53"/>
    </row>
    <row r="401" spans="3:3" x14ac:dyDescent="0.25">
      <c r="C401" s="53"/>
    </row>
    <row r="402" spans="3:3" x14ac:dyDescent="0.25">
      <c r="C402" s="53"/>
    </row>
    <row r="403" spans="3:3" x14ac:dyDescent="0.25">
      <c r="C403" s="53"/>
    </row>
    <row r="404" spans="3:3" x14ac:dyDescent="0.25">
      <c r="C404" s="53"/>
    </row>
    <row r="405" spans="3:3" x14ac:dyDescent="0.25">
      <c r="C405" s="53"/>
    </row>
    <row r="406" spans="3:3" x14ac:dyDescent="0.25">
      <c r="C406" s="53"/>
    </row>
    <row r="407" spans="3:3" x14ac:dyDescent="0.25">
      <c r="C407" s="53"/>
    </row>
    <row r="408" spans="3:3" x14ac:dyDescent="0.25">
      <c r="C408" s="53"/>
    </row>
    <row r="409" spans="3:3" x14ac:dyDescent="0.25">
      <c r="C409" s="53"/>
    </row>
    <row r="410" spans="3:3" x14ac:dyDescent="0.25">
      <c r="C410" s="53"/>
    </row>
    <row r="411" spans="3:3" x14ac:dyDescent="0.25">
      <c r="C411" s="53"/>
    </row>
    <row r="412" spans="3:3" x14ac:dyDescent="0.25">
      <c r="C412" s="53"/>
    </row>
    <row r="413" spans="3:3" x14ac:dyDescent="0.25">
      <c r="C413" s="53"/>
    </row>
    <row r="414" spans="3:3" x14ac:dyDescent="0.25">
      <c r="C414" s="53"/>
    </row>
    <row r="415" spans="3:3" x14ac:dyDescent="0.25">
      <c r="C415" s="53"/>
    </row>
    <row r="416" spans="3:3" x14ac:dyDescent="0.25">
      <c r="C416" s="53"/>
    </row>
    <row r="417" spans="3:3" x14ac:dyDescent="0.25">
      <c r="C417" s="53"/>
    </row>
    <row r="418" spans="3:3" x14ac:dyDescent="0.25">
      <c r="C418" s="53"/>
    </row>
    <row r="419" spans="3:3" x14ac:dyDescent="0.25">
      <c r="C419" s="53"/>
    </row>
    <row r="420" spans="3:3" x14ac:dyDescent="0.25">
      <c r="C420" s="53"/>
    </row>
    <row r="421" spans="3:3" x14ac:dyDescent="0.25">
      <c r="C421" s="53"/>
    </row>
    <row r="422" spans="3:3" x14ac:dyDescent="0.25">
      <c r="C422" s="53"/>
    </row>
    <row r="423" spans="3:3" x14ac:dyDescent="0.25">
      <c r="C423" s="53"/>
    </row>
    <row r="424" spans="3:3" x14ac:dyDescent="0.25">
      <c r="C424" s="53"/>
    </row>
    <row r="425" spans="3:3" x14ac:dyDescent="0.25">
      <c r="C425" s="53"/>
    </row>
    <row r="426" spans="3:3" x14ac:dyDescent="0.25">
      <c r="C426" s="53"/>
    </row>
    <row r="427" spans="3:3" x14ac:dyDescent="0.25">
      <c r="C427" s="53"/>
    </row>
    <row r="428" spans="3:3" x14ac:dyDescent="0.25">
      <c r="C428" s="53"/>
    </row>
    <row r="429" spans="3:3" x14ac:dyDescent="0.25">
      <c r="C429" s="53"/>
    </row>
    <row r="430" spans="3:3" x14ac:dyDescent="0.25">
      <c r="C430" s="53"/>
    </row>
    <row r="431" spans="3:3" x14ac:dyDescent="0.25">
      <c r="C431" s="53"/>
    </row>
    <row r="432" spans="3:3" x14ac:dyDescent="0.25">
      <c r="C432" s="53"/>
    </row>
    <row r="433" spans="3:3" x14ac:dyDescent="0.25">
      <c r="C433" s="53"/>
    </row>
    <row r="434" spans="3:3" x14ac:dyDescent="0.25">
      <c r="C434" s="53"/>
    </row>
    <row r="435" spans="3:3" x14ac:dyDescent="0.25">
      <c r="C435" s="53"/>
    </row>
    <row r="436" spans="3:3" x14ac:dyDescent="0.25">
      <c r="C436" s="53"/>
    </row>
    <row r="437" spans="3:3" x14ac:dyDescent="0.25">
      <c r="C437" s="53"/>
    </row>
    <row r="438" spans="3:3" x14ac:dyDescent="0.25">
      <c r="C438" s="53"/>
    </row>
    <row r="439" spans="3:3" x14ac:dyDescent="0.25">
      <c r="C439" s="53"/>
    </row>
    <row r="440" spans="3:3" x14ac:dyDescent="0.25">
      <c r="C440" s="53"/>
    </row>
    <row r="441" spans="3:3" x14ac:dyDescent="0.25">
      <c r="C441" s="53"/>
    </row>
    <row r="442" spans="3:3" x14ac:dyDescent="0.25">
      <c r="C442" s="53"/>
    </row>
    <row r="443" spans="3:3" x14ac:dyDescent="0.25">
      <c r="C443" s="53"/>
    </row>
    <row r="444" spans="3:3" x14ac:dyDescent="0.25">
      <c r="C444" s="53"/>
    </row>
    <row r="445" spans="3:3" x14ac:dyDescent="0.25">
      <c r="C445" s="53"/>
    </row>
    <row r="446" spans="3:3" x14ac:dyDescent="0.25">
      <c r="C446" s="53"/>
    </row>
    <row r="447" spans="3:3" x14ac:dyDescent="0.25">
      <c r="C447" s="53"/>
    </row>
    <row r="448" spans="3:3" x14ac:dyDescent="0.25">
      <c r="C448" s="53"/>
    </row>
    <row r="449" spans="3:3" x14ac:dyDescent="0.25">
      <c r="C449" s="53"/>
    </row>
    <row r="450" spans="3:3" x14ac:dyDescent="0.25">
      <c r="C450" s="53"/>
    </row>
    <row r="451" spans="3:3" x14ac:dyDescent="0.25">
      <c r="C451" s="53"/>
    </row>
    <row r="452" spans="3:3" x14ac:dyDescent="0.25">
      <c r="C452" s="53"/>
    </row>
    <row r="453" spans="3:3" x14ac:dyDescent="0.25">
      <c r="C453" s="53"/>
    </row>
    <row r="454" spans="3:3" x14ac:dyDescent="0.25">
      <c r="C454" s="53"/>
    </row>
    <row r="455" spans="3:3" x14ac:dyDescent="0.25">
      <c r="C455" s="53"/>
    </row>
    <row r="456" spans="3:3" x14ac:dyDescent="0.25">
      <c r="C456" s="53"/>
    </row>
    <row r="457" spans="3:3" x14ac:dyDescent="0.25">
      <c r="C457" s="53"/>
    </row>
    <row r="458" spans="3:3" x14ac:dyDescent="0.25">
      <c r="C458" s="53"/>
    </row>
    <row r="459" spans="3:3" x14ac:dyDescent="0.25">
      <c r="C459" s="53"/>
    </row>
    <row r="460" spans="3:3" x14ac:dyDescent="0.25">
      <c r="C460" s="53"/>
    </row>
    <row r="461" spans="3:3" x14ac:dyDescent="0.25">
      <c r="C461" s="53"/>
    </row>
    <row r="462" spans="3:3" x14ac:dyDescent="0.25">
      <c r="C462" s="53"/>
    </row>
    <row r="463" spans="3:3" x14ac:dyDescent="0.25">
      <c r="C463" s="53"/>
    </row>
    <row r="464" spans="3:3" x14ac:dyDescent="0.25">
      <c r="C464" s="53"/>
    </row>
    <row r="465" spans="3:3" x14ac:dyDescent="0.25">
      <c r="C465" s="53"/>
    </row>
    <row r="466" spans="3:3" x14ac:dyDescent="0.25">
      <c r="C466" s="53"/>
    </row>
    <row r="467" spans="3:3" x14ac:dyDescent="0.25">
      <c r="C467" s="53"/>
    </row>
    <row r="468" spans="3:3" x14ac:dyDescent="0.25">
      <c r="C468" s="53"/>
    </row>
    <row r="469" spans="3:3" x14ac:dyDescent="0.25">
      <c r="C469" s="53"/>
    </row>
    <row r="470" spans="3:3" x14ac:dyDescent="0.25">
      <c r="C470" s="53"/>
    </row>
    <row r="471" spans="3:3" x14ac:dyDescent="0.25">
      <c r="C471" s="53"/>
    </row>
    <row r="472" spans="3:3" x14ac:dyDescent="0.25">
      <c r="C472" s="53"/>
    </row>
    <row r="473" spans="3:3" x14ac:dyDescent="0.25">
      <c r="C473" s="53"/>
    </row>
    <row r="474" spans="3:3" x14ac:dyDescent="0.25">
      <c r="C474" s="53"/>
    </row>
    <row r="475" spans="3:3" x14ac:dyDescent="0.25">
      <c r="C475" s="53"/>
    </row>
    <row r="476" spans="3:3" x14ac:dyDescent="0.25">
      <c r="C476" s="53"/>
    </row>
    <row r="477" spans="3:3" x14ac:dyDescent="0.25">
      <c r="C477" s="53"/>
    </row>
    <row r="478" spans="3:3" x14ac:dyDescent="0.25">
      <c r="C478" s="53"/>
    </row>
    <row r="479" spans="3:3" x14ac:dyDescent="0.25">
      <c r="C479" s="53"/>
    </row>
    <row r="480" spans="3:3" x14ac:dyDescent="0.25">
      <c r="C480" s="53"/>
    </row>
    <row r="481" spans="3:3" x14ac:dyDescent="0.25">
      <c r="C481" s="53"/>
    </row>
    <row r="482" spans="3:3" x14ac:dyDescent="0.25">
      <c r="C482" s="53"/>
    </row>
    <row r="483" spans="3:3" x14ac:dyDescent="0.25">
      <c r="C483" s="53"/>
    </row>
    <row r="484" spans="3:3" x14ac:dyDescent="0.25">
      <c r="C484" s="53"/>
    </row>
    <row r="485" spans="3:3" x14ac:dyDescent="0.25">
      <c r="C485" s="53"/>
    </row>
    <row r="486" spans="3:3" x14ac:dyDescent="0.25">
      <c r="C486" s="53"/>
    </row>
    <row r="487" spans="3:3" x14ac:dyDescent="0.25">
      <c r="C487" s="53"/>
    </row>
    <row r="488" spans="3:3" x14ac:dyDescent="0.25">
      <c r="C488" s="53"/>
    </row>
    <row r="489" spans="3:3" x14ac:dyDescent="0.25">
      <c r="C489" s="53"/>
    </row>
    <row r="490" spans="3:3" x14ac:dyDescent="0.25">
      <c r="C490" s="53"/>
    </row>
    <row r="491" spans="3:3" x14ac:dyDescent="0.25">
      <c r="C491" s="53"/>
    </row>
    <row r="492" spans="3:3" x14ac:dyDescent="0.25">
      <c r="C492" s="53"/>
    </row>
    <row r="493" spans="3:3" x14ac:dyDescent="0.25">
      <c r="C493" s="53"/>
    </row>
    <row r="494" spans="3:3" x14ac:dyDescent="0.25">
      <c r="C494" s="53"/>
    </row>
    <row r="495" spans="3:3" x14ac:dyDescent="0.25">
      <c r="C495" s="53"/>
    </row>
    <row r="496" spans="3:3" x14ac:dyDescent="0.25">
      <c r="C496" s="53"/>
    </row>
    <row r="497" spans="3:3" x14ac:dyDescent="0.25">
      <c r="C497" s="53"/>
    </row>
    <row r="498" spans="3:3" x14ac:dyDescent="0.25">
      <c r="C498" s="53"/>
    </row>
    <row r="499" spans="3:3" x14ac:dyDescent="0.25">
      <c r="C499" s="53"/>
    </row>
    <row r="500" spans="3:3" x14ac:dyDescent="0.25">
      <c r="C500" s="53"/>
    </row>
    <row r="501" spans="3:3" x14ac:dyDescent="0.25">
      <c r="C501" s="53"/>
    </row>
    <row r="502" spans="3:3" x14ac:dyDescent="0.25">
      <c r="C502" s="53"/>
    </row>
    <row r="503" spans="3:3" x14ac:dyDescent="0.25">
      <c r="C503" s="53"/>
    </row>
    <row r="504" spans="3:3" x14ac:dyDescent="0.25">
      <c r="C504" s="53"/>
    </row>
    <row r="505" spans="3:3" x14ac:dyDescent="0.25">
      <c r="C505" s="53"/>
    </row>
    <row r="506" spans="3:3" x14ac:dyDescent="0.25">
      <c r="C506" s="53"/>
    </row>
    <row r="507" spans="3:3" x14ac:dyDescent="0.25">
      <c r="C507" s="53"/>
    </row>
    <row r="508" spans="3:3" x14ac:dyDescent="0.25">
      <c r="C508" s="53"/>
    </row>
    <row r="509" spans="3:3" x14ac:dyDescent="0.25">
      <c r="C509" s="53"/>
    </row>
    <row r="510" spans="3:3" x14ac:dyDescent="0.25">
      <c r="C510" s="53"/>
    </row>
    <row r="511" spans="3:3" x14ac:dyDescent="0.25">
      <c r="C511" s="53"/>
    </row>
    <row r="512" spans="3:3" x14ac:dyDescent="0.25">
      <c r="C512" s="53"/>
    </row>
    <row r="513" spans="3:3" x14ac:dyDescent="0.25">
      <c r="C513" s="53"/>
    </row>
    <row r="514" spans="3:3" x14ac:dyDescent="0.25">
      <c r="C514" s="53"/>
    </row>
    <row r="515" spans="3:3" x14ac:dyDescent="0.25">
      <c r="C515" s="53"/>
    </row>
    <row r="516" spans="3:3" x14ac:dyDescent="0.25">
      <c r="C516" s="53"/>
    </row>
    <row r="517" spans="3:3" x14ac:dyDescent="0.25">
      <c r="C517" s="53"/>
    </row>
    <row r="518" spans="3:3" x14ac:dyDescent="0.25">
      <c r="C518" s="53"/>
    </row>
    <row r="519" spans="3:3" x14ac:dyDescent="0.25">
      <c r="C519" s="53"/>
    </row>
    <row r="520" spans="3:3" x14ac:dyDescent="0.25">
      <c r="C520" s="53"/>
    </row>
    <row r="521" spans="3:3" x14ac:dyDescent="0.25">
      <c r="C521" s="53"/>
    </row>
    <row r="522" spans="3:3" x14ac:dyDescent="0.25">
      <c r="C522" s="53"/>
    </row>
    <row r="523" spans="3:3" x14ac:dyDescent="0.25">
      <c r="C523" s="53"/>
    </row>
    <row r="524" spans="3:3" x14ac:dyDescent="0.25">
      <c r="C524" s="53"/>
    </row>
    <row r="525" spans="3:3" x14ac:dyDescent="0.25">
      <c r="C525" s="53"/>
    </row>
    <row r="526" spans="3:3" x14ac:dyDescent="0.25">
      <c r="C526" s="53"/>
    </row>
    <row r="527" spans="3:3" x14ac:dyDescent="0.25">
      <c r="C527" s="53"/>
    </row>
    <row r="528" spans="3:3" x14ac:dyDescent="0.25">
      <c r="C528" s="53"/>
    </row>
    <row r="529" spans="3:3" x14ac:dyDescent="0.25">
      <c r="C529" s="53"/>
    </row>
    <row r="530" spans="3:3" x14ac:dyDescent="0.25">
      <c r="C530" s="53"/>
    </row>
    <row r="531" spans="3:3" x14ac:dyDescent="0.25">
      <c r="C531" s="53"/>
    </row>
    <row r="532" spans="3:3" x14ac:dyDescent="0.25">
      <c r="C532" s="53"/>
    </row>
    <row r="533" spans="3:3" x14ac:dyDescent="0.25">
      <c r="C533" s="53"/>
    </row>
    <row r="534" spans="3:3" x14ac:dyDescent="0.25">
      <c r="C534" s="53"/>
    </row>
    <row r="535" spans="3:3" x14ac:dyDescent="0.25">
      <c r="C535" s="53"/>
    </row>
    <row r="536" spans="3:3" x14ac:dyDescent="0.25">
      <c r="C536" s="53"/>
    </row>
    <row r="537" spans="3:3" x14ac:dyDescent="0.25">
      <c r="C537" s="53"/>
    </row>
    <row r="538" spans="3:3" x14ac:dyDescent="0.25">
      <c r="C538" s="53"/>
    </row>
    <row r="539" spans="3:3" x14ac:dyDescent="0.25">
      <c r="C539" s="53"/>
    </row>
    <row r="540" spans="3:3" x14ac:dyDescent="0.25">
      <c r="C540" s="53"/>
    </row>
    <row r="541" spans="3:3" x14ac:dyDescent="0.25">
      <c r="C541" s="53"/>
    </row>
    <row r="542" spans="3:3" x14ac:dyDescent="0.25">
      <c r="C542" s="53"/>
    </row>
    <row r="543" spans="3:3" x14ac:dyDescent="0.25">
      <c r="C543" s="53"/>
    </row>
    <row r="544" spans="3:3" x14ac:dyDescent="0.25">
      <c r="C544" s="53"/>
    </row>
    <row r="545" spans="3:3" x14ac:dyDescent="0.25">
      <c r="C545" s="53"/>
    </row>
    <row r="546" spans="3:3" x14ac:dyDescent="0.25">
      <c r="C546" s="53"/>
    </row>
    <row r="547" spans="3:3" x14ac:dyDescent="0.25">
      <c r="C547" s="53"/>
    </row>
    <row r="548" spans="3:3" x14ac:dyDescent="0.25">
      <c r="C548" s="53"/>
    </row>
    <row r="549" spans="3:3" x14ac:dyDescent="0.25">
      <c r="C549" s="53"/>
    </row>
    <row r="550" spans="3:3" x14ac:dyDescent="0.25">
      <c r="C550" s="53"/>
    </row>
    <row r="551" spans="3:3" x14ac:dyDescent="0.25">
      <c r="C551" s="53"/>
    </row>
    <row r="552" spans="3:3" x14ac:dyDescent="0.25">
      <c r="C552" s="53"/>
    </row>
    <row r="553" spans="3:3" x14ac:dyDescent="0.25">
      <c r="C553" s="53"/>
    </row>
    <row r="554" spans="3:3" x14ac:dyDescent="0.25">
      <c r="C554" s="53"/>
    </row>
    <row r="555" spans="3:3" x14ac:dyDescent="0.25">
      <c r="C555" s="53"/>
    </row>
    <row r="556" spans="3:3" x14ac:dyDescent="0.25">
      <c r="C556" s="53"/>
    </row>
    <row r="557" spans="3:3" x14ac:dyDescent="0.25">
      <c r="C557" s="53"/>
    </row>
    <row r="558" spans="3:3" x14ac:dyDescent="0.25">
      <c r="C558" s="53"/>
    </row>
    <row r="559" spans="3:3" x14ac:dyDescent="0.25">
      <c r="C559" s="53"/>
    </row>
    <row r="560" spans="3:3" x14ac:dyDescent="0.25">
      <c r="C560" s="53"/>
    </row>
    <row r="561" spans="3:3" x14ac:dyDescent="0.25">
      <c r="C561" s="53"/>
    </row>
    <row r="562" spans="3:3" x14ac:dyDescent="0.25">
      <c r="C562" s="53"/>
    </row>
    <row r="563" spans="3:3" x14ac:dyDescent="0.25">
      <c r="C563" s="53"/>
    </row>
    <row r="564" spans="3:3" x14ac:dyDescent="0.25">
      <c r="C564" s="53"/>
    </row>
    <row r="565" spans="3:3" x14ac:dyDescent="0.25">
      <c r="C565" s="53"/>
    </row>
    <row r="566" spans="3:3" x14ac:dyDescent="0.25">
      <c r="C566" s="53"/>
    </row>
    <row r="567" spans="3:3" x14ac:dyDescent="0.25">
      <c r="C567" s="53"/>
    </row>
    <row r="568" spans="3:3" x14ac:dyDescent="0.25">
      <c r="C568" s="53"/>
    </row>
    <row r="569" spans="3:3" x14ac:dyDescent="0.25">
      <c r="C569" s="53"/>
    </row>
    <row r="570" spans="3:3" x14ac:dyDescent="0.25">
      <c r="C570" s="53"/>
    </row>
    <row r="571" spans="3:3" x14ac:dyDescent="0.25">
      <c r="C571" s="53"/>
    </row>
    <row r="572" spans="3:3" x14ac:dyDescent="0.25">
      <c r="C572" s="53"/>
    </row>
    <row r="573" spans="3:3" x14ac:dyDescent="0.25">
      <c r="C573" s="53"/>
    </row>
    <row r="574" spans="3:3" x14ac:dyDescent="0.25">
      <c r="C574" s="53"/>
    </row>
    <row r="575" spans="3:3" x14ac:dyDescent="0.25">
      <c r="C575" s="53"/>
    </row>
    <row r="576" spans="3:3" x14ac:dyDescent="0.25">
      <c r="C576" s="53"/>
    </row>
    <row r="577" spans="3:3" x14ac:dyDescent="0.25">
      <c r="C577" s="53"/>
    </row>
    <row r="578" spans="3:3" x14ac:dyDescent="0.25">
      <c r="C578" s="53"/>
    </row>
  </sheetData>
  <mergeCells count="58">
    <mergeCell ref="A132:A154"/>
    <mergeCell ref="C132:C154"/>
    <mergeCell ref="B95:O95"/>
    <mergeCell ref="A90:A93"/>
    <mergeCell ref="E22:G22"/>
    <mergeCell ref="E23:F23"/>
    <mergeCell ref="G23:G24"/>
    <mergeCell ref="C84:C85"/>
    <mergeCell ref="B25:O25"/>
    <mergeCell ref="I23:J23"/>
    <mergeCell ref="D22:D24"/>
    <mergeCell ref="B89:O89"/>
    <mergeCell ref="C86:C87"/>
    <mergeCell ref="C22:C24"/>
    <mergeCell ref="A129:A130"/>
    <mergeCell ref="A122:A128"/>
    <mergeCell ref="B1:O1"/>
    <mergeCell ref="B2:O2"/>
    <mergeCell ref="B3:O3"/>
    <mergeCell ref="B4:O4"/>
    <mergeCell ref="I22:K22"/>
    <mergeCell ref="A20:O20"/>
    <mergeCell ref="L22:L24"/>
    <mergeCell ref="M22:O22"/>
    <mergeCell ref="M23:N23"/>
    <mergeCell ref="O23:O24"/>
    <mergeCell ref="A22:A24"/>
    <mergeCell ref="B22:B24"/>
    <mergeCell ref="H22:H24"/>
    <mergeCell ref="B5:O5"/>
    <mergeCell ref="B9:O9"/>
    <mergeCell ref="B10:N10"/>
    <mergeCell ref="C129:C130"/>
    <mergeCell ref="C102:C103"/>
    <mergeCell ref="C104:C105"/>
    <mergeCell ref="C112:C113"/>
    <mergeCell ref="C116:C117"/>
    <mergeCell ref="B121:O121"/>
    <mergeCell ref="C114:C115"/>
    <mergeCell ref="C106:C107"/>
    <mergeCell ref="C110:C111"/>
    <mergeCell ref="C108:C109"/>
    <mergeCell ref="C118:C119"/>
    <mergeCell ref="C100:C101"/>
    <mergeCell ref="B6:N6"/>
    <mergeCell ref="B7:O7"/>
    <mergeCell ref="B8:N8"/>
    <mergeCell ref="C98:C99"/>
    <mergeCell ref="K23:K24"/>
    <mergeCell ref="C96:C97"/>
    <mergeCell ref="B11:O11"/>
    <mergeCell ref="B12:N12"/>
    <mergeCell ref="B13:O13"/>
    <mergeCell ref="B14:N14"/>
    <mergeCell ref="B15:O15"/>
    <mergeCell ref="B16:N16"/>
    <mergeCell ref="B17:O17"/>
    <mergeCell ref="B18:N18"/>
  </mergeCells>
  <phoneticPr fontId="2" type="noConversion"/>
  <pageMargins left="1.1811023622047245" right="0.39370078740157483" top="0.78740157480314965" bottom="0.78740157480314965" header="0" footer="0"/>
  <pageSetup paperSize="9" scale="9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9"/>
  <sheetViews>
    <sheetView showZeros="0" zoomScaleNormal="100" workbookViewId="0">
      <selection activeCell="U22" sqref="U22"/>
    </sheetView>
  </sheetViews>
  <sheetFormatPr defaultRowHeight="15" x14ac:dyDescent="0.25"/>
  <cols>
    <col min="1" max="1" width="5" style="2" customWidth="1"/>
    <col min="2" max="2" width="40.7109375" style="2" customWidth="1"/>
    <col min="3" max="3" width="6.7109375" style="3" customWidth="1"/>
    <col min="4" max="11" width="10" style="2" hidden="1" customWidth="1"/>
    <col min="12" max="15" width="9.42578125" style="2" customWidth="1"/>
    <col min="16" max="16" width="9.140625" style="2" hidden="1" customWidth="1"/>
    <col min="17" max="17" width="10.140625" style="2" hidden="1" customWidth="1"/>
    <col min="18" max="18" width="9.140625" style="2" customWidth="1"/>
    <col min="19" max="16384" width="9.140625" style="2"/>
  </cols>
  <sheetData>
    <row r="1" spans="1:15" x14ac:dyDescent="0.25">
      <c r="B1" s="623" t="s">
        <v>308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</row>
    <row r="2" spans="1:15" x14ac:dyDescent="0.25">
      <c r="B2" s="623" t="s">
        <v>511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</row>
    <row r="3" spans="1:15" x14ac:dyDescent="0.25">
      <c r="B3" s="623" t="s">
        <v>524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</row>
    <row r="4" spans="1:15" ht="12.75" customHeight="1" x14ac:dyDescent="0.25">
      <c r="B4" s="623" t="s">
        <v>321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</row>
    <row r="5" spans="1:15" hidden="1" x14ac:dyDescent="0.25">
      <c r="B5" s="623" t="s">
        <v>474</v>
      </c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</row>
    <row r="6" spans="1:15" hidden="1" x14ac:dyDescent="0.25">
      <c r="B6" s="622" t="s">
        <v>470</v>
      </c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515"/>
    </row>
    <row r="7" spans="1:15" hidden="1" x14ac:dyDescent="0.25">
      <c r="B7" s="623" t="s">
        <v>474</v>
      </c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</row>
    <row r="8" spans="1:15" ht="15" hidden="1" customHeight="1" x14ac:dyDescent="0.25">
      <c r="B8" s="622" t="s">
        <v>470</v>
      </c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519"/>
    </row>
    <row r="9" spans="1:15" hidden="1" x14ac:dyDescent="0.25">
      <c r="B9" s="623" t="s">
        <v>474</v>
      </c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</row>
    <row r="10" spans="1:15" ht="15" hidden="1" customHeight="1" x14ac:dyDescent="0.25">
      <c r="B10" s="622" t="s">
        <v>470</v>
      </c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519"/>
    </row>
    <row r="11" spans="1:15" hidden="1" x14ac:dyDescent="0.25">
      <c r="B11" s="623" t="s">
        <v>474</v>
      </c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</row>
    <row r="12" spans="1:15" ht="15" hidden="1" customHeight="1" x14ac:dyDescent="0.25">
      <c r="B12" s="622" t="s">
        <v>470</v>
      </c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519"/>
    </row>
    <row r="13" spans="1:15" ht="9.75" customHeight="1" x14ac:dyDescent="0.25">
      <c r="A13" s="6"/>
      <c r="B13" s="6"/>
      <c r="C13" s="147"/>
      <c r="D13" s="6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6"/>
    </row>
    <row r="14" spans="1:15" ht="32.25" customHeight="1" x14ac:dyDescent="0.25">
      <c r="A14" s="642" t="s">
        <v>515</v>
      </c>
      <c r="B14" s="642"/>
      <c r="C14" s="642"/>
      <c r="D14" s="642"/>
      <c r="E14" s="642"/>
      <c r="F14" s="642"/>
      <c r="G14" s="642"/>
      <c r="H14" s="642"/>
      <c r="I14" s="642"/>
      <c r="J14" s="642"/>
      <c r="K14" s="642"/>
      <c r="L14" s="642"/>
      <c r="M14" s="642"/>
      <c r="N14" s="642"/>
      <c r="O14" s="642"/>
    </row>
    <row r="15" spans="1:15" x14ac:dyDescent="0.25">
      <c r="A15" s="58"/>
      <c r="B15" s="58"/>
      <c r="C15" s="58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4" t="s">
        <v>376</v>
      </c>
    </row>
    <row r="16" spans="1:15" ht="15" customHeight="1" x14ac:dyDescent="0.25">
      <c r="A16" s="591" t="s">
        <v>5</v>
      </c>
      <c r="B16" s="594" t="s">
        <v>305</v>
      </c>
      <c r="C16" s="594" t="s">
        <v>53</v>
      </c>
      <c r="D16" s="571" t="s">
        <v>316</v>
      </c>
      <c r="E16" s="575" t="s">
        <v>189</v>
      </c>
      <c r="F16" s="575"/>
      <c r="G16" s="576"/>
      <c r="H16" s="597" t="s">
        <v>318</v>
      </c>
      <c r="I16" s="600" t="s">
        <v>189</v>
      </c>
      <c r="J16" s="601"/>
      <c r="K16" s="602"/>
      <c r="L16" s="643" t="s">
        <v>0</v>
      </c>
      <c r="M16" s="579" t="s">
        <v>189</v>
      </c>
      <c r="N16" s="580"/>
      <c r="O16" s="581"/>
    </row>
    <row r="17" spans="1:17" x14ac:dyDescent="0.25">
      <c r="A17" s="592"/>
      <c r="B17" s="595"/>
      <c r="C17" s="595"/>
      <c r="D17" s="572"/>
      <c r="E17" s="576" t="s">
        <v>1</v>
      </c>
      <c r="F17" s="605"/>
      <c r="G17" s="577" t="s">
        <v>2</v>
      </c>
      <c r="H17" s="598"/>
      <c r="I17" s="611" t="s">
        <v>1</v>
      </c>
      <c r="J17" s="611"/>
      <c r="K17" s="590" t="s">
        <v>2</v>
      </c>
      <c r="L17" s="644"/>
      <c r="M17" s="570" t="s">
        <v>1</v>
      </c>
      <c r="N17" s="570"/>
      <c r="O17" s="582" t="s">
        <v>2</v>
      </c>
    </row>
    <row r="18" spans="1:17" ht="28.5" customHeight="1" x14ac:dyDescent="0.25">
      <c r="A18" s="593"/>
      <c r="B18" s="596"/>
      <c r="C18" s="596"/>
      <c r="D18" s="573"/>
      <c r="E18" s="136" t="s">
        <v>3</v>
      </c>
      <c r="F18" s="137" t="s">
        <v>4</v>
      </c>
      <c r="G18" s="577"/>
      <c r="H18" s="599"/>
      <c r="I18" s="139" t="s">
        <v>3</v>
      </c>
      <c r="J18" s="134" t="s">
        <v>4</v>
      </c>
      <c r="K18" s="590"/>
      <c r="L18" s="645"/>
      <c r="M18" s="135" t="s">
        <v>3</v>
      </c>
      <c r="N18" s="133" t="s">
        <v>4</v>
      </c>
      <c r="O18" s="582"/>
    </row>
    <row r="19" spans="1:17" ht="15.95" customHeight="1" x14ac:dyDescent="0.25">
      <c r="A19" s="19" t="s">
        <v>69</v>
      </c>
      <c r="B19" s="567" t="s">
        <v>166</v>
      </c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9"/>
    </row>
    <row r="20" spans="1:17" ht="15" customHeight="1" x14ac:dyDescent="0.25">
      <c r="A20" s="5" t="s">
        <v>177</v>
      </c>
      <c r="B20" s="148" t="s">
        <v>20</v>
      </c>
      <c r="C20" s="81"/>
      <c r="D20" s="8">
        <f t="shared" ref="D20:K20" si="0">D21+D22</f>
        <v>1029.4000000000001</v>
      </c>
      <c r="E20" s="8">
        <f t="shared" si="0"/>
        <v>1020.4</v>
      </c>
      <c r="F20" s="8">
        <f t="shared" si="0"/>
        <v>954.9</v>
      </c>
      <c r="G20" s="8">
        <f t="shared" si="0"/>
        <v>9</v>
      </c>
      <c r="H20" s="9">
        <f t="shared" si="0"/>
        <v>0</v>
      </c>
      <c r="I20" s="9">
        <f t="shared" si="0"/>
        <v>0</v>
      </c>
      <c r="J20" s="9">
        <f t="shared" si="0"/>
        <v>0</v>
      </c>
      <c r="K20" s="9">
        <f t="shared" si="0"/>
        <v>0</v>
      </c>
      <c r="L20" s="11">
        <f t="shared" ref="L20:O20" si="1">L21+L22</f>
        <v>1029.4000000000001</v>
      </c>
      <c r="M20" s="11">
        <f t="shared" si="1"/>
        <v>1020.4</v>
      </c>
      <c r="N20" s="11">
        <f t="shared" si="1"/>
        <v>954.9</v>
      </c>
      <c r="O20" s="11">
        <f t="shared" si="1"/>
        <v>9</v>
      </c>
      <c r="P20" s="70" t="s">
        <v>286</v>
      </c>
      <c r="Q20" s="71"/>
    </row>
    <row r="21" spans="1:17" ht="15" customHeight="1" x14ac:dyDescent="0.25">
      <c r="A21" s="19"/>
      <c r="B21" s="148"/>
      <c r="C21" s="30" t="s">
        <v>30</v>
      </c>
      <c r="D21" s="16">
        <f>E21+G21</f>
        <v>13</v>
      </c>
      <c r="E21" s="16">
        <v>13</v>
      </c>
      <c r="F21" s="16"/>
      <c r="G21" s="16"/>
      <c r="H21" s="10">
        <f t="shared" ref="H21:H29" si="2">I21+K21</f>
        <v>0</v>
      </c>
      <c r="I21" s="10"/>
      <c r="J21" s="10"/>
      <c r="K21" s="10"/>
      <c r="L21" s="12">
        <f t="shared" ref="L21:L29" si="3">M21+O21</f>
        <v>13</v>
      </c>
      <c r="M21" s="12">
        <f t="shared" ref="M21:M29" si="4">E21+I21</f>
        <v>13</v>
      </c>
      <c r="N21" s="12">
        <f t="shared" ref="N21:N29" si="5">F21+J21</f>
        <v>0</v>
      </c>
      <c r="O21" s="12">
        <f t="shared" ref="O21:O29" si="6">G21+K21</f>
        <v>0</v>
      </c>
      <c r="P21" s="70" t="s">
        <v>287</v>
      </c>
      <c r="Q21" s="71"/>
    </row>
    <row r="22" spans="1:17" ht="15" customHeight="1" x14ac:dyDescent="0.25">
      <c r="A22" s="149"/>
      <c r="B22" s="150"/>
      <c r="C22" s="30" t="s">
        <v>50</v>
      </c>
      <c r="D22" s="16">
        <f>E22+G22</f>
        <v>1016.4</v>
      </c>
      <c r="E22" s="16">
        <v>1007.4</v>
      </c>
      <c r="F22" s="16">
        <v>954.9</v>
      </c>
      <c r="G22" s="16">
        <v>9</v>
      </c>
      <c r="H22" s="10">
        <f t="shared" si="2"/>
        <v>0</v>
      </c>
      <c r="I22" s="10"/>
      <c r="J22" s="10"/>
      <c r="K22" s="10"/>
      <c r="L22" s="12">
        <f t="shared" si="3"/>
        <v>1016.4</v>
      </c>
      <c r="M22" s="12">
        <f t="shared" si="4"/>
        <v>1007.4</v>
      </c>
      <c r="N22" s="12">
        <f t="shared" si="5"/>
        <v>954.9</v>
      </c>
      <c r="O22" s="12">
        <f t="shared" si="6"/>
        <v>9</v>
      </c>
      <c r="P22" s="70" t="s">
        <v>288</v>
      </c>
      <c r="Q22" s="71"/>
    </row>
    <row r="23" spans="1:17" ht="15" customHeight="1" x14ac:dyDescent="0.25">
      <c r="A23" s="19" t="s">
        <v>70</v>
      </c>
      <c r="B23" s="148" t="s">
        <v>54</v>
      </c>
      <c r="C23" s="30" t="s">
        <v>50</v>
      </c>
      <c r="D23" s="16">
        <f>E23+G23</f>
        <v>498.7</v>
      </c>
      <c r="E23" s="16">
        <v>495.7</v>
      </c>
      <c r="F23" s="16">
        <v>469.4</v>
      </c>
      <c r="G23" s="16">
        <v>3</v>
      </c>
      <c r="H23" s="10">
        <f t="shared" si="2"/>
        <v>0</v>
      </c>
      <c r="I23" s="10"/>
      <c r="J23" s="10"/>
      <c r="K23" s="10"/>
      <c r="L23" s="12">
        <f t="shared" si="3"/>
        <v>498.7</v>
      </c>
      <c r="M23" s="12">
        <f t="shared" si="4"/>
        <v>495.7</v>
      </c>
      <c r="N23" s="12">
        <f t="shared" si="5"/>
        <v>469.4</v>
      </c>
      <c r="O23" s="12">
        <f t="shared" si="6"/>
        <v>3</v>
      </c>
      <c r="P23" s="70" t="s">
        <v>289</v>
      </c>
      <c r="Q23" s="71"/>
    </row>
    <row r="24" spans="1:17" ht="15" customHeight="1" x14ac:dyDescent="0.25">
      <c r="A24" s="5" t="s">
        <v>71</v>
      </c>
      <c r="B24" s="29" t="s">
        <v>33</v>
      </c>
      <c r="C24" s="30" t="s">
        <v>50</v>
      </c>
      <c r="D24" s="16">
        <f t="shared" ref="D24:D56" si="7">E24+G24</f>
        <v>515.20000000000005</v>
      </c>
      <c r="E24" s="16">
        <v>513</v>
      </c>
      <c r="F24" s="16">
        <v>493.6</v>
      </c>
      <c r="G24" s="16">
        <v>2.2000000000000002</v>
      </c>
      <c r="H24" s="10">
        <f t="shared" si="2"/>
        <v>0</v>
      </c>
      <c r="I24" s="10"/>
      <c r="J24" s="10"/>
      <c r="K24" s="10"/>
      <c r="L24" s="12">
        <f t="shared" si="3"/>
        <v>515.20000000000005</v>
      </c>
      <c r="M24" s="12">
        <f t="shared" si="4"/>
        <v>513</v>
      </c>
      <c r="N24" s="12">
        <f t="shared" si="5"/>
        <v>493.6</v>
      </c>
      <c r="O24" s="12">
        <f t="shared" si="6"/>
        <v>2.2000000000000002</v>
      </c>
      <c r="P24" s="70" t="s">
        <v>292</v>
      </c>
      <c r="Q24" s="71"/>
    </row>
    <row r="25" spans="1:17" ht="15" customHeight="1" x14ac:dyDescent="0.25">
      <c r="A25" s="5" t="s">
        <v>72</v>
      </c>
      <c r="B25" s="29" t="s">
        <v>155</v>
      </c>
      <c r="C25" s="30" t="s">
        <v>50</v>
      </c>
      <c r="D25" s="16">
        <f t="shared" si="7"/>
        <v>714.6</v>
      </c>
      <c r="E25" s="16">
        <v>707.1</v>
      </c>
      <c r="F25" s="16">
        <v>679.4</v>
      </c>
      <c r="G25" s="16">
        <v>7.5</v>
      </c>
      <c r="H25" s="10">
        <f t="shared" si="2"/>
        <v>0</v>
      </c>
      <c r="I25" s="10"/>
      <c r="J25" s="10"/>
      <c r="K25" s="10"/>
      <c r="L25" s="12">
        <f t="shared" si="3"/>
        <v>714.6</v>
      </c>
      <c r="M25" s="12">
        <f t="shared" si="4"/>
        <v>707.1</v>
      </c>
      <c r="N25" s="12">
        <f t="shared" si="5"/>
        <v>679.4</v>
      </c>
      <c r="O25" s="12">
        <f t="shared" si="6"/>
        <v>7.5</v>
      </c>
      <c r="P25" s="70" t="s">
        <v>290</v>
      </c>
      <c r="Q25" s="71"/>
    </row>
    <row r="26" spans="1:17" ht="15" customHeight="1" x14ac:dyDescent="0.25">
      <c r="A26" s="5" t="s">
        <v>73</v>
      </c>
      <c r="B26" s="29" t="s">
        <v>385</v>
      </c>
      <c r="C26" s="30" t="s">
        <v>50</v>
      </c>
      <c r="D26" s="16">
        <f t="shared" si="7"/>
        <v>437.8</v>
      </c>
      <c r="E26" s="16">
        <v>435.3</v>
      </c>
      <c r="F26" s="16">
        <v>415.9</v>
      </c>
      <c r="G26" s="16">
        <v>2.5</v>
      </c>
      <c r="H26" s="10">
        <f t="shared" si="2"/>
        <v>0</v>
      </c>
      <c r="I26" s="10"/>
      <c r="J26" s="10"/>
      <c r="K26" s="10"/>
      <c r="L26" s="12">
        <f t="shared" si="3"/>
        <v>437.8</v>
      </c>
      <c r="M26" s="12">
        <f t="shared" si="4"/>
        <v>435.3</v>
      </c>
      <c r="N26" s="12">
        <f t="shared" si="5"/>
        <v>415.9</v>
      </c>
      <c r="O26" s="12">
        <f t="shared" si="6"/>
        <v>2.5</v>
      </c>
      <c r="P26" s="70" t="s">
        <v>291</v>
      </c>
      <c r="Q26" s="71"/>
    </row>
    <row r="27" spans="1:17" ht="15" customHeight="1" x14ac:dyDescent="0.25">
      <c r="A27" s="13" t="s">
        <v>74</v>
      </c>
      <c r="B27" s="18" t="s">
        <v>148</v>
      </c>
      <c r="C27" s="30" t="s">
        <v>50</v>
      </c>
      <c r="D27" s="16">
        <f t="shared" si="7"/>
        <v>225.1</v>
      </c>
      <c r="E27" s="16">
        <v>224.7</v>
      </c>
      <c r="F27" s="16">
        <v>215.4</v>
      </c>
      <c r="G27" s="16">
        <v>0.4</v>
      </c>
      <c r="H27" s="10">
        <f t="shared" si="2"/>
        <v>0</v>
      </c>
      <c r="I27" s="10"/>
      <c r="J27" s="10"/>
      <c r="K27" s="10"/>
      <c r="L27" s="12">
        <f t="shared" si="3"/>
        <v>225.1</v>
      </c>
      <c r="M27" s="12">
        <f t="shared" si="4"/>
        <v>224.7</v>
      </c>
      <c r="N27" s="12">
        <f t="shared" si="5"/>
        <v>215.4</v>
      </c>
      <c r="O27" s="12">
        <f t="shared" si="6"/>
        <v>0.4</v>
      </c>
      <c r="P27" s="70" t="s">
        <v>293</v>
      </c>
      <c r="Q27" s="71">
        <f>L21+L56</f>
        <v>40.9</v>
      </c>
    </row>
    <row r="28" spans="1:17" ht="15" customHeight="1" x14ac:dyDescent="0.25">
      <c r="A28" s="19" t="s">
        <v>75</v>
      </c>
      <c r="B28" s="31" t="s">
        <v>322</v>
      </c>
      <c r="C28" s="30" t="s">
        <v>50</v>
      </c>
      <c r="D28" s="16">
        <f t="shared" si="7"/>
        <v>435.3</v>
      </c>
      <c r="E28" s="16">
        <v>433.1</v>
      </c>
      <c r="F28" s="16">
        <v>413</v>
      </c>
      <c r="G28" s="16">
        <v>2.2000000000000002</v>
      </c>
      <c r="H28" s="10">
        <f t="shared" si="2"/>
        <v>0</v>
      </c>
      <c r="I28" s="10"/>
      <c r="J28" s="10"/>
      <c r="K28" s="10"/>
      <c r="L28" s="12">
        <f t="shared" si="3"/>
        <v>435.3</v>
      </c>
      <c r="M28" s="12">
        <f t="shared" si="4"/>
        <v>433.1</v>
      </c>
      <c r="N28" s="12">
        <f t="shared" si="5"/>
        <v>413</v>
      </c>
      <c r="O28" s="12">
        <f t="shared" si="6"/>
        <v>2.2000000000000002</v>
      </c>
      <c r="P28" s="70" t="s">
        <v>294</v>
      </c>
      <c r="Q28" s="71">
        <f>SUM(L22:L55)</f>
        <v>9817.8000000000029</v>
      </c>
    </row>
    <row r="29" spans="1:17" ht="15" customHeight="1" x14ac:dyDescent="0.25">
      <c r="A29" s="5" t="s">
        <v>76</v>
      </c>
      <c r="B29" s="29" t="s">
        <v>386</v>
      </c>
      <c r="C29" s="15" t="s">
        <v>50</v>
      </c>
      <c r="D29" s="16">
        <f t="shared" si="7"/>
        <v>466</v>
      </c>
      <c r="E29" s="16">
        <v>462</v>
      </c>
      <c r="F29" s="16">
        <v>445.2</v>
      </c>
      <c r="G29" s="16">
        <v>4</v>
      </c>
      <c r="H29" s="10">
        <f t="shared" si="2"/>
        <v>0</v>
      </c>
      <c r="I29" s="10"/>
      <c r="J29" s="10"/>
      <c r="K29" s="10"/>
      <c r="L29" s="12">
        <f t="shared" si="3"/>
        <v>466</v>
      </c>
      <c r="M29" s="12">
        <f t="shared" si="4"/>
        <v>462</v>
      </c>
      <c r="N29" s="12">
        <f t="shared" si="5"/>
        <v>445.2</v>
      </c>
      <c r="O29" s="12">
        <f t="shared" si="6"/>
        <v>4</v>
      </c>
      <c r="P29" s="70" t="s">
        <v>295</v>
      </c>
      <c r="Q29" s="71"/>
    </row>
    <row r="30" spans="1:17" ht="15" customHeight="1" x14ac:dyDescent="0.25">
      <c r="A30" s="5" t="s">
        <v>77</v>
      </c>
      <c r="B30" s="29" t="s">
        <v>387</v>
      </c>
      <c r="C30" s="15" t="s">
        <v>50</v>
      </c>
      <c r="D30" s="16">
        <f t="shared" si="7"/>
        <v>683.3</v>
      </c>
      <c r="E30" s="16">
        <v>679.8</v>
      </c>
      <c r="F30" s="16">
        <v>644</v>
      </c>
      <c r="G30" s="16">
        <v>3.5</v>
      </c>
      <c r="H30" s="10">
        <f t="shared" ref="H30:H56" si="8">I30+K30</f>
        <v>0</v>
      </c>
      <c r="I30" s="10"/>
      <c r="J30" s="10"/>
      <c r="K30" s="10"/>
      <c r="L30" s="12">
        <f t="shared" ref="L30:L56" si="9">M30+O30</f>
        <v>683.3</v>
      </c>
      <c r="M30" s="12">
        <f t="shared" ref="M30:M56" si="10">E30+I30</f>
        <v>679.8</v>
      </c>
      <c r="N30" s="12">
        <f t="shared" ref="N30:N56" si="11">F30+J30</f>
        <v>644</v>
      </c>
      <c r="O30" s="12">
        <f t="shared" ref="O30:O56" si="12">G30+K30</f>
        <v>3.5</v>
      </c>
      <c r="P30" s="75" t="s">
        <v>167</v>
      </c>
      <c r="Q30" s="76">
        <f>SUM(Q20:Q29)</f>
        <v>9858.7000000000025</v>
      </c>
    </row>
    <row r="31" spans="1:17" ht="15" customHeight="1" x14ac:dyDescent="0.25">
      <c r="A31" s="5" t="s">
        <v>78</v>
      </c>
      <c r="B31" s="29" t="s">
        <v>388</v>
      </c>
      <c r="C31" s="15" t="s">
        <v>50</v>
      </c>
      <c r="D31" s="16">
        <f t="shared" si="7"/>
        <v>577.5</v>
      </c>
      <c r="E31" s="16">
        <v>574</v>
      </c>
      <c r="F31" s="16">
        <v>549.4</v>
      </c>
      <c r="G31" s="16">
        <v>3.5</v>
      </c>
      <c r="H31" s="10">
        <f t="shared" si="8"/>
        <v>0</v>
      </c>
      <c r="I31" s="10"/>
      <c r="J31" s="10"/>
      <c r="K31" s="10"/>
      <c r="L31" s="12">
        <f t="shared" si="9"/>
        <v>577.5</v>
      </c>
      <c r="M31" s="12">
        <f t="shared" si="10"/>
        <v>574</v>
      </c>
      <c r="N31" s="12">
        <f t="shared" si="11"/>
        <v>549.4</v>
      </c>
      <c r="O31" s="12">
        <f t="shared" si="12"/>
        <v>3.5</v>
      </c>
      <c r="P31" s="77"/>
      <c r="Q31" s="77"/>
    </row>
    <row r="32" spans="1:17" ht="15" customHeight="1" x14ac:dyDescent="0.25">
      <c r="A32" s="5" t="s">
        <v>79</v>
      </c>
      <c r="B32" s="29" t="s">
        <v>363</v>
      </c>
      <c r="C32" s="15" t="s">
        <v>50</v>
      </c>
      <c r="D32" s="16">
        <f t="shared" si="7"/>
        <v>721.4</v>
      </c>
      <c r="E32" s="16">
        <v>715.9</v>
      </c>
      <c r="F32" s="16">
        <v>663.4</v>
      </c>
      <c r="G32" s="16">
        <v>5.5</v>
      </c>
      <c r="H32" s="10">
        <f t="shared" si="8"/>
        <v>0</v>
      </c>
      <c r="I32" s="10"/>
      <c r="J32" s="10"/>
      <c r="K32" s="10"/>
      <c r="L32" s="12">
        <f t="shared" si="9"/>
        <v>721.4</v>
      </c>
      <c r="M32" s="12">
        <f t="shared" si="10"/>
        <v>715.9</v>
      </c>
      <c r="N32" s="12">
        <f t="shared" si="11"/>
        <v>663.4</v>
      </c>
      <c r="O32" s="12">
        <f t="shared" si="12"/>
        <v>5.5</v>
      </c>
      <c r="P32" s="77"/>
      <c r="Q32" s="77">
        <f>Q30-L57</f>
        <v>0</v>
      </c>
    </row>
    <row r="33" spans="1:17" ht="15" customHeight="1" x14ac:dyDescent="0.25">
      <c r="A33" s="5" t="s">
        <v>80</v>
      </c>
      <c r="B33" s="93" t="s">
        <v>45</v>
      </c>
      <c r="C33" s="30" t="s">
        <v>50</v>
      </c>
      <c r="D33" s="16">
        <f t="shared" si="7"/>
        <v>165.7</v>
      </c>
      <c r="E33" s="16">
        <v>165.1</v>
      </c>
      <c r="F33" s="16">
        <v>160.6</v>
      </c>
      <c r="G33" s="16">
        <v>0.6</v>
      </c>
      <c r="H33" s="10">
        <f t="shared" si="8"/>
        <v>0</v>
      </c>
      <c r="I33" s="10"/>
      <c r="J33" s="10"/>
      <c r="K33" s="10"/>
      <c r="L33" s="12">
        <f t="shared" si="9"/>
        <v>165.7</v>
      </c>
      <c r="M33" s="12">
        <f t="shared" si="10"/>
        <v>165.1</v>
      </c>
      <c r="N33" s="12">
        <f t="shared" si="11"/>
        <v>160.6</v>
      </c>
      <c r="O33" s="12">
        <f t="shared" si="12"/>
        <v>0.6</v>
      </c>
    </row>
    <row r="34" spans="1:17" ht="15" customHeight="1" x14ac:dyDescent="0.25">
      <c r="A34" s="5" t="s">
        <v>81</v>
      </c>
      <c r="B34" s="29" t="s">
        <v>42</v>
      </c>
      <c r="C34" s="30" t="s">
        <v>50</v>
      </c>
      <c r="D34" s="16">
        <f t="shared" si="7"/>
        <v>100.6</v>
      </c>
      <c r="E34" s="16">
        <v>100.6</v>
      </c>
      <c r="F34" s="16">
        <v>94</v>
      </c>
      <c r="G34" s="16"/>
      <c r="H34" s="10">
        <f t="shared" si="8"/>
        <v>0</v>
      </c>
      <c r="I34" s="10"/>
      <c r="J34" s="10"/>
      <c r="K34" s="10"/>
      <c r="L34" s="12">
        <f t="shared" si="9"/>
        <v>100.6</v>
      </c>
      <c r="M34" s="12">
        <f t="shared" si="10"/>
        <v>100.6</v>
      </c>
      <c r="N34" s="12">
        <f t="shared" si="11"/>
        <v>94</v>
      </c>
      <c r="O34" s="12">
        <f t="shared" si="12"/>
        <v>0</v>
      </c>
      <c r="Q34" s="2">
        <f>L57-Q30</f>
        <v>0</v>
      </c>
    </row>
    <row r="35" spans="1:17" ht="15" customHeight="1" x14ac:dyDescent="0.25">
      <c r="A35" s="5" t="s">
        <v>82</v>
      </c>
      <c r="B35" s="29" t="s">
        <v>44</v>
      </c>
      <c r="C35" s="30" t="s">
        <v>50</v>
      </c>
      <c r="D35" s="16">
        <f t="shared" si="7"/>
        <v>187</v>
      </c>
      <c r="E35" s="16">
        <v>186.7</v>
      </c>
      <c r="F35" s="16">
        <v>181.4</v>
      </c>
      <c r="G35" s="16">
        <v>0.3</v>
      </c>
      <c r="H35" s="10">
        <f t="shared" si="8"/>
        <v>0</v>
      </c>
      <c r="I35" s="10"/>
      <c r="J35" s="10"/>
      <c r="K35" s="10"/>
      <c r="L35" s="12">
        <f t="shared" si="9"/>
        <v>187</v>
      </c>
      <c r="M35" s="12">
        <f t="shared" si="10"/>
        <v>186.7</v>
      </c>
      <c r="N35" s="12">
        <f t="shared" si="11"/>
        <v>181.4</v>
      </c>
      <c r="O35" s="12">
        <f t="shared" si="12"/>
        <v>0.3</v>
      </c>
    </row>
    <row r="36" spans="1:17" ht="15" customHeight="1" x14ac:dyDescent="0.25">
      <c r="A36" s="5" t="s">
        <v>83</v>
      </c>
      <c r="B36" s="29" t="s">
        <v>160</v>
      </c>
      <c r="C36" s="30" t="s">
        <v>50</v>
      </c>
      <c r="D36" s="16">
        <f t="shared" si="7"/>
        <v>320.09999999999997</v>
      </c>
      <c r="E36" s="16">
        <v>319.2</v>
      </c>
      <c r="F36" s="16">
        <v>309.89999999999998</v>
      </c>
      <c r="G36" s="16">
        <v>0.9</v>
      </c>
      <c r="H36" s="10">
        <f t="shared" si="8"/>
        <v>0</v>
      </c>
      <c r="I36" s="10"/>
      <c r="J36" s="10"/>
      <c r="K36" s="10"/>
      <c r="L36" s="12">
        <f t="shared" si="9"/>
        <v>320.09999999999997</v>
      </c>
      <c r="M36" s="12">
        <f t="shared" si="10"/>
        <v>319.2</v>
      </c>
      <c r="N36" s="12">
        <f t="shared" si="11"/>
        <v>309.89999999999998</v>
      </c>
      <c r="O36" s="12">
        <f t="shared" si="12"/>
        <v>0.9</v>
      </c>
    </row>
    <row r="37" spans="1:17" ht="15" customHeight="1" x14ac:dyDescent="0.25">
      <c r="A37" s="5" t="s">
        <v>84</v>
      </c>
      <c r="B37" s="29" t="s">
        <v>43</v>
      </c>
      <c r="C37" s="30" t="s">
        <v>50</v>
      </c>
      <c r="D37" s="16">
        <f t="shared" si="7"/>
        <v>150.5</v>
      </c>
      <c r="E37" s="16">
        <v>150.19999999999999</v>
      </c>
      <c r="F37" s="16">
        <v>146.1</v>
      </c>
      <c r="G37" s="16">
        <v>0.3</v>
      </c>
      <c r="H37" s="10">
        <f t="shared" si="8"/>
        <v>0</v>
      </c>
      <c r="I37" s="10"/>
      <c r="J37" s="10"/>
      <c r="K37" s="10"/>
      <c r="L37" s="12">
        <f t="shared" si="9"/>
        <v>150.5</v>
      </c>
      <c r="M37" s="12">
        <f t="shared" si="10"/>
        <v>150.19999999999999</v>
      </c>
      <c r="N37" s="12">
        <f t="shared" si="11"/>
        <v>146.1</v>
      </c>
      <c r="O37" s="12">
        <f t="shared" si="12"/>
        <v>0.3</v>
      </c>
    </row>
    <row r="38" spans="1:17" ht="15" customHeight="1" x14ac:dyDescent="0.25">
      <c r="A38" s="5" t="s">
        <v>85</v>
      </c>
      <c r="B38" s="93" t="s">
        <v>46</v>
      </c>
      <c r="C38" s="30" t="s">
        <v>50</v>
      </c>
      <c r="D38" s="16">
        <f t="shared" si="7"/>
        <v>281.3</v>
      </c>
      <c r="E38" s="16">
        <v>280</v>
      </c>
      <c r="F38" s="16">
        <v>268.60000000000002</v>
      </c>
      <c r="G38" s="16">
        <v>1.3</v>
      </c>
      <c r="H38" s="10">
        <f t="shared" si="8"/>
        <v>0</v>
      </c>
      <c r="I38" s="10"/>
      <c r="J38" s="10"/>
      <c r="K38" s="10"/>
      <c r="L38" s="12">
        <f t="shared" si="9"/>
        <v>281.3</v>
      </c>
      <c r="M38" s="12">
        <f t="shared" si="10"/>
        <v>280</v>
      </c>
      <c r="N38" s="12">
        <f t="shared" si="11"/>
        <v>268.60000000000002</v>
      </c>
      <c r="O38" s="12">
        <f t="shared" si="12"/>
        <v>1.3</v>
      </c>
    </row>
    <row r="39" spans="1:17" ht="15" customHeight="1" x14ac:dyDescent="0.25">
      <c r="A39" s="5" t="s">
        <v>86</v>
      </c>
      <c r="B39" s="33" t="s">
        <v>364</v>
      </c>
      <c r="C39" s="30" t="s">
        <v>50</v>
      </c>
      <c r="D39" s="16">
        <f t="shared" si="7"/>
        <v>176.39999999999998</v>
      </c>
      <c r="E39" s="16">
        <v>175.7</v>
      </c>
      <c r="F39" s="16">
        <v>167</v>
      </c>
      <c r="G39" s="16">
        <v>0.7</v>
      </c>
      <c r="H39" s="10">
        <f t="shared" si="8"/>
        <v>0</v>
      </c>
      <c r="I39" s="10"/>
      <c r="J39" s="10"/>
      <c r="K39" s="10"/>
      <c r="L39" s="12">
        <f t="shared" si="9"/>
        <v>176.39999999999998</v>
      </c>
      <c r="M39" s="12">
        <f>E39+I39</f>
        <v>175.7</v>
      </c>
      <c r="N39" s="12">
        <f>F39+J39</f>
        <v>167</v>
      </c>
      <c r="O39" s="12">
        <f>G39+K39</f>
        <v>0.7</v>
      </c>
    </row>
    <row r="40" spans="1:17" ht="15" customHeight="1" x14ac:dyDescent="0.25">
      <c r="A40" s="5" t="s">
        <v>87</v>
      </c>
      <c r="B40" s="29" t="s">
        <v>41</v>
      </c>
      <c r="C40" s="30" t="s">
        <v>50</v>
      </c>
      <c r="D40" s="16">
        <f t="shared" si="7"/>
        <v>212</v>
      </c>
      <c r="E40" s="16">
        <v>211.2</v>
      </c>
      <c r="F40" s="16">
        <v>177.8</v>
      </c>
      <c r="G40" s="16">
        <v>0.8</v>
      </c>
      <c r="H40" s="10">
        <f t="shared" si="8"/>
        <v>0</v>
      </c>
      <c r="I40" s="10"/>
      <c r="J40" s="10"/>
      <c r="K40" s="10"/>
      <c r="L40" s="12">
        <f t="shared" si="9"/>
        <v>212</v>
      </c>
      <c r="M40" s="12">
        <f t="shared" si="10"/>
        <v>211.2</v>
      </c>
      <c r="N40" s="12">
        <f t="shared" si="11"/>
        <v>177.8</v>
      </c>
      <c r="O40" s="12">
        <f t="shared" si="12"/>
        <v>0.8</v>
      </c>
    </row>
    <row r="41" spans="1:17" ht="15" customHeight="1" x14ac:dyDescent="0.25">
      <c r="A41" s="5" t="s">
        <v>88</v>
      </c>
      <c r="B41" s="34" t="s">
        <v>365</v>
      </c>
      <c r="C41" s="30" t="s">
        <v>50</v>
      </c>
      <c r="D41" s="16">
        <f>E41+G41</f>
        <v>109.7</v>
      </c>
      <c r="E41" s="16">
        <v>109.7</v>
      </c>
      <c r="F41" s="16">
        <v>105.6</v>
      </c>
      <c r="G41" s="16"/>
      <c r="H41" s="10">
        <f>I41+K41</f>
        <v>0</v>
      </c>
      <c r="I41" s="10"/>
      <c r="J41" s="10"/>
      <c r="K41" s="10"/>
      <c r="L41" s="12">
        <f>M41+O41</f>
        <v>109.7</v>
      </c>
      <c r="M41" s="12">
        <f>E41+I41</f>
        <v>109.7</v>
      </c>
      <c r="N41" s="12">
        <f>F41+J41</f>
        <v>105.6</v>
      </c>
      <c r="O41" s="12">
        <f>G41+K41</f>
        <v>0</v>
      </c>
    </row>
    <row r="42" spans="1:17" ht="15" customHeight="1" x14ac:dyDescent="0.25">
      <c r="A42" s="32" t="s">
        <v>89</v>
      </c>
      <c r="B42" s="93" t="s">
        <v>40</v>
      </c>
      <c r="C42" s="30" t="s">
        <v>50</v>
      </c>
      <c r="D42" s="16">
        <f t="shared" si="7"/>
        <v>78.3</v>
      </c>
      <c r="E42" s="16">
        <v>78.3</v>
      </c>
      <c r="F42" s="16">
        <v>74.400000000000006</v>
      </c>
      <c r="G42" s="16"/>
      <c r="H42" s="10">
        <f t="shared" si="8"/>
        <v>0</v>
      </c>
      <c r="I42" s="10"/>
      <c r="J42" s="10"/>
      <c r="K42" s="10"/>
      <c r="L42" s="12">
        <f t="shared" si="9"/>
        <v>78.3</v>
      </c>
      <c r="M42" s="12">
        <f t="shared" si="10"/>
        <v>78.3</v>
      </c>
      <c r="N42" s="12">
        <f t="shared" si="11"/>
        <v>74.400000000000006</v>
      </c>
      <c r="O42" s="12">
        <f t="shared" si="12"/>
        <v>0</v>
      </c>
    </row>
    <row r="43" spans="1:17" ht="15" customHeight="1" x14ac:dyDescent="0.25">
      <c r="A43" s="5" t="s">
        <v>90</v>
      </c>
      <c r="B43" s="29" t="s">
        <v>500</v>
      </c>
      <c r="C43" s="30" t="s">
        <v>50</v>
      </c>
      <c r="D43" s="16">
        <f t="shared" si="7"/>
        <v>72.8</v>
      </c>
      <c r="E43" s="16">
        <v>72.8</v>
      </c>
      <c r="F43" s="16">
        <v>65.599999999999994</v>
      </c>
      <c r="G43" s="16"/>
      <c r="H43" s="10">
        <f t="shared" si="8"/>
        <v>0</v>
      </c>
      <c r="I43" s="10"/>
      <c r="J43" s="10"/>
      <c r="K43" s="10"/>
      <c r="L43" s="12">
        <f t="shared" si="9"/>
        <v>72.8</v>
      </c>
      <c r="M43" s="12">
        <f t="shared" si="10"/>
        <v>72.8</v>
      </c>
      <c r="N43" s="12">
        <f t="shared" si="11"/>
        <v>65.599999999999994</v>
      </c>
      <c r="O43" s="12">
        <f t="shared" si="12"/>
        <v>0</v>
      </c>
    </row>
    <row r="44" spans="1:17" ht="15" customHeight="1" x14ac:dyDescent="0.25">
      <c r="A44" s="5" t="s">
        <v>91</v>
      </c>
      <c r="B44" s="29" t="s">
        <v>149</v>
      </c>
      <c r="C44" s="30" t="s">
        <v>50</v>
      </c>
      <c r="D44" s="16">
        <f t="shared" si="7"/>
        <v>213.1</v>
      </c>
      <c r="E44" s="16">
        <v>213.1</v>
      </c>
      <c r="F44" s="16">
        <v>194.5</v>
      </c>
      <c r="G44" s="16"/>
      <c r="H44" s="10">
        <f t="shared" si="8"/>
        <v>0</v>
      </c>
      <c r="I44" s="10"/>
      <c r="J44" s="10"/>
      <c r="K44" s="10"/>
      <c r="L44" s="12">
        <f t="shared" si="9"/>
        <v>213.1</v>
      </c>
      <c r="M44" s="12">
        <f t="shared" si="10"/>
        <v>213.1</v>
      </c>
      <c r="N44" s="12">
        <f t="shared" si="11"/>
        <v>194.5</v>
      </c>
      <c r="O44" s="12">
        <f t="shared" si="12"/>
        <v>0</v>
      </c>
    </row>
    <row r="45" spans="1:17" ht="15" customHeight="1" x14ac:dyDescent="0.25">
      <c r="A45" s="32" t="s">
        <v>92</v>
      </c>
      <c r="B45" s="29" t="s">
        <v>34</v>
      </c>
      <c r="C45" s="30" t="s">
        <v>50</v>
      </c>
      <c r="D45" s="16">
        <f t="shared" si="7"/>
        <v>116.4</v>
      </c>
      <c r="E45" s="16">
        <v>116.4</v>
      </c>
      <c r="F45" s="16">
        <v>110</v>
      </c>
      <c r="G45" s="16"/>
      <c r="H45" s="10">
        <f t="shared" si="8"/>
        <v>0</v>
      </c>
      <c r="I45" s="10"/>
      <c r="J45" s="10"/>
      <c r="K45" s="10"/>
      <c r="L45" s="12">
        <f t="shared" si="9"/>
        <v>116.4</v>
      </c>
      <c r="M45" s="12">
        <f t="shared" si="10"/>
        <v>116.4</v>
      </c>
      <c r="N45" s="12">
        <f t="shared" si="11"/>
        <v>110</v>
      </c>
      <c r="O45" s="12">
        <f t="shared" si="12"/>
        <v>0</v>
      </c>
    </row>
    <row r="46" spans="1:17" ht="15" customHeight="1" x14ac:dyDescent="0.25">
      <c r="A46" s="5" t="s">
        <v>93</v>
      </c>
      <c r="B46" s="29" t="s">
        <v>36</v>
      </c>
      <c r="C46" s="30" t="s">
        <v>50</v>
      </c>
      <c r="D46" s="16">
        <f t="shared" si="7"/>
        <v>116.5</v>
      </c>
      <c r="E46" s="16">
        <v>116.5</v>
      </c>
      <c r="F46" s="16">
        <v>107.4</v>
      </c>
      <c r="G46" s="16"/>
      <c r="H46" s="10">
        <f t="shared" si="8"/>
        <v>0</v>
      </c>
      <c r="I46" s="10"/>
      <c r="J46" s="10"/>
      <c r="K46" s="10"/>
      <c r="L46" s="12">
        <f t="shared" si="9"/>
        <v>116.5</v>
      </c>
      <c r="M46" s="12">
        <f t="shared" si="10"/>
        <v>116.5</v>
      </c>
      <c r="N46" s="12">
        <f t="shared" si="11"/>
        <v>107.4</v>
      </c>
      <c r="O46" s="12">
        <f t="shared" si="12"/>
        <v>0</v>
      </c>
    </row>
    <row r="47" spans="1:17" ht="15" customHeight="1" x14ac:dyDescent="0.25">
      <c r="A47" s="5" t="s">
        <v>94</v>
      </c>
      <c r="B47" s="29" t="s">
        <v>38</v>
      </c>
      <c r="C47" s="30" t="s">
        <v>50</v>
      </c>
      <c r="D47" s="16">
        <f t="shared" si="7"/>
        <v>215</v>
      </c>
      <c r="E47" s="16">
        <v>215</v>
      </c>
      <c r="F47" s="16">
        <v>202.5</v>
      </c>
      <c r="G47" s="16"/>
      <c r="H47" s="10">
        <f t="shared" si="8"/>
        <v>0</v>
      </c>
      <c r="I47" s="10"/>
      <c r="J47" s="10"/>
      <c r="K47" s="10"/>
      <c r="L47" s="12">
        <f t="shared" si="9"/>
        <v>215</v>
      </c>
      <c r="M47" s="12">
        <f t="shared" si="10"/>
        <v>215</v>
      </c>
      <c r="N47" s="12">
        <f t="shared" si="11"/>
        <v>202.5</v>
      </c>
      <c r="O47" s="12">
        <f t="shared" si="12"/>
        <v>0</v>
      </c>
    </row>
    <row r="48" spans="1:17" ht="15" customHeight="1" x14ac:dyDescent="0.25">
      <c r="A48" s="5" t="s">
        <v>95</v>
      </c>
      <c r="B48" s="29" t="s">
        <v>37</v>
      </c>
      <c r="C48" s="30" t="s">
        <v>50</v>
      </c>
      <c r="D48" s="16">
        <f t="shared" si="7"/>
        <v>129.5</v>
      </c>
      <c r="E48" s="16">
        <v>129.5</v>
      </c>
      <c r="F48" s="16">
        <v>120.1</v>
      </c>
      <c r="G48" s="16"/>
      <c r="H48" s="10">
        <f t="shared" si="8"/>
        <v>0</v>
      </c>
      <c r="I48" s="10"/>
      <c r="J48" s="10"/>
      <c r="K48" s="10"/>
      <c r="L48" s="12">
        <f t="shared" si="9"/>
        <v>129.5</v>
      </c>
      <c r="M48" s="12">
        <f t="shared" si="10"/>
        <v>129.5</v>
      </c>
      <c r="N48" s="12">
        <f t="shared" si="11"/>
        <v>120.1</v>
      </c>
      <c r="O48" s="12">
        <f t="shared" si="12"/>
        <v>0</v>
      </c>
    </row>
    <row r="49" spans="1:15" ht="15" customHeight="1" x14ac:dyDescent="0.25">
      <c r="A49" s="5" t="s">
        <v>96</v>
      </c>
      <c r="B49" s="35" t="s">
        <v>35</v>
      </c>
      <c r="C49" s="15" t="s">
        <v>50</v>
      </c>
      <c r="D49" s="16">
        <f t="shared" si="7"/>
        <v>217.2</v>
      </c>
      <c r="E49" s="16">
        <v>217.2</v>
      </c>
      <c r="F49" s="16">
        <v>204.2</v>
      </c>
      <c r="G49" s="16"/>
      <c r="H49" s="10">
        <f t="shared" si="8"/>
        <v>0</v>
      </c>
      <c r="I49" s="10"/>
      <c r="J49" s="10"/>
      <c r="K49" s="10"/>
      <c r="L49" s="12">
        <f t="shared" si="9"/>
        <v>217.2</v>
      </c>
      <c r="M49" s="12">
        <f t="shared" si="10"/>
        <v>217.2</v>
      </c>
      <c r="N49" s="12">
        <f t="shared" si="11"/>
        <v>204.2</v>
      </c>
      <c r="O49" s="12">
        <f t="shared" si="12"/>
        <v>0</v>
      </c>
    </row>
    <row r="50" spans="1:15" ht="15" customHeight="1" x14ac:dyDescent="0.25">
      <c r="A50" s="5" t="s">
        <v>97</v>
      </c>
      <c r="B50" s="36" t="s">
        <v>39</v>
      </c>
      <c r="C50" s="15" t="s">
        <v>50</v>
      </c>
      <c r="D50" s="16">
        <f t="shared" si="7"/>
        <v>56</v>
      </c>
      <c r="E50" s="16">
        <v>56</v>
      </c>
      <c r="F50" s="16">
        <v>44.8</v>
      </c>
      <c r="G50" s="16"/>
      <c r="H50" s="10">
        <f t="shared" si="8"/>
        <v>0</v>
      </c>
      <c r="I50" s="10"/>
      <c r="J50" s="10"/>
      <c r="K50" s="10"/>
      <c r="L50" s="12">
        <f t="shared" si="9"/>
        <v>56</v>
      </c>
      <c r="M50" s="12">
        <f t="shared" si="10"/>
        <v>56</v>
      </c>
      <c r="N50" s="12">
        <f t="shared" si="11"/>
        <v>44.8</v>
      </c>
      <c r="O50" s="12">
        <f t="shared" si="12"/>
        <v>0</v>
      </c>
    </row>
    <row r="51" spans="1:15" ht="15" customHeight="1" x14ac:dyDescent="0.25">
      <c r="A51" s="5" t="s">
        <v>98</v>
      </c>
      <c r="B51" s="35" t="s">
        <v>48</v>
      </c>
      <c r="C51" s="15" t="s">
        <v>50</v>
      </c>
      <c r="D51" s="16">
        <f t="shared" si="7"/>
        <v>3.1</v>
      </c>
      <c r="E51" s="16">
        <v>3.1</v>
      </c>
      <c r="F51" s="16">
        <v>3</v>
      </c>
      <c r="G51" s="16"/>
      <c r="H51" s="10">
        <f t="shared" si="8"/>
        <v>0</v>
      </c>
      <c r="I51" s="10"/>
      <c r="J51" s="10"/>
      <c r="K51" s="10"/>
      <c r="L51" s="12">
        <f t="shared" si="9"/>
        <v>3.1</v>
      </c>
      <c r="M51" s="12">
        <f t="shared" si="10"/>
        <v>3.1</v>
      </c>
      <c r="N51" s="12">
        <f t="shared" si="11"/>
        <v>3</v>
      </c>
      <c r="O51" s="12">
        <f t="shared" si="12"/>
        <v>0</v>
      </c>
    </row>
    <row r="52" spans="1:15" ht="15" customHeight="1" x14ac:dyDescent="0.25">
      <c r="A52" s="5" t="s">
        <v>99</v>
      </c>
      <c r="B52" s="35" t="s">
        <v>47</v>
      </c>
      <c r="C52" s="15" t="s">
        <v>50</v>
      </c>
      <c r="D52" s="16">
        <f t="shared" si="7"/>
        <v>30</v>
      </c>
      <c r="E52" s="16">
        <v>30</v>
      </c>
      <c r="F52" s="16">
        <v>29.6</v>
      </c>
      <c r="G52" s="16"/>
      <c r="H52" s="10">
        <f t="shared" si="8"/>
        <v>0</v>
      </c>
      <c r="I52" s="10"/>
      <c r="J52" s="10"/>
      <c r="K52" s="10"/>
      <c r="L52" s="12">
        <f t="shared" si="9"/>
        <v>30</v>
      </c>
      <c r="M52" s="12">
        <f t="shared" si="10"/>
        <v>30</v>
      </c>
      <c r="N52" s="12">
        <f t="shared" si="11"/>
        <v>29.6</v>
      </c>
      <c r="O52" s="12">
        <f t="shared" si="12"/>
        <v>0</v>
      </c>
    </row>
    <row r="53" spans="1:15" ht="15" customHeight="1" x14ac:dyDescent="0.25">
      <c r="A53" s="5" t="s">
        <v>100</v>
      </c>
      <c r="B53" s="35" t="s">
        <v>63</v>
      </c>
      <c r="C53" s="15" t="s">
        <v>50</v>
      </c>
      <c r="D53" s="16">
        <f t="shared" si="7"/>
        <v>8.6999999999999993</v>
      </c>
      <c r="E53" s="16">
        <v>8.6999999999999993</v>
      </c>
      <c r="F53" s="16">
        <v>8.6</v>
      </c>
      <c r="G53" s="16"/>
      <c r="H53" s="10">
        <f t="shared" si="8"/>
        <v>0</v>
      </c>
      <c r="I53" s="10"/>
      <c r="J53" s="10"/>
      <c r="K53" s="10"/>
      <c r="L53" s="12">
        <f t="shared" si="9"/>
        <v>8.6999999999999993</v>
      </c>
      <c r="M53" s="12">
        <f t="shared" si="10"/>
        <v>8.6999999999999993</v>
      </c>
      <c r="N53" s="12">
        <f t="shared" si="11"/>
        <v>8.6</v>
      </c>
      <c r="O53" s="12">
        <f t="shared" si="12"/>
        <v>0</v>
      </c>
    </row>
    <row r="54" spans="1:15" ht="15" customHeight="1" x14ac:dyDescent="0.25">
      <c r="A54" s="5" t="s">
        <v>101</v>
      </c>
      <c r="B54" s="35" t="s">
        <v>49</v>
      </c>
      <c r="C54" s="15" t="s">
        <v>50</v>
      </c>
      <c r="D54" s="16">
        <f t="shared" si="7"/>
        <v>93.2</v>
      </c>
      <c r="E54" s="16">
        <v>93.2</v>
      </c>
      <c r="F54" s="16">
        <v>91.5</v>
      </c>
      <c r="G54" s="16"/>
      <c r="H54" s="10">
        <f t="shared" si="8"/>
        <v>0</v>
      </c>
      <c r="I54" s="10"/>
      <c r="J54" s="10"/>
      <c r="K54" s="10"/>
      <c r="L54" s="12">
        <f t="shared" si="9"/>
        <v>93.2</v>
      </c>
      <c r="M54" s="12">
        <f t="shared" si="10"/>
        <v>93.2</v>
      </c>
      <c r="N54" s="12">
        <f t="shared" si="11"/>
        <v>91.5</v>
      </c>
      <c r="O54" s="12">
        <f t="shared" si="12"/>
        <v>0</v>
      </c>
    </row>
    <row r="55" spans="1:15" s="37" customFormat="1" ht="15" customHeight="1" x14ac:dyDescent="0.25">
      <c r="A55" s="5" t="s">
        <v>102</v>
      </c>
      <c r="B55" s="35" t="s">
        <v>163</v>
      </c>
      <c r="C55" s="15" t="s">
        <v>50</v>
      </c>
      <c r="D55" s="16">
        <f t="shared" si="7"/>
        <v>473.4</v>
      </c>
      <c r="E55" s="16">
        <v>472.9</v>
      </c>
      <c r="F55" s="16">
        <v>461.2</v>
      </c>
      <c r="G55" s="16">
        <v>0.5</v>
      </c>
      <c r="H55" s="10">
        <f t="shared" si="8"/>
        <v>0</v>
      </c>
      <c r="I55" s="10"/>
      <c r="J55" s="10"/>
      <c r="K55" s="10"/>
      <c r="L55" s="12">
        <f t="shared" si="9"/>
        <v>473.4</v>
      </c>
      <c r="M55" s="12">
        <f t="shared" si="10"/>
        <v>472.9</v>
      </c>
      <c r="N55" s="12">
        <f t="shared" si="11"/>
        <v>461.2</v>
      </c>
      <c r="O55" s="12">
        <f t="shared" si="12"/>
        <v>0.5</v>
      </c>
    </row>
    <row r="56" spans="1:15" s="37" customFormat="1" ht="15" customHeight="1" x14ac:dyDescent="0.25">
      <c r="A56" s="5" t="s">
        <v>103</v>
      </c>
      <c r="B56" s="35" t="s">
        <v>62</v>
      </c>
      <c r="C56" s="15" t="s">
        <v>30</v>
      </c>
      <c r="D56" s="16">
        <f t="shared" si="7"/>
        <v>27.9</v>
      </c>
      <c r="E56" s="16">
        <v>27.9</v>
      </c>
      <c r="F56" s="16">
        <v>27.5</v>
      </c>
      <c r="G56" s="16"/>
      <c r="H56" s="10">
        <f t="shared" si="8"/>
        <v>0</v>
      </c>
      <c r="I56" s="10"/>
      <c r="J56" s="10"/>
      <c r="K56" s="10"/>
      <c r="L56" s="12">
        <f t="shared" si="9"/>
        <v>27.9</v>
      </c>
      <c r="M56" s="12">
        <f t="shared" si="10"/>
        <v>27.9</v>
      </c>
      <c r="N56" s="12">
        <f t="shared" si="11"/>
        <v>27.5</v>
      </c>
      <c r="O56" s="12">
        <f t="shared" si="12"/>
        <v>0</v>
      </c>
    </row>
    <row r="57" spans="1:15" ht="15.95" customHeight="1" x14ac:dyDescent="0.25">
      <c r="A57" s="20" t="s">
        <v>104</v>
      </c>
      <c r="B57" s="27" t="s">
        <v>167</v>
      </c>
      <c r="C57" s="25"/>
      <c r="D57" s="23">
        <f t="shared" ref="D57:K57" si="13">D20+SUM(D23:D56)</f>
        <v>9858.7000000000007</v>
      </c>
      <c r="E57" s="23">
        <f t="shared" si="13"/>
        <v>9810</v>
      </c>
      <c r="F57" s="23">
        <f t="shared" si="13"/>
        <v>9299.5000000000018</v>
      </c>
      <c r="G57" s="23">
        <f t="shared" si="13"/>
        <v>48.699999999999989</v>
      </c>
      <c r="H57" s="24">
        <f t="shared" si="13"/>
        <v>0</v>
      </c>
      <c r="I57" s="24">
        <f t="shared" si="13"/>
        <v>0</v>
      </c>
      <c r="J57" s="24">
        <f t="shared" si="13"/>
        <v>0</v>
      </c>
      <c r="K57" s="24">
        <f t="shared" si="13"/>
        <v>0</v>
      </c>
      <c r="L57" s="21">
        <f>M57+O57</f>
        <v>9858.7000000000007</v>
      </c>
      <c r="M57" s="21">
        <f>M20+SUM(M23:M56)</f>
        <v>9810</v>
      </c>
      <c r="N57" s="21">
        <f>N20+SUM(N23:N56)</f>
        <v>9299.5000000000018</v>
      </c>
      <c r="O57" s="21">
        <f>O20+SUM(O23:O56)</f>
        <v>48.699999999999989</v>
      </c>
    </row>
    <row r="58" spans="1:15" ht="15" customHeight="1" x14ac:dyDescent="0.25">
      <c r="A58" s="105"/>
      <c r="B58" s="50"/>
      <c r="C58" s="106"/>
      <c r="D58" s="50"/>
      <c r="E58" s="50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1:15" x14ac:dyDescent="0.25">
      <c r="A59" s="105"/>
      <c r="B59" s="6"/>
      <c r="C59" s="108"/>
      <c r="D59" s="6"/>
      <c r="E59" s="6"/>
      <c r="F59" s="109"/>
      <c r="G59" s="6"/>
      <c r="H59" s="6"/>
      <c r="I59" s="6"/>
      <c r="J59" s="6"/>
      <c r="K59" s="6"/>
      <c r="L59" s="6"/>
      <c r="M59" s="6"/>
      <c r="N59" s="6"/>
    </row>
    <row r="60" spans="1:15" x14ac:dyDescent="0.25">
      <c r="A60" s="6"/>
      <c r="B60" s="6"/>
      <c r="C60" s="5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5">
      <c r="A61" s="6"/>
      <c r="B61" s="6"/>
      <c r="C61" s="52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5" x14ac:dyDescent="0.25">
      <c r="A62" s="6"/>
      <c r="B62" s="6"/>
      <c r="C62" s="5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5" x14ac:dyDescent="0.25">
      <c r="A63" s="6"/>
      <c r="B63" s="6"/>
      <c r="C63" s="5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5" x14ac:dyDescent="0.25">
      <c r="A64" s="6"/>
      <c r="B64" s="6"/>
      <c r="C64" s="5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5">
      <c r="A65" s="6"/>
      <c r="B65" s="6"/>
      <c r="C65" s="5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x14ac:dyDescent="0.25">
      <c r="A66" s="6"/>
      <c r="B66" s="6"/>
      <c r="C66" s="52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x14ac:dyDescent="0.25">
      <c r="A67" s="6"/>
      <c r="B67" s="6"/>
      <c r="C67" s="52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x14ac:dyDescent="0.25">
      <c r="A68" s="6"/>
      <c r="B68" s="6"/>
      <c r="C68" s="52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x14ac:dyDescent="0.25">
      <c r="A69" s="6"/>
      <c r="B69" s="6"/>
      <c r="C69" s="52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x14ac:dyDescent="0.25">
      <c r="A70" s="6"/>
      <c r="B70" s="6"/>
      <c r="C70" s="52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x14ac:dyDescent="0.25">
      <c r="A71" s="6"/>
      <c r="B71" s="6"/>
      <c r="C71" s="52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x14ac:dyDescent="0.25">
      <c r="A72" s="6"/>
      <c r="B72" s="6"/>
      <c r="C72" s="52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5">
      <c r="A73" s="6"/>
      <c r="B73" s="6"/>
      <c r="C73" s="52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5">
      <c r="A74" s="6"/>
      <c r="B74" s="6"/>
      <c r="C74" s="52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5">
      <c r="A75" s="6"/>
      <c r="B75" s="6"/>
      <c r="C75" s="52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x14ac:dyDescent="0.25">
      <c r="A76" s="6"/>
      <c r="B76" s="6"/>
      <c r="C76" s="52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x14ac:dyDescent="0.25">
      <c r="A77" s="6"/>
      <c r="B77" s="6"/>
      <c r="C77" s="5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x14ac:dyDescent="0.25">
      <c r="A78" s="6"/>
      <c r="B78" s="6"/>
      <c r="C78" s="52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x14ac:dyDescent="0.25">
      <c r="A79" s="6"/>
      <c r="B79" s="6"/>
      <c r="C79" s="52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x14ac:dyDescent="0.25">
      <c r="A80" s="6"/>
      <c r="B80" s="6"/>
      <c r="C80" s="52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x14ac:dyDescent="0.25">
      <c r="A81" s="6"/>
      <c r="B81" s="6"/>
      <c r="C81" s="52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x14ac:dyDescent="0.25">
      <c r="A82" s="6"/>
      <c r="B82" s="6"/>
      <c r="C82" s="52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x14ac:dyDescent="0.25">
      <c r="A83" s="6"/>
      <c r="B83" s="6"/>
      <c r="C83" s="52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x14ac:dyDescent="0.25">
      <c r="A84" s="6"/>
      <c r="B84" s="6"/>
      <c r="C84" s="52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x14ac:dyDescent="0.25">
      <c r="A85" s="6"/>
      <c r="B85" s="6"/>
      <c r="C85" s="52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x14ac:dyDescent="0.25">
      <c r="A86" s="6"/>
      <c r="B86" s="6"/>
      <c r="C86" s="52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x14ac:dyDescent="0.25">
      <c r="A87" s="6"/>
      <c r="B87" s="6"/>
      <c r="C87" s="52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x14ac:dyDescent="0.25">
      <c r="A88" s="6"/>
      <c r="B88" s="6"/>
      <c r="C88" s="52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x14ac:dyDescent="0.25">
      <c r="A89" s="6"/>
      <c r="B89" s="6"/>
      <c r="C89" s="52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x14ac:dyDescent="0.25">
      <c r="A90" s="6"/>
      <c r="B90" s="6"/>
      <c r="C90" s="5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x14ac:dyDescent="0.25">
      <c r="A91" s="6"/>
      <c r="B91" s="6"/>
      <c r="C91" s="5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x14ac:dyDescent="0.25">
      <c r="A92" s="6"/>
      <c r="B92" s="6"/>
      <c r="C92" s="52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x14ac:dyDescent="0.25">
      <c r="A93" s="6"/>
      <c r="B93" s="6"/>
      <c r="C93" s="52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x14ac:dyDescent="0.25">
      <c r="A94" s="6"/>
      <c r="B94" s="6"/>
      <c r="C94" s="52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x14ac:dyDescent="0.25">
      <c r="A95" s="6"/>
      <c r="B95" s="6"/>
      <c r="C95" s="52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A96" s="6"/>
      <c r="B96" s="6"/>
      <c r="C96" s="52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x14ac:dyDescent="0.25">
      <c r="A97" s="6"/>
      <c r="B97" s="6"/>
      <c r="C97" s="52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x14ac:dyDescent="0.25">
      <c r="A98" s="6"/>
      <c r="B98" s="6"/>
      <c r="C98" s="52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5">
      <c r="A99" s="6"/>
      <c r="B99" s="6"/>
      <c r="C99" s="5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5">
      <c r="A100" s="6"/>
      <c r="B100" s="6"/>
      <c r="C100" s="52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5">
      <c r="A101" s="6"/>
      <c r="B101" s="6"/>
      <c r="C101" s="52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5">
      <c r="A102" s="6"/>
      <c r="B102" s="6"/>
      <c r="C102" s="52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5">
      <c r="A103" s="6"/>
      <c r="B103" s="6"/>
      <c r="C103" s="52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5">
      <c r="A104" s="6"/>
      <c r="B104" s="6"/>
      <c r="C104" s="52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5">
      <c r="A105" s="6"/>
      <c r="B105" s="6"/>
      <c r="C105" s="52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5">
      <c r="A106" s="6"/>
      <c r="B106" s="6"/>
      <c r="C106" s="52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5">
      <c r="A107" s="6"/>
      <c r="B107" s="6"/>
      <c r="C107" s="52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5">
      <c r="A108" s="6"/>
      <c r="B108" s="6"/>
      <c r="C108" s="52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25">
      <c r="A109" s="6"/>
      <c r="B109" s="6"/>
      <c r="C109" s="52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25">
      <c r="A110" s="6"/>
      <c r="B110" s="6"/>
      <c r="C110" s="52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25">
      <c r="A111" s="6"/>
      <c r="B111" s="6"/>
      <c r="C111" s="52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25">
      <c r="A112" s="6"/>
      <c r="B112" s="6"/>
      <c r="C112" s="52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x14ac:dyDescent="0.25">
      <c r="A113" s="6"/>
      <c r="B113" s="6"/>
      <c r="C113" s="52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x14ac:dyDescent="0.25">
      <c r="A114" s="6"/>
      <c r="B114" s="6"/>
      <c r="C114" s="52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25">
      <c r="A115" s="6"/>
      <c r="B115" s="6"/>
      <c r="C115" s="52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x14ac:dyDescent="0.25">
      <c r="A116" s="6"/>
      <c r="B116" s="6"/>
      <c r="C116" s="52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x14ac:dyDescent="0.25">
      <c r="A117" s="6"/>
      <c r="B117" s="6"/>
      <c r="C117" s="52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x14ac:dyDescent="0.25">
      <c r="A118" s="6"/>
      <c r="B118" s="6"/>
      <c r="C118" s="52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x14ac:dyDescent="0.25">
      <c r="A119" s="6"/>
      <c r="B119" s="6"/>
      <c r="C119" s="52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x14ac:dyDescent="0.25">
      <c r="A120" s="6"/>
      <c r="B120" s="6"/>
      <c r="C120" s="52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x14ac:dyDescent="0.25">
      <c r="A121" s="6"/>
      <c r="B121" s="6"/>
      <c r="C121" s="5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x14ac:dyDescent="0.25">
      <c r="A122" s="6"/>
      <c r="B122" s="6"/>
      <c r="C122" s="52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x14ac:dyDescent="0.25">
      <c r="A123" s="6"/>
      <c r="B123" s="6"/>
      <c r="C123" s="52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x14ac:dyDescent="0.25">
      <c r="A124" s="6"/>
      <c r="B124" s="6"/>
      <c r="C124" s="52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x14ac:dyDescent="0.25">
      <c r="A125" s="6"/>
      <c r="B125" s="6"/>
      <c r="C125" s="52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x14ac:dyDescent="0.25">
      <c r="A126" s="6"/>
      <c r="B126" s="6"/>
      <c r="C126" s="52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x14ac:dyDescent="0.25">
      <c r="A127" s="6"/>
      <c r="B127" s="6"/>
      <c r="C127" s="52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x14ac:dyDescent="0.25">
      <c r="A128" s="6"/>
      <c r="B128" s="6"/>
      <c r="C128" s="52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x14ac:dyDescent="0.25">
      <c r="A129" s="6"/>
      <c r="B129" s="6"/>
      <c r="C129" s="52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x14ac:dyDescent="0.25">
      <c r="A130" s="6"/>
      <c r="B130" s="6"/>
      <c r="C130" s="52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x14ac:dyDescent="0.25">
      <c r="A131" s="6"/>
      <c r="B131" s="6"/>
      <c r="C131" s="52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25">
      <c r="A132" s="6"/>
      <c r="B132" s="6"/>
      <c r="C132" s="52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x14ac:dyDescent="0.25">
      <c r="A133" s="6"/>
      <c r="B133" s="6"/>
      <c r="C133" s="52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x14ac:dyDescent="0.25">
      <c r="A134" s="6"/>
      <c r="B134" s="6"/>
      <c r="C134" s="52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x14ac:dyDescent="0.25">
      <c r="A135" s="6"/>
      <c r="B135" s="6"/>
      <c r="C135" s="52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x14ac:dyDescent="0.25">
      <c r="A136" s="6"/>
      <c r="B136" s="6"/>
      <c r="C136" s="52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x14ac:dyDescent="0.25">
      <c r="A137" s="6"/>
      <c r="B137" s="6"/>
      <c r="C137" s="52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x14ac:dyDescent="0.25">
      <c r="A138" s="6"/>
      <c r="B138" s="6"/>
      <c r="C138" s="52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x14ac:dyDescent="0.25">
      <c r="A139" s="6"/>
      <c r="B139" s="6"/>
      <c r="C139" s="52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x14ac:dyDescent="0.25">
      <c r="A140" s="6"/>
      <c r="B140" s="6"/>
      <c r="C140" s="52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x14ac:dyDescent="0.25">
      <c r="A141" s="6"/>
      <c r="B141" s="6"/>
      <c r="C141" s="52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x14ac:dyDescent="0.25">
      <c r="A142" s="6"/>
      <c r="B142" s="6"/>
      <c r="C142" s="52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x14ac:dyDescent="0.25">
      <c r="A143" s="6"/>
      <c r="B143" s="6"/>
      <c r="C143" s="5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x14ac:dyDescent="0.25">
      <c r="A144" s="6"/>
      <c r="B144" s="6"/>
      <c r="C144" s="5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x14ac:dyDescent="0.25">
      <c r="A145" s="6"/>
      <c r="B145" s="6"/>
      <c r="C145" s="52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25">
      <c r="A146" s="6"/>
      <c r="B146" s="6"/>
      <c r="C146" s="52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x14ac:dyDescent="0.25">
      <c r="A147" s="6"/>
      <c r="B147" s="6"/>
      <c r="C147" s="52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x14ac:dyDescent="0.25">
      <c r="A148" s="6"/>
      <c r="B148" s="6"/>
      <c r="C148" s="52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x14ac:dyDescent="0.25">
      <c r="A149" s="6"/>
      <c r="B149" s="6"/>
      <c r="C149" s="52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5">
      <c r="A150" s="6"/>
      <c r="B150" s="6"/>
      <c r="C150" s="52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5">
      <c r="A151" s="6"/>
      <c r="B151" s="6"/>
      <c r="C151" s="52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5">
      <c r="A152" s="6"/>
      <c r="B152" s="6"/>
      <c r="C152" s="52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s="6"/>
      <c r="B153" s="6"/>
      <c r="C153" s="52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6"/>
      <c r="B154" s="6"/>
      <c r="C154" s="52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6"/>
      <c r="B155" s="6"/>
      <c r="C155" s="52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5">
      <c r="A156" s="6"/>
      <c r="B156" s="6"/>
      <c r="C156" s="52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5">
      <c r="A157" s="6"/>
      <c r="B157" s="6"/>
      <c r="C157" s="5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5">
      <c r="A158" s="6"/>
      <c r="B158" s="6"/>
      <c r="C158" s="52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x14ac:dyDescent="0.25">
      <c r="A159" s="6"/>
      <c r="B159" s="6"/>
      <c r="C159" s="52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x14ac:dyDescent="0.25">
      <c r="A160" s="6"/>
      <c r="B160" s="6"/>
      <c r="C160" s="52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x14ac:dyDescent="0.25">
      <c r="A161" s="6"/>
      <c r="B161" s="6"/>
      <c r="C161" s="52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5">
      <c r="A162" s="6"/>
      <c r="B162" s="6"/>
      <c r="C162" s="52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5">
      <c r="A163" s="6"/>
      <c r="B163" s="6"/>
      <c r="C163" s="52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5">
      <c r="A164" s="6"/>
      <c r="B164" s="6"/>
      <c r="C164" s="52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5">
      <c r="A165" s="6"/>
      <c r="B165" s="6"/>
      <c r="C165" s="5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5">
      <c r="A166" s="6"/>
      <c r="B166" s="6"/>
      <c r="C166" s="52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5">
      <c r="A167" s="6"/>
      <c r="B167" s="6"/>
      <c r="C167" s="52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5">
      <c r="A168" s="6"/>
      <c r="B168" s="6"/>
      <c r="C168" s="52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5">
      <c r="A169" s="6"/>
      <c r="B169" s="6"/>
      <c r="C169" s="52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x14ac:dyDescent="0.25">
      <c r="A170" s="6"/>
      <c r="B170" s="6"/>
      <c r="C170" s="52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5">
      <c r="C171" s="53"/>
    </row>
    <row r="172" spans="1:14" x14ac:dyDescent="0.25">
      <c r="C172" s="53"/>
    </row>
    <row r="173" spans="1:14" x14ac:dyDescent="0.25">
      <c r="C173" s="53"/>
    </row>
    <row r="174" spans="1:14" x14ac:dyDescent="0.25">
      <c r="C174" s="53"/>
    </row>
    <row r="175" spans="1:14" x14ac:dyDescent="0.25">
      <c r="C175" s="53"/>
    </row>
    <row r="176" spans="1:14" x14ac:dyDescent="0.25">
      <c r="C176" s="53"/>
    </row>
    <row r="177" spans="3:3" x14ac:dyDescent="0.25">
      <c r="C177" s="53"/>
    </row>
    <row r="178" spans="3:3" x14ac:dyDescent="0.25">
      <c r="C178" s="53"/>
    </row>
    <row r="179" spans="3:3" x14ac:dyDescent="0.25">
      <c r="C179" s="53"/>
    </row>
    <row r="180" spans="3:3" x14ac:dyDescent="0.25">
      <c r="C180" s="53"/>
    </row>
    <row r="181" spans="3:3" x14ac:dyDescent="0.25">
      <c r="C181" s="53"/>
    </row>
    <row r="182" spans="3:3" x14ac:dyDescent="0.25">
      <c r="C182" s="53"/>
    </row>
    <row r="183" spans="3:3" x14ac:dyDescent="0.25">
      <c r="C183" s="53"/>
    </row>
    <row r="184" spans="3:3" x14ac:dyDescent="0.25">
      <c r="C184" s="53"/>
    </row>
    <row r="185" spans="3:3" x14ac:dyDescent="0.25">
      <c r="C185" s="53"/>
    </row>
    <row r="186" spans="3:3" x14ac:dyDescent="0.25">
      <c r="C186" s="53"/>
    </row>
    <row r="187" spans="3:3" x14ac:dyDescent="0.25">
      <c r="C187" s="53"/>
    </row>
    <row r="188" spans="3:3" x14ac:dyDescent="0.25">
      <c r="C188" s="53"/>
    </row>
    <row r="189" spans="3:3" x14ac:dyDescent="0.25">
      <c r="C189" s="53"/>
    </row>
    <row r="190" spans="3:3" x14ac:dyDescent="0.25">
      <c r="C190" s="53"/>
    </row>
    <row r="191" spans="3:3" x14ac:dyDescent="0.25">
      <c r="C191" s="53"/>
    </row>
    <row r="192" spans="3:3" x14ac:dyDescent="0.25">
      <c r="C192" s="53"/>
    </row>
    <row r="193" spans="3:3" x14ac:dyDescent="0.25">
      <c r="C193" s="53"/>
    </row>
    <row r="194" spans="3:3" x14ac:dyDescent="0.25">
      <c r="C194" s="53"/>
    </row>
    <row r="195" spans="3:3" x14ac:dyDescent="0.25">
      <c r="C195" s="53"/>
    </row>
    <row r="196" spans="3:3" x14ac:dyDescent="0.25">
      <c r="C196" s="53"/>
    </row>
    <row r="197" spans="3:3" x14ac:dyDescent="0.25">
      <c r="C197" s="53"/>
    </row>
    <row r="198" spans="3:3" x14ac:dyDescent="0.25">
      <c r="C198" s="53"/>
    </row>
    <row r="199" spans="3:3" x14ac:dyDescent="0.25">
      <c r="C199" s="53"/>
    </row>
    <row r="200" spans="3:3" x14ac:dyDescent="0.25">
      <c r="C200" s="53"/>
    </row>
    <row r="201" spans="3:3" x14ac:dyDescent="0.25">
      <c r="C201" s="53"/>
    </row>
    <row r="202" spans="3:3" x14ac:dyDescent="0.25">
      <c r="C202" s="53"/>
    </row>
    <row r="203" spans="3:3" x14ac:dyDescent="0.25">
      <c r="C203" s="53"/>
    </row>
    <row r="204" spans="3:3" x14ac:dyDescent="0.25">
      <c r="C204" s="53"/>
    </row>
    <row r="205" spans="3:3" x14ac:dyDescent="0.25">
      <c r="C205" s="53"/>
    </row>
    <row r="206" spans="3:3" x14ac:dyDescent="0.25">
      <c r="C206" s="53"/>
    </row>
    <row r="207" spans="3:3" x14ac:dyDescent="0.25">
      <c r="C207" s="53"/>
    </row>
    <row r="208" spans="3:3" x14ac:dyDescent="0.25">
      <c r="C208" s="53"/>
    </row>
    <row r="209" spans="3:3" x14ac:dyDescent="0.25">
      <c r="C209" s="53"/>
    </row>
    <row r="210" spans="3:3" x14ac:dyDescent="0.25">
      <c r="C210" s="53"/>
    </row>
    <row r="211" spans="3:3" x14ac:dyDescent="0.25">
      <c r="C211" s="53"/>
    </row>
    <row r="212" spans="3:3" x14ac:dyDescent="0.25">
      <c r="C212" s="53"/>
    </row>
    <row r="213" spans="3:3" x14ac:dyDescent="0.25">
      <c r="C213" s="53"/>
    </row>
    <row r="214" spans="3:3" x14ac:dyDescent="0.25">
      <c r="C214" s="53"/>
    </row>
    <row r="215" spans="3:3" x14ac:dyDescent="0.25">
      <c r="C215" s="53"/>
    </row>
    <row r="216" spans="3:3" x14ac:dyDescent="0.25">
      <c r="C216" s="53"/>
    </row>
    <row r="217" spans="3:3" x14ac:dyDescent="0.25">
      <c r="C217" s="53"/>
    </row>
    <row r="218" spans="3:3" x14ac:dyDescent="0.25">
      <c r="C218" s="53"/>
    </row>
    <row r="219" spans="3:3" x14ac:dyDescent="0.25">
      <c r="C219" s="53"/>
    </row>
    <row r="220" spans="3:3" x14ac:dyDescent="0.25">
      <c r="C220" s="53"/>
    </row>
    <row r="221" spans="3:3" x14ac:dyDescent="0.25">
      <c r="C221" s="53"/>
    </row>
    <row r="222" spans="3:3" x14ac:dyDescent="0.25">
      <c r="C222" s="53"/>
    </row>
    <row r="223" spans="3:3" x14ac:dyDescent="0.25">
      <c r="C223" s="53"/>
    </row>
    <row r="224" spans="3:3" x14ac:dyDescent="0.25">
      <c r="C224" s="53"/>
    </row>
    <row r="225" spans="3:3" x14ac:dyDescent="0.25">
      <c r="C225" s="53"/>
    </row>
    <row r="226" spans="3:3" x14ac:dyDescent="0.25">
      <c r="C226" s="53"/>
    </row>
    <row r="227" spans="3:3" x14ac:dyDescent="0.25">
      <c r="C227" s="53"/>
    </row>
    <row r="228" spans="3:3" x14ac:dyDescent="0.25">
      <c r="C228" s="53"/>
    </row>
    <row r="229" spans="3:3" x14ac:dyDescent="0.25">
      <c r="C229" s="53"/>
    </row>
    <row r="230" spans="3:3" x14ac:dyDescent="0.25">
      <c r="C230" s="53"/>
    </row>
    <row r="231" spans="3:3" x14ac:dyDescent="0.25">
      <c r="C231" s="53"/>
    </row>
    <row r="232" spans="3:3" x14ac:dyDescent="0.25">
      <c r="C232" s="53"/>
    </row>
    <row r="233" spans="3:3" x14ac:dyDescent="0.25">
      <c r="C233" s="53"/>
    </row>
    <row r="234" spans="3:3" x14ac:dyDescent="0.25">
      <c r="C234" s="53"/>
    </row>
    <row r="235" spans="3:3" x14ac:dyDescent="0.25">
      <c r="C235" s="53"/>
    </row>
    <row r="236" spans="3:3" x14ac:dyDescent="0.25">
      <c r="C236" s="53"/>
    </row>
    <row r="237" spans="3:3" x14ac:dyDescent="0.25">
      <c r="C237" s="53"/>
    </row>
    <row r="238" spans="3:3" x14ac:dyDescent="0.25">
      <c r="C238" s="53"/>
    </row>
    <row r="239" spans="3:3" x14ac:dyDescent="0.25">
      <c r="C239" s="53"/>
    </row>
    <row r="240" spans="3:3" x14ac:dyDescent="0.25">
      <c r="C240" s="53"/>
    </row>
    <row r="241" spans="3:3" x14ac:dyDescent="0.25">
      <c r="C241" s="53"/>
    </row>
    <row r="242" spans="3:3" x14ac:dyDescent="0.25">
      <c r="C242" s="53"/>
    </row>
    <row r="243" spans="3:3" x14ac:dyDescent="0.25">
      <c r="C243" s="53"/>
    </row>
    <row r="244" spans="3:3" x14ac:dyDescent="0.25">
      <c r="C244" s="53"/>
    </row>
    <row r="245" spans="3:3" x14ac:dyDescent="0.25">
      <c r="C245" s="53"/>
    </row>
    <row r="246" spans="3:3" x14ac:dyDescent="0.25">
      <c r="C246" s="53"/>
    </row>
    <row r="247" spans="3:3" x14ac:dyDescent="0.25">
      <c r="C247" s="53"/>
    </row>
    <row r="248" spans="3:3" x14ac:dyDescent="0.25">
      <c r="C248" s="53"/>
    </row>
    <row r="249" spans="3:3" x14ac:dyDescent="0.25">
      <c r="C249" s="53"/>
    </row>
    <row r="250" spans="3:3" x14ac:dyDescent="0.25">
      <c r="C250" s="53"/>
    </row>
    <row r="251" spans="3:3" x14ac:dyDescent="0.25">
      <c r="C251" s="53"/>
    </row>
    <row r="252" spans="3:3" x14ac:dyDescent="0.25">
      <c r="C252" s="53"/>
    </row>
    <row r="253" spans="3:3" x14ac:dyDescent="0.25">
      <c r="C253" s="53"/>
    </row>
    <row r="254" spans="3:3" x14ac:dyDescent="0.25">
      <c r="C254" s="53"/>
    </row>
    <row r="255" spans="3:3" x14ac:dyDescent="0.25">
      <c r="C255" s="53"/>
    </row>
    <row r="256" spans="3:3" x14ac:dyDescent="0.25">
      <c r="C256" s="53"/>
    </row>
    <row r="257" spans="3:3" x14ac:dyDescent="0.25">
      <c r="C257" s="53"/>
    </row>
    <row r="258" spans="3:3" x14ac:dyDescent="0.25">
      <c r="C258" s="53"/>
    </row>
    <row r="259" spans="3:3" x14ac:dyDescent="0.25">
      <c r="C259" s="53"/>
    </row>
    <row r="260" spans="3:3" x14ac:dyDescent="0.25">
      <c r="C260" s="53"/>
    </row>
    <row r="261" spans="3:3" x14ac:dyDescent="0.25">
      <c r="C261" s="53"/>
    </row>
    <row r="262" spans="3:3" x14ac:dyDescent="0.25">
      <c r="C262" s="53"/>
    </row>
    <row r="263" spans="3:3" x14ac:dyDescent="0.25">
      <c r="C263" s="53"/>
    </row>
    <row r="264" spans="3:3" x14ac:dyDescent="0.25">
      <c r="C264" s="53"/>
    </row>
    <row r="265" spans="3:3" x14ac:dyDescent="0.25">
      <c r="C265" s="53"/>
    </row>
    <row r="266" spans="3:3" x14ac:dyDescent="0.25">
      <c r="C266" s="53"/>
    </row>
    <row r="267" spans="3:3" x14ac:dyDescent="0.25">
      <c r="C267" s="53"/>
    </row>
    <row r="268" spans="3:3" x14ac:dyDescent="0.25">
      <c r="C268" s="53"/>
    </row>
    <row r="269" spans="3:3" x14ac:dyDescent="0.25">
      <c r="C269" s="53"/>
    </row>
    <row r="270" spans="3:3" x14ac:dyDescent="0.25">
      <c r="C270" s="53"/>
    </row>
    <row r="271" spans="3:3" x14ac:dyDescent="0.25">
      <c r="C271" s="53"/>
    </row>
    <row r="272" spans="3:3" x14ac:dyDescent="0.25">
      <c r="C272" s="53"/>
    </row>
    <row r="273" spans="3:3" x14ac:dyDescent="0.25">
      <c r="C273" s="53"/>
    </row>
    <row r="274" spans="3:3" x14ac:dyDescent="0.25">
      <c r="C274" s="53"/>
    </row>
    <row r="275" spans="3:3" x14ac:dyDescent="0.25">
      <c r="C275" s="53"/>
    </row>
    <row r="276" spans="3:3" x14ac:dyDescent="0.25">
      <c r="C276" s="53"/>
    </row>
    <row r="277" spans="3:3" x14ac:dyDescent="0.25">
      <c r="C277" s="53"/>
    </row>
    <row r="278" spans="3:3" x14ac:dyDescent="0.25">
      <c r="C278" s="53"/>
    </row>
    <row r="279" spans="3:3" x14ac:dyDescent="0.25">
      <c r="C279" s="53"/>
    </row>
    <row r="280" spans="3:3" x14ac:dyDescent="0.25">
      <c r="C280" s="53"/>
    </row>
    <row r="281" spans="3:3" x14ac:dyDescent="0.25">
      <c r="C281" s="53"/>
    </row>
    <row r="282" spans="3:3" x14ac:dyDescent="0.25">
      <c r="C282" s="53"/>
    </row>
    <row r="283" spans="3:3" x14ac:dyDescent="0.25">
      <c r="C283" s="53"/>
    </row>
    <row r="284" spans="3:3" x14ac:dyDescent="0.25">
      <c r="C284" s="53"/>
    </row>
    <row r="285" spans="3:3" x14ac:dyDescent="0.25">
      <c r="C285" s="53"/>
    </row>
    <row r="286" spans="3:3" x14ac:dyDescent="0.25">
      <c r="C286" s="53"/>
    </row>
    <row r="287" spans="3:3" x14ac:dyDescent="0.25">
      <c r="C287" s="53"/>
    </row>
    <row r="288" spans="3:3" x14ac:dyDescent="0.25">
      <c r="C288" s="53"/>
    </row>
    <row r="289" spans="3:3" x14ac:dyDescent="0.25">
      <c r="C289" s="53"/>
    </row>
    <row r="290" spans="3:3" x14ac:dyDescent="0.25">
      <c r="C290" s="53"/>
    </row>
    <row r="291" spans="3:3" x14ac:dyDescent="0.25">
      <c r="C291" s="53"/>
    </row>
    <row r="292" spans="3:3" x14ac:dyDescent="0.25">
      <c r="C292" s="53"/>
    </row>
    <row r="293" spans="3:3" x14ac:dyDescent="0.25">
      <c r="C293" s="53"/>
    </row>
    <row r="294" spans="3:3" x14ac:dyDescent="0.25">
      <c r="C294" s="53"/>
    </row>
    <row r="295" spans="3:3" x14ac:dyDescent="0.25">
      <c r="C295" s="53"/>
    </row>
    <row r="296" spans="3:3" x14ac:dyDescent="0.25">
      <c r="C296" s="53"/>
    </row>
    <row r="297" spans="3:3" x14ac:dyDescent="0.25">
      <c r="C297" s="53"/>
    </row>
    <row r="298" spans="3:3" x14ac:dyDescent="0.25">
      <c r="C298" s="53"/>
    </row>
    <row r="299" spans="3:3" x14ac:dyDescent="0.25">
      <c r="C299" s="53"/>
    </row>
    <row r="300" spans="3:3" x14ac:dyDescent="0.25">
      <c r="C300" s="53"/>
    </row>
    <row r="301" spans="3:3" x14ac:dyDescent="0.25">
      <c r="C301" s="53"/>
    </row>
    <row r="302" spans="3:3" x14ac:dyDescent="0.25">
      <c r="C302" s="53"/>
    </row>
    <row r="303" spans="3:3" x14ac:dyDescent="0.25">
      <c r="C303" s="53"/>
    </row>
    <row r="304" spans="3:3" x14ac:dyDescent="0.25">
      <c r="C304" s="53"/>
    </row>
    <row r="305" spans="3:3" x14ac:dyDescent="0.25">
      <c r="C305" s="53"/>
    </row>
    <row r="306" spans="3:3" x14ac:dyDescent="0.25">
      <c r="C306" s="53"/>
    </row>
    <row r="307" spans="3:3" x14ac:dyDescent="0.25">
      <c r="C307" s="53"/>
    </row>
    <row r="308" spans="3:3" x14ac:dyDescent="0.25">
      <c r="C308" s="53"/>
    </row>
    <row r="309" spans="3:3" x14ac:dyDescent="0.25">
      <c r="C309" s="53"/>
    </row>
    <row r="310" spans="3:3" x14ac:dyDescent="0.25">
      <c r="C310" s="53"/>
    </row>
    <row r="311" spans="3:3" x14ac:dyDescent="0.25">
      <c r="C311" s="53"/>
    </row>
    <row r="312" spans="3:3" x14ac:dyDescent="0.25">
      <c r="C312" s="53"/>
    </row>
    <row r="313" spans="3:3" x14ac:dyDescent="0.25">
      <c r="C313" s="53"/>
    </row>
    <row r="314" spans="3:3" x14ac:dyDescent="0.25">
      <c r="C314" s="53"/>
    </row>
    <row r="315" spans="3:3" x14ac:dyDescent="0.25">
      <c r="C315" s="53"/>
    </row>
    <row r="316" spans="3:3" x14ac:dyDescent="0.25">
      <c r="C316" s="53"/>
    </row>
    <row r="317" spans="3:3" x14ac:dyDescent="0.25">
      <c r="C317" s="53"/>
    </row>
    <row r="318" spans="3:3" x14ac:dyDescent="0.25">
      <c r="C318" s="53"/>
    </row>
    <row r="319" spans="3:3" x14ac:dyDescent="0.25">
      <c r="C319" s="53"/>
    </row>
    <row r="320" spans="3:3" x14ac:dyDescent="0.25">
      <c r="C320" s="53"/>
    </row>
    <row r="321" spans="3:3" x14ac:dyDescent="0.25">
      <c r="C321" s="53"/>
    </row>
    <row r="322" spans="3:3" x14ac:dyDescent="0.25">
      <c r="C322" s="53"/>
    </row>
    <row r="323" spans="3:3" x14ac:dyDescent="0.25">
      <c r="C323" s="53"/>
    </row>
    <row r="324" spans="3:3" x14ac:dyDescent="0.25">
      <c r="C324" s="53"/>
    </row>
    <row r="325" spans="3:3" x14ac:dyDescent="0.25">
      <c r="C325" s="53"/>
    </row>
    <row r="326" spans="3:3" x14ac:dyDescent="0.25">
      <c r="C326" s="53"/>
    </row>
    <row r="327" spans="3:3" x14ac:dyDescent="0.25">
      <c r="C327" s="53"/>
    </row>
    <row r="328" spans="3:3" x14ac:dyDescent="0.25">
      <c r="C328" s="53"/>
    </row>
    <row r="329" spans="3:3" x14ac:dyDescent="0.25">
      <c r="C329" s="53"/>
    </row>
    <row r="330" spans="3:3" x14ac:dyDescent="0.25">
      <c r="C330" s="53"/>
    </row>
    <row r="331" spans="3:3" x14ac:dyDescent="0.25">
      <c r="C331" s="53"/>
    </row>
    <row r="332" spans="3:3" x14ac:dyDescent="0.25">
      <c r="C332" s="53"/>
    </row>
    <row r="333" spans="3:3" x14ac:dyDescent="0.25">
      <c r="C333" s="53"/>
    </row>
    <row r="334" spans="3:3" x14ac:dyDescent="0.25">
      <c r="C334" s="53"/>
    </row>
    <row r="335" spans="3:3" x14ac:dyDescent="0.25">
      <c r="C335" s="53"/>
    </row>
    <row r="336" spans="3:3" x14ac:dyDescent="0.25">
      <c r="C336" s="53"/>
    </row>
    <row r="337" spans="3:3" x14ac:dyDescent="0.25">
      <c r="C337" s="53"/>
    </row>
    <row r="338" spans="3:3" x14ac:dyDescent="0.25">
      <c r="C338" s="53"/>
    </row>
    <row r="339" spans="3:3" x14ac:dyDescent="0.25">
      <c r="C339" s="53"/>
    </row>
    <row r="340" spans="3:3" x14ac:dyDescent="0.25">
      <c r="C340" s="53"/>
    </row>
    <row r="341" spans="3:3" x14ac:dyDescent="0.25">
      <c r="C341" s="53"/>
    </row>
    <row r="342" spans="3:3" x14ac:dyDescent="0.25">
      <c r="C342" s="53"/>
    </row>
    <row r="343" spans="3:3" x14ac:dyDescent="0.25">
      <c r="C343" s="53"/>
    </row>
    <row r="344" spans="3:3" x14ac:dyDescent="0.25">
      <c r="C344" s="53"/>
    </row>
    <row r="345" spans="3:3" x14ac:dyDescent="0.25">
      <c r="C345" s="53"/>
    </row>
    <row r="346" spans="3:3" x14ac:dyDescent="0.25">
      <c r="C346" s="53"/>
    </row>
    <row r="347" spans="3:3" x14ac:dyDescent="0.25">
      <c r="C347" s="53"/>
    </row>
    <row r="348" spans="3:3" x14ac:dyDescent="0.25">
      <c r="C348" s="53"/>
    </row>
    <row r="349" spans="3:3" x14ac:dyDescent="0.25">
      <c r="C349" s="53"/>
    </row>
    <row r="350" spans="3:3" x14ac:dyDescent="0.25">
      <c r="C350" s="53"/>
    </row>
    <row r="351" spans="3:3" x14ac:dyDescent="0.25">
      <c r="C351" s="53"/>
    </row>
    <row r="352" spans="3:3" x14ac:dyDescent="0.25">
      <c r="C352" s="53"/>
    </row>
    <row r="353" spans="3:3" x14ac:dyDescent="0.25">
      <c r="C353" s="53"/>
    </row>
    <row r="354" spans="3:3" x14ac:dyDescent="0.25">
      <c r="C354" s="53"/>
    </row>
    <row r="355" spans="3:3" x14ac:dyDescent="0.25">
      <c r="C355" s="53"/>
    </row>
    <row r="356" spans="3:3" x14ac:dyDescent="0.25">
      <c r="C356" s="53"/>
    </row>
    <row r="357" spans="3:3" x14ac:dyDescent="0.25">
      <c r="C357" s="53"/>
    </row>
    <row r="358" spans="3:3" x14ac:dyDescent="0.25">
      <c r="C358" s="53"/>
    </row>
    <row r="359" spans="3:3" x14ac:dyDescent="0.25">
      <c r="C359" s="53"/>
    </row>
    <row r="360" spans="3:3" x14ac:dyDescent="0.25">
      <c r="C360" s="53"/>
    </row>
    <row r="361" spans="3:3" x14ac:dyDescent="0.25">
      <c r="C361" s="53"/>
    </row>
    <row r="362" spans="3:3" x14ac:dyDescent="0.25">
      <c r="C362" s="53"/>
    </row>
    <row r="363" spans="3:3" x14ac:dyDescent="0.25">
      <c r="C363" s="53"/>
    </row>
    <row r="364" spans="3:3" x14ac:dyDescent="0.25">
      <c r="C364" s="53"/>
    </row>
    <row r="365" spans="3:3" x14ac:dyDescent="0.25">
      <c r="C365" s="53"/>
    </row>
    <row r="366" spans="3:3" x14ac:dyDescent="0.25">
      <c r="C366" s="53"/>
    </row>
    <row r="367" spans="3:3" x14ac:dyDescent="0.25">
      <c r="C367" s="53"/>
    </row>
    <row r="368" spans="3:3" x14ac:dyDescent="0.25">
      <c r="C368" s="53"/>
    </row>
    <row r="369" spans="3:3" x14ac:dyDescent="0.25">
      <c r="C369" s="53"/>
    </row>
    <row r="370" spans="3:3" x14ac:dyDescent="0.25">
      <c r="C370" s="53"/>
    </row>
    <row r="371" spans="3:3" x14ac:dyDescent="0.25">
      <c r="C371" s="53"/>
    </row>
    <row r="372" spans="3:3" x14ac:dyDescent="0.25">
      <c r="C372" s="53"/>
    </row>
    <row r="373" spans="3:3" x14ac:dyDescent="0.25">
      <c r="C373" s="53"/>
    </row>
    <row r="374" spans="3:3" x14ac:dyDescent="0.25">
      <c r="C374" s="53"/>
    </row>
    <row r="375" spans="3:3" x14ac:dyDescent="0.25">
      <c r="C375" s="53"/>
    </row>
    <row r="376" spans="3:3" x14ac:dyDescent="0.25">
      <c r="C376" s="53"/>
    </row>
    <row r="377" spans="3:3" x14ac:dyDescent="0.25">
      <c r="C377" s="53"/>
    </row>
    <row r="378" spans="3:3" x14ac:dyDescent="0.25">
      <c r="C378" s="53"/>
    </row>
    <row r="379" spans="3:3" x14ac:dyDescent="0.25">
      <c r="C379" s="53"/>
    </row>
    <row r="380" spans="3:3" x14ac:dyDescent="0.25">
      <c r="C380" s="53"/>
    </row>
    <row r="381" spans="3:3" x14ac:dyDescent="0.25">
      <c r="C381" s="53"/>
    </row>
    <row r="382" spans="3:3" x14ac:dyDescent="0.25">
      <c r="C382" s="53"/>
    </row>
    <row r="383" spans="3:3" x14ac:dyDescent="0.25">
      <c r="C383" s="53"/>
    </row>
    <row r="384" spans="3:3" x14ac:dyDescent="0.25">
      <c r="C384" s="53"/>
    </row>
    <row r="385" spans="3:3" x14ac:dyDescent="0.25">
      <c r="C385" s="53"/>
    </row>
    <row r="386" spans="3:3" x14ac:dyDescent="0.25">
      <c r="C386" s="53"/>
    </row>
    <row r="387" spans="3:3" x14ac:dyDescent="0.25">
      <c r="C387" s="53"/>
    </row>
    <row r="388" spans="3:3" x14ac:dyDescent="0.25">
      <c r="C388" s="53"/>
    </row>
    <row r="389" spans="3:3" x14ac:dyDescent="0.25">
      <c r="C389" s="53"/>
    </row>
    <row r="390" spans="3:3" x14ac:dyDescent="0.25">
      <c r="C390" s="53"/>
    </row>
    <row r="391" spans="3:3" x14ac:dyDescent="0.25">
      <c r="C391" s="53"/>
    </row>
    <row r="392" spans="3:3" x14ac:dyDescent="0.25">
      <c r="C392" s="53"/>
    </row>
    <row r="393" spans="3:3" x14ac:dyDescent="0.25">
      <c r="C393" s="53"/>
    </row>
    <row r="394" spans="3:3" x14ac:dyDescent="0.25">
      <c r="C394" s="53"/>
    </row>
    <row r="395" spans="3:3" x14ac:dyDescent="0.25">
      <c r="C395" s="53"/>
    </row>
    <row r="396" spans="3:3" x14ac:dyDescent="0.25">
      <c r="C396" s="53"/>
    </row>
    <row r="397" spans="3:3" x14ac:dyDescent="0.25">
      <c r="C397" s="53"/>
    </row>
    <row r="398" spans="3:3" x14ac:dyDescent="0.25">
      <c r="C398" s="53"/>
    </row>
    <row r="399" spans="3:3" x14ac:dyDescent="0.25">
      <c r="C399" s="53"/>
    </row>
    <row r="400" spans="3:3" x14ac:dyDescent="0.25">
      <c r="C400" s="53"/>
    </row>
    <row r="401" spans="3:3" x14ac:dyDescent="0.25">
      <c r="C401" s="53"/>
    </row>
    <row r="402" spans="3:3" x14ac:dyDescent="0.25">
      <c r="C402" s="53"/>
    </row>
    <row r="403" spans="3:3" x14ac:dyDescent="0.25">
      <c r="C403" s="53"/>
    </row>
    <row r="404" spans="3:3" x14ac:dyDescent="0.25">
      <c r="C404" s="53"/>
    </row>
    <row r="405" spans="3:3" x14ac:dyDescent="0.25">
      <c r="C405" s="53"/>
    </row>
    <row r="406" spans="3:3" x14ac:dyDescent="0.25">
      <c r="C406" s="53"/>
    </row>
    <row r="407" spans="3:3" x14ac:dyDescent="0.25">
      <c r="C407" s="53"/>
    </row>
    <row r="408" spans="3:3" x14ac:dyDescent="0.25">
      <c r="C408" s="53"/>
    </row>
    <row r="409" spans="3:3" x14ac:dyDescent="0.25">
      <c r="C409" s="53"/>
    </row>
    <row r="410" spans="3:3" x14ac:dyDescent="0.25">
      <c r="C410" s="53"/>
    </row>
    <row r="411" spans="3:3" x14ac:dyDescent="0.25">
      <c r="C411" s="53"/>
    </row>
    <row r="412" spans="3:3" x14ac:dyDescent="0.25">
      <c r="C412" s="53"/>
    </row>
    <row r="413" spans="3:3" x14ac:dyDescent="0.25">
      <c r="C413" s="53"/>
    </row>
    <row r="414" spans="3:3" x14ac:dyDescent="0.25">
      <c r="C414" s="53"/>
    </row>
    <row r="415" spans="3:3" x14ac:dyDescent="0.25">
      <c r="C415" s="53"/>
    </row>
    <row r="416" spans="3:3" x14ac:dyDescent="0.25">
      <c r="C416" s="53"/>
    </row>
    <row r="417" spans="3:3" x14ac:dyDescent="0.25">
      <c r="C417" s="53"/>
    </row>
    <row r="418" spans="3:3" x14ac:dyDescent="0.25">
      <c r="C418" s="53"/>
    </row>
    <row r="419" spans="3:3" x14ac:dyDescent="0.25">
      <c r="C419" s="53"/>
    </row>
    <row r="420" spans="3:3" x14ac:dyDescent="0.25">
      <c r="C420" s="53"/>
    </row>
    <row r="421" spans="3:3" x14ac:dyDescent="0.25">
      <c r="C421" s="53"/>
    </row>
    <row r="422" spans="3:3" x14ac:dyDescent="0.25">
      <c r="C422" s="53"/>
    </row>
    <row r="423" spans="3:3" x14ac:dyDescent="0.25">
      <c r="C423" s="53"/>
    </row>
    <row r="424" spans="3:3" x14ac:dyDescent="0.25">
      <c r="C424" s="53"/>
    </row>
    <row r="425" spans="3:3" x14ac:dyDescent="0.25">
      <c r="C425" s="53"/>
    </row>
    <row r="426" spans="3:3" x14ac:dyDescent="0.25">
      <c r="C426" s="53"/>
    </row>
    <row r="427" spans="3:3" x14ac:dyDescent="0.25">
      <c r="C427" s="53"/>
    </row>
    <row r="428" spans="3:3" x14ac:dyDescent="0.25">
      <c r="C428" s="53"/>
    </row>
    <row r="429" spans="3:3" x14ac:dyDescent="0.25">
      <c r="C429" s="53"/>
    </row>
    <row r="430" spans="3:3" x14ac:dyDescent="0.25">
      <c r="C430" s="53"/>
    </row>
    <row r="431" spans="3:3" x14ac:dyDescent="0.25">
      <c r="C431" s="53"/>
    </row>
    <row r="432" spans="3:3" x14ac:dyDescent="0.25">
      <c r="C432" s="53"/>
    </row>
    <row r="433" spans="3:3" x14ac:dyDescent="0.25">
      <c r="C433" s="53"/>
    </row>
    <row r="434" spans="3:3" x14ac:dyDescent="0.25">
      <c r="C434" s="53"/>
    </row>
    <row r="435" spans="3:3" x14ac:dyDescent="0.25">
      <c r="C435" s="53"/>
    </row>
    <row r="436" spans="3:3" x14ac:dyDescent="0.25">
      <c r="C436" s="53"/>
    </row>
    <row r="437" spans="3:3" x14ac:dyDescent="0.25">
      <c r="C437" s="53"/>
    </row>
    <row r="438" spans="3:3" x14ac:dyDescent="0.25">
      <c r="C438" s="53"/>
    </row>
    <row r="439" spans="3:3" x14ac:dyDescent="0.25">
      <c r="C439" s="53"/>
    </row>
    <row r="440" spans="3:3" x14ac:dyDescent="0.25">
      <c r="C440" s="53"/>
    </row>
    <row r="441" spans="3:3" x14ac:dyDescent="0.25">
      <c r="C441" s="53"/>
    </row>
    <row r="442" spans="3:3" x14ac:dyDescent="0.25">
      <c r="C442" s="53"/>
    </row>
    <row r="443" spans="3:3" x14ac:dyDescent="0.25">
      <c r="C443" s="53"/>
    </row>
    <row r="444" spans="3:3" x14ac:dyDescent="0.25">
      <c r="C444" s="53"/>
    </row>
    <row r="445" spans="3:3" x14ac:dyDescent="0.25">
      <c r="C445" s="53"/>
    </row>
    <row r="446" spans="3:3" x14ac:dyDescent="0.25">
      <c r="C446" s="53"/>
    </row>
    <row r="447" spans="3:3" x14ac:dyDescent="0.25">
      <c r="C447" s="53"/>
    </row>
    <row r="448" spans="3:3" x14ac:dyDescent="0.25">
      <c r="C448" s="53"/>
    </row>
    <row r="449" spans="3:3" x14ac:dyDescent="0.25">
      <c r="C449" s="53"/>
    </row>
    <row r="450" spans="3:3" x14ac:dyDescent="0.25">
      <c r="C450" s="53"/>
    </row>
    <row r="451" spans="3:3" x14ac:dyDescent="0.25">
      <c r="C451" s="53"/>
    </row>
    <row r="452" spans="3:3" x14ac:dyDescent="0.25">
      <c r="C452" s="53"/>
    </row>
    <row r="453" spans="3:3" x14ac:dyDescent="0.25">
      <c r="C453" s="53"/>
    </row>
    <row r="454" spans="3:3" x14ac:dyDescent="0.25">
      <c r="C454" s="53"/>
    </row>
    <row r="455" spans="3:3" x14ac:dyDescent="0.25">
      <c r="C455" s="53"/>
    </row>
    <row r="456" spans="3:3" x14ac:dyDescent="0.25">
      <c r="C456" s="53"/>
    </row>
    <row r="457" spans="3:3" x14ac:dyDescent="0.25">
      <c r="C457" s="53"/>
    </row>
    <row r="458" spans="3:3" x14ac:dyDescent="0.25">
      <c r="C458" s="53"/>
    </row>
    <row r="459" spans="3:3" x14ac:dyDescent="0.25">
      <c r="C459" s="53"/>
    </row>
    <row r="460" spans="3:3" x14ac:dyDescent="0.25">
      <c r="C460" s="53"/>
    </row>
    <row r="461" spans="3:3" x14ac:dyDescent="0.25">
      <c r="C461" s="53"/>
    </row>
    <row r="462" spans="3:3" x14ac:dyDescent="0.25">
      <c r="C462" s="53"/>
    </row>
    <row r="463" spans="3:3" x14ac:dyDescent="0.25">
      <c r="C463" s="53"/>
    </row>
    <row r="464" spans="3:3" x14ac:dyDescent="0.25">
      <c r="C464" s="53"/>
    </row>
    <row r="465" spans="3:3" x14ac:dyDescent="0.25">
      <c r="C465" s="53"/>
    </row>
    <row r="466" spans="3:3" x14ac:dyDescent="0.25">
      <c r="C466" s="53"/>
    </row>
    <row r="467" spans="3:3" x14ac:dyDescent="0.25">
      <c r="C467" s="53"/>
    </row>
    <row r="468" spans="3:3" x14ac:dyDescent="0.25">
      <c r="C468" s="53"/>
    </row>
    <row r="469" spans="3:3" x14ac:dyDescent="0.25">
      <c r="C469" s="53"/>
    </row>
    <row r="470" spans="3:3" x14ac:dyDescent="0.25">
      <c r="C470" s="53"/>
    </row>
    <row r="471" spans="3:3" x14ac:dyDescent="0.25">
      <c r="C471" s="53"/>
    </row>
    <row r="472" spans="3:3" x14ac:dyDescent="0.25">
      <c r="C472" s="53"/>
    </row>
    <row r="473" spans="3:3" x14ac:dyDescent="0.25">
      <c r="C473" s="53"/>
    </row>
    <row r="474" spans="3:3" x14ac:dyDescent="0.25">
      <c r="C474" s="53"/>
    </row>
    <row r="475" spans="3:3" x14ac:dyDescent="0.25">
      <c r="C475" s="53"/>
    </row>
    <row r="476" spans="3:3" x14ac:dyDescent="0.25">
      <c r="C476" s="53"/>
    </row>
    <row r="477" spans="3:3" x14ac:dyDescent="0.25">
      <c r="C477" s="53"/>
    </row>
    <row r="478" spans="3:3" x14ac:dyDescent="0.25">
      <c r="C478" s="53"/>
    </row>
    <row r="479" spans="3:3" x14ac:dyDescent="0.25">
      <c r="C479" s="53"/>
    </row>
    <row r="480" spans="3:3" x14ac:dyDescent="0.25">
      <c r="C480" s="53"/>
    </row>
    <row r="481" spans="3:3" x14ac:dyDescent="0.25">
      <c r="C481" s="53"/>
    </row>
    <row r="482" spans="3:3" x14ac:dyDescent="0.25">
      <c r="C482" s="53"/>
    </row>
    <row r="483" spans="3:3" x14ac:dyDescent="0.25">
      <c r="C483" s="53"/>
    </row>
    <row r="484" spans="3:3" x14ac:dyDescent="0.25">
      <c r="C484" s="53"/>
    </row>
    <row r="485" spans="3:3" x14ac:dyDescent="0.25">
      <c r="C485" s="53"/>
    </row>
    <row r="486" spans="3:3" x14ac:dyDescent="0.25">
      <c r="C486" s="53"/>
    </row>
    <row r="487" spans="3:3" x14ac:dyDescent="0.25">
      <c r="C487" s="53"/>
    </row>
    <row r="488" spans="3:3" x14ac:dyDescent="0.25">
      <c r="C488" s="53"/>
    </row>
    <row r="489" spans="3:3" x14ac:dyDescent="0.25">
      <c r="C489" s="53"/>
    </row>
    <row r="490" spans="3:3" x14ac:dyDescent="0.25">
      <c r="C490" s="53"/>
    </row>
    <row r="491" spans="3:3" x14ac:dyDescent="0.25">
      <c r="C491" s="53"/>
    </row>
    <row r="492" spans="3:3" x14ac:dyDescent="0.25">
      <c r="C492" s="53"/>
    </row>
    <row r="493" spans="3:3" x14ac:dyDescent="0.25">
      <c r="C493" s="53"/>
    </row>
    <row r="494" spans="3:3" x14ac:dyDescent="0.25">
      <c r="C494" s="53"/>
    </row>
    <row r="495" spans="3:3" x14ac:dyDescent="0.25">
      <c r="C495" s="53"/>
    </row>
    <row r="496" spans="3:3" x14ac:dyDescent="0.25">
      <c r="C496" s="53"/>
    </row>
    <row r="497" spans="3:3" x14ac:dyDescent="0.25">
      <c r="C497" s="53"/>
    </row>
    <row r="498" spans="3:3" x14ac:dyDescent="0.25">
      <c r="C498" s="53"/>
    </row>
    <row r="499" spans="3:3" x14ac:dyDescent="0.25">
      <c r="C499" s="53"/>
    </row>
  </sheetData>
  <mergeCells count="29">
    <mergeCell ref="D16:D18"/>
    <mergeCell ref="B1:O1"/>
    <mergeCell ref="B2:O2"/>
    <mergeCell ref="B3:O3"/>
    <mergeCell ref="B4:O4"/>
    <mergeCell ref="B5:O5"/>
    <mergeCell ref="B6:N6"/>
    <mergeCell ref="B7:O7"/>
    <mergeCell ref="B8:N8"/>
    <mergeCell ref="B9:O9"/>
    <mergeCell ref="B10:N10"/>
    <mergeCell ref="B11:O11"/>
    <mergeCell ref="B12:N12"/>
    <mergeCell ref="B19:O19"/>
    <mergeCell ref="K17:K18"/>
    <mergeCell ref="M17:N17"/>
    <mergeCell ref="O17:O18"/>
    <mergeCell ref="A14:O14"/>
    <mergeCell ref="A16:A18"/>
    <mergeCell ref="B16:B18"/>
    <mergeCell ref="H16:H18"/>
    <mergeCell ref="I16:K16"/>
    <mergeCell ref="L16:L18"/>
    <mergeCell ref="E16:G16"/>
    <mergeCell ref="E17:F17"/>
    <mergeCell ref="G17:G18"/>
    <mergeCell ref="C16:C18"/>
    <mergeCell ref="M16:O16"/>
    <mergeCell ref="I17:J17"/>
  </mergeCells>
  <phoneticPr fontId="2" type="noConversion"/>
  <pageMargins left="1.1811023622047245" right="0.39370078740157483" top="0.78740157480314965" bottom="0.78740157480314965" header="0" footer="0"/>
  <pageSetup paperSize="9" scale="9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0"/>
  <sheetViews>
    <sheetView showZeros="0" zoomScaleNormal="100" workbookViewId="0">
      <selection activeCell="X78" sqref="X78"/>
    </sheetView>
  </sheetViews>
  <sheetFormatPr defaultRowHeight="15" x14ac:dyDescent="0.25"/>
  <cols>
    <col min="1" max="1" width="5" style="216" customWidth="1"/>
    <col min="2" max="2" width="41.5703125" style="2" customWidth="1"/>
    <col min="3" max="3" width="7.140625" style="200" customWidth="1"/>
    <col min="4" max="9" width="10" style="2" hidden="1" customWidth="1"/>
    <col min="10" max="10" width="10.85546875" style="2" hidden="1" customWidth="1"/>
    <col min="11" max="11" width="9.140625" style="2" hidden="1" customWidth="1"/>
    <col min="12" max="14" width="9.7109375" style="2" customWidth="1"/>
    <col min="15" max="15" width="9.42578125" style="2" customWidth="1"/>
    <col min="16" max="16" width="9.7109375" style="216" hidden="1" customWidth="1"/>
    <col min="17" max="21" width="9.140625" style="2" hidden="1" customWidth="1"/>
    <col min="22" max="16384" width="9.140625" style="2"/>
  </cols>
  <sheetData>
    <row r="1" spans="2:16" x14ac:dyDescent="0.25">
      <c r="B1" s="649" t="s">
        <v>308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365"/>
    </row>
    <row r="2" spans="2:16" x14ac:dyDescent="0.25">
      <c r="B2" s="649" t="s">
        <v>511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365"/>
    </row>
    <row r="3" spans="2:16" x14ac:dyDescent="0.25">
      <c r="B3" s="649" t="s">
        <v>524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365"/>
    </row>
    <row r="4" spans="2:16" x14ac:dyDescent="0.25">
      <c r="B4" s="649" t="s">
        <v>323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365"/>
    </row>
    <row r="5" spans="2:16" hidden="1" x14ac:dyDescent="0.25">
      <c r="B5" s="649" t="s">
        <v>475</v>
      </c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365"/>
    </row>
    <row r="6" spans="2:16" hidden="1" x14ac:dyDescent="0.25">
      <c r="B6" s="648" t="s">
        <v>470</v>
      </c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516"/>
      <c r="P6" s="365"/>
    </row>
    <row r="7" spans="2:16" hidden="1" x14ac:dyDescent="0.25">
      <c r="B7" s="649" t="s">
        <v>475</v>
      </c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365"/>
    </row>
    <row r="8" spans="2:16" ht="15" hidden="1" customHeight="1" x14ac:dyDescent="0.25">
      <c r="B8" s="648" t="s">
        <v>470</v>
      </c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520"/>
      <c r="P8" s="365"/>
    </row>
    <row r="9" spans="2:16" hidden="1" x14ac:dyDescent="0.25">
      <c r="B9" s="649" t="s">
        <v>475</v>
      </c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365"/>
    </row>
    <row r="10" spans="2:16" ht="15" hidden="1" customHeight="1" x14ac:dyDescent="0.25">
      <c r="B10" s="648" t="s">
        <v>470</v>
      </c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520"/>
      <c r="P10" s="365"/>
    </row>
    <row r="11" spans="2:16" hidden="1" x14ac:dyDescent="0.25">
      <c r="B11" s="649" t="s">
        <v>475</v>
      </c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365"/>
    </row>
    <row r="12" spans="2:16" ht="15" hidden="1" customHeight="1" x14ac:dyDescent="0.25">
      <c r="B12" s="648" t="s">
        <v>470</v>
      </c>
      <c r="C12" s="648"/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520"/>
      <c r="P12" s="365"/>
    </row>
    <row r="13" spans="2:16" hidden="1" x14ac:dyDescent="0.25">
      <c r="B13" s="649" t="s">
        <v>475</v>
      </c>
      <c r="C13" s="649"/>
      <c r="D13" s="64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365"/>
    </row>
    <row r="14" spans="2:16" ht="15" hidden="1" customHeight="1" x14ac:dyDescent="0.25">
      <c r="B14" s="648" t="s">
        <v>470</v>
      </c>
      <c r="C14" s="648"/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520"/>
      <c r="P14" s="365"/>
    </row>
    <row r="15" spans="2:16" hidden="1" x14ac:dyDescent="0.25">
      <c r="B15" s="649" t="s">
        <v>475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365"/>
    </row>
    <row r="16" spans="2:16" ht="15" hidden="1" customHeight="1" x14ac:dyDescent="0.25">
      <c r="B16" s="648" t="s">
        <v>470</v>
      </c>
      <c r="C16" s="648"/>
      <c r="D16" s="648"/>
      <c r="E16" s="648"/>
      <c r="F16" s="648"/>
      <c r="G16" s="648"/>
      <c r="H16" s="648"/>
      <c r="I16" s="648"/>
      <c r="J16" s="648"/>
      <c r="K16" s="648"/>
      <c r="L16" s="648"/>
      <c r="M16" s="648"/>
      <c r="N16" s="648"/>
      <c r="O16" s="520"/>
      <c r="P16" s="365"/>
    </row>
    <row r="17" spans="1:17" hidden="1" x14ac:dyDescent="0.25">
      <c r="B17" s="649" t="s">
        <v>475</v>
      </c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365"/>
    </row>
    <row r="18" spans="1:17" ht="15" hidden="1" customHeight="1" x14ac:dyDescent="0.25">
      <c r="B18" s="648" t="s">
        <v>470</v>
      </c>
      <c r="C18" s="648"/>
      <c r="D18" s="648"/>
      <c r="E18" s="648"/>
      <c r="F18" s="648"/>
      <c r="G18" s="648"/>
      <c r="H18" s="648"/>
      <c r="I18" s="648"/>
      <c r="J18" s="648"/>
      <c r="K18" s="648"/>
      <c r="L18" s="648"/>
      <c r="M18" s="648"/>
      <c r="N18" s="648"/>
      <c r="O18" s="520"/>
      <c r="P18" s="365"/>
    </row>
    <row r="19" spans="1:17" s="306" customFormat="1" x14ac:dyDescent="0.25">
      <c r="A19" s="383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66"/>
    </row>
    <row r="20" spans="1:17" ht="15" customHeight="1" x14ac:dyDescent="0.25">
      <c r="A20" s="587" t="s">
        <v>504</v>
      </c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367"/>
    </row>
    <row r="21" spans="1:17" ht="17.25" customHeight="1" x14ac:dyDescent="0.25">
      <c r="A21" s="379"/>
      <c r="B21" s="58"/>
      <c r="C21" s="201"/>
      <c r="D21" s="58"/>
      <c r="E21" s="58"/>
      <c r="F21" s="58"/>
      <c r="G21" s="58"/>
      <c r="H21" s="59"/>
      <c r="I21" s="59"/>
      <c r="J21" s="59"/>
      <c r="K21" s="59"/>
      <c r="L21" s="58"/>
      <c r="M21" s="58"/>
      <c r="N21" s="58"/>
      <c r="O21" s="4" t="s">
        <v>376</v>
      </c>
      <c r="P21" s="368"/>
    </row>
    <row r="22" spans="1:17" ht="15" customHeight="1" x14ac:dyDescent="0.25">
      <c r="A22" s="657" t="s">
        <v>5</v>
      </c>
      <c r="B22" s="594" t="s">
        <v>305</v>
      </c>
      <c r="C22" s="650" t="s">
        <v>53</v>
      </c>
      <c r="D22" s="571" t="s">
        <v>316</v>
      </c>
      <c r="E22" s="574" t="s">
        <v>189</v>
      </c>
      <c r="F22" s="575"/>
      <c r="G22" s="576"/>
      <c r="H22" s="597" t="s">
        <v>318</v>
      </c>
      <c r="I22" s="600" t="s">
        <v>189</v>
      </c>
      <c r="J22" s="601"/>
      <c r="K22" s="602"/>
      <c r="L22" s="643" t="s">
        <v>0</v>
      </c>
      <c r="M22" s="570" t="s">
        <v>189</v>
      </c>
      <c r="N22" s="570"/>
      <c r="O22" s="570"/>
      <c r="P22" s="369"/>
    </row>
    <row r="23" spans="1:17" ht="15" customHeight="1" x14ac:dyDescent="0.25">
      <c r="A23" s="658"/>
      <c r="B23" s="595"/>
      <c r="C23" s="651"/>
      <c r="D23" s="572"/>
      <c r="E23" s="574" t="s">
        <v>1</v>
      </c>
      <c r="F23" s="576"/>
      <c r="G23" s="571" t="s">
        <v>2</v>
      </c>
      <c r="H23" s="598"/>
      <c r="I23" s="600" t="s">
        <v>1</v>
      </c>
      <c r="J23" s="602"/>
      <c r="K23" s="597" t="s">
        <v>2</v>
      </c>
      <c r="L23" s="644"/>
      <c r="M23" s="570" t="s">
        <v>1</v>
      </c>
      <c r="N23" s="570"/>
      <c r="O23" s="582" t="s">
        <v>2</v>
      </c>
      <c r="P23" s="370"/>
    </row>
    <row r="24" spans="1:17" ht="32.25" customHeight="1" x14ac:dyDescent="0.25">
      <c r="A24" s="659"/>
      <c r="B24" s="596"/>
      <c r="C24" s="652"/>
      <c r="D24" s="573"/>
      <c r="E24" s="138" t="s">
        <v>3</v>
      </c>
      <c r="F24" s="137" t="s">
        <v>4</v>
      </c>
      <c r="G24" s="573"/>
      <c r="H24" s="599"/>
      <c r="I24" s="139" t="s">
        <v>3</v>
      </c>
      <c r="J24" s="134" t="s">
        <v>4</v>
      </c>
      <c r="K24" s="599"/>
      <c r="L24" s="645"/>
      <c r="M24" s="135" t="s">
        <v>3</v>
      </c>
      <c r="N24" s="133" t="s">
        <v>4</v>
      </c>
      <c r="O24" s="582"/>
      <c r="P24" s="370"/>
    </row>
    <row r="25" spans="1:17" ht="15.95" hidden="1" customHeight="1" x14ac:dyDescent="0.25">
      <c r="A25" s="380" t="s">
        <v>69</v>
      </c>
      <c r="B25" s="669" t="s">
        <v>6</v>
      </c>
      <c r="C25" s="615"/>
      <c r="D25" s="615"/>
      <c r="E25" s="615"/>
      <c r="F25" s="615"/>
      <c r="G25" s="615"/>
      <c r="H25" s="615"/>
      <c r="I25" s="615"/>
      <c r="J25" s="615"/>
      <c r="K25" s="615"/>
      <c r="L25" s="615"/>
      <c r="M25" s="615"/>
      <c r="N25" s="615"/>
      <c r="O25" s="616"/>
      <c r="P25" s="357"/>
    </row>
    <row r="26" spans="1:17" ht="15" hidden="1" customHeight="1" x14ac:dyDescent="0.25">
      <c r="A26" s="380" t="s">
        <v>177</v>
      </c>
      <c r="B26" s="29" t="s">
        <v>20</v>
      </c>
      <c r="C26" s="461"/>
      <c r="D26" s="167">
        <f>E26+G26</f>
        <v>0</v>
      </c>
      <c r="E26" s="167">
        <f>E28+E29+E31+E30</f>
        <v>0</v>
      </c>
      <c r="F26" s="167">
        <f t="shared" ref="F26:G26" si="0">F28+F29+F31+F30</f>
        <v>0</v>
      </c>
      <c r="G26" s="167">
        <f t="shared" si="0"/>
        <v>0</v>
      </c>
      <c r="H26" s="168">
        <f t="shared" ref="H26" si="1">I26+K26</f>
        <v>0</v>
      </c>
      <c r="I26" s="168">
        <f t="shared" ref="I26:O26" si="2">I28+I29+I31+I30</f>
        <v>0</v>
      </c>
      <c r="J26" s="168">
        <f t="shared" si="2"/>
        <v>0</v>
      </c>
      <c r="K26" s="168">
        <f t="shared" si="2"/>
        <v>0</v>
      </c>
      <c r="L26" s="434">
        <f t="shared" ref="L26" si="3">M26+O26</f>
        <v>0</v>
      </c>
      <c r="M26" s="434">
        <f t="shared" ref="M26" si="4">M28+M29+M31+M30</f>
        <v>0</v>
      </c>
      <c r="N26" s="434">
        <f t="shared" si="2"/>
        <v>0</v>
      </c>
      <c r="O26" s="434">
        <f t="shared" si="2"/>
        <v>0</v>
      </c>
    </row>
    <row r="27" spans="1:17" ht="15" hidden="1" customHeight="1" x14ac:dyDescent="0.25">
      <c r="A27" s="234"/>
      <c r="B27" s="347" t="s">
        <v>189</v>
      </c>
      <c r="C27" s="462"/>
      <c r="D27" s="170"/>
      <c r="E27" s="170"/>
      <c r="F27" s="170"/>
      <c r="G27" s="170"/>
      <c r="H27" s="171"/>
      <c r="I27" s="171"/>
      <c r="J27" s="171"/>
      <c r="K27" s="171"/>
      <c r="L27" s="381"/>
      <c r="M27" s="381"/>
      <c r="N27" s="381"/>
      <c r="O27" s="381"/>
      <c r="P27" s="371"/>
      <c r="Q27" s="98"/>
    </row>
    <row r="28" spans="1:17" ht="26.25" hidden="1" customHeight="1" x14ac:dyDescent="0.25">
      <c r="A28" s="234"/>
      <c r="B28" s="511" t="s">
        <v>298</v>
      </c>
      <c r="C28" s="512"/>
      <c r="D28" s="426"/>
      <c r="E28" s="67"/>
      <c r="F28" s="67"/>
      <c r="G28" s="426"/>
      <c r="H28" s="68"/>
      <c r="I28" s="171"/>
      <c r="J28" s="171"/>
      <c r="K28" s="171"/>
      <c r="L28" s="314"/>
      <c r="M28" s="69"/>
      <c r="N28" s="69"/>
      <c r="O28" s="314"/>
      <c r="P28" s="324"/>
      <c r="Q28" s="98"/>
    </row>
    <row r="29" spans="1:17" ht="26.25" hidden="1" x14ac:dyDescent="0.25">
      <c r="A29" s="234"/>
      <c r="B29" s="511" t="s">
        <v>456</v>
      </c>
      <c r="C29" s="512" t="s">
        <v>9</v>
      </c>
      <c r="D29" s="67">
        <f>E29+G29</f>
        <v>0</v>
      </c>
      <c r="E29" s="67"/>
      <c r="F29" s="67"/>
      <c r="G29" s="67"/>
      <c r="H29" s="68">
        <f t="shared" ref="H29:H72" si="5">I29+K29</f>
        <v>0</v>
      </c>
      <c r="I29" s="68"/>
      <c r="J29" s="68"/>
      <c r="K29" s="68"/>
      <c r="L29" s="69">
        <f t="shared" ref="L29:L31" si="6">M29+O29</f>
        <v>0</v>
      </c>
      <c r="M29" s="69">
        <f t="shared" ref="M29" si="7">E29+I29</f>
        <v>0</v>
      </c>
      <c r="N29" s="69">
        <f t="shared" ref="N29" si="8">F29+J29</f>
        <v>0</v>
      </c>
      <c r="O29" s="69">
        <f t="shared" ref="O29" si="9">G29+K29</f>
        <v>0</v>
      </c>
      <c r="P29" s="371"/>
      <c r="Q29" s="98"/>
    </row>
    <row r="30" spans="1:17" ht="25.5" hidden="1" x14ac:dyDescent="0.25">
      <c r="A30" s="234"/>
      <c r="B30" s="492" t="s">
        <v>411</v>
      </c>
      <c r="C30" s="512" t="s">
        <v>9</v>
      </c>
      <c r="D30" s="426"/>
      <c r="E30" s="67"/>
      <c r="F30" s="67"/>
      <c r="G30" s="67"/>
      <c r="H30" s="68">
        <f t="shared" si="5"/>
        <v>0</v>
      </c>
      <c r="I30" s="68"/>
      <c r="J30" s="68"/>
      <c r="K30" s="68"/>
      <c r="L30" s="69">
        <f t="shared" ref="L30" si="10">M30+O30</f>
        <v>0</v>
      </c>
      <c r="M30" s="69">
        <f t="shared" ref="M30" si="11">E30+I30</f>
        <v>0</v>
      </c>
      <c r="N30" s="69">
        <f t="shared" ref="N30" si="12">F30+J30</f>
        <v>0</v>
      </c>
      <c r="O30" s="69">
        <f t="shared" ref="O30" si="13">G30+K30</f>
        <v>0</v>
      </c>
      <c r="P30" s="371"/>
      <c r="Q30" s="98"/>
    </row>
    <row r="31" spans="1:17" ht="51.75" hidden="1" x14ac:dyDescent="0.25">
      <c r="A31" s="299"/>
      <c r="B31" s="185" t="s">
        <v>457</v>
      </c>
      <c r="C31" s="513" t="s">
        <v>25</v>
      </c>
      <c r="D31" s="471">
        <f>E31+G31</f>
        <v>0</v>
      </c>
      <c r="E31" s="67"/>
      <c r="F31" s="67"/>
      <c r="G31" s="426"/>
      <c r="H31" s="68">
        <f t="shared" si="5"/>
        <v>0</v>
      </c>
      <c r="I31" s="68"/>
      <c r="J31" s="68"/>
      <c r="K31" s="68"/>
      <c r="L31" s="69">
        <f t="shared" si="6"/>
        <v>0</v>
      </c>
      <c r="M31" s="69">
        <f t="shared" ref="M31" si="14">E31+I31</f>
        <v>0</v>
      </c>
      <c r="N31" s="69">
        <f t="shared" ref="N31" si="15">F31+J31</f>
        <v>0</v>
      </c>
      <c r="O31" s="69">
        <f t="shared" ref="O31" si="16">G31+K31</f>
        <v>0</v>
      </c>
      <c r="P31" s="324"/>
      <c r="Q31" s="98"/>
    </row>
    <row r="32" spans="1:17" ht="15" hidden="1" customHeight="1" x14ac:dyDescent="0.25">
      <c r="A32" s="40" t="s">
        <v>70</v>
      </c>
      <c r="B32" s="6" t="s">
        <v>7</v>
      </c>
      <c r="C32" s="463"/>
      <c r="D32" s="316">
        <f>E32+G32</f>
        <v>0</v>
      </c>
      <c r="E32" s="16">
        <f>E33+E34+E35</f>
        <v>0</v>
      </c>
      <c r="F32" s="16">
        <f>F33+F34+F35</f>
        <v>0</v>
      </c>
      <c r="G32" s="16">
        <f>G33+G34+G35</f>
        <v>0</v>
      </c>
      <c r="H32" s="168">
        <f>I32+K32</f>
        <v>0</v>
      </c>
      <c r="I32" s="10"/>
      <c r="J32" s="10"/>
      <c r="K32" s="10">
        <f>K33+K34+K35</f>
        <v>0</v>
      </c>
      <c r="L32" s="169">
        <f t="shared" ref="L32:L77" si="17">M32+O32</f>
        <v>0</v>
      </c>
      <c r="M32" s="12">
        <f>M33+M34+M35</f>
        <v>0</v>
      </c>
      <c r="N32" s="12">
        <f>N33+N34+N35</f>
        <v>0</v>
      </c>
      <c r="O32" s="12">
        <f>O33+O34+O35</f>
        <v>0</v>
      </c>
      <c r="P32" s="233"/>
      <c r="Q32" s="98"/>
    </row>
    <row r="33" spans="1:17" ht="15" hidden="1" customHeight="1" x14ac:dyDescent="0.25">
      <c r="A33" s="40"/>
      <c r="B33" s="667" t="s">
        <v>456</v>
      </c>
      <c r="C33" s="463" t="s">
        <v>9</v>
      </c>
      <c r="D33" s="16">
        <f t="shared" ref="D33:D77" si="18">E33+G33</f>
        <v>0</v>
      </c>
      <c r="E33" s="16"/>
      <c r="F33" s="16"/>
      <c r="G33" s="16"/>
      <c r="H33" s="168">
        <f t="shared" si="5"/>
        <v>0</v>
      </c>
      <c r="I33" s="10"/>
      <c r="J33" s="10"/>
      <c r="K33" s="203"/>
      <c r="L33" s="169">
        <f t="shared" si="17"/>
        <v>0</v>
      </c>
      <c r="M33" s="169">
        <f t="shared" ref="M33:O35" si="19">E33+I33</f>
        <v>0</v>
      </c>
      <c r="N33" s="169">
        <f t="shared" si="19"/>
        <v>0</v>
      </c>
      <c r="O33" s="169">
        <f t="shared" si="19"/>
        <v>0</v>
      </c>
      <c r="P33" s="371"/>
      <c r="Q33" s="98"/>
    </row>
    <row r="34" spans="1:17" ht="15" hidden="1" customHeight="1" x14ac:dyDescent="0.25">
      <c r="A34" s="40"/>
      <c r="B34" s="667"/>
      <c r="C34" s="463" t="s">
        <v>22</v>
      </c>
      <c r="D34" s="16">
        <f t="shared" si="18"/>
        <v>0</v>
      </c>
      <c r="E34" s="16"/>
      <c r="F34" s="16"/>
      <c r="G34" s="16"/>
      <c r="H34" s="168">
        <f t="shared" si="5"/>
        <v>0</v>
      </c>
      <c r="I34" s="10"/>
      <c r="J34" s="10"/>
      <c r="K34" s="203"/>
      <c r="L34" s="169">
        <f t="shared" si="17"/>
        <v>0</v>
      </c>
      <c r="M34" s="169">
        <f t="shared" si="19"/>
        <v>0</v>
      </c>
      <c r="N34" s="169">
        <f t="shared" si="19"/>
        <v>0</v>
      </c>
      <c r="O34" s="169">
        <f t="shared" si="19"/>
        <v>0</v>
      </c>
      <c r="P34" s="371"/>
      <c r="Q34" s="98"/>
    </row>
    <row r="35" spans="1:17" ht="15" hidden="1" customHeight="1" x14ac:dyDescent="0.25">
      <c r="A35" s="40"/>
      <c r="B35" s="668"/>
      <c r="C35" s="441">
        <v>10</v>
      </c>
      <c r="D35" s="16">
        <f t="shared" si="18"/>
        <v>0</v>
      </c>
      <c r="E35" s="16"/>
      <c r="F35" s="16"/>
      <c r="G35" s="16"/>
      <c r="H35" s="168">
        <f t="shared" si="5"/>
        <v>0</v>
      </c>
      <c r="I35" s="10"/>
      <c r="J35" s="10"/>
      <c r="K35" s="203"/>
      <c r="L35" s="169">
        <f t="shared" si="17"/>
        <v>0</v>
      </c>
      <c r="M35" s="169">
        <f t="shared" si="19"/>
        <v>0</v>
      </c>
      <c r="N35" s="169">
        <f t="shared" si="19"/>
        <v>0</v>
      </c>
      <c r="O35" s="169">
        <f t="shared" si="19"/>
        <v>0</v>
      </c>
      <c r="P35" s="371"/>
      <c r="Q35" s="98"/>
    </row>
    <row r="36" spans="1:17" ht="15" hidden="1" customHeight="1" x14ac:dyDescent="0.25">
      <c r="A36" s="32" t="s">
        <v>71</v>
      </c>
      <c r="B36" s="17" t="s">
        <v>10</v>
      </c>
      <c r="C36" s="463"/>
      <c r="D36" s="316">
        <f>E36+G36</f>
        <v>0</v>
      </c>
      <c r="E36" s="16">
        <f>E37+E38+E39</f>
        <v>0</v>
      </c>
      <c r="F36" s="16">
        <f>F37+F38+F39</f>
        <v>0</v>
      </c>
      <c r="G36" s="16">
        <f>G37+G38+G39</f>
        <v>0</v>
      </c>
      <c r="H36" s="168">
        <f t="shared" si="5"/>
        <v>0</v>
      </c>
      <c r="I36" s="10">
        <f>I37+I38+I39</f>
        <v>0</v>
      </c>
      <c r="J36" s="10">
        <f>J37+J38+J39</f>
        <v>0</v>
      </c>
      <c r="K36" s="10">
        <f>K37+K38+K39</f>
        <v>0</v>
      </c>
      <c r="L36" s="169">
        <f t="shared" si="17"/>
        <v>0</v>
      </c>
      <c r="M36" s="12">
        <f>M37+M38+M39</f>
        <v>0</v>
      </c>
      <c r="N36" s="12">
        <f>N37+N38+N39</f>
        <v>0</v>
      </c>
      <c r="O36" s="12">
        <f>O37+O38+O39</f>
        <v>0</v>
      </c>
      <c r="P36" s="233"/>
      <c r="Q36" s="98"/>
    </row>
    <row r="37" spans="1:17" ht="15" hidden="1" customHeight="1" x14ac:dyDescent="0.25">
      <c r="A37" s="40"/>
      <c r="B37" s="667" t="s">
        <v>456</v>
      </c>
      <c r="C37" s="463" t="s">
        <v>9</v>
      </c>
      <c r="D37" s="16">
        <f t="shared" si="18"/>
        <v>0</v>
      </c>
      <c r="E37" s="16"/>
      <c r="F37" s="16"/>
      <c r="G37" s="16"/>
      <c r="H37" s="168">
        <f t="shared" si="5"/>
        <v>0</v>
      </c>
      <c r="I37" s="10"/>
      <c r="J37" s="10"/>
      <c r="K37" s="203"/>
      <c r="L37" s="169">
        <f t="shared" si="17"/>
        <v>0</v>
      </c>
      <c r="M37" s="169">
        <f t="shared" ref="M37:O39" si="20">E37+I37</f>
        <v>0</v>
      </c>
      <c r="N37" s="169">
        <f t="shared" si="20"/>
        <v>0</v>
      </c>
      <c r="O37" s="169">
        <f t="shared" si="20"/>
        <v>0</v>
      </c>
      <c r="P37" s="371"/>
      <c r="Q37" s="98"/>
    </row>
    <row r="38" spans="1:17" ht="15" hidden="1" customHeight="1" x14ac:dyDescent="0.25">
      <c r="A38" s="40"/>
      <c r="B38" s="667"/>
      <c r="C38" s="463" t="s">
        <v>22</v>
      </c>
      <c r="D38" s="16">
        <f t="shared" si="18"/>
        <v>0</v>
      </c>
      <c r="E38" s="16"/>
      <c r="F38" s="16"/>
      <c r="G38" s="16"/>
      <c r="H38" s="168">
        <f t="shared" si="5"/>
        <v>0</v>
      </c>
      <c r="I38" s="10"/>
      <c r="J38" s="10"/>
      <c r="K38" s="203"/>
      <c r="L38" s="169">
        <f t="shared" si="17"/>
        <v>0</v>
      </c>
      <c r="M38" s="169">
        <f t="shared" si="20"/>
        <v>0</v>
      </c>
      <c r="N38" s="169">
        <f t="shared" si="20"/>
        <v>0</v>
      </c>
      <c r="O38" s="169">
        <f t="shared" si="20"/>
        <v>0</v>
      </c>
      <c r="P38" s="371"/>
      <c r="Q38" s="98"/>
    </row>
    <row r="39" spans="1:17" ht="15" hidden="1" customHeight="1" x14ac:dyDescent="0.25">
      <c r="A39" s="40"/>
      <c r="B39" s="668"/>
      <c r="C39" s="441">
        <v>10</v>
      </c>
      <c r="D39" s="16">
        <f t="shared" si="18"/>
        <v>0</v>
      </c>
      <c r="E39" s="16"/>
      <c r="F39" s="16"/>
      <c r="G39" s="16"/>
      <c r="H39" s="168">
        <f t="shared" si="5"/>
        <v>0</v>
      </c>
      <c r="I39" s="10"/>
      <c r="J39" s="10"/>
      <c r="K39" s="203"/>
      <c r="L39" s="169">
        <f t="shared" si="17"/>
        <v>0</v>
      </c>
      <c r="M39" s="169">
        <f t="shared" si="20"/>
        <v>0</v>
      </c>
      <c r="N39" s="169">
        <f t="shared" si="20"/>
        <v>0</v>
      </c>
      <c r="O39" s="169">
        <f t="shared" si="20"/>
        <v>0</v>
      </c>
      <c r="P39" s="371"/>
      <c r="Q39" s="98"/>
    </row>
    <row r="40" spans="1:17" ht="15" hidden="1" customHeight="1" x14ac:dyDescent="0.25">
      <c r="A40" s="32" t="s">
        <v>72</v>
      </c>
      <c r="B40" s="17" t="s">
        <v>11</v>
      </c>
      <c r="C40" s="463"/>
      <c r="D40" s="316">
        <f>E40+G40</f>
        <v>0</v>
      </c>
      <c r="E40" s="16">
        <f>E41+E43+E44+E42</f>
        <v>0</v>
      </c>
      <c r="F40" s="16">
        <f>F41+F43+F44+F42</f>
        <v>0</v>
      </c>
      <c r="G40" s="16">
        <f>G41+G43+G44</f>
        <v>0</v>
      </c>
      <c r="H40" s="168">
        <f t="shared" si="5"/>
        <v>0</v>
      </c>
      <c r="I40" s="10">
        <f>I41+I42+I43+I44</f>
        <v>0</v>
      </c>
      <c r="J40" s="10">
        <f>J41+J42+J43+J44</f>
        <v>0</v>
      </c>
      <c r="K40" s="10">
        <f>K41+K43+K44</f>
        <v>0</v>
      </c>
      <c r="L40" s="169">
        <f t="shared" si="17"/>
        <v>0</v>
      </c>
      <c r="M40" s="12">
        <f>M41+M42+M43+M44</f>
        <v>0</v>
      </c>
      <c r="N40" s="12">
        <f t="shared" ref="N40:O40" si="21">N41+N42+N43+N44</f>
        <v>0</v>
      </c>
      <c r="O40" s="12">
        <f t="shared" si="21"/>
        <v>0</v>
      </c>
      <c r="P40" s="233"/>
      <c r="Q40" s="98"/>
    </row>
    <row r="41" spans="1:17" ht="15" hidden="1" customHeight="1" x14ac:dyDescent="0.25">
      <c r="A41" s="40"/>
      <c r="B41" s="667" t="s">
        <v>456</v>
      </c>
      <c r="C41" s="463" t="s">
        <v>9</v>
      </c>
      <c r="D41" s="16">
        <f t="shared" si="18"/>
        <v>0</v>
      </c>
      <c r="E41" s="16"/>
      <c r="F41" s="16"/>
      <c r="G41" s="16"/>
      <c r="H41" s="168">
        <f t="shared" si="5"/>
        <v>0</v>
      </c>
      <c r="I41" s="10"/>
      <c r="J41" s="10"/>
      <c r="K41" s="203"/>
      <c r="L41" s="169">
        <f t="shared" si="17"/>
        <v>0</v>
      </c>
      <c r="M41" s="169">
        <f t="shared" ref="M41:O44" si="22">E41+I41</f>
        <v>0</v>
      </c>
      <c r="N41" s="169">
        <f t="shared" si="22"/>
        <v>0</v>
      </c>
      <c r="O41" s="169">
        <f t="shared" si="22"/>
        <v>0</v>
      </c>
      <c r="P41" s="371"/>
      <c r="Q41" s="98"/>
    </row>
    <row r="42" spans="1:17" ht="15" hidden="1" customHeight="1" x14ac:dyDescent="0.25">
      <c r="A42" s="40"/>
      <c r="B42" s="667"/>
      <c r="C42" s="463" t="s">
        <v>22</v>
      </c>
      <c r="D42" s="16">
        <f t="shared" si="18"/>
        <v>0</v>
      </c>
      <c r="E42" s="16"/>
      <c r="F42" s="16"/>
      <c r="G42" s="16"/>
      <c r="H42" s="168">
        <f t="shared" si="5"/>
        <v>0</v>
      </c>
      <c r="I42" s="10"/>
      <c r="J42" s="10"/>
      <c r="K42" s="203"/>
      <c r="L42" s="169">
        <f t="shared" si="17"/>
        <v>0</v>
      </c>
      <c r="M42" s="169">
        <f t="shared" si="22"/>
        <v>0</v>
      </c>
      <c r="N42" s="169">
        <f t="shared" si="22"/>
        <v>0</v>
      </c>
      <c r="O42" s="169"/>
      <c r="P42" s="371"/>
      <c r="Q42" s="98"/>
    </row>
    <row r="43" spans="1:17" ht="15" hidden="1" customHeight="1" x14ac:dyDescent="0.25">
      <c r="A43" s="40"/>
      <c r="B43" s="667"/>
      <c r="C43" s="458" t="s">
        <v>30</v>
      </c>
      <c r="D43" s="16">
        <f t="shared" si="18"/>
        <v>0</v>
      </c>
      <c r="E43" s="16"/>
      <c r="F43" s="16"/>
      <c r="G43" s="16"/>
      <c r="H43" s="168">
        <f t="shared" si="5"/>
        <v>0</v>
      </c>
      <c r="I43" s="10"/>
      <c r="J43" s="10"/>
      <c r="K43" s="203"/>
      <c r="L43" s="169">
        <f t="shared" si="17"/>
        <v>0</v>
      </c>
      <c r="M43" s="169">
        <f t="shared" si="22"/>
        <v>0</v>
      </c>
      <c r="N43" s="169">
        <f t="shared" si="22"/>
        <v>0</v>
      </c>
      <c r="O43" s="169">
        <f t="shared" si="22"/>
        <v>0</v>
      </c>
      <c r="P43" s="371"/>
      <c r="Q43" s="98"/>
    </row>
    <row r="44" spans="1:17" ht="15" hidden="1" customHeight="1" x14ac:dyDescent="0.25">
      <c r="A44" s="40"/>
      <c r="B44" s="668"/>
      <c r="C44" s="441">
        <v>10</v>
      </c>
      <c r="D44" s="16">
        <f t="shared" si="18"/>
        <v>0</v>
      </c>
      <c r="E44" s="16"/>
      <c r="F44" s="16"/>
      <c r="G44" s="16"/>
      <c r="H44" s="168">
        <f t="shared" si="5"/>
        <v>0</v>
      </c>
      <c r="I44" s="10"/>
      <c r="J44" s="10"/>
      <c r="K44" s="203"/>
      <c r="L44" s="169">
        <f t="shared" si="17"/>
        <v>0</v>
      </c>
      <c r="M44" s="169">
        <f t="shared" si="22"/>
        <v>0</v>
      </c>
      <c r="N44" s="169">
        <f t="shared" si="22"/>
        <v>0</v>
      </c>
      <c r="O44" s="169">
        <f t="shared" si="22"/>
        <v>0</v>
      </c>
      <c r="P44" s="371"/>
      <c r="Q44" s="98"/>
    </row>
    <row r="45" spans="1:17" ht="15" hidden="1" customHeight="1" x14ac:dyDescent="0.25">
      <c r="A45" s="32" t="s">
        <v>73</v>
      </c>
      <c r="B45" s="17" t="s">
        <v>12</v>
      </c>
      <c r="C45" s="463"/>
      <c r="D45" s="316">
        <f>E45+G45</f>
        <v>0</v>
      </c>
      <c r="E45" s="16">
        <f>E46+E47+E48</f>
        <v>0</v>
      </c>
      <c r="F45" s="16">
        <f>F46+F47+F48</f>
        <v>0</v>
      </c>
      <c r="G45" s="16">
        <f>G46+G47+G48</f>
        <v>0</v>
      </c>
      <c r="H45" s="168">
        <f t="shared" si="5"/>
        <v>0</v>
      </c>
      <c r="I45" s="10">
        <f>I46+I47+I48</f>
        <v>0</v>
      </c>
      <c r="J45" s="10">
        <f>J46+J47+J48</f>
        <v>0</v>
      </c>
      <c r="K45" s="10">
        <f>K46+K47+K48</f>
        <v>0</v>
      </c>
      <c r="L45" s="169">
        <f t="shared" si="17"/>
        <v>0</v>
      </c>
      <c r="M45" s="12">
        <f>M46+M47+M48</f>
        <v>0</v>
      </c>
      <c r="N45" s="12">
        <f>N46+N47+N48</f>
        <v>0</v>
      </c>
      <c r="O45" s="12">
        <f>O46+O47+O48</f>
        <v>0</v>
      </c>
      <c r="P45" s="233"/>
      <c r="Q45" s="98"/>
    </row>
    <row r="46" spans="1:17" ht="15" hidden="1" customHeight="1" x14ac:dyDescent="0.25">
      <c r="A46" s="40"/>
      <c r="B46" s="667" t="s">
        <v>456</v>
      </c>
      <c r="C46" s="463" t="s">
        <v>9</v>
      </c>
      <c r="D46" s="16">
        <f t="shared" si="18"/>
        <v>0</v>
      </c>
      <c r="E46" s="16"/>
      <c r="F46" s="16"/>
      <c r="G46" s="16"/>
      <c r="H46" s="168">
        <f t="shared" si="5"/>
        <v>0</v>
      </c>
      <c r="I46" s="10"/>
      <c r="J46" s="10"/>
      <c r="K46" s="203"/>
      <c r="L46" s="169">
        <f t="shared" si="17"/>
        <v>0</v>
      </c>
      <c r="M46" s="169">
        <f t="shared" ref="M46:O48" si="23">E46+I46</f>
        <v>0</v>
      </c>
      <c r="N46" s="169">
        <f t="shared" si="23"/>
        <v>0</v>
      </c>
      <c r="O46" s="169">
        <f t="shared" si="23"/>
        <v>0</v>
      </c>
      <c r="P46" s="371"/>
      <c r="Q46" s="98"/>
    </row>
    <row r="47" spans="1:17" ht="15" hidden="1" customHeight="1" x14ac:dyDescent="0.25">
      <c r="A47" s="40"/>
      <c r="B47" s="667"/>
      <c r="C47" s="463" t="s">
        <v>22</v>
      </c>
      <c r="D47" s="16">
        <f t="shared" si="18"/>
        <v>0</v>
      </c>
      <c r="E47" s="16"/>
      <c r="F47" s="16"/>
      <c r="G47" s="16"/>
      <c r="H47" s="168">
        <f t="shared" si="5"/>
        <v>0</v>
      </c>
      <c r="I47" s="10"/>
      <c r="J47" s="10"/>
      <c r="K47" s="203"/>
      <c r="L47" s="169">
        <f t="shared" si="17"/>
        <v>0</v>
      </c>
      <c r="M47" s="169">
        <f t="shared" si="23"/>
        <v>0</v>
      </c>
      <c r="N47" s="169">
        <f t="shared" si="23"/>
        <v>0</v>
      </c>
      <c r="O47" s="169">
        <f t="shared" si="23"/>
        <v>0</v>
      </c>
      <c r="P47" s="371"/>
      <c r="Q47" s="98"/>
    </row>
    <row r="48" spans="1:17" ht="15" hidden="1" customHeight="1" x14ac:dyDescent="0.25">
      <c r="A48" s="40"/>
      <c r="B48" s="668"/>
      <c r="C48" s="441">
        <v>10</v>
      </c>
      <c r="D48" s="16">
        <f t="shared" si="18"/>
        <v>0</v>
      </c>
      <c r="E48" s="16"/>
      <c r="F48" s="16"/>
      <c r="G48" s="16"/>
      <c r="H48" s="168">
        <f t="shared" si="5"/>
        <v>0</v>
      </c>
      <c r="I48" s="10"/>
      <c r="J48" s="10"/>
      <c r="K48" s="203"/>
      <c r="L48" s="169">
        <f t="shared" si="17"/>
        <v>0</v>
      </c>
      <c r="M48" s="169">
        <f t="shared" si="23"/>
        <v>0</v>
      </c>
      <c r="N48" s="169">
        <f t="shared" si="23"/>
        <v>0</v>
      </c>
      <c r="O48" s="169">
        <f t="shared" si="23"/>
        <v>0</v>
      </c>
      <c r="P48" s="371"/>
      <c r="Q48" s="98"/>
    </row>
    <row r="49" spans="1:17" ht="15" hidden="1" customHeight="1" x14ac:dyDescent="0.25">
      <c r="A49" s="32" t="s">
        <v>74</v>
      </c>
      <c r="B49" s="17" t="s">
        <v>13</v>
      </c>
      <c r="C49" s="463"/>
      <c r="D49" s="316">
        <f>E49+G49</f>
        <v>0</v>
      </c>
      <c r="E49" s="16">
        <f>E50+E51+E52</f>
        <v>0</v>
      </c>
      <c r="F49" s="16">
        <f>F50+F51+F52</f>
        <v>0</v>
      </c>
      <c r="G49" s="16">
        <f>G50+G51+G52</f>
        <v>0</v>
      </c>
      <c r="H49" s="168">
        <f t="shared" si="5"/>
        <v>0</v>
      </c>
      <c r="I49" s="10">
        <f>I50+I51+I52</f>
        <v>0</v>
      </c>
      <c r="J49" s="10">
        <f>J50+J51+J52</f>
        <v>0</v>
      </c>
      <c r="K49" s="10">
        <f>K50+K51+K52</f>
        <v>0</v>
      </c>
      <c r="L49" s="169">
        <f t="shared" si="17"/>
        <v>0</v>
      </c>
      <c r="M49" s="12">
        <f>M50+M51+M52</f>
        <v>0</v>
      </c>
      <c r="N49" s="12">
        <f>N50+N51+N52</f>
        <v>0</v>
      </c>
      <c r="O49" s="12">
        <f>O50+O51+O52</f>
        <v>0</v>
      </c>
      <c r="P49" s="233"/>
      <c r="Q49" s="98"/>
    </row>
    <row r="50" spans="1:17" ht="15" hidden="1" customHeight="1" x14ac:dyDescent="0.25">
      <c r="A50" s="40"/>
      <c r="B50" s="667" t="s">
        <v>456</v>
      </c>
      <c r="C50" s="463" t="s">
        <v>9</v>
      </c>
      <c r="D50" s="16">
        <f t="shared" si="18"/>
        <v>0</v>
      </c>
      <c r="E50" s="16"/>
      <c r="F50" s="16"/>
      <c r="G50" s="16"/>
      <c r="H50" s="168">
        <f t="shared" si="5"/>
        <v>0</v>
      </c>
      <c r="I50" s="10"/>
      <c r="J50" s="10"/>
      <c r="K50" s="203"/>
      <c r="L50" s="169">
        <f t="shared" si="17"/>
        <v>0</v>
      </c>
      <c r="M50" s="169">
        <f t="shared" ref="M50:O52" si="24">E50+I50</f>
        <v>0</v>
      </c>
      <c r="N50" s="169">
        <f t="shared" si="24"/>
        <v>0</v>
      </c>
      <c r="O50" s="169">
        <f t="shared" si="24"/>
        <v>0</v>
      </c>
      <c r="P50" s="371"/>
      <c r="Q50" s="98"/>
    </row>
    <row r="51" spans="1:17" ht="15" hidden="1" customHeight="1" x14ac:dyDescent="0.25">
      <c r="A51" s="40"/>
      <c r="B51" s="667"/>
      <c r="C51" s="463" t="s">
        <v>22</v>
      </c>
      <c r="D51" s="16">
        <f t="shared" si="18"/>
        <v>0</v>
      </c>
      <c r="E51" s="16"/>
      <c r="F51" s="16"/>
      <c r="G51" s="16"/>
      <c r="H51" s="168">
        <f t="shared" si="5"/>
        <v>0</v>
      </c>
      <c r="I51" s="10"/>
      <c r="J51" s="10"/>
      <c r="K51" s="203"/>
      <c r="L51" s="169">
        <f t="shared" si="17"/>
        <v>0</v>
      </c>
      <c r="M51" s="169">
        <f t="shared" si="24"/>
        <v>0</v>
      </c>
      <c r="N51" s="169">
        <f t="shared" si="24"/>
        <v>0</v>
      </c>
      <c r="O51" s="169">
        <f t="shared" si="24"/>
        <v>0</v>
      </c>
      <c r="P51" s="371"/>
      <c r="Q51" s="98"/>
    </row>
    <row r="52" spans="1:17" ht="15" hidden="1" customHeight="1" x14ac:dyDescent="0.25">
      <c r="A52" s="40"/>
      <c r="B52" s="668"/>
      <c r="C52" s="441">
        <v>10</v>
      </c>
      <c r="D52" s="16">
        <f t="shared" si="18"/>
        <v>0</v>
      </c>
      <c r="E52" s="16"/>
      <c r="F52" s="16"/>
      <c r="G52" s="16"/>
      <c r="H52" s="168">
        <f t="shared" si="5"/>
        <v>0</v>
      </c>
      <c r="I52" s="10"/>
      <c r="J52" s="10"/>
      <c r="K52" s="203"/>
      <c r="L52" s="169">
        <f t="shared" si="17"/>
        <v>0</v>
      </c>
      <c r="M52" s="169">
        <f t="shared" si="24"/>
        <v>0</v>
      </c>
      <c r="N52" s="169">
        <f t="shared" si="24"/>
        <v>0</v>
      </c>
      <c r="O52" s="169">
        <f t="shared" si="24"/>
        <v>0</v>
      </c>
      <c r="P52" s="371"/>
      <c r="Q52" s="98"/>
    </row>
    <row r="53" spans="1:17" ht="15" hidden="1" customHeight="1" x14ac:dyDescent="0.25">
      <c r="A53" s="32" t="s">
        <v>75</v>
      </c>
      <c r="B53" s="17" t="s">
        <v>14</v>
      </c>
      <c r="C53" s="463"/>
      <c r="D53" s="316">
        <f>E53+G53</f>
        <v>0</v>
      </c>
      <c r="E53" s="16">
        <f>E54+E55+E56</f>
        <v>0</v>
      </c>
      <c r="F53" s="16">
        <f>F54+F55+F56</f>
        <v>0</v>
      </c>
      <c r="G53" s="16">
        <f>G54+G55+G56</f>
        <v>0</v>
      </c>
      <c r="H53" s="168">
        <f>I53+K53</f>
        <v>0</v>
      </c>
      <c r="I53" s="10">
        <f>I54+I55+I56</f>
        <v>0</v>
      </c>
      <c r="J53" s="10">
        <f>J54+J55+J56</f>
        <v>0</v>
      </c>
      <c r="K53" s="10">
        <f>K54+K55+K56</f>
        <v>0</v>
      </c>
      <c r="L53" s="169">
        <f t="shared" si="17"/>
        <v>0</v>
      </c>
      <c r="M53" s="12">
        <f>M54+M55+M56</f>
        <v>0</v>
      </c>
      <c r="N53" s="12">
        <f>N54+N55+N56</f>
        <v>0</v>
      </c>
      <c r="O53" s="12">
        <f>O54+O55+O56</f>
        <v>0</v>
      </c>
      <c r="P53" s="233"/>
      <c r="Q53" s="98"/>
    </row>
    <row r="54" spans="1:17" ht="15" hidden="1" customHeight="1" x14ac:dyDescent="0.25">
      <c r="A54" s="40"/>
      <c r="B54" s="667" t="s">
        <v>456</v>
      </c>
      <c r="C54" s="463" t="s">
        <v>9</v>
      </c>
      <c r="D54" s="16">
        <f t="shared" si="18"/>
        <v>0</v>
      </c>
      <c r="E54" s="16"/>
      <c r="F54" s="16"/>
      <c r="G54" s="16"/>
      <c r="H54" s="168">
        <f t="shared" si="5"/>
        <v>0</v>
      </c>
      <c r="I54" s="10"/>
      <c r="J54" s="10"/>
      <c r="K54" s="203"/>
      <c r="L54" s="169">
        <f t="shared" si="17"/>
        <v>0</v>
      </c>
      <c r="M54" s="169">
        <f t="shared" ref="M54:O56" si="25">E54+I54</f>
        <v>0</v>
      </c>
      <c r="N54" s="169">
        <f t="shared" si="25"/>
        <v>0</v>
      </c>
      <c r="O54" s="169">
        <f t="shared" si="25"/>
        <v>0</v>
      </c>
      <c r="P54" s="371"/>
      <c r="Q54" s="98"/>
    </row>
    <row r="55" spans="1:17" ht="15" hidden="1" customHeight="1" x14ac:dyDescent="0.25">
      <c r="A55" s="40"/>
      <c r="B55" s="667"/>
      <c r="C55" s="463" t="s">
        <v>22</v>
      </c>
      <c r="D55" s="16">
        <f t="shared" si="18"/>
        <v>0</v>
      </c>
      <c r="E55" s="16"/>
      <c r="F55" s="16"/>
      <c r="G55" s="16"/>
      <c r="H55" s="168">
        <f t="shared" si="5"/>
        <v>0</v>
      </c>
      <c r="I55" s="10"/>
      <c r="J55" s="10"/>
      <c r="K55" s="203"/>
      <c r="L55" s="169">
        <f t="shared" si="17"/>
        <v>0</v>
      </c>
      <c r="M55" s="169">
        <f t="shared" si="25"/>
        <v>0</v>
      </c>
      <c r="N55" s="169">
        <f t="shared" si="25"/>
        <v>0</v>
      </c>
      <c r="O55" s="169">
        <f t="shared" si="25"/>
        <v>0</v>
      </c>
      <c r="P55" s="371"/>
      <c r="Q55" s="98"/>
    </row>
    <row r="56" spans="1:17" ht="15" hidden="1" customHeight="1" x14ac:dyDescent="0.25">
      <c r="A56" s="40"/>
      <c r="B56" s="668"/>
      <c r="C56" s="441">
        <v>10</v>
      </c>
      <c r="D56" s="16">
        <f t="shared" si="18"/>
        <v>0</v>
      </c>
      <c r="E56" s="16"/>
      <c r="F56" s="16"/>
      <c r="G56" s="16"/>
      <c r="H56" s="168">
        <f t="shared" si="5"/>
        <v>0</v>
      </c>
      <c r="I56" s="10"/>
      <c r="J56" s="10"/>
      <c r="K56" s="203"/>
      <c r="L56" s="169">
        <f t="shared" si="17"/>
        <v>0</v>
      </c>
      <c r="M56" s="169">
        <f t="shared" si="25"/>
        <v>0</v>
      </c>
      <c r="N56" s="169">
        <f t="shared" si="25"/>
        <v>0</v>
      </c>
      <c r="O56" s="169">
        <f t="shared" si="25"/>
        <v>0</v>
      </c>
      <c r="P56" s="371"/>
      <c r="Q56" s="98"/>
    </row>
    <row r="57" spans="1:17" ht="15" hidden="1" customHeight="1" x14ac:dyDescent="0.25">
      <c r="A57" s="32" t="s">
        <v>76</v>
      </c>
      <c r="B57" s="17" t="s">
        <v>15</v>
      </c>
      <c r="C57" s="463"/>
      <c r="D57" s="167">
        <f t="shared" si="18"/>
        <v>0</v>
      </c>
      <c r="E57" s="16">
        <f>E58+E59+E60</f>
        <v>0</v>
      </c>
      <c r="F57" s="16">
        <f>F58+F59+F60</f>
        <v>0</v>
      </c>
      <c r="G57" s="16">
        <f>G58+G59+G60</f>
        <v>0</v>
      </c>
      <c r="H57" s="168">
        <f>I57+K57</f>
        <v>0</v>
      </c>
      <c r="I57" s="10">
        <f>I58+I59+I60</f>
        <v>0</v>
      </c>
      <c r="J57" s="10">
        <f>J58+J59+J60</f>
        <v>0</v>
      </c>
      <c r="K57" s="10">
        <f>K58+K59+K60</f>
        <v>0</v>
      </c>
      <c r="L57" s="169">
        <f t="shared" si="17"/>
        <v>0</v>
      </c>
      <c r="M57" s="12">
        <f>M58+M59+M60</f>
        <v>0</v>
      </c>
      <c r="N57" s="12">
        <f>N58+N59+N60</f>
        <v>0</v>
      </c>
      <c r="O57" s="12">
        <f>O58+O59+O60</f>
        <v>0</v>
      </c>
      <c r="P57" s="233"/>
      <c r="Q57" s="98"/>
    </row>
    <row r="58" spans="1:17" ht="15" hidden="1" customHeight="1" x14ac:dyDescent="0.25">
      <c r="A58" s="40"/>
      <c r="B58" s="667" t="s">
        <v>456</v>
      </c>
      <c r="C58" s="463" t="s">
        <v>9</v>
      </c>
      <c r="D58" s="16">
        <f t="shared" si="18"/>
        <v>0</v>
      </c>
      <c r="E58" s="16"/>
      <c r="F58" s="16"/>
      <c r="G58" s="16"/>
      <c r="H58" s="168">
        <f t="shared" si="5"/>
        <v>0</v>
      </c>
      <c r="I58" s="10"/>
      <c r="J58" s="10"/>
      <c r="K58" s="203"/>
      <c r="L58" s="169">
        <f t="shared" si="17"/>
        <v>0</v>
      </c>
      <c r="M58" s="169">
        <f t="shared" ref="M58:O60" si="26">E58+I58</f>
        <v>0</v>
      </c>
      <c r="N58" s="169">
        <f t="shared" si="26"/>
        <v>0</v>
      </c>
      <c r="O58" s="169">
        <f t="shared" si="26"/>
        <v>0</v>
      </c>
      <c r="P58" s="371"/>
      <c r="Q58" s="98"/>
    </row>
    <row r="59" spans="1:17" ht="15" hidden="1" customHeight="1" x14ac:dyDescent="0.25">
      <c r="A59" s="40"/>
      <c r="B59" s="667"/>
      <c r="C59" s="463" t="s">
        <v>22</v>
      </c>
      <c r="D59" s="16">
        <f t="shared" si="18"/>
        <v>0</v>
      </c>
      <c r="E59" s="16"/>
      <c r="F59" s="16"/>
      <c r="G59" s="16"/>
      <c r="H59" s="168">
        <f t="shared" si="5"/>
        <v>0</v>
      </c>
      <c r="I59" s="10"/>
      <c r="J59" s="10"/>
      <c r="K59" s="203"/>
      <c r="L59" s="169">
        <f t="shared" si="17"/>
        <v>0</v>
      </c>
      <c r="M59" s="169">
        <f t="shared" si="26"/>
        <v>0</v>
      </c>
      <c r="N59" s="169">
        <f t="shared" si="26"/>
        <v>0</v>
      </c>
      <c r="O59" s="169">
        <f t="shared" si="26"/>
        <v>0</v>
      </c>
      <c r="P59" s="371"/>
      <c r="Q59" s="98"/>
    </row>
    <row r="60" spans="1:17" ht="15" hidden="1" customHeight="1" x14ac:dyDescent="0.25">
      <c r="A60" s="40"/>
      <c r="B60" s="668"/>
      <c r="C60" s="441">
        <v>10</v>
      </c>
      <c r="D60" s="16">
        <f t="shared" si="18"/>
        <v>0</v>
      </c>
      <c r="E60" s="16"/>
      <c r="F60" s="16"/>
      <c r="G60" s="16"/>
      <c r="H60" s="168">
        <f t="shared" si="5"/>
        <v>0</v>
      </c>
      <c r="I60" s="10"/>
      <c r="J60" s="10"/>
      <c r="K60" s="203"/>
      <c r="L60" s="169">
        <f t="shared" si="17"/>
        <v>0</v>
      </c>
      <c r="M60" s="169">
        <f t="shared" si="26"/>
        <v>0</v>
      </c>
      <c r="N60" s="169">
        <f t="shared" si="26"/>
        <v>0</v>
      </c>
      <c r="O60" s="169">
        <f t="shared" si="26"/>
        <v>0</v>
      </c>
      <c r="P60" s="371"/>
      <c r="Q60" s="98"/>
    </row>
    <row r="61" spans="1:17" ht="15" hidden="1" customHeight="1" x14ac:dyDescent="0.25">
      <c r="A61" s="32" t="s">
        <v>77</v>
      </c>
      <c r="B61" s="17" t="s">
        <v>16</v>
      </c>
      <c r="C61" s="463"/>
      <c r="D61" s="316">
        <f>E61+G61</f>
        <v>0</v>
      </c>
      <c r="E61" s="16">
        <f>E62+E63+E64</f>
        <v>0</v>
      </c>
      <c r="F61" s="16">
        <f>F62+F63+F64</f>
        <v>0</v>
      </c>
      <c r="G61" s="16">
        <f>G62+G63+G64</f>
        <v>0</v>
      </c>
      <c r="H61" s="168">
        <f>I61+K61</f>
        <v>0</v>
      </c>
      <c r="I61" s="10">
        <f>I62+I63+I64</f>
        <v>0</v>
      </c>
      <c r="J61" s="10">
        <f>J62+J63+J64</f>
        <v>0</v>
      </c>
      <c r="K61" s="10">
        <f>K62+K63+K64</f>
        <v>0</v>
      </c>
      <c r="L61" s="169">
        <f t="shared" si="17"/>
        <v>0</v>
      </c>
      <c r="M61" s="12">
        <f>M62+M63+M64</f>
        <v>0</v>
      </c>
      <c r="N61" s="12">
        <f>N62+N63+N64</f>
        <v>0</v>
      </c>
      <c r="O61" s="12">
        <f>O62+O63+O64</f>
        <v>0</v>
      </c>
      <c r="P61" s="233"/>
      <c r="Q61" s="98"/>
    </row>
    <row r="62" spans="1:17" ht="15" hidden="1" customHeight="1" x14ac:dyDescent="0.25">
      <c r="A62" s="40"/>
      <c r="B62" s="667" t="s">
        <v>456</v>
      </c>
      <c r="C62" s="463" t="s">
        <v>9</v>
      </c>
      <c r="D62" s="16">
        <f t="shared" si="18"/>
        <v>0</v>
      </c>
      <c r="E62" s="16"/>
      <c r="F62" s="16"/>
      <c r="G62" s="16"/>
      <c r="H62" s="168">
        <f t="shared" si="5"/>
        <v>0</v>
      </c>
      <c r="I62" s="10"/>
      <c r="J62" s="10"/>
      <c r="K62" s="203"/>
      <c r="L62" s="169">
        <f t="shared" si="17"/>
        <v>0</v>
      </c>
      <c r="M62" s="169">
        <f t="shared" ref="M62:O64" si="27">E62+I62</f>
        <v>0</v>
      </c>
      <c r="N62" s="169">
        <f t="shared" si="27"/>
        <v>0</v>
      </c>
      <c r="O62" s="169">
        <f t="shared" si="27"/>
        <v>0</v>
      </c>
      <c r="P62" s="371"/>
      <c r="Q62" s="98"/>
    </row>
    <row r="63" spans="1:17" ht="15" hidden="1" customHeight="1" x14ac:dyDescent="0.25">
      <c r="A63" s="40"/>
      <c r="B63" s="667"/>
      <c r="C63" s="463" t="s">
        <v>22</v>
      </c>
      <c r="D63" s="16">
        <f t="shared" si="18"/>
        <v>0</v>
      </c>
      <c r="E63" s="16"/>
      <c r="F63" s="16"/>
      <c r="G63" s="16"/>
      <c r="H63" s="168">
        <f t="shared" si="5"/>
        <v>0</v>
      </c>
      <c r="I63" s="10"/>
      <c r="J63" s="10"/>
      <c r="K63" s="203"/>
      <c r="L63" s="169">
        <f t="shared" si="17"/>
        <v>0</v>
      </c>
      <c r="M63" s="169">
        <f t="shared" si="27"/>
        <v>0</v>
      </c>
      <c r="N63" s="169">
        <f t="shared" si="27"/>
        <v>0</v>
      </c>
      <c r="O63" s="169">
        <f t="shared" si="27"/>
        <v>0</v>
      </c>
      <c r="P63" s="371"/>
      <c r="Q63" s="98"/>
    </row>
    <row r="64" spans="1:17" ht="15" hidden="1" customHeight="1" x14ac:dyDescent="0.25">
      <c r="A64" s="40"/>
      <c r="B64" s="668"/>
      <c r="C64" s="441">
        <v>10</v>
      </c>
      <c r="D64" s="16">
        <f t="shared" si="18"/>
        <v>0</v>
      </c>
      <c r="E64" s="16"/>
      <c r="F64" s="16"/>
      <c r="G64" s="16"/>
      <c r="H64" s="168">
        <f t="shared" si="5"/>
        <v>0</v>
      </c>
      <c r="I64" s="10"/>
      <c r="J64" s="10"/>
      <c r="K64" s="203"/>
      <c r="L64" s="169">
        <f t="shared" si="17"/>
        <v>0</v>
      </c>
      <c r="M64" s="169">
        <f t="shared" si="27"/>
        <v>0</v>
      </c>
      <c r="N64" s="169">
        <f t="shared" si="27"/>
        <v>0</v>
      </c>
      <c r="O64" s="169">
        <f t="shared" si="27"/>
        <v>0</v>
      </c>
      <c r="P64" s="371"/>
      <c r="Q64" s="98"/>
    </row>
    <row r="65" spans="1:18" ht="15" hidden="1" customHeight="1" x14ac:dyDescent="0.25">
      <c r="A65" s="32" t="s">
        <v>78</v>
      </c>
      <c r="B65" s="17" t="s">
        <v>17</v>
      </c>
      <c r="C65" s="463"/>
      <c r="D65" s="316">
        <f>E65+G65</f>
        <v>0</v>
      </c>
      <c r="E65" s="16">
        <f>E66+E67+E68</f>
        <v>0</v>
      </c>
      <c r="F65" s="16">
        <f>F66+F67+F68</f>
        <v>0</v>
      </c>
      <c r="G65" s="16">
        <f>G66+G67+G68</f>
        <v>0</v>
      </c>
      <c r="H65" s="168">
        <f>I65+K65</f>
        <v>0</v>
      </c>
      <c r="I65" s="10">
        <f>I66+I67+I68</f>
        <v>0</v>
      </c>
      <c r="J65" s="10">
        <f>J66+J67+J68</f>
        <v>0</v>
      </c>
      <c r="K65" s="10">
        <f>K66+K67+K68</f>
        <v>0</v>
      </c>
      <c r="L65" s="169">
        <f t="shared" si="17"/>
        <v>0</v>
      </c>
      <c r="M65" s="12">
        <f>M66+M67+M68</f>
        <v>0</v>
      </c>
      <c r="N65" s="12">
        <f>N66+N67+N68</f>
        <v>0</v>
      </c>
      <c r="O65" s="12">
        <f>O66+O67+O68</f>
        <v>0</v>
      </c>
      <c r="P65" s="233"/>
      <c r="Q65" s="98"/>
    </row>
    <row r="66" spans="1:18" ht="15" hidden="1" customHeight="1" x14ac:dyDescent="0.25">
      <c r="A66" s="40"/>
      <c r="B66" s="667" t="s">
        <v>456</v>
      </c>
      <c r="C66" s="463" t="s">
        <v>9</v>
      </c>
      <c r="D66" s="16">
        <f t="shared" si="18"/>
        <v>0</v>
      </c>
      <c r="E66" s="16"/>
      <c r="F66" s="16"/>
      <c r="G66" s="16"/>
      <c r="H66" s="168">
        <f t="shared" si="5"/>
        <v>0</v>
      </c>
      <c r="I66" s="10"/>
      <c r="J66" s="10"/>
      <c r="K66" s="203"/>
      <c r="L66" s="169">
        <f t="shared" si="17"/>
        <v>0</v>
      </c>
      <c r="M66" s="169">
        <f t="shared" ref="M66:O68" si="28">E66+I66</f>
        <v>0</v>
      </c>
      <c r="N66" s="169">
        <f t="shared" si="28"/>
        <v>0</v>
      </c>
      <c r="O66" s="169">
        <f t="shared" si="28"/>
        <v>0</v>
      </c>
      <c r="P66" s="371"/>
      <c r="Q66" s="98"/>
    </row>
    <row r="67" spans="1:18" ht="15" hidden="1" customHeight="1" x14ac:dyDescent="0.25">
      <c r="A67" s="40"/>
      <c r="B67" s="667"/>
      <c r="C67" s="463" t="s">
        <v>22</v>
      </c>
      <c r="D67" s="16">
        <f t="shared" si="18"/>
        <v>0</v>
      </c>
      <c r="E67" s="16"/>
      <c r="F67" s="16"/>
      <c r="G67" s="16"/>
      <c r="H67" s="168">
        <f t="shared" si="5"/>
        <v>0</v>
      </c>
      <c r="I67" s="10"/>
      <c r="J67" s="10"/>
      <c r="K67" s="203"/>
      <c r="L67" s="169">
        <f t="shared" si="17"/>
        <v>0</v>
      </c>
      <c r="M67" s="169">
        <f t="shared" si="28"/>
        <v>0</v>
      </c>
      <c r="N67" s="169">
        <f t="shared" si="28"/>
        <v>0</v>
      </c>
      <c r="O67" s="169">
        <f t="shared" si="28"/>
        <v>0</v>
      </c>
      <c r="P67" s="371"/>
      <c r="Q67" s="98"/>
    </row>
    <row r="68" spans="1:18" ht="15" hidden="1" customHeight="1" x14ac:dyDescent="0.25">
      <c r="A68" s="40"/>
      <c r="B68" s="668"/>
      <c r="C68" s="441">
        <v>10</v>
      </c>
      <c r="D68" s="16">
        <f t="shared" si="18"/>
        <v>0</v>
      </c>
      <c r="E68" s="16"/>
      <c r="F68" s="16"/>
      <c r="G68" s="16"/>
      <c r="H68" s="168">
        <f t="shared" si="5"/>
        <v>0</v>
      </c>
      <c r="I68" s="10"/>
      <c r="J68" s="10"/>
      <c r="K68" s="203"/>
      <c r="L68" s="169">
        <f t="shared" si="17"/>
        <v>0</v>
      </c>
      <c r="M68" s="169">
        <f t="shared" si="28"/>
        <v>0</v>
      </c>
      <c r="N68" s="169">
        <f t="shared" si="28"/>
        <v>0</v>
      </c>
      <c r="O68" s="169">
        <f t="shared" si="28"/>
        <v>0</v>
      </c>
      <c r="P68" s="371"/>
      <c r="Q68" s="98"/>
    </row>
    <row r="69" spans="1:18" ht="15" hidden="1" customHeight="1" x14ac:dyDescent="0.25">
      <c r="A69" s="32" t="s">
        <v>79</v>
      </c>
      <c r="B69" s="17" t="s">
        <v>18</v>
      </c>
      <c r="C69" s="463"/>
      <c r="D69" s="316">
        <f>E69+G69</f>
        <v>0</v>
      </c>
      <c r="E69" s="16">
        <f>E70+E71+E72</f>
        <v>0</v>
      </c>
      <c r="F69" s="16">
        <f>F70+F71+F72</f>
        <v>0</v>
      </c>
      <c r="G69" s="16">
        <f>G70+G71+G72</f>
        <v>0</v>
      </c>
      <c r="H69" s="168">
        <f>I69+K69</f>
        <v>0</v>
      </c>
      <c r="I69" s="10">
        <f>I70+I71+I72</f>
        <v>0</v>
      </c>
      <c r="J69" s="10">
        <f>J70+J71+J72</f>
        <v>0</v>
      </c>
      <c r="K69" s="10">
        <f>K70+K71+K72</f>
        <v>0</v>
      </c>
      <c r="L69" s="169">
        <f t="shared" si="17"/>
        <v>0</v>
      </c>
      <c r="M69" s="12">
        <f>M70+M71+M72</f>
        <v>0</v>
      </c>
      <c r="N69" s="12">
        <f>N70+N71+N72</f>
        <v>0</v>
      </c>
      <c r="O69" s="12">
        <f>O70+O71+O72</f>
        <v>0</v>
      </c>
      <c r="P69" s="233"/>
      <c r="Q69" s="98"/>
    </row>
    <row r="70" spans="1:18" ht="15" hidden="1" customHeight="1" x14ac:dyDescent="0.25">
      <c r="A70" s="40"/>
      <c r="B70" s="667" t="s">
        <v>456</v>
      </c>
      <c r="C70" s="463" t="s">
        <v>9</v>
      </c>
      <c r="D70" s="16">
        <f t="shared" si="18"/>
        <v>0</v>
      </c>
      <c r="E70" s="16"/>
      <c r="F70" s="16"/>
      <c r="G70" s="16"/>
      <c r="H70" s="168">
        <f t="shared" si="5"/>
        <v>0</v>
      </c>
      <c r="I70" s="10"/>
      <c r="J70" s="10"/>
      <c r="K70" s="203"/>
      <c r="L70" s="169">
        <f t="shared" si="17"/>
        <v>0</v>
      </c>
      <c r="M70" s="169">
        <f t="shared" ref="M70:O72" si="29">E70+I70</f>
        <v>0</v>
      </c>
      <c r="N70" s="169">
        <f t="shared" si="29"/>
        <v>0</v>
      </c>
      <c r="O70" s="169">
        <f t="shared" si="29"/>
        <v>0</v>
      </c>
      <c r="P70" s="371"/>
      <c r="Q70" s="98"/>
    </row>
    <row r="71" spans="1:18" ht="15" hidden="1" customHeight="1" x14ac:dyDescent="0.25">
      <c r="A71" s="40"/>
      <c r="B71" s="667"/>
      <c r="C71" s="463" t="s">
        <v>22</v>
      </c>
      <c r="D71" s="16">
        <f t="shared" si="18"/>
        <v>0</v>
      </c>
      <c r="E71" s="16"/>
      <c r="F71" s="16"/>
      <c r="G71" s="16"/>
      <c r="H71" s="168">
        <f t="shared" si="5"/>
        <v>0</v>
      </c>
      <c r="I71" s="10"/>
      <c r="J71" s="10"/>
      <c r="K71" s="203"/>
      <c r="L71" s="169">
        <f t="shared" si="17"/>
        <v>0</v>
      </c>
      <c r="M71" s="169">
        <f t="shared" si="29"/>
        <v>0</v>
      </c>
      <c r="N71" s="169">
        <f t="shared" si="29"/>
        <v>0</v>
      </c>
      <c r="O71" s="169">
        <f t="shared" si="29"/>
        <v>0</v>
      </c>
      <c r="P71" s="371"/>
      <c r="Q71" s="98"/>
    </row>
    <row r="72" spans="1:18" ht="15" hidden="1" customHeight="1" x14ac:dyDescent="0.25">
      <c r="A72" s="40"/>
      <c r="B72" s="668"/>
      <c r="C72" s="441">
        <v>10</v>
      </c>
      <c r="D72" s="16">
        <f t="shared" si="18"/>
        <v>0</v>
      </c>
      <c r="E72" s="16"/>
      <c r="F72" s="16"/>
      <c r="G72" s="16"/>
      <c r="H72" s="168">
        <f t="shared" si="5"/>
        <v>0</v>
      </c>
      <c r="I72" s="10"/>
      <c r="J72" s="10"/>
      <c r="K72" s="203"/>
      <c r="L72" s="169">
        <f t="shared" si="17"/>
        <v>0</v>
      </c>
      <c r="M72" s="169">
        <f t="shared" si="29"/>
        <v>0</v>
      </c>
      <c r="N72" s="169">
        <f t="shared" si="29"/>
        <v>0</v>
      </c>
      <c r="O72" s="169">
        <f t="shared" si="29"/>
        <v>0</v>
      </c>
      <c r="P72" s="371"/>
      <c r="Q72" s="98"/>
    </row>
    <row r="73" spans="1:18" ht="15" hidden="1" customHeight="1" x14ac:dyDescent="0.25">
      <c r="A73" s="32" t="s">
        <v>80</v>
      </c>
      <c r="B73" s="17" t="s">
        <v>19</v>
      </c>
      <c r="C73" s="463"/>
      <c r="D73" s="316">
        <f>E73+G73</f>
        <v>0</v>
      </c>
      <c r="E73" s="16">
        <f>E74+E75+E76</f>
        <v>0</v>
      </c>
      <c r="F73" s="16">
        <f>F74+F75+F76</f>
        <v>0</v>
      </c>
      <c r="G73" s="16">
        <f>G74+G75+G76</f>
        <v>0</v>
      </c>
      <c r="H73" s="168">
        <f>I73+K73</f>
        <v>0</v>
      </c>
      <c r="I73" s="10">
        <f>I74+I75+I76</f>
        <v>0</v>
      </c>
      <c r="J73" s="10">
        <f>J74+J75+J76</f>
        <v>0</v>
      </c>
      <c r="K73" s="10">
        <f>K74+K75+K76</f>
        <v>0</v>
      </c>
      <c r="L73" s="169">
        <f t="shared" si="17"/>
        <v>0</v>
      </c>
      <c r="M73" s="12">
        <f>M74+M75+M76</f>
        <v>0</v>
      </c>
      <c r="N73" s="12">
        <f>N74+N75+N76</f>
        <v>0</v>
      </c>
      <c r="O73" s="12">
        <f>O74+O75+O76</f>
        <v>0</v>
      </c>
      <c r="P73" s="233"/>
      <c r="Q73" s="98"/>
    </row>
    <row r="74" spans="1:18" ht="15" hidden="1" customHeight="1" x14ac:dyDescent="0.25">
      <c r="A74" s="40"/>
      <c r="B74" s="667" t="s">
        <v>456</v>
      </c>
      <c r="C74" s="463" t="s">
        <v>9</v>
      </c>
      <c r="D74" s="16">
        <f t="shared" si="18"/>
        <v>0</v>
      </c>
      <c r="E74" s="16"/>
      <c r="F74" s="16"/>
      <c r="G74" s="16"/>
      <c r="H74" s="168">
        <f>I74+K74</f>
        <v>0</v>
      </c>
      <c r="I74" s="10"/>
      <c r="J74" s="10"/>
      <c r="K74" s="203"/>
      <c r="L74" s="169">
        <f t="shared" si="17"/>
        <v>0</v>
      </c>
      <c r="M74" s="169">
        <f t="shared" ref="M74:O76" si="30">E74+I74</f>
        <v>0</v>
      </c>
      <c r="N74" s="169">
        <f t="shared" si="30"/>
        <v>0</v>
      </c>
      <c r="O74" s="169">
        <f t="shared" si="30"/>
        <v>0</v>
      </c>
      <c r="P74" s="371"/>
      <c r="Q74" s="98"/>
    </row>
    <row r="75" spans="1:18" ht="15" hidden="1" customHeight="1" x14ac:dyDescent="0.25">
      <c r="A75" s="40"/>
      <c r="B75" s="667"/>
      <c r="C75" s="463" t="s">
        <v>31</v>
      </c>
      <c r="D75" s="16">
        <f t="shared" si="18"/>
        <v>0</v>
      </c>
      <c r="E75" s="16"/>
      <c r="F75" s="16"/>
      <c r="G75" s="16"/>
      <c r="H75" s="168">
        <f>I75+K75</f>
        <v>0</v>
      </c>
      <c r="I75" s="10"/>
      <c r="J75" s="10"/>
      <c r="K75" s="203"/>
      <c r="L75" s="169">
        <f t="shared" si="17"/>
        <v>0</v>
      </c>
      <c r="M75" s="169">
        <f t="shared" si="30"/>
        <v>0</v>
      </c>
      <c r="N75" s="169">
        <f t="shared" si="30"/>
        <v>0</v>
      </c>
      <c r="O75" s="169">
        <f t="shared" si="30"/>
        <v>0</v>
      </c>
      <c r="P75" s="371"/>
      <c r="Q75" s="98"/>
    </row>
    <row r="76" spans="1:18" ht="15" hidden="1" customHeight="1" x14ac:dyDescent="0.25">
      <c r="A76" s="40"/>
      <c r="B76" s="668"/>
      <c r="C76" s="463" t="s">
        <v>22</v>
      </c>
      <c r="D76" s="16">
        <f t="shared" si="18"/>
        <v>0</v>
      </c>
      <c r="E76" s="16"/>
      <c r="F76" s="16"/>
      <c r="G76" s="16"/>
      <c r="H76" s="168">
        <f>I76+K76</f>
        <v>0</v>
      </c>
      <c r="I76" s="10"/>
      <c r="J76" s="10"/>
      <c r="K76" s="203"/>
      <c r="L76" s="169">
        <f t="shared" si="17"/>
        <v>0</v>
      </c>
      <c r="M76" s="169">
        <f t="shared" si="30"/>
        <v>0</v>
      </c>
      <c r="N76" s="169">
        <f t="shared" si="30"/>
        <v>0</v>
      </c>
      <c r="O76" s="169">
        <f t="shared" si="30"/>
        <v>0</v>
      </c>
      <c r="P76" s="371"/>
      <c r="Q76" s="98"/>
    </row>
    <row r="77" spans="1:18" hidden="1" x14ac:dyDescent="0.25">
      <c r="A77" s="20" t="s">
        <v>81</v>
      </c>
      <c r="B77" s="87" t="s">
        <v>169</v>
      </c>
      <c r="C77" s="464"/>
      <c r="D77" s="21">
        <f t="shared" si="18"/>
        <v>0</v>
      </c>
      <c r="E77" s="21">
        <f>E26+E32+E36+E40+E45+E49+E53+E57+E61+E65+E69+E73</f>
        <v>0</v>
      </c>
      <c r="F77" s="21">
        <f>F26+F32+F36+F40+F45+F49+F53+F57+F61+F65+F69+F73</f>
        <v>0</v>
      </c>
      <c r="G77" s="21">
        <f>G26+G32+G36+G40+G45+G49+G53+G57+G61+G65+G69+G73</f>
        <v>0</v>
      </c>
      <c r="H77" s="21">
        <f>I77+K77</f>
        <v>0</v>
      </c>
      <c r="I77" s="21">
        <f>I26+I32+I36+I40+I45+I49+I53+I57+I61+I65+I69+I73</f>
        <v>0</v>
      </c>
      <c r="J77" s="21">
        <f>J26+J32+J36+J40+J45+J49+J53+J57+J61+J65+J69+J73</f>
        <v>0</v>
      </c>
      <c r="K77" s="21">
        <f>K26+K32+K36+K40+K45+K49+K53+K57+K61+K65+K69+K73</f>
        <v>0</v>
      </c>
      <c r="L77" s="21">
        <f t="shared" si="17"/>
        <v>0</v>
      </c>
      <c r="M77" s="21">
        <f>M26+M32+M36+M40+M45+M49+M53+M57+M61+M65+M69+M73</f>
        <v>0</v>
      </c>
      <c r="N77" s="21">
        <f>N26+N32+N36+N40+N45+N49+N53+N57+N61+N65+N69+N73</f>
        <v>0</v>
      </c>
      <c r="O77" s="21">
        <f>O26+O32+O36+O40+O45+O49+O53+O57+O61+O65+O69+O73</f>
        <v>0</v>
      </c>
      <c r="P77" s="372"/>
      <c r="Q77" s="202"/>
      <c r="R77" s="98"/>
    </row>
    <row r="78" spans="1:18" ht="15" customHeight="1" x14ac:dyDescent="0.25">
      <c r="A78" s="32" t="s">
        <v>69</v>
      </c>
      <c r="B78" s="660" t="s">
        <v>58</v>
      </c>
      <c r="C78" s="568"/>
      <c r="D78" s="661"/>
      <c r="E78" s="661"/>
      <c r="F78" s="661"/>
      <c r="G78" s="661"/>
      <c r="H78" s="661"/>
      <c r="I78" s="661"/>
      <c r="J78" s="661"/>
      <c r="K78" s="661"/>
      <c r="L78" s="661"/>
      <c r="M78" s="661"/>
      <c r="N78" s="661"/>
      <c r="O78" s="672"/>
      <c r="P78" s="357"/>
    </row>
    <row r="79" spans="1:18" x14ac:dyDescent="0.25">
      <c r="A79" s="380" t="s">
        <v>177</v>
      </c>
      <c r="B79" s="29" t="s">
        <v>20</v>
      </c>
      <c r="C79" s="547"/>
      <c r="D79" s="167">
        <f>E79+G79</f>
        <v>470.2</v>
      </c>
      <c r="E79" s="167">
        <f>E81+E82+E83+E84+E85+E86+E87+E88+E89</f>
        <v>1.7</v>
      </c>
      <c r="F79" s="167">
        <f t="shared" ref="F79:G79" si="31">F81+F82+F83+F84+F85+F86+F87+F88+F89</f>
        <v>1.3</v>
      </c>
      <c r="G79" s="167">
        <f t="shared" si="31"/>
        <v>468.5</v>
      </c>
      <c r="H79" s="168">
        <f t="shared" ref="H79" si="32">I79+K79</f>
        <v>0</v>
      </c>
      <c r="I79" s="168">
        <f>I81+I82+I83+I84+I85+I86+I87+I88+I89</f>
        <v>0</v>
      </c>
      <c r="J79" s="168">
        <f t="shared" ref="J79:K79" si="33">J81+J82+J83+J84+J85+J86+J87+J88+J89</f>
        <v>0</v>
      </c>
      <c r="K79" s="168">
        <f t="shared" si="33"/>
        <v>0</v>
      </c>
      <c r="L79" s="434">
        <f t="shared" ref="L79" si="34">M79+O79</f>
        <v>470.2</v>
      </c>
      <c r="M79" s="434">
        <f>M81+M82+M83+M84+M85+M86+M87+M88+M89</f>
        <v>1.7</v>
      </c>
      <c r="N79" s="434">
        <f t="shared" ref="N79:O79" si="35">N81+N82+N83+N84+N85+N86+N87+N88+N89</f>
        <v>1.3</v>
      </c>
      <c r="O79" s="434">
        <f t="shared" si="35"/>
        <v>468.5</v>
      </c>
      <c r="P79" s="371"/>
    </row>
    <row r="80" spans="1:18" hidden="1" x14ac:dyDescent="0.25">
      <c r="A80" s="234"/>
      <c r="B80" s="347" t="s">
        <v>189</v>
      </c>
      <c r="C80" s="497"/>
      <c r="D80" s="167">
        <f t="shared" ref="D80:D83" si="36">E80+G80</f>
        <v>0</v>
      </c>
      <c r="E80" s="170"/>
      <c r="F80" s="170"/>
      <c r="G80" s="170"/>
      <c r="H80" s="171"/>
      <c r="I80" s="171"/>
      <c r="J80" s="171"/>
      <c r="K80" s="171"/>
      <c r="L80" s="381"/>
      <c r="M80" s="381"/>
      <c r="N80" s="381"/>
      <c r="O80" s="381"/>
      <c r="P80" s="371"/>
    </row>
    <row r="81" spans="1:16" ht="15" hidden="1" customHeight="1" x14ac:dyDescent="0.25">
      <c r="A81" s="234" t="s">
        <v>168</v>
      </c>
      <c r="B81" s="662" t="s">
        <v>297</v>
      </c>
      <c r="C81" s="205" t="s">
        <v>25</v>
      </c>
      <c r="D81" s="167">
        <f t="shared" si="36"/>
        <v>0</v>
      </c>
      <c r="E81" s="170"/>
      <c r="F81" s="170"/>
      <c r="G81" s="170"/>
      <c r="H81" s="171">
        <f t="shared" ref="H81:H89" si="37">I81+K81</f>
        <v>0</v>
      </c>
      <c r="I81" s="171"/>
      <c r="J81" s="171"/>
      <c r="K81" s="171"/>
      <c r="L81" s="172">
        <f t="shared" ref="L81:L89" si="38">M81+O81</f>
        <v>0</v>
      </c>
      <c r="M81" s="172">
        <f t="shared" ref="M81:O84" si="39">E81+I81</f>
        <v>0</v>
      </c>
      <c r="N81" s="172">
        <f t="shared" si="39"/>
        <v>0</v>
      </c>
      <c r="O81" s="172">
        <f t="shared" si="39"/>
        <v>0</v>
      </c>
      <c r="P81" s="371"/>
    </row>
    <row r="82" spans="1:16" s="37" customFormat="1" hidden="1" x14ac:dyDescent="0.25">
      <c r="A82" s="234"/>
      <c r="B82" s="662"/>
      <c r="C82" s="451" t="s">
        <v>31</v>
      </c>
      <c r="D82" s="167">
        <f t="shared" si="36"/>
        <v>0</v>
      </c>
      <c r="E82" s="67"/>
      <c r="F82" s="67"/>
      <c r="G82" s="67"/>
      <c r="H82" s="68">
        <f t="shared" si="37"/>
        <v>0</v>
      </c>
      <c r="I82" s="68"/>
      <c r="J82" s="68"/>
      <c r="K82" s="68"/>
      <c r="L82" s="69">
        <f t="shared" si="38"/>
        <v>0</v>
      </c>
      <c r="M82" s="69">
        <f t="shared" si="39"/>
        <v>0</v>
      </c>
      <c r="N82" s="69">
        <f t="shared" si="39"/>
        <v>0</v>
      </c>
      <c r="O82" s="69">
        <f t="shared" si="39"/>
        <v>0</v>
      </c>
      <c r="P82" s="371"/>
    </row>
    <row r="83" spans="1:16" s="37" customFormat="1" x14ac:dyDescent="0.25">
      <c r="A83" s="234"/>
      <c r="B83" s="646" t="s">
        <v>463</v>
      </c>
      <c r="C83" s="546" t="s">
        <v>25</v>
      </c>
      <c r="D83" s="167">
        <f t="shared" si="36"/>
        <v>160.80000000000001</v>
      </c>
      <c r="E83" s="67"/>
      <c r="F83" s="67"/>
      <c r="G83" s="67">
        <v>160.80000000000001</v>
      </c>
      <c r="H83" s="68"/>
      <c r="I83" s="68"/>
      <c r="J83" s="68"/>
      <c r="K83" s="68"/>
      <c r="L83" s="69">
        <f t="shared" ref="L83" si="40">M83+O83</f>
        <v>160.80000000000001</v>
      </c>
      <c r="M83" s="69">
        <f t="shared" ref="M83" si="41">E83+I83</f>
        <v>0</v>
      </c>
      <c r="N83" s="69">
        <f t="shared" ref="N83" si="42">F83+J83</f>
        <v>0</v>
      </c>
      <c r="O83" s="69">
        <f t="shared" ref="O83" si="43">G83+K83</f>
        <v>160.80000000000001</v>
      </c>
      <c r="P83" s="371"/>
    </row>
    <row r="84" spans="1:16" s="37" customFormat="1" x14ac:dyDescent="0.25">
      <c r="A84" s="234"/>
      <c r="B84" s="646"/>
      <c r="C84" s="205" t="s">
        <v>31</v>
      </c>
      <c r="D84" s="167">
        <f>E84+G84</f>
        <v>260</v>
      </c>
      <c r="E84" s="67">
        <v>0.7</v>
      </c>
      <c r="F84" s="67">
        <v>0.5</v>
      </c>
      <c r="G84" s="67">
        <v>259.3</v>
      </c>
      <c r="H84" s="68">
        <f t="shared" si="37"/>
        <v>0</v>
      </c>
      <c r="I84" s="68"/>
      <c r="J84" s="68"/>
      <c r="K84" s="68"/>
      <c r="L84" s="69">
        <f t="shared" si="38"/>
        <v>260</v>
      </c>
      <c r="M84" s="69">
        <f t="shared" si="39"/>
        <v>0.7</v>
      </c>
      <c r="N84" s="69">
        <f t="shared" si="39"/>
        <v>0.5</v>
      </c>
      <c r="O84" s="69">
        <f t="shared" si="39"/>
        <v>259.3</v>
      </c>
      <c r="P84" s="371"/>
    </row>
    <row r="85" spans="1:16" s="37" customFormat="1" x14ac:dyDescent="0.25">
      <c r="A85" s="299"/>
      <c r="B85" s="647"/>
      <c r="C85" s="489" t="s">
        <v>22</v>
      </c>
      <c r="D85" s="167">
        <f>E85+G85</f>
        <v>49.4</v>
      </c>
      <c r="E85" s="67">
        <v>1</v>
      </c>
      <c r="F85" s="67">
        <v>0.8</v>
      </c>
      <c r="G85" s="67">
        <v>48.4</v>
      </c>
      <c r="H85" s="68">
        <f t="shared" si="37"/>
        <v>0</v>
      </c>
      <c r="I85" s="68"/>
      <c r="J85" s="68"/>
      <c r="K85" s="68"/>
      <c r="L85" s="69">
        <f t="shared" si="38"/>
        <v>49.4</v>
      </c>
      <c r="M85" s="69">
        <f t="shared" ref="M85:M89" si="44">E85+I85</f>
        <v>1</v>
      </c>
      <c r="N85" s="69">
        <f t="shared" ref="N85:N89" si="45">F85+J85</f>
        <v>0.8</v>
      </c>
      <c r="O85" s="69">
        <f t="shared" ref="O85:O89" si="46">G85+K85</f>
        <v>48.4</v>
      </c>
      <c r="P85" s="371"/>
    </row>
    <row r="86" spans="1:16" ht="25.5" hidden="1" x14ac:dyDescent="0.25">
      <c r="A86" s="234" t="s">
        <v>168</v>
      </c>
      <c r="B86" s="496" t="s">
        <v>468</v>
      </c>
      <c r="C86" s="205" t="s">
        <v>31</v>
      </c>
      <c r="D86" s="67">
        <f>E86+G86</f>
        <v>0</v>
      </c>
      <c r="E86" s="67"/>
      <c r="F86" s="67"/>
      <c r="G86" s="67"/>
      <c r="H86" s="68">
        <f t="shared" si="37"/>
        <v>0</v>
      </c>
      <c r="I86" s="68"/>
      <c r="J86" s="68"/>
      <c r="K86" s="68"/>
      <c r="L86" s="69">
        <f t="shared" si="38"/>
        <v>0</v>
      </c>
      <c r="M86" s="69">
        <f t="shared" si="44"/>
        <v>0</v>
      </c>
      <c r="N86" s="69">
        <f t="shared" si="45"/>
        <v>0</v>
      </c>
      <c r="O86" s="69">
        <f t="shared" si="46"/>
        <v>0</v>
      </c>
      <c r="P86" s="371"/>
    </row>
    <row r="87" spans="1:16" ht="15" hidden="1" customHeight="1" x14ac:dyDescent="0.25">
      <c r="A87" s="234"/>
      <c r="B87" s="662" t="s">
        <v>411</v>
      </c>
      <c r="C87" s="205" t="s">
        <v>31</v>
      </c>
      <c r="D87" s="315"/>
      <c r="E87" s="315"/>
      <c r="F87" s="315"/>
      <c r="G87" s="315"/>
      <c r="H87" s="171">
        <f t="shared" si="37"/>
        <v>0</v>
      </c>
      <c r="I87" s="171"/>
      <c r="J87" s="171"/>
      <c r="K87" s="171"/>
      <c r="L87" s="172">
        <f t="shared" si="38"/>
        <v>0</v>
      </c>
      <c r="M87" s="172">
        <f t="shared" si="44"/>
        <v>0</v>
      </c>
      <c r="N87" s="172">
        <f t="shared" si="45"/>
        <v>0</v>
      </c>
      <c r="O87" s="172">
        <f t="shared" si="46"/>
        <v>0</v>
      </c>
      <c r="P87" s="371"/>
    </row>
    <row r="88" spans="1:16" hidden="1" x14ac:dyDescent="0.25">
      <c r="A88" s="234"/>
      <c r="B88" s="662"/>
      <c r="C88" s="489" t="s">
        <v>22</v>
      </c>
      <c r="D88" s="315"/>
      <c r="E88" s="315"/>
      <c r="F88" s="315"/>
      <c r="G88" s="315"/>
      <c r="H88" s="171">
        <f t="shared" si="37"/>
        <v>0</v>
      </c>
      <c r="I88" s="171"/>
      <c r="J88" s="171"/>
      <c r="K88" s="171"/>
      <c r="L88" s="172">
        <f t="shared" si="38"/>
        <v>0</v>
      </c>
      <c r="M88" s="172">
        <f t="shared" ref="M88" si="47">E88+I88</f>
        <v>0</v>
      </c>
      <c r="N88" s="172">
        <f t="shared" ref="N88" si="48">F88+J88</f>
        <v>0</v>
      </c>
      <c r="O88" s="172">
        <f t="shared" ref="O88" si="49">G88+K88</f>
        <v>0</v>
      </c>
      <c r="P88" s="371"/>
    </row>
    <row r="89" spans="1:16" ht="39" hidden="1" x14ac:dyDescent="0.25">
      <c r="A89" s="299"/>
      <c r="B89" s="185" t="s">
        <v>412</v>
      </c>
      <c r="C89" s="489" t="s">
        <v>22</v>
      </c>
      <c r="D89" s="175"/>
      <c r="E89" s="175"/>
      <c r="F89" s="175"/>
      <c r="G89" s="175"/>
      <c r="H89" s="168">
        <f t="shared" si="37"/>
        <v>0</v>
      </c>
      <c r="I89" s="171"/>
      <c r="J89" s="171"/>
      <c r="K89" s="171"/>
      <c r="L89" s="169">
        <f t="shared" si="38"/>
        <v>0</v>
      </c>
      <c r="M89" s="169">
        <f t="shared" si="44"/>
        <v>0</v>
      </c>
      <c r="N89" s="169">
        <f t="shared" si="45"/>
        <v>0</v>
      </c>
      <c r="O89" s="169">
        <f t="shared" si="46"/>
        <v>0</v>
      </c>
      <c r="P89" s="371"/>
    </row>
    <row r="90" spans="1:16" x14ac:dyDescent="0.25">
      <c r="A90" s="206" t="s">
        <v>70</v>
      </c>
      <c r="B90" s="87" t="s">
        <v>170</v>
      </c>
      <c r="C90" s="204"/>
      <c r="D90" s="21">
        <f t="shared" ref="D90:K90" si="50">D79</f>
        <v>470.2</v>
      </c>
      <c r="E90" s="21">
        <f t="shared" si="50"/>
        <v>1.7</v>
      </c>
      <c r="F90" s="21">
        <f t="shared" si="50"/>
        <v>1.3</v>
      </c>
      <c r="G90" s="21">
        <f t="shared" si="50"/>
        <v>468.5</v>
      </c>
      <c r="H90" s="21">
        <f t="shared" si="50"/>
        <v>0</v>
      </c>
      <c r="I90" s="21">
        <f t="shared" si="50"/>
        <v>0</v>
      </c>
      <c r="J90" s="21">
        <f t="shared" si="50"/>
        <v>0</v>
      </c>
      <c r="K90" s="21">
        <f t="shared" si="50"/>
        <v>0</v>
      </c>
      <c r="L90" s="21">
        <f t="shared" ref="L90" si="51">M90+O90</f>
        <v>470.2</v>
      </c>
      <c r="M90" s="21">
        <f>M79</f>
        <v>1.7</v>
      </c>
      <c r="N90" s="21">
        <f>N79</f>
        <v>1.3</v>
      </c>
      <c r="O90" s="21">
        <f>O79</f>
        <v>468.5</v>
      </c>
      <c r="P90" s="372"/>
    </row>
    <row r="91" spans="1:16" hidden="1" x14ac:dyDescent="0.25">
      <c r="A91" s="32" t="s">
        <v>85</v>
      </c>
      <c r="B91" s="567" t="s">
        <v>61</v>
      </c>
      <c r="C91" s="661"/>
      <c r="D91" s="568"/>
      <c r="E91" s="568"/>
      <c r="F91" s="568"/>
      <c r="G91" s="568"/>
      <c r="H91" s="568"/>
      <c r="I91" s="568"/>
      <c r="J91" s="568"/>
      <c r="K91" s="568"/>
      <c r="L91" s="568"/>
      <c r="M91" s="568"/>
      <c r="N91" s="568"/>
      <c r="O91" s="569"/>
      <c r="P91" s="357"/>
    </row>
    <row r="92" spans="1:16" hidden="1" x14ac:dyDescent="0.25">
      <c r="A92" s="32" t="s">
        <v>86</v>
      </c>
      <c r="B92" s="17" t="s">
        <v>20</v>
      </c>
      <c r="C92" s="495" t="s">
        <v>32</v>
      </c>
      <c r="D92" s="342">
        <f t="shared" ref="D92" si="52">E92+G92</f>
        <v>0</v>
      </c>
      <c r="E92" s="175">
        <f>E94+E95+E96</f>
        <v>0</v>
      </c>
      <c r="F92" s="175">
        <f t="shared" ref="F92:G92" si="53">F94+F95+F96</f>
        <v>0</v>
      </c>
      <c r="G92" s="175">
        <f t="shared" si="53"/>
        <v>0</v>
      </c>
      <c r="H92" s="168">
        <f t="shared" ref="H92" si="54">I92+K92</f>
        <v>0</v>
      </c>
      <c r="I92" s="208">
        <f t="shared" ref="I92:O92" si="55">I94+I95+I96</f>
        <v>0</v>
      </c>
      <c r="J92" s="208">
        <f t="shared" si="55"/>
        <v>0</v>
      </c>
      <c r="K92" s="208">
        <f t="shared" si="55"/>
        <v>0</v>
      </c>
      <c r="L92" s="169">
        <f t="shared" ref="L92" si="56">M92+O92</f>
        <v>0</v>
      </c>
      <c r="M92" s="169">
        <f t="shared" ref="M92" si="57">M94+M95+M96</f>
        <v>0</v>
      </c>
      <c r="N92" s="169">
        <f t="shared" si="55"/>
        <v>0</v>
      </c>
      <c r="O92" s="169">
        <f t="shared" si="55"/>
        <v>0</v>
      </c>
      <c r="P92" s="371"/>
    </row>
    <row r="93" spans="1:16" hidden="1" x14ac:dyDescent="0.25">
      <c r="A93" s="40"/>
      <c r="B93" s="158" t="s">
        <v>189</v>
      </c>
      <c r="C93" s="493"/>
      <c r="D93" s="342"/>
      <c r="E93" s="175"/>
      <c r="F93" s="175"/>
      <c r="G93" s="264"/>
      <c r="H93" s="176"/>
      <c r="I93" s="265"/>
      <c r="J93" s="176"/>
      <c r="K93" s="176"/>
      <c r="L93" s="177"/>
      <c r="M93" s="177"/>
      <c r="N93" s="177"/>
      <c r="O93" s="177"/>
      <c r="P93" s="371"/>
    </row>
    <row r="94" spans="1:16" ht="26.25" hidden="1" x14ac:dyDescent="0.25">
      <c r="A94" s="40"/>
      <c r="B94" s="359" t="s">
        <v>298</v>
      </c>
      <c r="C94" s="493"/>
      <c r="D94" s="346"/>
      <c r="E94" s="67"/>
      <c r="F94" s="67"/>
      <c r="G94" s="364"/>
      <c r="H94" s="68"/>
      <c r="I94" s="68"/>
      <c r="J94" s="68"/>
      <c r="K94" s="442"/>
      <c r="L94" s="69">
        <f t="shared" ref="L94" si="58">M94+O94</f>
        <v>0</v>
      </c>
      <c r="M94" s="69"/>
      <c r="N94" s="69"/>
      <c r="O94" s="69">
        <f t="shared" ref="O94" si="59">G94+K94</f>
        <v>0</v>
      </c>
      <c r="P94" s="371"/>
    </row>
    <row r="95" spans="1:16" ht="26.25" hidden="1" x14ac:dyDescent="0.25">
      <c r="A95" s="40"/>
      <c r="B95" s="359" t="s">
        <v>411</v>
      </c>
      <c r="C95" s="493"/>
      <c r="D95" s="504"/>
      <c r="E95" s="315"/>
      <c r="F95" s="315"/>
      <c r="G95" s="315"/>
      <c r="H95" s="171">
        <f>I95+K95</f>
        <v>0</v>
      </c>
      <c r="I95" s="171"/>
      <c r="J95" s="171"/>
      <c r="K95" s="171"/>
      <c r="L95" s="172">
        <f>M95+O95</f>
        <v>0</v>
      </c>
      <c r="M95" s="172">
        <f t="shared" ref="M95:O97" si="60">E95+I95</f>
        <v>0</v>
      </c>
      <c r="N95" s="172">
        <f t="shared" si="60"/>
        <v>0</v>
      </c>
      <c r="O95" s="172">
        <f t="shared" si="60"/>
        <v>0</v>
      </c>
      <c r="P95" s="371"/>
    </row>
    <row r="96" spans="1:16" ht="39" hidden="1" x14ac:dyDescent="0.25">
      <c r="A96" s="40"/>
      <c r="B96" s="447" t="s">
        <v>412</v>
      </c>
      <c r="C96" s="494"/>
      <c r="D96" s="342"/>
      <c r="E96" s="175"/>
      <c r="F96" s="175"/>
      <c r="G96" s="175"/>
      <c r="H96" s="168">
        <f>I96+K96</f>
        <v>0</v>
      </c>
      <c r="I96" s="171"/>
      <c r="J96" s="171"/>
      <c r="K96" s="171"/>
      <c r="L96" s="169">
        <f>M96+O96</f>
        <v>0</v>
      </c>
      <c r="M96" s="169">
        <f t="shared" si="60"/>
        <v>0</v>
      </c>
      <c r="N96" s="169">
        <f t="shared" si="60"/>
        <v>0</v>
      </c>
      <c r="O96" s="169">
        <f t="shared" si="60"/>
        <v>0</v>
      </c>
      <c r="P96" s="371"/>
    </row>
    <row r="97" spans="1:16" hidden="1" x14ac:dyDescent="0.25">
      <c r="A97" s="32" t="s">
        <v>87</v>
      </c>
      <c r="B97" s="17" t="s">
        <v>68</v>
      </c>
      <c r="C97" s="493" t="s">
        <v>32</v>
      </c>
      <c r="D97" s="218">
        <f>E97+G97</f>
        <v>0</v>
      </c>
      <c r="E97" s="167"/>
      <c r="F97" s="167"/>
      <c r="G97" s="207">
        <f>G99+G100</f>
        <v>0</v>
      </c>
      <c r="H97" s="168">
        <f>I97+K97</f>
        <v>0</v>
      </c>
      <c r="I97" s="208"/>
      <c r="J97" s="168"/>
      <c r="K97" s="320">
        <f>K99+K100</f>
        <v>0</v>
      </c>
      <c r="L97" s="443">
        <f>M97+O97</f>
        <v>0</v>
      </c>
      <c r="M97" s="169">
        <f t="shared" si="60"/>
        <v>0</v>
      </c>
      <c r="N97" s="169">
        <f t="shared" si="60"/>
        <v>0</v>
      </c>
      <c r="O97" s="169">
        <f t="shared" si="60"/>
        <v>0</v>
      </c>
    </row>
    <row r="98" spans="1:16" hidden="1" x14ac:dyDescent="0.25">
      <c r="A98" s="40"/>
      <c r="B98" s="446" t="s">
        <v>189</v>
      </c>
      <c r="C98" s="466"/>
      <c r="D98" s="342"/>
      <c r="E98" s="175"/>
      <c r="F98" s="175"/>
      <c r="G98" s="264"/>
      <c r="H98" s="176"/>
      <c r="I98" s="265"/>
      <c r="J98" s="176"/>
      <c r="K98" s="363"/>
      <c r="L98" s="444"/>
      <c r="M98" s="177"/>
      <c r="N98" s="268"/>
      <c r="O98" s="177"/>
      <c r="P98" s="371"/>
    </row>
    <row r="99" spans="1:16" ht="26.25" hidden="1" x14ac:dyDescent="0.25">
      <c r="A99" s="40"/>
      <c r="B99" s="359" t="s">
        <v>411</v>
      </c>
      <c r="C99" s="457" t="s">
        <v>32</v>
      </c>
      <c r="D99" s="342">
        <f>E99+G99</f>
        <v>0</v>
      </c>
      <c r="E99" s="175"/>
      <c r="F99" s="175"/>
      <c r="G99" s="264"/>
      <c r="H99" s="176">
        <f>I99+K99</f>
        <v>0</v>
      </c>
      <c r="I99" s="361"/>
      <c r="J99" s="68"/>
      <c r="K99" s="442"/>
      <c r="L99" s="444">
        <f>M99+O99</f>
        <v>0</v>
      </c>
      <c r="M99" s="177">
        <f t="shared" ref="M99:O100" si="61">E99+I99</f>
        <v>0</v>
      </c>
      <c r="N99" s="268">
        <f t="shared" si="61"/>
        <v>0</v>
      </c>
      <c r="O99" s="177">
        <f t="shared" si="61"/>
        <v>0</v>
      </c>
      <c r="P99" s="371"/>
    </row>
    <row r="100" spans="1:16" ht="26.25" hidden="1" x14ac:dyDescent="0.25">
      <c r="A100" s="237"/>
      <c r="B100" s="447" t="s">
        <v>456</v>
      </c>
      <c r="C100" s="465"/>
      <c r="D100" s="219"/>
      <c r="E100" s="170"/>
      <c r="F100" s="170"/>
      <c r="G100" s="209"/>
      <c r="H100" s="171">
        <f>I100+K100</f>
        <v>0</v>
      </c>
      <c r="I100" s="210"/>
      <c r="J100" s="171"/>
      <c r="K100" s="321"/>
      <c r="L100" s="445">
        <f>M100+O100</f>
        <v>0</v>
      </c>
      <c r="M100" s="172">
        <f t="shared" si="61"/>
        <v>0</v>
      </c>
      <c r="N100" s="295">
        <f t="shared" si="61"/>
        <v>0</v>
      </c>
      <c r="O100" s="172">
        <f t="shared" si="61"/>
        <v>0</v>
      </c>
      <c r="P100" s="371"/>
    </row>
    <row r="101" spans="1:16" hidden="1" x14ac:dyDescent="0.25">
      <c r="A101" s="427" t="s">
        <v>88</v>
      </c>
      <c r="B101" s="21" t="s">
        <v>171</v>
      </c>
      <c r="C101" s="356"/>
      <c r="D101" s="21">
        <f t="shared" ref="D101:O101" si="62">D92+D97</f>
        <v>0</v>
      </c>
      <c r="E101" s="21">
        <f t="shared" si="62"/>
        <v>0</v>
      </c>
      <c r="F101" s="21">
        <f t="shared" si="62"/>
        <v>0</v>
      </c>
      <c r="G101" s="21">
        <f t="shared" si="62"/>
        <v>0</v>
      </c>
      <c r="H101" s="21">
        <f t="shared" si="62"/>
        <v>0</v>
      </c>
      <c r="I101" s="21">
        <f t="shared" si="62"/>
        <v>0</v>
      </c>
      <c r="J101" s="21">
        <f t="shared" si="62"/>
        <v>0</v>
      </c>
      <c r="K101" s="21">
        <f t="shared" si="62"/>
        <v>0</v>
      </c>
      <c r="L101" s="21">
        <f t="shared" ref="L101" si="63">M101+O101</f>
        <v>0</v>
      </c>
      <c r="M101" s="87">
        <f t="shared" si="62"/>
        <v>0</v>
      </c>
      <c r="N101" s="87">
        <f t="shared" si="62"/>
        <v>0</v>
      </c>
      <c r="O101" s="87">
        <f t="shared" si="62"/>
        <v>0</v>
      </c>
      <c r="P101" s="372"/>
    </row>
    <row r="102" spans="1:16" x14ac:dyDescent="0.25">
      <c r="A102" s="32" t="s">
        <v>71</v>
      </c>
      <c r="B102" s="660" t="s">
        <v>166</v>
      </c>
      <c r="C102" s="568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568"/>
      <c r="O102" s="569"/>
      <c r="P102" s="357"/>
    </row>
    <row r="103" spans="1:16" x14ac:dyDescent="0.25">
      <c r="A103" s="380" t="s">
        <v>72</v>
      </c>
      <c r="B103" s="29" t="s">
        <v>20</v>
      </c>
      <c r="C103" s="461" t="s">
        <v>50</v>
      </c>
      <c r="D103" s="342">
        <f>E103+G103</f>
        <v>1015.2</v>
      </c>
      <c r="E103" s="175">
        <f>E105+E107+E108+E109+E111+E106+E110</f>
        <v>215.2</v>
      </c>
      <c r="F103" s="175">
        <f t="shared" ref="F103:G103" si="64">F105+F107+F108+F109+F111+F106+F110</f>
        <v>4.0999999999999996</v>
      </c>
      <c r="G103" s="175">
        <f t="shared" si="64"/>
        <v>800</v>
      </c>
      <c r="H103" s="168">
        <f t="shared" ref="H103" si="65">I103+K103</f>
        <v>0</v>
      </c>
      <c r="I103" s="208">
        <f>I105+I107+I108+I109+I111+I106+I110</f>
        <v>0</v>
      </c>
      <c r="J103" s="208">
        <f t="shared" ref="J103:K103" si="66">J105+J107+J108+J109+J111+J106+J110</f>
        <v>0</v>
      </c>
      <c r="K103" s="208">
        <f t="shared" si="66"/>
        <v>0</v>
      </c>
      <c r="L103" s="169">
        <f t="shared" ref="L103" si="67">M103+O103</f>
        <v>1015.2</v>
      </c>
      <c r="M103" s="169">
        <f>M105+M107+M108+M109+M111+M106+M110</f>
        <v>215.2</v>
      </c>
      <c r="N103" s="169">
        <f t="shared" ref="N103:O103" si="68">N105+N107+N108+N109+N111+N106+N110</f>
        <v>4.0999999999999996</v>
      </c>
      <c r="O103" s="169">
        <f t="shared" si="68"/>
        <v>800</v>
      </c>
      <c r="P103" s="371"/>
    </row>
    <row r="104" spans="1:16" x14ac:dyDescent="0.25">
      <c r="A104" s="234"/>
      <c r="B104" s="347" t="s">
        <v>189</v>
      </c>
      <c r="C104" s="462"/>
      <c r="D104" s="342"/>
      <c r="E104" s="175"/>
      <c r="F104" s="175"/>
      <c r="G104" s="264"/>
      <c r="H104" s="176"/>
      <c r="I104" s="265"/>
      <c r="J104" s="176"/>
      <c r="K104" s="176"/>
      <c r="L104" s="177"/>
      <c r="M104" s="177"/>
      <c r="N104" s="177"/>
      <c r="O104" s="177"/>
      <c r="P104" s="371"/>
    </row>
    <row r="105" spans="1:16" ht="39" hidden="1" x14ac:dyDescent="0.25">
      <c r="A105" s="234"/>
      <c r="B105" s="524" t="s">
        <v>486</v>
      </c>
      <c r="C105" s="462"/>
      <c r="D105" s="67">
        <f t="shared" ref="D105:D111" si="69">E105+G105</f>
        <v>0</v>
      </c>
      <c r="E105" s="67"/>
      <c r="F105" s="67"/>
      <c r="G105" s="67"/>
      <c r="H105" s="68"/>
      <c r="I105" s="68"/>
      <c r="J105" s="68"/>
      <c r="K105" s="68"/>
      <c r="L105" s="409">
        <f t="shared" ref="L105:L109" si="70">M105+O105</f>
        <v>0</v>
      </c>
      <c r="M105" s="409">
        <f t="shared" ref="M105" si="71">E105+I105</f>
        <v>0</v>
      </c>
      <c r="N105" s="410">
        <f t="shared" ref="N105" si="72">F105+J105</f>
        <v>0</v>
      </c>
      <c r="O105" s="69"/>
      <c r="P105" s="371"/>
    </row>
    <row r="106" spans="1:16" ht="26.25" hidden="1" x14ac:dyDescent="0.25">
      <c r="A106" s="234"/>
      <c r="B106" s="488" t="s">
        <v>330</v>
      </c>
      <c r="C106" s="462"/>
      <c r="D106" s="426">
        <f t="shared" si="69"/>
        <v>0</v>
      </c>
      <c r="E106" s="67"/>
      <c r="F106" s="67"/>
      <c r="G106" s="67"/>
      <c r="H106" s="408">
        <f t="shared" ref="H106" si="73">I106+K106</f>
        <v>0</v>
      </c>
      <c r="I106" s="68"/>
      <c r="J106" s="68"/>
      <c r="K106" s="68"/>
      <c r="L106" s="409">
        <f t="shared" si="70"/>
        <v>0</v>
      </c>
      <c r="M106" s="409">
        <f t="shared" ref="M106:N106" si="74">E106+I106</f>
        <v>0</v>
      </c>
      <c r="N106" s="410">
        <f t="shared" si="74"/>
        <v>0</v>
      </c>
      <c r="O106" s="69"/>
      <c r="P106" s="371"/>
    </row>
    <row r="107" spans="1:16" ht="26.25" hidden="1" x14ac:dyDescent="0.25">
      <c r="A107" s="234"/>
      <c r="B107" s="162" t="s">
        <v>448</v>
      </c>
      <c r="C107" s="462"/>
      <c r="D107" s="426">
        <f t="shared" si="69"/>
        <v>0</v>
      </c>
      <c r="E107" s="426"/>
      <c r="F107" s="426"/>
      <c r="G107" s="426"/>
      <c r="H107" s="171"/>
      <c r="I107" s="171"/>
      <c r="J107" s="171"/>
      <c r="K107" s="321"/>
      <c r="L107" s="409">
        <f t="shared" si="70"/>
        <v>0</v>
      </c>
      <c r="M107" s="409">
        <f t="shared" ref="M107:M108" si="75">E107+I107</f>
        <v>0</v>
      </c>
      <c r="N107" s="410">
        <f t="shared" ref="N107:O108" si="76">F107+J107</f>
        <v>0</v>
      </c>
      <c r="O107" s="410">
        <f t="shared" si="76"/>
        <v>0</v>
      </c>
      <c r="P107" s="371"/>
    </row>
    <row r="108" spans="1:16" s="37" customFormat="1" ht="27" customHeight="1" x14ac:dyDescent="0.25">
      <c r="A108" s="234"/>
      <c r="B108" s="488" t="s">
        <v>298</v>
      </c>
      <c r="C108" s="462"/>
      <c r="D108" s="426">
        <f t="shared" si="69"/>
        <v>800</v>
      </c>
      <c r="E108" s="426"/>
      <c r="F108" s="426"/>
      <c r="G108" s="426">
        <v>800</v>
      </c>
      <c r="H108" s="408">
        <f t="shared" ref="H108:H110" si="77">I108+K108</f>
        <v>0</v>
      </c>
      <c r="I108" s="68"/>
      <c r="J108" s="68"/>
      <c r="K108" s="68"/>
      <c r="L108" s="409">
        <f t="shared" ref="L108" si="78">M108+O108</f>
        <v>800</v>
      </c>
      <c r="M108" s="409">
        <f t="shared" si="75"/>
        <v>0</v>
      </c>
      <c r="N108" s="409">
        <f t="shared" si="76"/>
        <v>0</v>
      </c>
      <c r="O108" s="409">
        <f t="shared" si="76"/>
        <v>800</v>
      </c>
      <c r="P108" s="324"/>
    </row>
    <row r="109" spans="1:16" s="37" customFormat="1" ht="27" customHeight="1" x14ac:dyDescent="0.25">
      <c r="A109" s="234"/>
      <c r="B109" s="185" t="s">
        <v>411</v>
      </c>
      <c r="C109" s="527"/>
      <c r="D109" s="67">
        <f t="shared" si="69"/>
        <v>215.2</v>
      </c>
      <c r="E109" s="528">
        <v>215.2</v>
      </c>
      <c r="F109" s="528">
        <v>4.0999999999999996</v>
      </c>
      <c r="G109" s="528"/>
      <c r="H109" s="408">
        <f t="shared" si="77"/>
        <v>0</v>
      </c>
      <c r="I109" s="408"/>
      <c r="J109" s="408"/>
      <c r="K109" s="408"/>
      <c r="L109" s="409">
        <f t="shared" si="70"/>
        <v>215.2</v>
      </c>
      <c r="M109" s="409">
        <f t="shared" ref="M109" si="79">E109+I109</f>
        <v>215.2</v>
      </c>
      <c r="N109" s="409">
        <f t="shared" ref="N109" si="80">F109+J109</f>
        <v>4.0999999999999996</v>
      </c>
      <c r="O109" s="409">
        <f t="shared" ref="O109" si="81">G109+K109</f>
        <v>0</v>
      </c>
      <c r="P109" s="324"/>
    </row>
    <row r="110" spans="1:16" s="37" customFormat="1" ht="27" hidden="1" customHeight="1" x14ac:dyDescent="0.25">
      <c r="A110" s="234"/>
      <c r="B110" s="492" t="s">
        <v>466</v>
      </c>
      <c r="C110" s="490"/>
      <c r="D110" s="218">
        <f t="shared" si="69"/>
        <v>0</v>
      </c>
      <c r="E110" s="406"/>
      <c r="F110" s="406"/>
      <c r="G110" s="407"/>
      <c r="H110" s="408">
        <f t="shared" si="77"/>
        <v>0</v>
      </c>
      <c r="I110" s="486"/>
      <c r="J110" s="485"/>
      <c r="K110" s="486"/>
      <c r="L110" s="409">
        <f t="shared" ref="L110" si="82">M110+O110</f>
        <v>0</v>
      </c>
      <c r="M110" s="409">
        <f t="shared" ref="M110" si="83">E110+I110</f>
        <v>0</v>
      </c>
      <c r="N110" s="410">
        <f t="shared" ref="N110" si="84">F110+J110</f>
        <v>0</v>
      </c>
      <c r="O110" s="410">
        <f t="shared" ref="O110" si="85">G110+K110</f>
        <v>0</v>
      </c>
      <c r="P110" s="324"/>
    </row>
    <row r="111" spans="1:16" s="37" customFormat="1" hidden="1" x14ac:dyDescent="0.25">
      <c r="A111" s="299"/>
      <c r="B111" s="185" t="s">
        <v>431</v>
      </c>
      <c r="C111" s="491"/>
      <c r="D111" s="218">
        <f t="shared" si="69"/>
        <v>0</v>
      </c>
      <c r="E111" s="316"/>
      <c r="F111" s="316"/>
      <c r="G111" s="349"/>
      <c r="H111" s="362">
        <f t="shared" ref="H111:H156" si="86">I111+K111</f>
        <v>0</v>
      </c>
      <c r="I111" s="487"/>
      <c r="J111" s="487"/>
      <c r="K111" s="487"/>
      <c r="L111" s="184">
        <f t="shared" ref="L111:L112" si="87">M111+O111</f>
        <v>0</v>
      </c>
      <c r="M111" s="184">
        <f t="shared" ref="M111:M115" si="88">E111+I111</f>
        <v>0</v>
      </c>
      <c r="N111" s="173">
        <f t="shared" ref="N111:N115" si="89">F111+J111</f>
        <v>0</v>
      </c>
      <c r="O111" s="173">
        <f t="shared" ref="O111" si="90">G111+K111</f>
        <v>0</v>
      </c>
      <c r="P111" s="324"/>
    </row>
    <row r="112" spans="1:16" hidden="1" x14ac:dyDescent="0.25">
      <c r="A112" s="40" t="s">
        <v>91</v>
      </c>
      <c r="B112" s="26" t="s">
        <v>54</v>
      </c>
      <c r="C112" s="456" t="s">
        <v>50</v>
      </c>
      <c r="D112" s="207">
        <f t="shared" ref="D112:D115" si="91">E112+G112</f>
        <v>0</v>
      </c>
      <c r="E112" s="167">
        <f>E114+E115</f>
        <v>0</v>
      </c>
      <c r="F112" s="167">
        <f t="shared" ref="F112:G112" si="92">F114+F115</f>
        <v>0</v>
      </c>
      <c r="G112" s="167">
        <f t="shared" si="92"/>
        <v>0</v>
      </c>
      <c r="H112" s="222">
        <f t="shared" ref="H112" si="93">I112+K112</f>
        <v>0</v>
      </c>
      <c r="I112" s="168">
        <f>I114+I115</f>
        <v>0</v>
      </c>
      <c r="J112" s="168">
        <f t="shared" ref="J112:K112" si="94">J114+J115</f>
        <v>0</v>
      </c>
      <c r="K112" s="168">
        <f t="shared" si="94"/>
        <v>0</v>
      </c>
      <c r="L112" s="223">
        <f t="shared" si="87"/>
        <v>0</v>
      </c>
      <c r="M112" s="434">
        <f>M114+M115</f>
        <v>0</v>
      </c>
      <c r="N112" s="434">
        <f t="shared" ref="N112:O112" si="95">N114+N115</f>
        <v>0</v>
      </c>
      <c r="O112" s="434">
        <f t="shared" si="95"/>
        <v>0</v>
      </c>
      <c r="P112" s="371"/>
    </row>
    <row r="113" spans="1:18" hidden="1" x14ac:dyDescent="0.25">
      <c r="A113" s="40"/>
      <c r="B113" s="347" t="s">
        <v>189</v>
      </c>
      <c r="C113" s="457"/>
      <c r="D113" s="209"/>
      <c r="E113" s="170"/>
      <c r="F113" s="317"/>
      <c r="G113" s="170"/>
      <c r="H113" s="294"/>
      <c r="I113" s="171"/>
      <c r="J113" s="294"/>
      <c r="K113" s="171"/>
      <c r="L113" s="295"/>
      <c r="M113" s="381"/>
      <c r="N113" s="435"/>
      <c r="O113" s="381"/>
      <c r="P113" s="371"/>
    </row>
    <row r="114" spans="1:18" ht="26.25" hidden="1" x14ac:dyDescent="0.25">
      <c r="A114" s="40"/>
      <c r="B114" s="161" t="s">
        <v>456</v>
      </c>
      <c r="C114" s="457"/>
      <c r="D114" s="170">
        <f t="shared" si="91"/>
        <v>0</v>
      </c>
      <c r="E114" s="170"/>
      <c r="F114" s="170"/>
      <c r="G114" s="170"/>
      <c r="H114" s="408">
        <f t="shared" ref="H114" si="96">I114+K114</f>
        <v>0</v>
      </c>
      <c r="I114" s="171"/>
      <c r="J114" s="171"/>
      <c r="K114" s="171"/>
      <c r="L114" s="172">
        <f t="shared" ref="L114" si="97">M114+O114</f>
        <v>0</v>
      </c>
      <c r="M114" s="381">
        <f t="shared" ref="M114" si="98">E114+I114</f>
        <v>0</v>
      </c>
      <c r="N114" s="381">
        <f t="shared" ref="N114" si="99">F114+J114</f>
        <v>0</v>
      </c>
      <c r="O114" s="381"/>
      <c r="P114" s="371"/>
    </row>
    <row r="115" spans="1:18" ht="26.25" hidden="1" x14ac:dyDescent="0.25">
      <c r="A115" s="40"/>
      <c r="B115" s="161" t="s">
        <v>448</v>
      </c>
      <c r="C115" s="465"/>
      <c r="D115" s="167">
        <f t="shared" si="91"/>
        <v>0</v>
      </c>
      <c r="E115" s="167"/>
      <c r="F115" s="167"/>
      <c r="G115" s="167"/>
      <c r="H115" s="68"/>
      <c r="I115" s="68"/>
      <c r="J115" s="68"/>
      <c r="K115" s="68"/>
      <c r="L115" s="69">
        <f t="shared" ref="L115" si="100">M115+O115</f>
        <v>0</v>
      </c>
      <c r="M115" s="436">
        <f t="shared" si="88"/>
        <v>0</v>
      </c>
      <c r="N115" s="436">
        <f t="shared" si="89"/>
        <v>0</v>
      </c>
      <c r="O115" s="436"/>
      <c r="P115" s="371"/>
    </row>
    <row r="116" spans="1:18" hidden="1" x14ac:dyDescent="0.25">
      <c r="A116" s="32" t="s">
        <v>92</v>
      </c>
      <c r="B116" s="29" t="s">
        <v>33</v>
      </c>
      <c r="C116" s="453" t="s">
        <v>50</v>
      </c>
      <c r="D116" s="316">
        <f>E116+G116</f>
        <v>0</v>
      </c>
      <c r="E116" s="207">
        <f>E119+E120+E118</f>
        <v>0</v>
      </c>
      <c r="F116" s="207">
        <f>F119+F120+F118</f>
        <v>0</v>
      </c>
      <c r="G116" s="207">
        <f t="shared" ref="G116" si="101">G119+G120</f>
        <v>0</v>
      </c>
      <c r="H116" s="168">
        <f t="shared" si="86"/>
        <v>0</v>
      </c>
      <c r="I116" s="320">
        <f>I119+I120+I118</f>
        <v>0</v>
      </c>
      <c r="J116" s="320">
        <f t="shared" ref="J116:K116" si="102">J119+J120+J118</f>
        <v>0</v>
      </c>
      <c r="K116" s="320">
        <f t="shared" si="102"/>
        <v>0</v>
      </c>
      <c r="L116" s="169">
        <f t="shared" ref="L116" si="103">M116+O116</f>
        <v>0</v>
      </c>
      <c r="M116" s="437">
        <f>M119+M120+M118</f>
        <v>0</v>
      </c>
      <c r="N116" s="437">
        <f>N119+N120+N118</f>
        <v>0</v>
      </c>
      <c r="O116" s="434">
        <f t="shared" ref="O116" si="104">O119+O120</f>
        <v>0</v>
      </c>
      <c r="P116" s="371"/>
    </row>
    <row r="117" spans="1:18" hidden="1" x14ac:dyDescent="0.25">
      <c r="A117" s="40"/>
      <c r="B117" s="347" t="s">
        <v>189</v>
      </c>
      <c r="C117" s="453"/>
      <c r="D117" s="315"/>
      <c r="E117" s="209"/>
      <c r="F117" s="170"/>
      <c r="G117" s="317"/>
      <c r="H117" s="176"/>
      <c r="I117" s="265"/>
      <c r="J117" s="176"/>
      <c r="K117" s="176"/>
      <c r="L117" s="177"/>
      <c r="M117" s="438"/>
      <c r="N117" s="438"/>
      <c r="O117" s="381"/>
      <c r="P117" s="371"/>
    </row>
    <row r="118" spans="1:18" ht="26.25" hidden="1" x14ac:dyDescent="0.25">
      <c r="A118" s="40"/>
      <c r="B118" s="473" t="s">
        <v>330</v>
      </c>
      <c r="C118" s="472"/>
      <c r="D118" s="170">
        <f t="shared" ref="D118:D119" si="105">E118+G118</f>
        <v>0</v>
      </c>
      <c r="E118" s="209"/>
      <c r="F118" s="67"/>
      <c r="G118" s="317"/>
      <c r="H118" s="408">
        <f t="shared" ref="H118:H119" si="106">I118+K118</f>
        <v>0</v>
      </c>
      <c r="I118" s="68"/>
      <c r="J118" s="68"/>
      <c r="K118" s="68"/>
      <c r="L118" s="69">
        <f t="shared" ref="L118:L119" si="107">M118+O118</f>
        <v>0</v>
      </c>
      <c r="M118" s="436">
        <f t="shared" ref="M118:M120" si="108">E118+I118</f>
        <v>0</v>
      </c>
      <c r="N118" s="436">
        <f t="shared" ref="N118:N119" si="109">F118+J118</f>
        <v>0</v>
      </c>
      <c r="O118" s="381"/>
      <c r="P118" s="371"/>
    </row>
    <row r="119" spans="1:18" ht="26.25" hidden="1" x14ac:dyDescent="0.25">
      <c r="A119" s="40"/>
      <c r="B119" s="161" t="s">
        <v>456</v>
      </c>
      <c r="C119" s="457"/>
      <c r="D119" s="170">
        <f t="shared" si="105"/>
        <v>0</v>
      </c>
      <c r="E119" s="170"/>
      <c r="F119" s="170"/>
      <c r="G119" s="170"/>
      <c r="H119" s="408">
        <f t="shared" si="106"/>
        <v>0</v>
      </c>
      <c r="I119" s="68"/>
      <c r="J119" s="68"/>
      <c r="K119" s="68"/>
      <c r="L119" s="69">
        <f t="shared" si="107"/>
        <v>0</v>
      </c>
      <c r="M119" s="436">
        <f t="shared" ref="M119" si="110">E119+I119</f>
        <v>0</v>
      </c>
      <c r="N119" s="436">
        <f t="shared" si="109"/>
        <v>0</v>
      </c>
      <c r="O119" s="436"/>
      <c r="P119" s="371"/>
    </row>
    <row r="120" spans="1:18" s="37" customFormat="1" ht="26.25" hidden="1" x14ac:dyDescent="0.25">
      <c r="A120" s="237"/>
      <c r="B120" s="161" t="s">
        <v>448</v>
      </c>
      <c r="C120" s="467"/>
      <c r="D120" s="167">
        <f>E120+G120</f>
        <v>0</v>
      </c>
      <c r="E120" s="167"/>
      <c r="F120" s="167"/>
      <c r="G120" s="167"/>
      <c r="H120" s="68">
        <f t="shared" si="86"/>
        <v>0</v>
      </c>
      <c r="I120" s="68"/>
      <c r="J120" s="68"/>
      <c r="K120" s="68"/>
      <c r="L120" s="69">
        <f t="shared" ref="L120" si="111">M120+O120</f>
        <v>0</v>
      </c>
      <c r="M120" s="436">
        <f t="shared" si="108"/>
        <v>0</v>
      </c>
      <c r="N120" s="436">
        <f t="shared" ref="N120" si="112">F120+J120</f>
        <v>0</v>
      </c>
      <c r="O120" s="436">
        <f t="shared" ref="O120" si="113">G120+K120</f>
        <v>0</v>
      </c>
      <c r="P120" s="371"/>
      <c r="Q120" s="211"/>
      <c r="R120" s="212"/>
    </row>
    <row r="121" spans="1:18" hidden="1" x14ac:dyDescent="0.25">
      <c r="A121" s="32" t="s">
        <v>93</v>
      </c>
      <c r="B121" s="35" t="s">
        <v>155</v>
      </c>
      <c r="C121" s="453" t="s">
        <v>50</v>
      </c>
      <c r="D121" s="431">
        <f>E121+G121</f>
        <v>0</v>
      </c>
      <c r="E121" s="316">
        <f>SUM(E123:E125)</f>
        <v>0</v>
      </c>
      <c r="F121" s="316">
        <f>SUM(F123:F125)</f>
        <v>0</v>
      </c>
      <c r="G121" s="316">
        <f t="shared" ref="G121" si="114">SUM(G124:G125)</f>
        <v>0</v>
      </c>
      <c r="H121" s="208">
        <f t="shared" ref="H121" si="115">I121+K121</f>
        <v>0</v>
      </c>
      <c r="I121" s="433">
        <f>SUM(I123:I125)</f>
        <v>0</v>
      </c>
      <c r="J121" s="433">
        <f t="shared" ref="J121:K121" si="116">SUM(J123:J125)</f>
        <v>0</v>
      </c>
      <c r="K121" s="433">
        <f t="shared" si="116"/>
        <v>0</v>
      </c>
      <c r="L121" s="169">
        <f t="shared" ref="L121" si="117">M121+O121</f>
        <v>0</v>
      </c>
      <c r="M121" s="439">
        <f>SUM(M123:M125)</f>
        <v>0</v>
      </c>
      <c r="N121" s="439">
        <f t="shared" ref="N121:O121" si="118">SUM(N123:N125)</f>
        <v>0</v>
      </c>
      <c r="O121" s="439">
        <f t="shared" si="118"/>
        <v>0</v>
      </c>
      <c r="P121" s="371"/>
      <c r="Q121" s="202"/>
      <c r="R121" s="98"/>
    </row>
    <row r="122" spans="1:18" hidden="1" x14ac:dyDescent="0.25">
      <c r="A122" s="40"/>
      <c r="B122" s="347" t="s">
        <v>189</v>
      </c>
      <c r="C122" s="453"/>
      <c r="D122" s="358"/>
      <c r="E122" s="315"/>
      <c r="F122" s="432"/>
      <c r="G122" s="315"/>
      <c r="H122" s="265"/>
      <c r="I122" s="176"/>
      <c r="J122" s="176"/>
      <c r="K122" s="176"/>
      <c r="L122" s="177"/>
      <c r="M122" s="438"/>
      <c r="N122" s="438"/>
      <c r="O122" s="438"/>
      <c r="P122" s="371"/>
      <c r="Q122" s="202"/>
      <c r="R122" s="98"/>
    </row>
    <row r="123" spans="1:18" ht="26.25" hidden="1" x14ac:dyDescent="0.25">
      <c r="A123" s="40"/>
      <c r="B123" s="476" t="s">
        <v>330</v>
      </c>
      <c r="C123" s="474"/>
      <c r="D123" s="170">
        <f t="shared" ref="D123:D124" si="119">E123+G123</f>
        <v>0</v>
      </c>
      <c r="E123" s="170"/>
      <c r="F123" s="432"/>
      <c r="G123" s="315"/>
      <c r="H123" s="408">
        <f t="shared" ref="H123:H124" si="120">I123+K123</f>
        <v>0</v>
      </c>
      <c r="I123" s="68"/>
      <c r="J123" s="68"/>
      <c r="K123" s="68"/>
      <c r="L123" s="69">
        <f t="shared" ref="L123:L124" si="121">M123+O123</f>
        <v>0</v>
      </c>
      <c r="M123" s="436">
        <f t="shared" ref="M123:O125" si="122">E123+I123</f>
        <v>0</v>
      </c>
      <c r="N123" s="436">
        <f t="shared" si="122"/>
        <v>0</v>
      </c>
      <c r="O123" s="436"/>
      <c r="P123" s="371"/>
      <c r="Q123" s="202"/>
      <c r="R123" s="98"/>
    </row>
    <row r="124" spans="1:18" ht="26.25" hidden="1" x14ac:dyDescent="0.25">
      <c r="A124" s="40"/>
      <c r="B124" s="161" t="s">
        <v>456</v>
      </c>
      <c r="C124" s="457"/>
      <c r="D124" s="170">
        <f t="shared" si="119"/>
        <v>0</v>
      </c>
      <c r="E124" s="170"/>
      <c r="F124" s="170"/>
      <c r="G124" s="170"/>
      <c r="H124" s="408">
        <f t="shared" si="120"/>
        <v>0</v>
      </c>
      <c r="I124" s="68"/>
      <c r="J124" s="68"/>
      <c r="K124" s="68"/>
      <c r="L124" s="69">
        <f t="shared" si="121"/>
        <v>0</v>
      </c>
      <c r="M124" s="436">
        <f t="shared" ref="M124" si="123">E124+I124</f>
        <v>0</v>
      </c>
      <c r="N124" s="436">
        <f t="shared" ref="N124" si="124">F124+J124</f>
        <v>0</v>
      </c>
      <c r="O124" s="436"/>
      <c r="P124" s="371"/>
    </row>
    <row r="125" spans="1:18" ht="26.25" hidden="1" x14ac:dyDescent="0.25">
      <c r="A125" s="40"/>
      <c r="B125" s="161" t="s">
        <v>448</v>
      </c>
      <c r="C125" s="468"/>
      <c r="D125" s="316">
        <f>E125+G125</f>
        <v>0</v>
      </c>
      <c r="E125" s="316"/>
      <c r="F125" s="316"/>
      <c r="G125" s="350"/>
      <c r="H125" s="171">
        <f t="shared" si="86"/>
        <v>0</v>
      </c>
      <c r="I125" s="171"/>
      <c r="J125" s="171"/>
      <c r="K125" s="171"/>
      <c r="L125" s="172">
        <f t="shared" ref="L125:L130" si="125">M125+O125</f>
        <v>0</v>
      </c>
      <c r="M125" s="381">
        <f t="shared" si="122"/>
        <v>0</v>
      </c>
      <c r="N125" s="381">
        <f t="shared" si="122"/>
        <v>0</v>
      </c>
      <c r="O125" s="381">
        <f t="shared" si="122"/>
        <v>0</v>
      </c>
      <c r="P125" s="371"/>
      <c r="Q125" s="202"/>
      <c r="R125" s="98"/>
    </row>
    <row r="126" spans="1:18" hidden="1" x14ac:dyDescent="0.25">
      <c r="A126" s="32" t="s">
        <v>94</v>
      </c>
      <c r="B126" s="35" t="s">
        <v>385</v>
      </c>
      <c r="C126" s="452" t="s">
        <v>50</v>
      </c>
      <c r="D126" s="431">
        <f>E126+G126</f>
        <v>0</v>
      </c>
      <c r="E126" s="167">
        <f>SUM(E128:E129)</f>
        <v>0</v>
      </c>
      <c r="F126" s="167">
        <f t="shared" ref="F126:G126" si="126">SUM(F128:F129)</f>
        <v>0</v>
      </c>
      <c r="G126" s="167">
        <f t="shared" si="126"/>
        <v>0</v>
      </c>
      <c r="H126" s="208">
        <f t="shared" si="86"/>
        <v>0</v>
      </c>
      <c r="I126" s="168">
        <f>SUM(I128:I129)</f>
        <v>0</v>
      </c>
      <c r="J126" s="168">
        <f t="shared" ref="J126:K126" si="127">SUM(J128:J129)</f>
        <v>0</v>
      </c>
      <c r="K126" s="168">
        <f t="shared" si="127"/>
        <v>0</v>
      </c>
      <c r="L126" s="169">
        <f t="shared" si="125"/>
        <v>0</v>
      </c>
      <c r="M126" s="434">
        <f>SUM(M128:M129)</f>
        <v>0</v>
      </c>
      <c r="N126" s="434">
        <f t="shared" ref="N126:O126" si="128">SUM(N128:N129)</f>
        <v>0</v>
      </c>
      <c r="O126" s="434">
        <f t="shared" si="128"/>
        <v>0</v>
      </c>
      <c r="P126" s="371"/>
      <c r="Q126" s="202"/>
      <c r="R126" s="98"/>
    </row>
    <row r="127" spans="1:18" hidden="1" x14ac:dyDescent="0.25">
      <c r="A127" s="40"/>
      <c r="B127" s="347" t="s">
        <v>189</v>
      </c>
      <c r="C127" s="453"/>
      <c r="D127" s="358"/>
      <c r="E127" s="170"/>
      <c r="F127" s="317"/>
      <c r="G127" s="170"/>
      <c r="H127" s="265"/>
      <c r="I127" s="267"/>
      <c r="J127" s="176"/>
      <c r="K127" s="267"/>
      <c r="L127" s="177"/>
      <c r="M127" s="371"/>
      <c r="N127" s="438"/>
      <c r="O127" s="440"/>
      <c r="P127" s="371"/>
      <c r="Q127" s="202"/>
      <c r="R127" s="98"/>
    </row>
    <row r="128" spans="1:18" ht="26.25" hidden="1" x14ac:dyDescent="0.25">
      <c r="A128" s="40"/>
      <c r="B128" s="161" t="s">
        <v>456</v>
      </c>
      <c r="C128" s="457"/>
      <c r="D128" s="170">
        <f t="shared" ref="D128" si="129">E128+G128</f>
        <v>0</v>
      </c>
      <c r="E128" s="170"/>
      <c r="F128" s="170"/>
      <c r="G128" s="170"/>
      <c r="H128" s="408">
        <f t="shared" ref="H128" si="130">I128+K128</f>
        <v>0</v>
      </c>
      <c r="I128" s="68"/>
      <c r="J128" s="68"/>
      <c r="K128" s="68"/>
      <c r="L128" s="69">
        <f t="shared" ref="L128" si="131">M128+O128</f>
        <v>0</v>
      </c>
      <c r="M128" s="69">
        <f t="shared" ref="M128" si="132">E128+I128</f>
        <v>0</v>
      </c>
      <c r="N128" s="69">
        <f t="shared" ref="N128" si="133">F128+J128</f>
        <v>0</v>
      </c>
      <c r="O128" s="69"/>
      <c r="P128" s="371"/>
    </row>
    <row r="129" spans="1:18" ht="26.25" hidden="1" x14ac:dyDescent="0.25">
      <c r="A129" s="40"/>
      <c r="B129" s="161" t="s">
        <v>448</v>
      </c>
      <c r="C129" s="468"/>
      <c r="D129" s="167">
        <f>E129+G129</f>
        <v>0</v>
      </c>
      <c r="E129" s="221"/>
      <c r="F129" s="167"/>
      <c r="G129" s="266"/>
      <c r="H129" s="171">
        <f t="shared" si="86"/>
        <v>0</v>
      </c>
      <c r="I129" s="294"/>
      <c r="J129" s="171"/>
      <c r="K129" s="294"/>
      <c r="L129" s="169">
        <f t="shared" ref="L129" si="134">M129+O129</f>
        <v>0</v>
      </c>
      <c r="M129" s="169">
        <f t="shared" ref="M129" si="135">E129+I129</f>
        <v>0</v>
      </c>
      <c r="N129" s="169">
        <f t="shared" ref="N129" si="136">F129+J129</f>
        <v>0</v>
      </c>
      <c r="O129" s="169">
        <f t="shared" ref="O129" si="137">G129+K129</f>
        <v>0</v>
      </c>
      <c r="P129" s="371"/>
      <c r="Q129" s="202"/>
      <c r="R129" s="98"/>
    </row>
    <row r="130" spans="1:18" hidden="1" x14ac:dyDescent="0.25">
      <c r="A130" s="32" t="s">
        <v>95</v>
      </c>
      <c r="B130" s="213" t="s">
        <v>148</v>
      </c>
      <c r="C130" s="456" t="s">
        <v>50</v>
      </c>
      <c r="D130" s="431">
        <f>E130+G130</f>
        <v>0</v>
      </c>
      <c r="E130" s="167">
        <f>SUM(E132:E133)</f>
        <v>0</v>
      </c>
      <c r="F130" s="167">
        <f>SUM(F132:F133)</f>
        <v>0</v>
      </c>
      <c r="G130" s="167">
        <f>SUM(G132:G133)</f>
        <v>0</v>
      </c>
      <c r="H130" s="208">
        <f t="shared" ref="H130" si="138">I130+K130</f>
        <v>0</v>
      </c>
      <c r="I130" s="168">
        <f>SUM(I132:I133)</f>
        <v>0</v>
      </c>
      <c r="J130" s="168">
        <f>SUM(J132:J133)</f>
        <v>0</v>
      </c>
      <c r="K130" s="168">
        <f>SUM(K132:K133)</f>
        <v>0</v>
      </c>
      <c r="L130" s="214">
        <f t="shared" si="125"/>
        <v>0</v>
      </c>
      <c r="M130" s="434">
        <f>SUM(M132:M133)</f>
        <v>0</v>
      </c>
      <c r="N130" s="434">
        <f>SUM(N132:N133)</f>
        <v>0</v>
      </c>
      <c r="O130" s="434">
        <f>SUM(O132:O133)</f>
        <v>0</v>
      </c>
      <c r="P130" s="371"/>
      <c r="Q130" s="202"/>
      <c r="R130" s="98"/>
    </row>
    <row r="131" spans="1:18" hidden="1" x14ac:dyDescent="0.25">
      <c r="A131" s="40"/>
      <c r="B131" s="347" t="s">
        <v>189</v>
      </c>
      <c r="C131" s="457"/>
      <c r="D131" s="358"/>
      <c r="E131" s="170"/>
      <c r="F131" s="317"/>
      <c r="G131" s="170"/>
      <c r="H131" s="265"/>
      <c r="I131" s="176"/>
      <c r="J131" s="176"/>
      <c r="K131" s="265"/>
      <c r="L131" s="270"/>
      <c r="M131" s="438"/>
      <c r="N131" s="438"/>
      <c r="O131" s="438"/>
      <c r="P131" s="371"/>
      <c r="Q131" s="202"/>
      <c r="R131" s="98"/>
    </row>
    <row r="132" spans="1:18" ht="26.25" hidden="1" x14ac:dyDescent="0.25">
      <c r="A132" s="40"/>
      <c r="B132" s="161" t="s">
        <v>456</v>
      </c>
      <c r="C132" s="457"/>
      <c r="D132" s="170">
        <f t="shared" ref="D132" si="139">E132+G132</f>
        <v>0</v>
      </c>
      <c r="E132" s="170"/>
      <c r="F132" s="170"/>
      <c r="G132" s="170"/>
      <c r="H132" s="408">
        <f t="shared" ref="H132" si="140">I132+K132</f>
        <v>0</v>
      </c>
      <c r="I132" s="68"/>
      <c r="J132" s="68"/>
      <c r="K132" s="68"/>
      <c r="L132" s="69">
        <f t="shared" ref="L132" si="141">M132+O132</f>
        <v>0</v>
      </c>
      <c r="M132" s="436">
        <f t="shared" ref="M132" si="142">E132+I132</f>
        <v>0</v>
      </c>
      <c r="N132" s="436">
        <f t="shared" ref="N132" si="143">F132+J132</f>
        <v>0</v>
      </c>
      <c r="O132" s="436"/>
      <c r="P132" s="371"/>
    </row>
    <row r="133" spans="1:18" s="37" customFormat="1" ht="26.25" hidden="1" x14ac:dyDescent="0.25">
      <c r="A133" s="237"/>
      <c r="B133" s="161" t="s">
        <v>448</v>
      </c>
      <c r="C133" s="467"/>
      <c r="D133" s="167">
        <f>E133+G133</f>
        <v>0</v>
      </c>
      <c r="E133" s="167"/>
      <c r="F133" s="167"/>
      <c r="G133" s="264"/>
      <c r="H133" s="176">
        <f t="shared" si="86"/>
        <v>0</v>
      </c>
      <c r="I133" s="176"/>
      <c r="J133" s="176"/>
      <c r="K133" s="265"/>
      <c r="L133" s="169">
        <f t="shared" ref="L133" si="144">M133+O133</f>
        <v>0</v>
      </c>
      <c r="M133" s="434">
        <f t="shared" ref="M133" si="145">E133+I133</f>
        <v>0</v>
      </c>
      <c r="N133" s="434">
        <f t="shared" ref="N133" si="146">F133+J133</f>
        <v>0</v>
      </c>
      <c r="O133" s="434">
        <f t="shared" ref="O133" si="147">G133+K133</f>
        <v>0</v>
      </c>
      <c r="P133" s="371"/>
      <c r="Q133" s="211"/>
      <c r="R133" s="212"/>
    </row>
    <row r="134" spans="1:18" hidden="1" x14ac:dyDescent="0.25">
      <c r="A134" s="380" t="s">
        <v>96</v>
      </c>
      <c r="B134" s="318" t="s">
        <v>322</v>
      </c>
      <c r="C134" s="456" t="s">
        <v>50</v>
      </c>
      <c r="D134" s="431">
        <f>E134+G134</f>
        <v>0</v>
      </c>
      <c r="E134" s="167">
        <f>SUM(E136:E138)</f>
        <v>0</v>
      </c>
      <c r="F134" s="167">
        <f t="shared" ref="F134:G134" si="148">SUM(F136:F138)</f>
        <v>0</v>
      </c>
      <c r="G134" s="167">
        <f t="shared" si="148"/>
        <v>0</v>
      </c>
      <c r="H134" s="208">
        <f t="shared" si="86"/>
        <v>0</v>
      </c>
      <c r="I134" s="168">
        <f>SUM(I136:I138)</f>
        <v>0</v>
      </c>
      <c r="J134" s="168">
        <f t="shared" ref="J134:K134" si="149">SUM(J136:J138)</f>
        <v>0</v>
      </c>
      <c r="K134" s="168">
        <f t="shared" si="149"/>
        <v>0</v>
      </c>
      <c r="L134" s="214">
        <f t="shared" ref="L134" si="150">M134+O134</f>
        <v>0</v>
      </c>
      <c r="M134" s="434">
        <f>SUM(M136:M138)</f>
        <v>0</v>
      </c>
      <c r="N134" s="434">
        <f t="shared" ref="N134:O134" si="151">SUM(N136:N138)</f>
        <v>0</v>
      </c>
      <c r="O134" s="434">
        <f t="shared" si="151"/>
        <v>0</v>
      </c>
      <c r="P134" s="371"/>
      <c r="Q134" s="202"/>
      <c r="R134" s="98"/>
    </row>
    <row r="135" spans="1:18" hidden="1" x14ac:dyDescent="0.25">
      <c r="A135" s="234"/>
      <c r="B135" s="347" t="s">
        <v>189</v>
      </c>
      <c r="C135" s="457"/>
      <c r="D135" s="358"/>
      <c r="E135" s="170"/>
      <c r="F135" s="317"/>
      <c r="G135" s="175"/>
      <c r="H135" s="265"/>
      <c r="I135" s="176"/>
      <c r="J135" s="176"/>
      <c r="K135" s="265"/>
      <c r="L135" s="270"/>
      <c r="M135" s="438"/>
      <c r="N135" s="438"/>
      <c r="O135" s="438"/>
      <c r="P135" s="371"/>
      <c r="Q135" s="202"/>
      <c r="R135" s="98"/>
    </row>
    <row r="136" spans="1:18" ht="26.25" hidden="1" x14ac:dyDescent="0.25">
      <c r="A136" s="234"/>
      <c r="B136" s="476" t="s">
        <v>330</v>
      </c>
      <c r="C136" s="475"/>
      <c r="D136" s="170">
        <f t="shared" ref="D136:D137" si="152">E136+G136</f>
        <v>0</v>
      </c>
      <c r="E136" s="170"/>
      <c r="F136" s="317"/>
      <c r="G136" s="67"/>
      <c r="H136" s="408">
        <f t="shared" ref="H136:H137" si="153">I136+K136</f>
        <v>0</v>
      </c>
      <c r="I136" s="68"/>
      <c r="J136" s="68"/>
      <c r="K136" s="68"/>
      <c r="L136" s="69">
        <f t="shared" ref="L136" si="154">M136+O136</f>
        <v>0</v>
      </c>
      <c r="M136" s="69">
        <f t="shared" ref="M136" si="155">E136+I136</f>
        <v>0</v>
      </c>
      <c r="N136" s="69">
        <f t="shared" ref="N136" si="156">F136+J136</f>
        <v>0</v>
      </c>
      <c r="O136" s="436"/>
      <c r="P136" s="371"/>
      <c r="Q136" s="202"/>
      <c r="R136" s="98"/>
    </row>
    <row r="137" spans="1:18" ht="26.25" hidden="1" x14ac:dyDescent="0.25">
      <c r="A137" s="40"/>
      <c r="B137" s="161" t="s">
        <v>456</v>
      </c>
      <c r="C137" s="457"/>
      <c r="D137" s="170">
        <f t="shared" si="152"/>
        <v>0</v>
      </c>
      <c r="E137" s="170"/>
      <c r="F137" s="170"/>
      <c r="G137" s="170"/>
      <c r="H137" s="408">
        <f t="shared" si="153"/>
        <v>0</v>
      </c>
      <c r="I137" s="68"/>
      <c r="J137" s="68"/>
      <c r="K137" s="68"/>
      <c r="L137" s="69">
        <f t="shared" ref="L137" si="157">M137+O137</f>
        <v>0</v>
      </c>
      <c r="M137" s="69">
        <f t="shared" ref="M137" si="158">E137+I137</f>
        <v>0</v>
      </c>
      <c r="N137" s="69">
        <f t="shared" ref="N137" si="159">F137+J137</f>
        <v>0</v>
      </c>
      <c r="O137" s="69"/>
      <c r="P137" s="371"/>
    </row>
    <row r="138" spans="1:18" ht="26.25" hidden="1" x14ac:dyDescent="0.25">
      <c r="A138" s="234"/>
      <c r="B138" s="161" t="s">
        <v>448</v>
      </c>
      <c r="C138" s="469"/>
      <c r="D138" s="167">
        <f>E138+G138</f>
        <v>0</v>
      </c>
      <c r="E138" s="167"/>
      <c r="F138" s="167"/>
      <c r="G138" s="264"/>
      <c r="H138" s="176">
        <f t="shared" si="86"/>
        <v>0</v>
      </c>
      <c r="I138" s="176"/>
      <c r="J138" s="176"/>
      <c r="K138" s="265"/>
      <c r="L138" s="270">
        <f>M138+O138</f>
        <v>0</v>
      </c>
      <c r="M138" s="177">
        <f t="shared" ref="M138:O139" si="160">E138+I138</f>
        <v>0</v>
      </c>
      <c r="N138" s="177">
        <f t="shared" si="160"/>
        <v>0</v>
      </c>
      <c r="O138" s="177">
        <f t="shared" si="160"/>
        <v>0</v>
      </c>
      <c r="P138" s="371"/>
      <c r="Q138" s="202"/>
      <c r="R138" s="98"/>
    </row>
    <row r="139" spans="1:18" hidden="1" x14ac:dyDescent="0.25">
      <c r="A139" s="32" t="s">
        <v>97</v>
      </c>
      <c r="B139" s="29" t="s">
        <v>386</v>
      </c>
      <c r="C139" s="452" t="s">
        <v>50</v>
      </c>
      <c r="D139" s="431">
        <f>E139+G139</f>
        <v>0</v>
      </c>
      <c r="E139" s="167">
        <f>SUM(E141:E142)</f>
        <v>0</v>
      </c>
      <c r="F139" s="167">
        <f t="shared" ref="F139:G139" si="161">SUM(F141:F142)</f>
        <v>0</v>
      </c>
      <c r="G139" s="167">
        <f t="shared" si="161"/>
        <v>0</v>
      </c>
      <c r="H139" s="208">
        <f t="shared" si="86"/>
        <v>0</v>
      </c>
      <c r="I139" s="168">
        <f>SUM(I141:I142)</f>
        <v>0</v>
      </c>
      <c r="J139" s="168">
        <f t="shared" ref="J139:K139" si="162">SUM(J141:J142)</f>
        <v>0</v>
      </c>
      <c r="K139" s="168">
        <f t="shared" si="162"/>
        <v>0</v>
      </c>
      <c r="L139" s="169">
        <f>M139+O139</f>
        <v>0</v>
      </c>
      <c r="M139" s="169">
        <f t="shared" si="160"/>
        <v>0</v>
      </c>
      <c r="N139" s="169">
        <f t="shared" si="160"/>
        <v>0</v>
      </c>
      <c r="O139" s="169">
        <f t="shared" si="160"/>
        <v>0</v>
      </c>
      <c r="P139" s="371"/>
      <c r="Q139" s="202"/>
      <c r="R139" s="98"/>
    </row>
    <row r="140" spans="1:18" hidden="1" x14ac:dyDescent="0.25">
      <c r="A140" s="40"/>
      <c r="B140" s="347" t="s">
        <v>189</v>
      </c>
      <c r="C140" s="453"/>
      <c r="D140" s="358"/>
      <c r="E140" s="170"/>
      <c r="F140" s="317"/>
      <c r="G140" s="170"/>
      <c r="H140" s="265"/>
      <c r="I140" s="265"/>
      <c r="J140" s="176"/>
      <c r="K140" s="176"/>
      <c r="L140" s="177"/>
      <c r="M140" s="177"/>
      <c r="N140" s="177"/>
      <c r="O140" s="177"/>
      <c r="P140" s="371"/>
      <c r="Q140" s="202"/>
      <c r="R140" s="98"/>
    </row>
    <row r="141" spans="1:18" ht="26.25" hidden="1" x14ac:dyDescent="0.25">
      <c r="A141" s="40"/>
      <c r="B141" s="161" t="s">
        <v>456</v>
      </c>
      <c r="C141" s="457"/>
      <c r="D141" s="170">
        <f t="shared" ref="D141" si="163">E141+G141</f>
        <v>0</v>
      </c>
      <c r="E141" s="170"/>
      <c r="F141" s="170"/>
      <c r="G141" s="170"/>
      <c r="H141" s="408">
        <f t="shared" ref="H141" si="164">I141+K141</f>
        <v>0</v>
      </c>
      <c r="I141" s="68"/>
      <c r="J141" s="68"/>
      <c r="K141" s="68"/>
      <c r="L141" s="69">
        <f t="shared" ref="L141" si="165">M141+O141</f>
        <v>0</v>
      </c>
      <c r="M141" s="69">
        <f t="shared" ref="M141" si="166">E141+I141</f>
        <v>0</v>
      </c>
      <c r="N141" s="69">
        <f t="shared" ref="N141" si="167">F141+J141</f>
        <v>0</v>
      </c>
      <c r="O141" s="69"/>
      <c r="P141" s="371"/>
    </row>
    <row r="142" spans="1:18" s="37" customFormat="1" ht="26.25" hidden="1" x14ac:dyDescent="0.25">
      <c r="A142" s="40"/>
      <c r="B142" s="161" t="s">
        <v>448</v>
      </c>
      <c r="C142" s="465"/>
      <c r="D142" s="167">
        <f>E142+G142</f>
        <v>0</v>
      </c>
      <c r="E142" s="167"/>
      <c r="F142" s="167"/>
      <c r="G142" s="264"/>
      <c r="H142" s="176">
        <f t="shared" si="86"/>
        <v>0</v>
      </c>
      <c r="I142" s="265"/>
      <c r="J142" s="176"/>
      <c r="K142" s="176"/>
      <c r="L142" s="169">
        <f t="shared" ref="L142" si="168">M142+O142</f>
        <v>0</v>
      </c>
      <c r="M142" s="169">
        <f t="shared" ref="M142" si="169">E142+I142</f>
        <v>0</v>
      </c>
      <c r="N142" s="169">
        <f t="shared" ref="N142" si="170">F142+J142</f>
        <v>0</v>
      </c>
      <c r="O142" s="169">
        <f t="shared" ref="O142" si="171">G142+K142</f>
        <v>0</v>
      </c>
      <c r="P142" s="371"/>
      <c r="Q142" s="211"/>
      <c r="R142" s="212"/>
    </row>
    <row r="143" spans="1:18" hidden="1" x14ac:dyDescent="0.25">
      <c r="A143" s="32" t="s">
        <v>98</v>
      </c>
      <c r="B143" s="17" t="s">
        <v>387</v>
      </c>
      <c r="C143" s="452" t="s">
        <v>50</v>
      </c>
      <c r="D143" s="431">
        <f>E143+G143</f>
        <v>0</v>
      </c>
      <c r="E143" s="167">
        <f>SUM(E145:E147)</f>
        <v>0</v>
      </c>
      <c r="F143" s="167">
        <f>SUM(F145:F147)</f>
        <v>0</v>
      </c>
      <c r="G143" s="167">
        <f t="shared" ref="G143" si="172">SUM(G146:G147)</f>
        <v>0</v>
      </c>
      <c r="H143" s="208">
        <f t="shared" ref="H143" si="173">I143+K143</f>
        <v>0</v>
      </c>
      <c r="I143" s="168">
        <f>SUM(I145:I146)</f>
        <v>0</v>
      </c>
      <c r="J143" s="168">
        <f t="shared" ref="J143:K143" si="174">SUM(J145:J146)</f>
        <v>0</v>
      </c>
      <c r="K143" s="168">
        <f t="shared" si="174"/>
        <v>0</v>
      </c>
      <c r="L143" s="169">
        <f>M143+O143</f>
        <v>0</v>
      </c>
      <c r="M143" s="169">
        <f t="shared" ref="M143" si="175">E143+I143</f>
        <v>0</v>
      </c>
      <c r="N143" s="169">
        <f t="shared" ref="N143" si="176">F143+J143</f>
        <v>0</v>
      </c>
      <c r="O143" s="169">
        <f t="shared" ref="O143" si="177">G143+K143</f>
        <v>0</v>
      </c>
      <c r="P143" s="371"/>
      <c r="Q143" s="202"/>
      <c r="R143" s="98"/>
    </row>
    <row r="144" spans="1:18" hidden="1" x14ac:dyDescent="0.25">
      <c r="A144" s="40"/>
      <c r="B144" s="347" t="s">
        <v>189</v>
      </c>
      <c r="C144" s="453"/>
      <c r="D144" s="358"/>
      <c r="E144" s="170"/>
      <c r="F144" s="317"/>
      <c r="G144" s="170"/>
      <c r="H144" s="265"/>
      <c r="I144" s="265"/>
      <c r="J144" s="176"/>
      <c r="K144" s="176"/>
      <c r="L144" s="177"/>
      <c r="M144" s="177"/>
      <c r="N144" s="177"/>
      <c r="O144" s="177"/>
      <c r="P144" s="371"/>
      <c r="Q144" s="202"/>
      <c r="R144" s="98"/>
    </row>
    <row r="145" spans="1:18" ht="26.25" hidden="1" x14ac:dyDescent="0.25">
      <c r="A145" s="40"/>
      <c r="B145" s="476" t="s">
        <v>330</v>
      </c>
      <c r="C145" s="474"/>
      <c r="D145" s="170">
        <f t="shared" ref="D145:D146" si="178">E145+G145</f>
        <v>0</v>
      </c>
      <c r="E145" s="170"/>
      <c r="F145" s="317"/>
      <c r="G145" s="170"/>
      <c r="H145" s="408">
        <f t="shared" ref="H145:H146" si="179">I145+K145</f>
        <v>0</v>
      </c>
      <c r="I145" s="68"/>
      <c r="J145" s="68"/>
      <c r="K145" s="68"/>
      <c r="L145" s="69">
        <f t="shared" ref="L145" si="180">M145+O145</f>
        <v>0</v>
      </c>
      <c r="M145" s="69">
        <f t="shared" ref="M145" si="181">E145+I145</f>
        <v>0</v>
      </c>
      <c r="N145" s="69">
        <f t="shared" ref="N145" si="182">F145+J145</f>
        <v>0</v>
      </c>
      <c r="O145" s="69"/>
      <c r="P145" s="371"/>
      <c r="Q145" s="202"/>
      <c r="R145" s="98"/>
    </row>
    <row r="146" spans="1:18" ht="26.25" hidden="1" x14ac:dyDescent="0.25">
      <c r="A146" s="40"/>
      <c r="B146" s="161" t="s">
        <v>456</v>
      </c>
      <c r="C146" s="457"/>
      <c r="D146" s="170">
        <f t="shared" si="178"/>
        <v>0</v>
      </c>
      <c r="E146" s="170"/>
      <c r="F146" s="170"/>
      <c r="G146" s="170"/>
      <c r="H146" s="408">
        <f t="shared" si="179"/>
        <v>0</v>
      </c>
      <c r="I146" s="68"/>
      <c r="J146" s="68"/>
      <c r="K146" s="68"/>
      <c r="L146" s="69">
        <f t="shared" ref="L146" si="183">M146+O146</f>
        <v>0</v>
      </c>
      <c r="M146" s="69">
        <f t="shared" ref="M146" si="184">E146+I146</f>
        <v>0</v>
      </c>
      <c r="N146" s="69">
        <f t="shared" ref="N146" si="185">F146+J146</f>
        <v>0</v>
      </c>
      <c r="O146" s="69"/>
      <c r="P146" s="371"/>
    </row>
    <row r="147" spans="1:18" ht="26.25" hidden="1" x14ac:dyDescent="0.25">
      <c r="A147" s="40"/>
      <c r="B147" s="161" t="s">
        <v>448</v>
      </c>
      <c r="C147" s="465"/>
      <c r="D147" s="167">
        <f>E147+G147</f>
        <v>0</v>
      </c>
      <c r="E147" s="167"/>
      <c r="F147" s="167"/>
      <c r="G147" s="264"/>
      <c r="H147" s="176">
        <f t="shared" si="86"/>
        <v>0</v>
      </c>
      <c r="I147" s="265"/>
      <c r="J147" s="176"/>
      <c r="K147" s="176"/>
      <c r="L147" s="177">
        <f t="shared" ref="L147:L156" si="186">M147+O147</f>
        <v>0</v>
      </c>
      <c r="M147" s="177">
        <f t="shared" ref="M147:M157" si="187">E147+I147</f>
        <v>0</v>
      </c>
      <c r="N147" s="177">
        <f t="shared" ref="N147:N157" si="188">F147+J147</f>
        <v>0</v>
      </c>
      <c r="O147" s="177">
        <f t="shared" ref="O147:O157" si="189">G147+K147</f>
        <v>0</v>
      </c>
      <c r="P147" s="371"/>
      <c r="Q147" s="202"/>
      <c r="R147" s="98"/>
    </row>
    <row r="148" spans="1:18" hidden="1" x14ac:dyDescent="0.25">
      <c r="A148" s="32" t="s">
        <v>99</v>
      </c>
      <c r="B148" s="29" t="s">
        <v>388</v>
      </c>
      <c r="C148" s="453" t="s">
        <v>50</v>
      </c>
      <c r="D148" s="431">
        <f>E148+G148</f>
        <v>0</v>
      </c>
      <c r="E148" s="167">
        <f>SUM(E150:E151)</f>
        <v>0</v>
      </c>
      <c r="F148" s="167">
        <f t="shared" ref="F148:G148" si="190">SUM(F150:F151)</f>
        <v>0</v>
      </c>
      <c r="G148" s="167">
        <f t="shared" si="190"/>
        <v>0</v>
      </c>
      <c r="H148" s="208">
        <f t="shared" si="86"/>
        <v>0</v>
      </c>
      <c r="I148" s="168">
        <f>SUM(I150:I151)</f>
        <v>0</v>
      </c>
      <c r="J148" s="168">
        <f t="shared" ref="J148:K148" si="191">SUM(J150:J151)</f>
        <v>0</v>
      </c>
      <c r="K148" s="168">
        <f t="shared" si="191"/>
        <v>0</v>
      </c>
      <c r="L148" s="169">
        <f>M148+O148</f>
        <v>0</v>
      </c>
      <c r="M148" s="169">
        <f t="shared" si="187"/>
        <v>0</v>
      </c>
      <c r="N148" s="169">
        <f t="shared" si="188"/>
        <v>0</v>
      </c>
      <c r="O148" s="169">
        <f t="shared" si="189"/>
        <v>0</v>
      </c>
      <c r="P148" s="371"/>
      <c r="Q148" s="202"/>
      <c r="R148" s="98"/>
    </row>
    <row r="149" spans="1:18" hidden="1" x14ac:dyDescent="0.25">
      <c r="A149" s="40"/>
      <c r="B149" s="347" t="s">
        <v>189</v>
      </c>
      <c r="C149" s="453"/>
      <c r="D149" s="358"/>
      <c r="E149" s="170"/>
      <c r="F149" s="317"/>
      <c r="G149" s="170"/>
      <c r="H149" s="265"/>
      <c r="I149" s="267"/>
      <c r="J149" s="176"/>
      <c r="K149" s="267"/>
      <c r="L149" s="177"/>
      <c r="M149" s="268"/>
      <c r="N149" s="177"/>
      <c r="O149" s="270"/>
      <c r="P149" s="371"/>
      <c r="Q149" s="202"/>
      <c r="R149" s="98"/>
    </row>
    <row r="150" spans="1:18" ht="26.25" hidden="1" x14ac:dyDescent="0.25">
      <c r="A150" s="40"/>
      <c r="B150" s="161" t="s">
        <v>456</v>
      </c>
      <c r="C150" s="457"/>
      <c r="D150" s="170">
        <f t="shared" ref="D150" si="192">E150+G150</f>
        <v>0</v>
      </c>
      <c r="E150" s="170"/>
      <c r="F150" s="170"/>
      <c r="G150" s="170"/>
      <c r="H150" s="408">
        <f t="shared" ref="H150" si="193">I150+K150</f>
        <v>0</v>
      </c>
      <c r="I150" s="68"/>
      <c r="J150" s="68"/>
      <c r="K150" s="68"/>
      <c r="L150" s="69">
        <f t="shared" ref="L150" si="194">M150+O150</f>
        <v>0</v>
      </c>
      <c r="M150" s="69">
        <f t="shared" ref="M150" si="195">E150+I150</f>
        <v>0</v>
      </c>
      <c r="N150" s="69">
        <f t="shared" ref="N150" si="196">F150+J150</f>
        <v>0</v>
      </c>
      <c r="O150" s="69"/>
      <c r="P150" s="371"/>
    </row>
    <row r="151" spans="1:18" ht="26.25" hidden="1" x14ac:dyDescent="0.25">
      <c r="A151" s="237"/>
      <c r="B151" s="166" t="s">
        <v>448</v>
      </c>
      <c r="C151" s="468"/>
      <c r="D151" s="167">
        <f>E151+G151</f>
        <v>0</v>
      </c>
      <c r="E151" s="167"/>
      <c r="F151" s="167"/>
      <c r="G151" s="266"/>
      <c r="H151" s="171">
        <f t="shared" si="86"/>
        <v>0</v>
      </c>
      <c r="I151" s="294"/>
      <c r="J151" s="171"/>
      <c r="K151" s="294"/>
      <c r="L151" s="172">
        <f t="shared" si="186"/>
        <v>0</v>
      </c>
      <c r="M151" s="295">
        <f t="shared" si="187"/>
        <v>0</v>
      </c>
      <c r="N151" s="172">
        <f t="shared" si="188"/>
        <v>0</v>
      </c>
      <c r="O151" s="215">
        <f t="shared" si="189"/>
        <v>0</v>
      </c>
      <c r="P151" s="371"/>
      <c r="Q151" s="202"/>
      <c r="R151" s="98"/>
    </row>
    <row r="152" spans="1:18" hidden="1" x14ac:dyDescent="0.25">
      <c r="A152" s="32" t="s">
        <v>100</v>
      </c>
      <c r="B152" s="35" t="s">
        <v>363</v>
      </c>
      <c r="C152" s="452" t="s">
        <v>50</v>
      </c>
      <c r="D152" s="431">
        <f>E152+G152</f>
        <v>0</v>
      </c>
      <c r="E152" s="167">
        <f>SUM(E154:E156)</f>
        <v>0</v>
      </c>
      <c r="F152" s="167">
        <f>SUM(F154:F156)</f>
        <v>0</v>
      </c>
      <c r="G152" s="167">
        <f t="shared" ref="G152" si="197">SUM(G155:G156)</f>
        <v>0</v>
      </c>
      <c r="H152" s="208">
        <f t="shared" ref="H152" si="198">I152+K152</f>
        <v>0</v>
      </c>
      <c r="I152" s="168">
        <f>SUM(I154:I156)</f>
        <v>0</v>
      </c>
      <c r="J152" s="168">
        <f t="shared" ref="J152:K152" si="199">SUM(J154:J156)</f>
        <v>0</v>
      </c>
      <c r="K152" s="168">
        <f t="shared" si="199"/>
        <v>0</v>
      </c>
      <c r="L152" s="169">
        <f>M152+O152</f>
        <v>0</v>
      </c>
      <c r="M152" s="169">
        <f>E152+I152</f>
        <v>0</v>
      </c>
      <c r="N152" s="169">
        <f>F152+J152</f>
        <v>0</v>
      </c>
      <c r="O152" s="169">
        <f t="shared" ref="O152" si="200">G152+K152</f>
        <v>0</v>
      </c>
      <c r="P152" s="371"/>
      <c r="Q152" s="202"/>
      <c r="R152" s="98"/>
    </row>
    <row r="153" spans="1:18" hidden="1" x14ac:dyDescent="0.25">
      <c r="A153" s="40"/>
      <c r="B153" s="347" t="s">
        <v>189</v>
      </c>
      <c r="C153" s="453"/>
      <c r="D153" s="358"/>
      <c r="E153" s="170"/>
      <c r="F153" s="317"/>
      <c r="G153" s="170"/>
      <c r="H153" s="265"/>
      <c r="I153" s="267"/>
      <c r="J153" s="176"/>
      <c r="K153" s="267"/>
      <c r="L153" s="177"/>
      <c r="M153" s="268"/>
      <c r="N153" s="177"/>
      <c r="O153" s="270"/>
      <c r="P153" s="371"/>
      <c r="Q153" s="202"/>
      <c r="R153" s="98"/>
    </row>
    <row r="154" spans="1:18" ht="26.25" hidden="1" x14ac:dyDescent="0.25">
      <c r="A154" s="40"/>
      <c r="B154" s="476" t="s">
        <v>330</v>
      </c>
      <c r="C154" s="474"/>
      <c r="D154" s="170">
        <f t="shared" ref="D154:D155" si="201">E154+G154</f>
        <v>0</v>
      </c>
      <c r="E154" s="170"/>
      <c r="F154" s="317"/>
      <c r="G154" s="170"/>
      <c r="H154" s="408">
        <f t="shared" ref="H154:H155" si="202">I154+K154</f>
        <v>0</v>
      </c>
      <c r="I154" s="68"/>
      <c r="J154" s="68"/>
      <c r="K154" s="68"/>
      <c r="L154" s="69">
        <f t="shared" ref="L154" si="203">M154+O154</f>
        <v>0</v>
      </c>
      <c r="M154" s="69">
        <f t="shared" ref="M154" si="204">E154+I154</f>
        <v>0</v>
      </c>
      <c r="N154" s="69">
        <f t="shared" ref="N154" si="205">F154+J154</f>
        <v>0</v>
      </c>
      <c r="O154" s="69"/>
      <c r="P154" s="371"/>
      <c r="Q154" s="202"/>
      <c r="R154" s="98"/>
    </row>
    <row r="155" spans="1:18" ht="26.25" hidden="1" x14ac:dyDescent="0.25">
      <c r="A155" s="40"/>
      <c r="B155" s="161" t="s">
        <v>456</v>
      </c>
      <c r="C155" s="457"/>
      <c r="D155" s="170">
        <f t="shared" si="201"/>
        <v>0</v>
      </c>
      <c r="E155" s="170"/>
      <c r="F155" s="170"/>
      <c r="G155" s="170"/>
      <c r="H155" s="408">
        <f t="shared" si="202"/>
        <v>0</v>
      </c>
      <c r="I155" s="68"/>
      <c r="J155" s="68"/>
      <c r="K155" s="68"/>
      <c r="L155" s="69">
        <f t="shared" ref="L155" si="206">M155+O155</f>
        <v>0</v>
      </c>
      <c r="M155" s="69">
        <f t="shared" ref="M155" si="207">E155+I155</f>
        <v>0</v>
      </c>
      <c r="N155" s="69">
        <f t="shared" ref="N155" si="208">F155+J155</f>
        <v>0</v>
      </c>
      <c r="O155" s="69"/>
      <c r="P155" s="371"/>
    </row>
    <row r="156" spans="1:18" ht="26.25" hidden="1" x14ac:dyDescent="0.25">
      <c r="A156" s="40"/>
      <c r="B156" s="161" t="s">
        <v>448</v>
      </c>
      <c r="C156" s="468"/>
      <c r="D156" s="167">
        <f>E156+G156</f>
        <v>0</v>
      </c>
      <c r="E156" s="167"/>
      <c r="F156" s="167"/>
      <c r="G156" s="266"/>
      <c r="H156" s="171">
        <f t="shared" si="86"/>
        <v>0</v>
      </c>
      <c r="I156" s="294"/>
      <c r="J156" s="171"/>
      <c r="K156" s="294"/>
      <c r="L156" s="172">
        <f t="shared" si="186"/>
        <v>0</v>
      </c>
      <c r="M156" s="295">
        <f t="shared" si="187"/>
        <v>0</v>
      </c>
      <c r="N156" s="172">
        <f t="shared" si="188"/>
        <v>0</v>
      </c>
      <c r="O156" s="215">
        <f t="shared" si="189"/>
        <v>0</v>
      </c>
      <c r="P156" s="371"/>
      <c r="Q156" s="202"/>
      <c r="R156" s="98"/>
    </row>
    <row r="157" spans="1:18" hidden="1" x14ac:dyDescent="0.25">
      <c r="A157" s="32" t="s">
        <v>101</v>
      </c>
      <c r="B157" s="29" t="s">
        <v>45</v>
      </c>
      <c r="C157" s="663" t="s">
        <v>50</v>
      </c>
      <c r="D157" s="431">
        <f>E157+G157</f>
        <v>0</v>
      </c>
      <c r="E157" s="167">
        <f>SUM(E159:E160)</f>
        <v>0</v>
      </c>
      <c r="F157" s="167">
        <f t="shared" ref="F157:G157" si="209">SUM(F159:F160)</f>
        <v>0</v>
      </c>
      <c r="G157" s="167">
        <f t="shared" si="209"/>
        <v>0</v>
      </c>
      <c r="H157" s="208">
        <f t="shared" ref="H157:H219" si="210">I157+K157</f>
        <v>0</v>
      </c>
      <c r="I157" s="168">
        <f>SUM(I159:I160)</f>
        <v>0</v>
      </c>
      <c r="J157" s="168">
        <f t="shared" ref="J157:K157" si="211">SUM(J159:J160)</f>
        <v>0</v>
      </c>
      <c r="K157" s="168">
        <f t="shared" si="211"/>
        <v>0</v>
      </c>
      <c r="L157" s="169">
        <f>M157+O157</f>
        <v>0</v>
      </c>
      <c r="M157" s="169">
        <f t="shared" si="187"/>
        <v>0</v>
      </c>
      <c r="N157" s="169">
        <f t="shared" si="188"/>
        <v>0</v>
      </c>
      <c r="O157" s="169">
        <f t="shared" si="189"/>
        <v>0</v>
      </c>
      <c r="P157" s="371"/>
      <c r="Q157" s="202"/>
      <c r="R157" s="98"/>
    </row>
    <row r="158" spans="1:18" hidden="1" x14ac:dyDescent="0.25">
      <c r="A158" s="40"/>
      <c r="B158" s="347" t="s">
        <v>189</v>
      </c>
      <c r="C158" s="664"/>
      <c r="D158" s="358"/>
      <c r="E158" s="170"/>
      <c r="F158" s="317"/>
      <c r="G158" s="170"/>
      <c r="H158" s="265"/>
      <c r="I158" s="265"/>
      <c r="J158" s="176"/>
      <c r="K158" s="176"/>
      <c r="L158" s="177"/>
      <c r="M158" s="177"/>
      <c r="N158" s="177"/>
      <c r="O158" s="177"/>
      <c r="P158" s="371"/>
      <c r="Q158" s="202"/>
      <c r="R158" s="98"/>
    </row>
    <row r="159" spans="1:18" ht="26.25" hidden="1" x14ac:dyDescent="0.25">
      <c r="A159" s="40"/>
      <c r="B159" s="161" t="s">
        <v>456</v>
      </c>
      <c r="C159" s="665"/>
      <c r="D159" s="170">
        <f t="shared" ref="D159" si="212">E159+G159</f>
        <v>0</v>
      </c>
      <c r="E159" s="170"/>
      <c r="F159" s="170"/>
      <c r="G159" s="170"/>
      <c r="H159" s="408">
        <f t="shared" ref="H159" si="213">I159+K159</f>
        <v>0</v>
      </c>
      <c r="I159" s="68"/>
      <c r="J159" s="68"/>
      <c r="K159" s="68"/>
      <c r="L159" s="69">
        <f t="shared" ref="L159" si="214">M159+O159</f>
        <v>0</v>
      </c>
      <c r="M159" s="69">
        <f t="shared" ref="M159" si="215">E159+I159</f>
        <v>0</v>
      </c>
      <c r="N159" s="69">
        <f t="shared" ref="N159" si="216">F159+J159</f>
        <v>0</v>
      </c>
      <c r="O159" s="69"/>
      <c r="P159" s="371"/>
    </row>
    <row r="160" spans="1:18" s="37" customFormat="1" ht="26.25" hidden="1" x14ac:dyDescent="0.25">
      <c r="A160" s="237"/>
      <c r="B160" s="166" t="s">
        <v>448</v>
      </c>
      <c r="C160" s="665"/>
      <c r="D160" s="167">
        <f>E160+G160</f>
        <v>0</v>
      </c>
      <c r="E160" s="167"/>
      <c r="F160" s="167"/>
      <c r="G160" s="264"/>
      <c r="H160" s="176">
        <f t="shared" si="210"/>
        <v>0</v>
      </c>
      <c r="I160" s="265"/>
      <c r="J160" s="176"/>
      <c r="K160" s="176"/>
      <c r="L160" s="169">
        <f t="shared" ref="L160" si="217">M160+O160</f>
        <v>0</v>
      </c>
      <c r="M160" s="169">
        <f t="shared" ref="M160" si="218">E160+I160</f>
        <v>0</v>
      </c>
      <c r="N160" s="169">
        <f t="shared" ref="N160" si="219">F160+J160</f>
        <v>0</v>
      </c>
      <c r="O160" s="169">
        <f t="shared" ref="O160" si="220">G160+K160</f>
        <v>0</v>
      </c>
      <c r="P160" s="371"/>
      <c r="Q160" s="211"/>
      <c r="R160" s="212"/>
    </row>
    <row r="161" spans="1:18" hidden="1" x14ac:dyDescent="0.25">
      <c r="A161" s="32" t="s">
        <v>102</v>
      </c>
      <c r="B161" s="26" t="s">
        <v>42</v>
      </c>
      <c r="C161" s="452" t="s">
        <v>50</v>
      </c>
      <c r="D161" s="431">
        <f>E161+G161</f>
        <v>0</v>
      </c>
      <c r="E161" s="167">
        <f>SUM(E163:E164)</f>
        <v>0</v>
      </c>
      <c r="F161" s="167">
        <f t="shared" ref="F161:G161" si="221">SUM(F163:F164)</f>
        <v>0</v>
      </c>
      <c r="G161" s="167">
        <f t="shared" si="221"/>
        <v>0</v>
      </c>
      <c r="H161" s="208">
        <f t="shared" ref="H161" si="222">I161+K161</f>
        <v>0</v>
      </c>
      <c r="I161" s="168">
        <f>SUM(I163:I164)</f>
        <v>0</v>
      </c>
      <c r="J161" s="168">
        <f t="shared" ref="J161:K161" si="223">SUM(J163:J164)</f>
        <v>0</v>
      </c>
      <c r="K161" s="168">
        <f t="shared" si="223"/>
        <v>0</v>
      </c>
      <c r="L161" s="169">
        <f>M161+O161</f>
        <v>0</v>
      </c>
      <c r="M161" s="169">
        <f t="shared" ref="M161" si="224">E161+I161</f>
        <v>0</v>
      </c>
      <c r="N161" s="169">
        <f t="shared" ref="N161" si="225">F161+J161</f>
        <v>0</v>
      </c>
      <c r="O161" s="169">
        <f t="shared" ref="O161" si="226">G161+K161</f>
        <v>0</v>
      </c>
      <c r="P161" s="371"/>
      <c r="Q161" s="202"/>
      <c r="R161" s="98"/>
    </row>
    <row r="162" spans="1:18" hidden="1" x14ac:dyDescent="0.25">
      <c r="A162" s="40"/>
      <c r="B162" s="347" t="s">
        <v>189</v>
      </c>
      <c r="C162" s="453"/>
      <c r="D162" s="358"/>
      <c r="E162" s="170"/>
      <c r="F162" s="317"/>
      <c r="G162" s="170"/>
      <c r="H162" s="265"/>
      <c r="I162" s="267"/>
      <c r="J162" s="176"/>
      <c r="K162" s="267"/>
      <c r="L162" s="177"/>
      <c r="M162" s="268"/>
      <c r="N162" s="177"/>
      <c r="O162" s="270"/>
      <c r="P162" s="371"/>
      <c r="Q162" s="202"/>
      <c r="R162" s="98"/>
    </row>
    <row r="163" spans="1:18" ht="26.25" hidden="1" x14ac:dyDescent="0.25">
      <c r="A163" s="40"/>
      <c r="B163" s="161" t="s">
        <v>456</v>
      </c>
      <c r="C163" s="457"/>
      <c r="D163" s="170">
        <f t="shared" ref="D163" si="227">E163+G163</f>
        <v>0</v>
      </c>
      <c r="E163" s="170"/>
      <c r="F163" s="170"/>
      <c r="G163" s="170"/>
      <c r="H163" s="408">
        <f t="shared" ref="H163" si="228">I163+K163</f>
        <v>0</v>
      </c>
      <c r="I163" s="68"/>
      <c r="J163" s="68"/>
      <c r="K163" s="68"/>
      <c r="L163" s="69">
        <f t="shared" ref="L163" si="229">M163+O163</f>
        <v>0</v>
      </c>
      <c r="M163" s="69">
        <f t="shared" ref="M163" si="230">E163+I163</f>
        <v>0</v>
      </c>
      <c r="N163" s="69">
        <f t="shared" ref="N163" si="231">F163+J163</f>
        <v>0</v>
      </c>
      <c r="O163" s="69"/>
      <c r="P163" s="371"/>
    </row>
    <row r="164" spans="1:18" ht="26.25" hidden="1" x14ac:dyDescent="0.25">
      <c r="A164" s="40"/>
      <c r="B164" s="161" t="s">
        <v>448</v>
      </c>
      <c r="C164" s="468"/>
      <c r="D164" s="167">
        <f>E164+G164</f>
        <v>0</v>
      </c>
      <c r="E164" s="167"/>
      <c r="F164" s="167"/>
      <c r="G164" s="266"/>
      <c r="H164" s="171">
        <f t="shared" si="210"/>
        <v>0</v>
      </c>
      <c r="I164" s="294"/>
      <c r="J164" s="171"/>
      <c r="K164" s="294"/>
      <c r="L164" s="172">
        <f>M164+O164</f>
        <v>0</v>
      </c>
      <c r="M164" s="295">
        <f t="shared" ref="M164:O165" si="232">E164+I164</f>
        <v>0</v>
      </c>
      <c r="N164" s="172">
        <f t="shared" si="232"/>
        <v>0</v>
      </c>
      <c r="O164" s="215">
        <f t="shared" si="232"/>
        <v>0</v>
      </c>
      <c r="P164" s="371"/>
      <c r="Q164" s="202"/>
      <c r="R164" s="98"/>
    </row>
    <row r="165" spans="1:18" hidden="1" x14ac:dyDescent="0.25">
      <c r="A165" s="32" t="s">
        <v>103</v>
      </c>
      <c r="B165" s="29" t="s">
        <v>44</v>
      </c>
      <c r="C165" s="663" t="s">
        <v>50</v>
      </c>
      <c r="D165" s="431">
        <f>E165+G165</f>
        <v>0</v>
      </c>
      <c r="E165" s="167">
        <f>SUM(E167:E168)</f>
        <v>0</v>
      </c>
      <c r="F165" s="167">
        <f t="shared" ref="F165:G165" si="233">SUM(F167:F168)</f>
        <v>0</v>
      </c>
      <c r="G165" s="167">
        <f t="shared" si="233"/>
        <v>0</v>
      </c>
      <c r="H165" s="208">
        <f t="shared" si="210"/>
        <v>0</v>
      </c>
      <c r="I165" s="168">
        <f>SUM(I167:I168)</f>
        <v>0</v>
      </c>
      <c r="J165" s="168">
        <f t="shared" ref="J165:K165" si="234">SUM(J167:J168)</f>
        <v>0</v>
      </c>
      <c r="K165" s="168">
        <f t="shared" si="234"/>
        <v>0</v>
      </c>
      <c r="L165" s="169">
        <f>M165+O165</f>
        <v>0</v>
      </c>
      <c r="M165" s="169">
        <f t="shared" si="232"/>
        <v>0</v>
      </c>
      <c r="N165" s="169">
        <f t="shared" si="232"/>
        <v>0</v>
      </c>
      <c r="O165" s="169">
        <f t="shared" si="232"/>
        <v>0</v>
      </c>
      <c r="P165" s="371"/>
      <c r="Q165" s="202"/>
      <c r="R165" s="98"/>
    </row>
    <row r="166" spans="1:18" hidden="1" x14ac:dyDescent="0.25">
      <c r="A166" s="40"/>
      <c r="B166" s="347" t="s">
        <v>189</v>
      </c>
      <c r="C166" s="664"/>
      <c r="D166" s="358"/>
      <c r="E166" s="170"/>
      <c r="F166" s="317"/>
      <c r="G166" s="170"/>
      <c r="H166" s="265"/>
      <c r="I166" s="265"/>
      <c r="J166" s="176"/>
      <c r="K166" s="176"/>
      <c r="L166" s="177"/>
      <c r="M166" s="177"/>
      <c r="N166" s="177"/>
      <c r="O166" s="177"/>
      <c r="P166" s="371"/>
      <c r="Q166" s="202"/>
      <c r="R166" s="98"/>
    </row>
    <row r="167" spans="1:18" ht="26.25" hidden="1" x14ac:dyDescent="0.25">
      <c r="A167" s="40"/>
      <c r="B167" s="161" t="s">
        <v>456</v>
      </c>
      <c r="C167" s="665"/>
      <c r="D167" s="170">
        <f t="shared" ref="D167" si="235">E167+G167</f>
        <v>0</v>
      </c>
      <c r="E167" s="170"/>
      <c r="F167" s="170"/>
      <c r="G167" s="170"/>
      <c r="H167" s="408">
        <f t="shared" ref="H167" si="236">I167+K167</f>
        <v>0</v>
      </c>
      <c r="I167" s="68"/>
      <c r="J167" s="68"/>
      <c r="K167" s="68"/>
      <c r="L167" s="69">
        <f t="shared" ref="L167" si="237">M167+O167</f>
        <v>0</v>
      </c>
      <c r="M167" s="69">
        <f t="shared" ref="M167" si="238">E167+I167</f>
        <v>0</v>
      </c>
      <c r="N167" s="69">
        <f t="shared" ref="N167" si="239">F167+J167</f>
        <v>0</v>
      </c>
      <c r="O167" s="69"/>
      <c r="P167" s="371"/>
    </row>
    <row r="168" spans="1:18" s="37" customFormat="1" ht="26.25" hidden="1" x14ac:dyDescent="0.25">
      <c r="A168" s="237"/>
      <c r="B168" s="161" t="s">
        <v>448</v>
      </c>
      <c r="C168" s="666"/>
      <c r="D168" s="167">
        <f>E168+G168</f>
        <v>0</v>
      </c>
      <c r="E168" s="167"/>
      <c r="F168" s="167"/>
      <c r="G168" s="264"/>
      <c r="H168" s="171">
        <f t="shared" si="210"/>
        <v>0</v>
      </c>
      <c r="I168" s="210"/>
      <c r="J168" s="171"/>
      <c r="K168" s="171"/>
      <c r="L168" s="169">
        <f t="shared" ref="L168" si="240">M168+O168</f>
        <v>0</v>
      </c>
      <c r="M168" s="169">
        <f t="shared" ref="M168" si="241">E168+I168</f>
        <v>0</v>
      </c>
      <c r="N168" s="169">
        <f t="shared" ref="N168" si="242">F168+J168</f>
        <v>0</v>
      </c>
      <c r="O168" s="169">
        <f t="shared" ref="O168" si="243">G168+K168</f>
        <v>0</v>
      </c>
      <c r="P168" s="371"/>
      <c r="Q168" s="211"/>
      <c r="R168" s="212"/>
    </row>
    <row r="169" spans="1:18" hidden="1" x14ac:dyDescent="0.25">
      <c r="A169" s="32" t="s">
        <v>104</v>
      </c>
      <c r="B169" s="29" t="s">
        <v>160</v>
      </c>
      <c r="C169" s="663" t="s">
        <v>50</v>
      </c>
      <c r="D169" s="431">
        <f>E169+G169</f>
        <v>0</v>
      </c>
      <c r="E169" s="167">
        <f>SUM(E171:E172)</f>
        <v>0</v>
      </c>
      <c r="F169" s="167">
        <f t="shared" ref="F169:G169" si="244">SUM(F171:F172)</f>
        <v>0</v>
      </c>
      <c r="G169" s="167">
        <f t="shared" si="244"/>
        <v>0</v>
      </c>
      <c r="H169" s="208">
        <f t="shared" si="210"/>
        <v>0</v>
      </c>
      <c r="I169" s="168">
        <f>SUM(I171:I172)</f>
        <v>0</v>
      </c>
      <c r="J169" s="168">
        <f t="shared" ref="J169:K169" si="245">SUM(J171:J172)</f>
        <v>0</v>
      </c>
      <c r="K169" s="168">
        <f t="shared" si="245"/>
        <v>0</v>
      </c>
      <c r="L169" s="169">
        <f>M169+O169</f>
        <v>0</v>
      </c>
      <c r="M169" s="169">
        <f>E169+I169</f>
        <v>0</v>
      </c>
      <c r="N169" s="169">
        <f>F169+J169</f>
        <v>0</v>
      </c>
      <c r="O169" s="169">
        <f>G169+K169</f>
        <v>0</v>
      </c>
      <c r="P169" s="371"/>
      <c r="Q169" s="202"/>
      <c r="R169" s="98"/>
    </row>
    <row r="170" spans="1:18" hidden="1" x14ac:dyDescent="0.25">
      <c r="A170" s="40"/>
      <c r="B170" s="347" t="s">
        <v>189</v>
      </c>
      <c r="C170" s="664"/>
      <c r="D170" s="358"/>
      <c r="E170" s="170"/>
      <c r="F170" s="317"/>
      <c r="G170" s="170"/>
      <c r="H170" s="265"/>
      <c r="I170" s="265"/>
      <c r="J170" s="176"/>
      <c r="K170" s="176"/>
      <c r="L170" s="177"/>
      <c r="M170" s="177"/>
      <c r="N170" s="177"/>
      <c r="O170" s="177"/>
      <c r="P170" s="371"/>
      <c r="Q170" s="202"/>
      <c r="R170" s="98"/>
    </row>
    <row r="171" spans="1:18" ht="26.25" hidden="1" x14ac:dyDescent="0.25">
      <c r="A171" s="40"/>
      <c r="B171" s="161" t="s">
        <v>456</v>
      </c>
      <c r="C171" s="665"/>
      <c r="D171" s="170">
        <f t="shared" ref="D171" si="246">E171+G171</f>
        <v>0</v>
      </c>
      <c r="E171" s="170"/>
      <c r="F171" s="170"/>
      <c r="G171" s="170"/>
      <c r="H171" s="408">
        <f t="shared" ref="H171" si="247">I171+K171</f>
        <v>0</v>
      </c>
      <c r="I171" s="68"/>
      <c r="J171" s="68"/>
      <c r="K171" s="68"/>
      <c r="L171" s="69">
        <f t="shared" ref="L171" si="248">M171+O171</f>
        <v>0</v>
      </c>
      <c r="M171" s="69">
        <f t="shared" ref="M171" si="249">E171+I171</f>
        <v>0</v>
      </c>
      <c r="N171" s="69">
        <f t="shared" ref="N171" si="250">F171+J171</f>
        <v>0</v>
      </c>
      <c r="O171" s="69"/>
      <c r="P171" s="371"/>
    </row>
    <row r="172" spans="1:18" s="37" customFormat="1" ht="26.25" hidden="1" x14ac:dyDescent="0.25">
      <c r="A172" s="237"/>
      <c r="B172" s="161" t="s">
        <v>448</v>
      </c>
      <c r="C172" s="666"/>
      <c r="D172" s="167">
        <f>E172+G172</f>
        <v>0</v>
      </c>
      <c r="E172" s="167"/>
      <c r="F172" s="167"/>
      <c r="G172" s="264"/>
      <c r="H172" s="171">
        <f t="shared" si="210"/>
        <v>0</v>
      </c>
      <c r="I172" s="210"/>
      <c r="J172" s="171"/>
      <c r="K172" s="171"/>
      <c r="L172" s="169">
        <f t="shared" ref="L172" si="251">M172+O172</f>
        <v>0</v>
      </c>
      <c r="M172" s="169">
        <f t="shared" ref="M172" si="252">E172+I172</f>
        <v>0</v>
      </c>
      <c r="N172" s="169">
        <f t="shared" ref="N172" si="253">F172+J172</f>
        <v>0</v>
      </c>
      <c r="O172" s="169">
        <f t="shared" ref="O172" si="254">G172+K172</f>
        <v>0</v>
      </c>
      <c r="P172" s="371"/>
      <c r="Q172" s="211"/>
      <c r="R172" s="212"/>
    </row>
    <row r="173" spans="1:18" hidden="1" x14ac:dyDescent="0.25">
      <c r="A173" s="32" t="s">
        <v>105</v>
      </c>
      <c r="B173" s="29" t="s">
        <v>43</v>
      </c>
      <c r="C173" s="663" t="s">
        <v>50</v>
      </c>
      <c r="D173" s="431">
        <f>E173+G173</f>
        <v>0</v>
      </c>
      <c r="E173" s="167">
        <f>SUM(E175:E176)</f>
        <v>0</v>
      </c>
      <c r="F173" s="167">
        <f t="shared" ref="F173:G173" si="255">SUM(F175:F176)</f>
        <v>0</v>
      </c>
      <c r="G173" s="167">
        <f t="shared" si="255"/>
        <v>0</v>
      </c>
      <c r="H173" s="208">
        <f t="shared" si="210"/>
        <v>0</v>
      </c>
      <c r="I173" s="168">
        <f>SUM(I175:I176)</f>
        <v>0</v>
      </c>
      <c r="J173" s="168">
        <f t="shared" ref="J173:K173" si="256">SUM(J175:J176)</f>
        <v>0</v>
      </c>
      <c r="K173" s="168">
        <f t="shared" si="256"/>
        <v>0</v>
      </c>
      <c r="L173" s="169">
        <f>M173+O173</f>
        <v>0</v>
      </c>
      <c r="M173" s="169">
        <f>E173+I173</f>
        <v>0</v>
      </c>
      <c r="N173" s="169">
        <f>F173+J173</f>
        <v>0</v>
      </c>
      <c r="O173" s="169">
        <f>G173+K173</f>
        <v>0</v>
      </c>
      <c r="P173" s="371"/>
      <c r="Q173" s="202"/>
      <c r="R173" s="98"/>
    </row>
    <row r="174" spans="1:18" hidden="1" x14ac:dyDescent="0.25">
      <c r="A174" s="40"/>
      <c r="B174" s="347" t="s">
        <v>189</v>
      </c>
      <c r="C174" s="664"/>
      <c r="D174" s="358"/>
      <c r="E174" s="170"/>
      <c r="F174" s="317"/>
      <c r="G174" s="170"/>
      <c r="H174" s="265"/>
      <c r="I174" s="265"/>
      <c r="J174" s="176"/>
      <c r="K174" s="176"/>
      <c r="L174" s="177"/>
      <c r="M174" s="177"/>
      <c r="N174" s="177"/>
      <c r="O174" s="177"/>
      <c r="P174" s="371"/>
      <c r="Q174" s="202"/>
      <c r="R174" s="98"/>
    </row>
    <row r="175" spans="1:18" ht="26.25" hidden="1" x14ac:dyDescent="0.25">
      <c r="A175" s="40"/>
      <c r="B175" s="161" t="s">
        <v>456</v>
      </c>
      <c r="C175" s="665"/>
      <c r="D175" s="170">
        <f t="shared" ref="D175" si="257">E175+G175</f>
        <v>0</v>
      </c>
      <c r="E175" s="170"/>
      <c r="F175" s="170"/>
      <c r="G175" s="170"/>
      <c r="H175" s="408">
        <f t="shared" ref="H175" si="258">I175+K175</f>
        <v>0</v>
      </c>
      <c r="I175" s="68"/>
      <c r="J175" s="68"/>
      <c r="K175" s="68"/>
      <c r="L175" s="69">
        <f t="shared" ref="L175" si="259">M175+O175</f>
        <v>0</v>
      </c>
      <c r="M175" s="69">
        <f t="shared" ref="M175" si="260">E175+I175</f>
        <v>0</v>
      </c>
      <c r="N175" s="69">
        <f t="shared" ref="N175" si="261">F175+J175</f>
        <v>0</v>
      </c>
      <c r="O175" s="69"/>
      <c r="P175" s="371"/>
    </row>
    <row r="176" spans="1:18" s="37" customFormat="1" ht="26.25" hidden="1" x14ac:dyDescent="0.25">
      <c r="A176" s="237"/>
      <c r="B176" s="161" t="s">
        <v>448</v>
      </c>
      <c r="C176" s="666"/>
      <c r="D176" s="167">
        <f>E176+G176</f>
        <v>0</v>
      </c>
      <c r="E176" s="167"/>
      <c r="F176" s="167"/>
      <c r="G176" s="264"/>
      <c r="H176" s="171">
        <f t="shared" si="210"/>
        <v>0</v>
      </c>
      <c r="I176" s="210"/>
      <c r="J176" s="171"/>
      <c r="K176" s="171"/>
      <c r="L176" s="169">
        <f t="shared" ref="L176" si="262">M176+O176</f>
        <v>0</v>
      </c>
      <c r="M176" s="169">
        <f t="shared" ref="M176" si="263">E176+I176</f>
        <v>0</v>
      </c>
      <c r="N176" s="169">
        <f t="shared" ref="N176" si="264">F176+J176</f>
        <v>0</v>
      </c>
      <c r="O176" s="169">
        <f t="shared" ref="O176" si="265">G176+K176</f>
        <v>0</v>
      </c>
      <c r="P176" s="371"/>
      <c r="Q176" s="211"/>
      <c r="R176" s="212"/>
    </row>
    <row r="177" spans="1:18" hidden="1" x14ac:dyDescent="0.25">
      <c r="A177" s="32" t="s">
        <v>106</v>
      </c>
      <c r="B177" s="29" t="s">
        <v>46</v>
      </c>
      <c r="C177" s="663" t="s">
        <v>50</v>
      </c>
      <c r="D177" s="431">
        <f>E177+G177</f>
        <v>0</v>
      </c>
      <c r="E177" s="167">
        <f>SUM(E179:E181)</f>
        <v>0</v>
      </c>
      <c r="F177" s="167">
        <f t="shared" ref="F177:G177" si="266">SUM(F179:F181)</f>
        <v>0</v>
      </c>
      <c r="G177" s="167">
        <f t="shared" si="266"/>
        <v>0</v>
      </c>
      <c r="H177" s="208">
        <f t="shared" si="210"/>
        <v>0</v>
      </c>
      <c r="I177" s="168">
        <f>SUM(I179:I181)</f>
        <v>0</v>
      </c>
      <c r="J177" s="168">
        <f t="shared" ref="J177:K177" si="267">SUM(J179:J181)</f>
        <v>0</v>
      </c>
      <c r="K177" s="168">
        <f t="shared" si="267"/>
        <v>0</v>
      </c>
      <c r="L177" s="169">
        <f>M177+O177</f>
        <v>0</v>
      </c>
      <c r="M177" s="169">
        <f>E177+I177</f>
        <v>0</v>
      </c>
      <c r="N177" s="169">
        <f>F177+J177</f>
        <v>0</v>
      </c>
      <c r="O177" s="169">
        <f>G177+K177</f>
        <v>0</v>
      </c>
      <c r="P177" s="371"/>
      <c r="Q177" s="202"/>
      <c r="R177" s="98"/>
    </row>
    <row r="178" spans="1:18" hidden="1" x14ac:dyDescent="0.25">
      <c r="A178" s="40"/>
      <c r="B178" s="347" t="s">
        <v>189</v>
      </c>
      <c r="C178" s="664"/>
      <c r="D178" s="358"/>
      <c r="E178" s="170"/>
      <c r="F178" s="317"/>
      <c r="G178" s="170"/>
      <c r="H178" s="265"/>
      <c r="I178" s="265"/>
      <c r="J178" s="176"/>
      <c r="K178" s="176"/>
      <c r="L178" s="177"/>
      <c r="M178" s="177"/>
      <c r="N178" s="177"/>
      <c r="O178" s="177"/>
      <c r="P178" s="371"/>
      <c r="Q178" s="202"/>
      <c r="R178" s="98"/>
    </row>
    <row r="179" spans="1:18" ht="26.25" hidden="1" x14ac:dyDescent="0.25">
      <c r="A179" s="40"/>
      <c r="B179" s="476" t="s">
        <v>330</v>
      </c>
      <c r="C179" s="664"/>
      <c r="D179" s="170">
        <f t="shared" ref="D179:D180" si="268">E179+G179</f>
        <v>0</v>
      </c>
      <c r="E179" s="170"/>
      <c r="F179" s="317"/>
      <c r="G179" s="170"/>
      <c r="H179" s="408">
        <f t="shared" ref="H179:H180" si="269">I179+K179</f>
        <v>0</v>
      </c>
      <c r="I179" s="68"/>
      <c r="J179" s="68"/>
      <c r="K179" s="68"/>
      <c r="L179" s="69">
        <f t="shared" ref="L179" si="270">M179+O179</f>
        <v>0</v>
      </c>
      <c r="M179" s="69">
        <f t="shared" ref="M179" si="271">E179+I179</f>
        <v>0</v>
      </c>
      <c r="N179" s="69">
        <f t="shared" ref="N179" si="272">F179+J179</f>
        <v>0</v>
      </c>
      <c r="O179" s="69"/>
      <c r="P179" s="371"/>
      <c r="Q179" s="202"/>
      <c r="R179" s="98"/>
    </row>
    <row r="180" spans="1:18" ht="26.25" hidden="1" x14ac:dyDescent="0.25">
      <c r="A180" s="40"/>
      <c r="B180" s="161" t="s">
        <v>456</v>
      </c>
      <c r="C180" s="665"/>
      <c r="D180" s="170">
        <f t="shared" si="268"/>
        <v>0</v>
      </c>
      <c r="E180" s="170"/>
      <c r="F180" s="170"/>
      <c r="G180" s="170"/>
      <c r="H180" s="408">
        <f t="shared" si="269"/>
        <v>0</v>
      </c>
      <c r="I180" s="68"/>
      <c r="J180" s="68"/>
      <c r="K180" s="68"/>
      <c r="L180" s="69">
        <f t="shared" ref="L180" si="273">M180+O180</f>
        <v>0</v>
      </c>
      <c r="M180" s="69">
        <f t="shared" ref="M180" si="274">E180+I180</f>
        <v>0</v>
      </c>
      <c r="N180" s="69">
        <f t="shared" ref="N180" si="275">F180+J180</f>
        <v>0</v>
      </c>
      <c r="O180" s="69"/>
      <c r="P180" s="371"/>
    </row>
    <row r="181" spans="1:18" s="37" customFormat="1" ht="26.25" hidden="1" x14ac:dyDescent="0.25">
      <c r="A181" s="237"/>
      <c r="B181" s="161" t="s">
        <v>448</v>
      </c>
      <c r="C181" s="666"/>
      <c r="D181" s="167">
        <f>E181+G181</f>
        <v>0</v>
      </c>
      <c r="E181" s="167"/>
      <c r="F181" s="167"/>
      <c r="G181" s="264"/>
      <c r="H181" s="171">
        <f t="shared" si="210"/>
        <v>0</v>
      </c>
      <c r="I181" s="210"/>
      <c r="J181" s="171"/>
      <c r="K181" s="171"/>
      <c r="L181" s="169">
        <f t="shared" ref="L181" si="276">M181+O181</f>
        <v>0</v>
      </c>
      <c r="M181" s="169">
        <f t="shared" ref="M181" si="277">E181+I181</f>
        <v>0</v>
      </c>
      <c r="N181" s="169">
        <f t="shared" ref="N181" si="278">F181+J181</f>
        <v>0</v>
      </c>
      <c r="O181" s="169">
        <f t="shared" ref="O181" si="279">G181+K181</f>
        <v>0</v>
      </c>
      <c r="P181" s="371"/>
      <c r="Q181" s="211"/>
      <c r="R181" s="212"/>
    </row>
    <row r="182" spans="1:18" hidden="1" x14ac:dyDescent="0.25">
      <c r="A182" s="32" t="s">
        <v>107</v>
      </c>
      <c r="B182" s="29" t="s">
        <v>364</v>
      </c>
      <c r="C182" s="653" t="s">
        <v>50</v>
      </c>
      <c r="D182" s="431">
        <f>E182+G182</f>
        <v>0</v>
      </c>
      <c r="E182" s="167">
        <f>SUM(E184:E185)</f>
        <v>0</v>
      </c>
      <c r="F182" s="167">
        <f t="shared" ref="F182:G182" si="280">SUM(F184:F185)</f>
        <v>0</v>
      </c>
      <c r="G182" s="167">
        <f t="shared" si="280"/>
        <v>0</v>
      </c>
      <c r="H182" s="208">
        <f t="shared" si="210"/>
        <v>0</v>
      </c>
      <c r="I182" s="168">
        <f>SUM(I184:I185)</f>
        <v>0</v>
      </c>
      <c r="J182" s="168">
        <f t="shared" ref="J182:K182" si="281">SUM(J184:J185)</f>
        <v>0</v>
      </c>
      <c r="K182" s="168">
        <f t="shared" si="281"/>
        <v>0</v>
      </c>
      <c r="L182" s="169">
        <f>M182+O182</f>
        <v>0</v>
      </c>
      <c r="M182" s="169">
        <f>E182+I182</f>
        <v>0</v>
      </c>
      <c r="N182" s="169">
        <f>F182+J182</f>
        <v>0</v>
      </c>
      <c r="O182" s="169">
        <f>G182+K182</f>
        <v>0</v>
      </c>
      <c r="P182" s="371"/>
      <c r="Q182" s="202"/>
      <c r="R182" s="98"/>
    </row>
    <row r="183" spans="1:18" hidden="1" x14ac:dyDescent="0.25">
      <c r="A183" s="40"/>
      <c r="B183" s="347" t="s">
        <v>189</v>
      </c>
      <c r="C183" s="654"/>
      <c r="D183" s="358"/>
      <c r="E183" s="170"/>
      <c r="F183" s="317"/>
      <c r="G183" s="170"/>
      <c r="H183" s="265"/>
      <c r="I183" s="265"/>
      <c r="J183" s="176"/>
      <c r="K183" s="176"/>
      <c r="L183" s="177"/>
      <c r="M183" s="177"/>
      <c r="N183" s="177"/>
      <c r="O183" s="177"/>
      <c r="P183" s="371"/>
      <c r="Q183" s="202"/>
      <c r="R183" s="98"/>
    </row>
    <row r="184" spans="1:18" ht="26.25" hidden="1" x14ac:dyDescent="0.25">
      <c r="A184" s="40"/>
      <c r="B184" s="161" t="s">
        <v>456</v>
      </c>
      <c r="C184" s="655"/>
      <c r="D184" s="170">
        <f t="shared" ref="D184" si="282">E184+G184</f>
        <v>0</v>
      </c>
      <c r="E184" s="170"/>
      <c r="F184" s="170"/>
      <c r="G184" s="170"/>
      <c r="H184" s="408">
        <f t="shared" ref="H184" si="283">I184+K184</f>
        <v>0</v>
      </c>
      <c r="I184" s="68"/>
      <c r="J184" s="68"/>
      <c r="K184" s="68"/>
      <c r="L184" s="69">
        <f t="shared" ref="L184" si="284">M184+O184</f>
        <v>0</v>
      </c>
      <c r="M184" s="69">
        <f t="shared" ref="M184" si="285">E184+I184</f>
        <v>0</v>
      </c>
      <c r="N184" s="69">
        <f t="shared" ref="N184" si="286">F184+J184</f>
        <v>0</v>
      </c>
      <c r="O184" s="69"/>
      <c r="P184" s="371"/>
    </row>
    <row r="185" spans="1:18" s="37" customFormat="1" ht="26.25" hidden="1" x14ac:dyDescent="0.25">
      <c r="A185" s="237"/>
      <c r="B185" s="161" t="s">
        <v>448</v>
      </c>
      <c r="C185" s="656"/>
      <c r="D185" s="167">
        <f>E185+G185</f>
        <v>0</v>
      </c>
      <c r="E185" s="167"/>
      <c r="F185" s="167"/>
      <c r="G185" s="264"/>
      <c r="H185" s="171">
        <f t="shared" si="210"/>
        <v>0</v>
      </c>
      <c r="I185" s="210"/>
      <c r="J185" s="171"/>
      <c r="K185" s="171"/>
      <c r="L185" s="169">
        <f t="shared" ref="L185" si="287">M185+O185</f>
        <v>0</v>
      </c>
      <c r="M185" s="169">
        <f t="shared" ref="M185" si="288">E185+I185</f>
        <v>0</v>
      </c>
      <c r="N185" s="169">
        <f t="shared" ref="N185" si="289">F185+J185</f>
        <v>0</v>
      </c>
      <c r="O185" s="169">
        <f t="shared" ref="O185" si="290">G185+K185</f>
        <v>0</v>
      </c>
      <c r="P185" s="371"/>
      <c r="Q185" s="211"/>
      <c r="R185" s="212"/>
    </row>
    <row r="186" spans="1:18" hidden="1" x14ac:dyDescent="0.25">
      <c r="A186" s="32" t="s">
        <v>151</v>
      </c>
      <c r="B186" s="29" t="s">
        <v>41</v>
      </c>
      <c r="C186" s="653" t="s">
        <v>50</v>
      </c>
      <c r="D186" s="431">
        <f>E186+G186</f>
        <v>0</v>
      </c>
      <c r="E186" s="167">
        <f>SUM(E188:E189)</f>
        <v>0</v>
      </c>
      <c r="F186" s="167">
        <f t="shared" ref="F186:G186" si="291">SUM(F188:F189)</f>
        <v>0</v>
      </c>
      <c r="G186" s="167">
        <f t="shared" si="291"/>
        <v>0</v>
      </c>
      <c r="H186" s="208">
        <f t="shared" si="210"/>
        <v>0</v>
      </c>
      <c r="I186" s="168">
        <f>SUM(I188:I189)</f>
        <v>0</v>
      </c>
      <c r="J186" s="168">
        <f t="shared" ref="J186:K186" si="292">SUM(J188:J189)</f>
        <v>0</v>
      </c>
      <c r="K186" s="168">
        <f t="shared" si="292"/>
        <v>0</v>
      </c>
      <c r="L186" s="169">
        <f>M186+O186</f>
        <v>0</v>
      </c>
      <c r="M186" s="169">
        <f>E186+I186</f>
        <v>0</v>
      </c>
      <c r="N186" s="169">
        <f>F186+J186</f>
        <v>0</v>
      </c>
      <c r="O186" s="169">
        <f>G186+K186</f>
        <v>0</v>
      </c>
      <c r="P186" s="371"/>
      <c r="Q186" s="202"/>
      <c r="R186" s="98"/>
    </row>
    <row r="187" spans="1:18" hidden="1" x14ac:dyDescent="0.25">
      <c r="A187" s="40"/>
      <c r="B187" s="347" t="s">
        <v>189</v>
      </c>
      <c r="C187" s="654"/>
      <c r="D187" s="358"/>
      <c r="E187" s="170"/>
      <c r="F187" s="317"/>
      <c r="G187" s="170"/>
      <c r="H187" s="265"/>
      <c r="I187" s="265"/>
      <c r="J187" s="176"/>
      <c r="K187" s="176"/>
      <c r="L187" s="177"/>
      <c r="M187" s="177"/>
      <c r="N187" s="177"/>
      <c r="O187" s="177"/>
      <c r="P187" s="371"/>
      <c r="Q187" s="202"/>
      <c r="R187" s="98"/>
    </row>
    <row r="188" spans="1:18" ht="26.25" hidden="1" x14ac:dyDescent="0.25">
      <c r="A188" s="40"/>
      <c r="B188" s="161" t="s">
        <v>456</v>
      </c>
      <c r="C188" s="655"/>
      <c r="D188" s="170">
        <f t="shared" ref="D188" si="293">E188+G188</f>
        <v>0</v>
      </c>
      <c r="E188" s="170"/>
      <c r="F188" s="170"/>
      <c r="G188" s="170"/>
      <c r="H188" s="408">
        <f t="shared" ref="H188" si="294">I188+K188</f>
        <v>0</v>
      </c>
      <c r="I188" s="68"/>
      <c r="J188" s="68"/>
      <c r="K188" s="68"/>
      <c r="L188" s="69">
        <f t="shared" ref="L188" si="295">M188+O188</f>
        <v>0</v>
      </c>
      <c r="M188" s="69">
        <f t="shared" ref="M188" si="296">E188+I188</f>
        <v>0</v>
      </c>
      <c r="N188" s="69">
        <f t="shared" ref="N188" si="297">F188+J188</f>
        <v>0</v>
      </c>
      <c r="O188" s="69"/>
      <c r="P188" s="371"/>
    </row>
    <row r="189" spans="1:18" s="37" customFormat="1" ht="26.25" hidden="1" x14ac:dyDescent="0.25">
      <c r="A189" s="237"/>
      <c r="B189" s="161" t="s">
        <v>448</v>
      </c>
      <c r="C189" s="656"/>
      <c r="D189" s="167">
        <f>E189+G189</f>
        <v>0</v>
      </c>
      <c r="E189" s="167"/>
      <c r="F189" s="167"/>
      <c r="G189" s="264"/>
      <c r="H189" s="171">
        <f t="shared" si="210"/>
        <v>0</v>
      </c>
      <c r="I189" s="210"/>
      <c r="J189" s="171"/>
      <c r="K189" s="171"/>
      <c r="L189" s="169">
        <f t="shared" ref="L189" si="298">M189+O189</f>
        <v>0</v>
      </c>
      <c r="M189" s="169">
        <f t="shared" ref="M189" si="299">E189+I189</f>
        <v>0</v>
      </c>
      <c r="N189" s="169">
        <f t="shared" ref="N189" si="300">F189+J189</f>
        <v>0</v>
      </c>
      <c r="O189" s="169">
        <f t="shared" ref="O189" si="301">G189+K189</f>
        <v>0</v>
      </c>
      <c r="P189" s="371"/>
      <c r="Q189" s="211"/>
      <c r="R189" s="212"/>
    </row>
    <row r="190" spans="1:18" hidden="1" x14ac:dyDescent="0.25">
      <c r="A190" s="32" t="s">
        <v>152</v>
      </c>
      <c r="B190" s="29" t="s">
        <v>365</v>
      </c>
      <c r="C190" s="653" t="s">
        <v>50</v>
      </c>
      <c r="D190" s="431">
        <f>E190+G190</f>
        <v>0</v>
      </c>
      <c r="E190" s="167">
        <f>SUM(E192:E193)</f>
        <v>0</v>
      </c>
      <c r="F190" s="167">
        <f t="shared" ref="F190:G190" si="302">SUM(F192:F193)</f>
        <v>0</v>
      </c>
      <c r="G190" s="167">
        <f t="shared" si="302"/>
        <v>0</v>
      </c>
      <c r="H190" s="208">
        <f>I190+K190</f>
        <v>0</v>
      </c>
      <c r="I190" s="168">
        <f>SUM(I192:I193)</f>
        <v>0</v>
      </c>
      <c r="J190" s="168">
        <f t="shared" ref="J190:K190" si="303">SUM(J192:J193)</f>
        <v>0</v>
      </c>
      <c r="K190" s="168">
        <f t="shared" si="303"/>
        <v>0</v>
      </c>
      <c r="L190" s="169">
        <f>M190+O190</f>
        <v>0</v>
      </c>
      <c r="M190" s="169">
        <f>E190+I190</f>
        <v>0</v>
      </c>
      <c r="N190" s="169">
        <f>F190+J190</f>
        <v>0</v>
      </c>
      <c r="O190" s="169">
        <f>G190+K190</f>
        <v>0</v>
      </c>
      <c r="P190" s="371"/>
      <c r="Q190" s="202"/>
      <c r="R190" s="98"/>
    </row>
    <row r="191" spans="1:18" hidden="1" x14ac:dyDescent="0.25">
      <c r="A191" s="40"/>
      <c r="B191" s="347" t="s">
        <v>189</v>
      </c>
      <c r="C191" s="654"/>
      <c r="D191" s="358"/>
      <c r="E191" s="170"/>
      <c r="F191" s="317"/>
      <c r="G191" s="170"/>
      <c r="H191" s="265"/>
      <c r="I191" s="265"/>
      <c r="J191" s="176"/>
      <c r="K191" s="176"/>
      <c r="L191" s="177"/>
      <c r="M191" s="177"/>
      <c r="N191" s="177"/>
      <c r="O191" s="177"/>
      <c r="P191" s="371"/>
      <c r="Q191" s="202"/>
      <c r="R191" s="98"/>
    </row>
    <row r="192" spans="1:18" ht="26.25" hidden="1" x14ac:dyDescent="0.25">
      <c r="A192" s="40"/>
      <c r="B192" s="161" t="s">
        <v>456</v>
      </c>
      <c r="C192" s="655"/>
      <c r="D192" s="170">
        <f t="shared" ref="D192" si="304">E192+G192</f>
        <v>0</v>
      </c>
      <c r="E192" s="170"/>
      <c r="F192" s="170"/>
      <c r="G192" s="170"/>
      <c r="H192" s="408">
        <f t="shared" ref="H192" si="305">I192+K192</f>
        <v>0</v>
      </c>
      <c r="I192" s="68"/>
      <c r="J192" s="68"/>
      <c r="K192" s="68"/>
      <c r="L192" s="69">
        <f t="shared" ref="L192" si="306">M192+O192</f>
        <v>0</v>
      </c>
      <c r="M192" s="69">
        <f t="shared" ref="M192" si="307">E192+I192</f>
        <v>0</v>
      </c>
      <c r="N192" s="69">
        <f t="shared" ref="N192" si="308">F192+J192</f>
        <v>0</v>
      </c>
      <c r="O192" s="69"/>
      <c r="P192" s="371"/>
    </row>
    <row r="193" spans="1:18" s="37" customFormat="1" ht="26.25" hidden="1" x14ac:dyDescent="0.25">
      <c r="A193" s="237"/>
      <c r="B193" s="161" t="s">
        <v>448</v>
      </c>
      <c r="C193" s="656"/>
      <c r="D193" s="167">
        <f>E193+G193</f>
        <v>0</v>
      </c>
      <c r="E193" s="167"/>
      <c r="F193" s="167"/>
      <c r="G193" s="264"/>
      <c r="H193" s="171">
        <f>I193+K193</f>
        <v>0</v>
      </c>
      <c r="I193" s="210"/>
      <c r="J193" s="171"/>
      <c r="K193" s="171"/>
      <c r="L193" s="169">
        <f t="shared" ref="L193" si="309">M193+O193</f>
        <v>0</v>
      </c>
      <c r="M193" s="169">
        <f t="shared" ref="M193" si="310">E193+I193</f>
        <v>0</v>
      </c>
      <c r="N193" s="169">
        <f t="shared" ref="N193" si="311">F193+J193</f>
        <v>0</v>
      </c>
      <c r="O193" s="169">
        <f t="shared" ref="O193" si="312">G193+K193</f>
        <v>0</v>
      </c>
      <c r="P193" s="371"/>
      <c r="Q193" s="211"/>
      <c r="R193" s="212"/>
    </row>
    <row r="194" spans="1:18" hidden="1" x14ac:dyDescent="0.25">
      <c r="A194" s="32" t="s">
        <v>108</v>
      </c>
      <c r="B194" s="29" t="s">
        <v>40</v>
      </c>
      <c r="C194" s="653" t="s">
        <v>50</v>
      </c>
      <c r="D194" s="431">
        <f>E194+G194</f>
        <v>0</v>
      </c>
      <c r="E194" s="167">
        <f>SUM(E196:E197)</f>
        <v>0</v>
      </c>
      <c r="F194" s="167">
        <f t="shared" ref="F194:G194" si="313">SUM(F196:F197)</f>
        <v>0</v>
      </c>
      <c r="G194" s="167">
        <f t="shared" si="313"/>
        <v>0</v>
      </c>
      <c r="H194" s="208">
        <f t="shared" si="210"/>
        <v>0</v>
      </c>
      <c r="I194" s="168">
        <f>SUM(I196:I197)</f>
        <v>0</v>
      </c>
      <c r="J194" s="168">
        <f t="shared" ref="J194:K194" si="314">SUM(J196:J197)</f>
        <v>0</v>
      </c>
      <c r="K194" s="168">
        <f t="shared" si="314"/>
        <v>0</v>
      </c>
      <c r="L194" s="169">
        <f>M194+O194</f>
        <v>0</v>
      </c>
      <c r="M194" s="169">
        <f>E194+I194</f>
        <v>0</v>
      </c>
      <c r="N194" s="169">
        <f>F194+J194</f>
        <v>0</v>
      </c>
      <c r="O194" s="169">
        <f>G194+K194</f>
        <v>0</v>
      </c>
      <c r="P194" s="371"/>
      <c r="Q194" s="202"/>
      <c r="R194" s="98"/>
    </row>
    <row r="195" spans="1:18" hidden="1" x14ac:dyDescent="0.25">
      <c r="A195" s="40"/>
      <c r="B195" s="347" t="s">
        <v>189</v>
      </c>
      <c r="C195" s="654"/>
      <c r="D195" s="358"/>
      <c r="E195" s="170"/>
      <c r="F195" s="317"/>
      <c r="G195" s="170"/>
      <c r="H195" s="265"/>
      <c r="I195" s="265"/>
      <c r="J195" s="176"/>
      <c r="K195" s="176"/>
      <c r="L195" s="177"/>
      <c r="M195" s="177"/>
      <c r="N195" s="177"/>
      <c r="O195" s="177"/>
      <c r="P195" s="371"/>
      <c r="Q195" s="202"/>
      <c r="R195" s="98"/>
    </row>
    <row r="196" spans="1:18" ht="26.25" hidden="1" x14ac:dyDescent="0.25">
      <c r="A196" s="40"/>
      <c r="B196" s="161" t="s">
        <v>456</v>
      </c>
      <c r="C196" s="655"/>
      <c r="D196" s="170">
        <f t="shared" ref="D196" si="315">E196+G196</f>
        <v>0</v>
      </c>
      <c r="E196" s="170"/>
      <c r="F196" s="170"/>
      <c r="G196" s="170"/>
      <c r="H196" s="408">
        <f t="shared" ref="H196" si="316">I196+K196</f>
        <v>0</v>
      </c>
      <c r="I196" s="68"/>
      <c r="J196" s="68"/>
      <c r="K196" s="68"/>
      <c r="L196" s="69">
        <f t="shared" ref="L196" si="317">M196+O196</f>
        <v>0</v>
      </c>
      <c r="M196" s="69">
        <f t="shared" ref="M196" si="318">E196+I196</f>
        <v>0</v>
      </c>
      <c r="N196" s="69">
        <f t="shared" ref="N196" si="319">F196+J196</f>
        <v>0</v>
      </c>
      <c r="O196" s="69"/>
      <c r="P196" s="371"/>
    </row>
    <row r="197" spans="1:18" s="37" customFormat="1" ht="26.25" hidden="1" x14ac:dyDescent="0.25">
      <c r="A197" s="237"/>
      <c r="B197" s="161" t="s">
        <v>448</v>
      </c>
      <c r="C197" s="656"/>
      <c r="D197" s="167">
        <f>E197+G197</f>
        <v>0</v>
      </c>
      <c r="E197" s="167"/>
      <c r="F197" s="167"/>
      <c r="G197" s="264"/>
      <c r="H197" s="171">
        <f t="shared" si="210"/>
        <v>0</v>
      </c>
      <c r="I197" s="210"/>
      <c r="J197" s="171"/>
      <c r="K197" s="171"/>
      <c r="L197" s="169">
        <f t="shared" ref="L197" si="320">M197+O197</f>
        <v>0</v>
      </c>
      <c r="M197" s="169">
        <f t="shared" ref="M197" si="321">E197+I197</f>
        <v>0</v>
      </c>
      <c r="N197" s="169">
        <f t="shared" ref="N197" si="322">F197+J197</f>
        <v>0</v>
      </c>
      <c r="O197" s="169">
        <f t="shared" ref="O197" si="323">G197+K197</f>
        <v>0</v>
      </c>
      <c r="P197" s="371"/>
      <c r="Q197" s="211"/>
      <c r="R197" s="212"/>
    </row>
    <row r="198" spans="1:18" hidden="1" x14ac:dyDescent="0.25">
      <c r="A198" s="32" t="s">
        <v>153</v>
      </c>
      <c r="B198" s="29" t="s">
        <v>156</v>
      </c>
      <c r="C198" s="663" t="s">
        <v>50</v>
      </c>
      <c r="D198" s="431">
        <f>E198+G198</f>
        <v>0</v>
      </c>
      <c r="E198" s="167">
        <f>SUM(E200:E202)</f>
        <v>0</v>
      </c>
      <c r="F198" s="167">
        <f t="shared" ref="F198:G198" si="324">SUM(F200:F202)</f>
        <v>0</v>
      </c>
      <c r="G198" s="167">
        <f t="shared" si="324"/>
        <v>0</v>
      </c>
      <c r="H198" s="208">
        <f t="shared" si="210"/>
        <v>0</v>
      </c>
      <c r="I198" s="168">
        <f>SUM(I200:I202)</f>
        <v>0</v>
      </c>
      <c r="J198" s="168">
        <f t="shared" ref="J198:K198" si="325">SUM(J200:J202)</f>
        <v>0</v>
      </c>
      <c r="K198" s="168">
        <f t="shared" si="325"/>
        <v>0</v>
      </c>
      <c r="L198" s="169">
        <f>M198+O198</f>
        <v>0</v>
      </c>
      <c r="M198" s="169">
        <f>E198+I198</f>
        <v>0</v>
      </c>
      <c r="N198" s="169">
        <f>F198+J198</f>
        <v>0</v>
      </c>
      <c r="O198" s="169">
        <f t="shared" ref="O198" si="326">G198+K198+O200</f>
        <v>0</v>
      </c>
      <c r="P198" s="371"/>
      <c r="Q198" s="202"/>
      <c r="R198" s="98"/>
    </row>
    <row r="199" spans="1:18" hidden="1" x14ac:dyDescent="0.25">
      <c r="A199" s="40"/>
      <c r="B199" s="347" t="s">
        <v>189</v>
      </c>
      <c r="C199" s="664"/>
      <c r="D199" s="358"/>
      <c r="E199" s="170"/>
      <c r="F199" s="317"/>
      <c r="G199" s="170"/>
      <c r="H199" s="265"/>
      <c r="I199" s="265"/>
      <c r="J199" s="176"/>
      <c r="K199" s="176"/>
      <c r="L199" s="177"/>
      <c r="M199" s="177"/>
      <c r="N199" s="177"/>
      <c r="O199" s="177"/>
      <c r="P199" s="371"/>
      <c r="Q199" s="202"/>
      <c r="R199" s="98"/>
    </row>
    <row r="200" spans="1:18" ht="26.25" hidden="1" x14ac:dyDescent="0.25">
      <c r="A200" s="40"/>
      <c r="B200" s="476" t="s">
        <v>330</v>
      </c>
      <c r="C200" s="664"/>
      <c r="D200" s="170">
        <f t="shared" ref="D200:D201" si="327">E200+G200</f>
        <v>0</v>
      </c>
      <c r="E200" s="170"/>
      <c r="F200" s="317"/>
      <c r="G200" s="170"/>
      <c r="H200" s="408">
        <f t="shared" ref="H200:H201" si="328">I200+K200</f>
        <v>0</v>
      </c>
      <c r="I200" s="68"/>
      <c r="J200" s="68"/>
      <c r="K200" s="68"/>
      <c r="L200" s="69">
        <f t="shared" ref="L200" si="329">M200+O200</f>
        <v>0</v>
      </c>
      <c r="M200" s="69">
        <f t="shared" ref="M200" si="330">E200+I200</f>
        <v>0</v>
      </c>
      <c r="N200" s="69">
        <f t="shared" ref="N200" si="331">F200+J200</f>
        <v>0</v>
      </c>
      <c r="O200" s="69"/>
      <c r="P200" s="371"/>
      <c r="Q200" s="202"/>
      <c r="R200" s="98"/>
    </row>
    <row r="201" spans="1:18" ht="26.25" hidden="1" x14ac:dyDescent="0.25">
      <c r="A201" s="40"/>
      <c r="B201" s="161" t="s">
        <v>456</v>
      </c>
      <c r="C201" s="665"/>
      <c r="D201" s="170">
        <f t="shared" si="327"/>
        <v>0</v>
      </c>
      <c r="E201" s="170"/>
      <c r="F201" s="170"/>
      <c r="G201" s="170"/>
      <c r="H201" s="408">
        <f t="shared" si="328"/>
        <v>0</v>
      </c>
      <c r="I201" s="68"/>
      <c r="J201" s="68"/>
      <c r="K201" s="68"/>
      <c r="L201" s="69">
        <f t="shared" ref="L201" si="332">M201+O201</f>
        <v>0</v>
      </c>
      <c r="M201" s="69">
        <f t="shared" ref="M201" si="333">E201+I201</f>
        <v>0</v>
      </c>
      <c r="N201" s="69">
        <f t="shared" ref="N201" si="334">F201+J201</f>
        <v>0</v>
      </c>
      <c r="O201" s="69"/>
      <c r="P201" s="371"/>
    </row>
    <row r="202" spans="1:18" s="37" customFormat="1" ht="26.25" hidden="1" x14ac:dyDescent="0.25">
      <c r="A202" s="237"/>
      <c r="B202" s="161" t="s">
        <v>448</v>
      </c>
      <c r="C202" s="666"/>
      <c r="D202" s="167">
        <f>E202+G202</f>
        <v>0</v>
      </c>
      <c r="E202" s="167"/>
      <c r="F202" s="167"/>
      <c r="G202" s="264"/>
      <c r="H202" s="171">
        <f t="shared" si="210"/>
        <v>0</v>
      </c>
      <c r="I202" s="210"/>
      <c r="J202" s="171"/>
      <c r="K202" s="171"/>
      <c r="L202" s="169">
        <f t="shared" ref="L202" si="335">M202+O202</f>
        <v>0</v>
      </c>
      <c r="M202" s="169">
        <f t="shared" ref="M202" si="336">E202+I202</f>
        <v>0</v>
      </c>
      <c r="N202" s="169">
        <f t="shared" ref="N202" si="337">F202+J202</f>
        <v>0</v>
      </c>
      <c r="O202" s="169">
        <f t="shared" ref="O202" si="338">G202+K202</f>
        <v>0</v>
      </c>
      <c r="P202" s="371"/>
      <c r="Q202" s="211"/>
      <c r="R202" s="212"/>
    </row>
    <row r="203" spans="1:18" hidden="1" x14ac:dyDescent="0.25">
      <c r="A203" s="32" t="s">
        <v>154</v>
      </c>
      <c r="B203" s="29" t="s">
        <v>149</v>
      </c>
      <c r="C203" s="663" t="s">
        <v>50</v>
      </c>
      <c r="D203" s="431">
        <f>E203+G203</f>
        <v>0</v>
      </c>
      <c r="E203" s="167">
        <f>SUM(E205:E206)</f>
        <v>0</v>
      </c>
      <c r="F203" s="167">
        <f t="shared" ref="F203:G203" si="339">SUM(F205:F206)</f>
        <v>0</v>
      </c>
      <c r="G203" s="167">
        <f t="shared" si="339"/>
        <v>0</v>
      </c>
      <c r="H203" s="208">
        <f t="shared" si="210"/>
        <v>0</v>
      </c>
      <c r="I203" s="168">
        <f>SUM(I205:I206)</f>
        <v>0</v>
      </c>
      <c r="J203" s="168">
        <f t="shared" ref="J203:K203" si="340">SUM(J205:J206)</f>
        <v>0</v>
      </c>
      <c r="K203" s="168">
        <f t="shared" si="340"/>
        <v>0</v>
      </c>
      <c r="L203" s="169">
        <f>M203+O203</f>
        <v>0</v>
      </c>
      <c r="M203" s="169">
        <f>E203+I203</f>
        <v>0</v>
      </c>
      <c r="N203" s="169">
        <f>F203+J203</f>
        <v>0</v>
      </c>
      <c r="O203" s="169">
        <f>G203+K203</f>
        <v>0</v>
      </c>
      <c r="P203" s="371"/>
      <c r="Q203" s="202"/>
      <c r="R203" s="98"/>
    </row>
    <row r="204" spans="1:18" hidden="1" x14ac:dyDescent="0.25">
      <c r="A204" s="40"/>
      <c r="B204" s="347" t="s">
        <v>189</v>
      </c>
      <c r="C204" s="664"/>
      <c r="D204" s="358"/>
      <c r="E204" s="170"/>
      <c r="F204" s="170"/>
      <c r="G204" s="219"/>
      <c r="H204" s="265"/>
      <c r="I204" s="265"/>
      <c r="J204" s="176"/>
      <c r="K204" s="176"/>
      <c r="L204" s="177"/>
      <c r="M204" s="177"/>
      <c r="N204" s="177"/>
      <c r="O204" s="177"/>
      <c r="P204" s="371"/>
      <c r="Q204" s="202"/>
      <c r="R204" s="98"/>
    </row>
    <row r="205" spans="1:18" ht="26.25" hidden="1" x14ac:dyDescent="0.25">
      <c r="A205" s="40"/>
      <c r="B205" s="161" t="s">
        <v>456</v>
      </c>
      <c r="C205" s="665"/>
      <c r="D205" s="170">
        <f t="shared" ref="D205" si="341">E205+G205</f>
        <v>0</v>
      </c>
      <c r="E205" s="170"/>
      <c r="F205" s="170"/>
      <c r="G205" s="170"/>
      <c r="H205" s="408">
        <f t="shared" ref="H205" si="342">I205+K205</f>
        <v>0</v>
      </c>
      <c r="I205" s="68"/>
      <c r="J205" s="68"/>
      <c r="K205" s="68"/>
      <c r="L205" s="69">
        <f t="shared" ref="L205" si="343">M205+O205</f>
        <v>0</v>
      </c>
      <c r="M205" s="69">
        <f t="shared" ref="M205" si="344">E205+I205</f>
        <v>0</v>
      </c>
      <c r="N205" s="69">
        <f t="shared" ref="N205" si="345">F205+J205</f>
        <v>0</v>
      </c>
      <c r="O205" s="69"/>
      <c r="P205" s="371"/>
    </row>
    <row r="206" spans="1:18" s="37" customFormat="1" ht="26.25" hidden="1" x14ac:dyDescent="0.25">
      <c r="A206" s="237"/>
      <c r="B206" s="161" t="s">
        <v>448</v>
      </c>
      <c r="C206" s="666"/>
      <c r="D206" s="167">
        <f>E206+G206</f>
        <v>0</v>
      </c>
      <c r="E206" s="167"/>
      <c r="F206" s="167"/>
      <c r="G206" s="264"/>
      <c r="H206" s="171">
        <f t="shared" si="210"/>
        <v>0</v>
      </c>
      <c r="I206" s="210"/>
      <c r="J206" s="171"/>
      <c r="K206" s="171"/>
      <c r="L206" s="169">
        <f t="shared" ref="L206" si="346">M206+O206</f>
        <v>0</v>
      </c>
      <c r="M206" s="169">
        <f t="shared" ref="M206" si="347">E206+I206</f>
        <v>0</v>
      </c>
      <c r="N206" s="169">
        <f t="shared" ref="N206" si="348">F206+J206</f>
        <v>0</v>
      </c>
      <c r="O206" s="169">
        <f t="shared" ref="O206" si="349">G206+K206</f>
        <v>0</v>
      </c>
      <c r="P206" s="371"/>
      <c r="Q206" s="211"/>
      <c r="R206" s="212"/>
    </row>
    <row r="207" spans="1:18" hidden="1" x14ac:dyDescent="0.25">
      <c r="A207" s="32" t="s">
        <v>109</v>
      </c>
      <c r="B207" s="29" t="s">
        <v>34</v>
      </c>
      <c r="C207" s="663" t="s">
        <v>50</v>
      </c>
      <c r="D207" s="431">
        <f>E207+G207</f>
        <v>0</v>
      </c>
      <c r="E207" s="167">
        <f>SUM(E209:E210)</f>
        <v>0</v>
      </c>
      <c r="F207" s="167">
        <f t="shared" ref="F207:G207" si="350">SUM(F209:F210)</f>
        <v>0</v>
      </c>
      <c r="G207" s="167">
        <f t="shared" si="350"/>
        <v>0</v>
      </c>
      <c r="H207" s="208">
        <f t="shared" si="210"/>
        <v>0</v>
      </c>
      <c r="I207" s="168">
        <f>SUM(I209:I210)</f>
        <v>0</v>
      </c>
      <c r="J207" s="168">
        <f t="shared" ref="J207:K207" si="351">SUM(J209:J210)</f>
        <v>0</v>
      </c>
      <c r="K207" s="168">
        <f t="shared" si="351"/>
        <v>0</v>
      </c>
      <c r="L207" s="169">
        <f>M207+O207</f>
        <v>0</v>
      </c>
      <c r="M207" s="169">
        <f>E207+I207</f>
        <v>0</v>
      </c>
      <c r="N207" s="169">
        <f>F207+J207</f>
        <v>0</v>
      </c>
      <c r="O207" s="169">
        <f>G207+K207</f>
        <v>0</v>
      </c>
      <c r="P207" s="371"/>
      <c r="Q207" s="202"/>
      <c r="R207" s="98"/>
    </row>
    <row r="208" spans="1:18" hidden="1" x14ac:dyDescent="0.25">
      <c r="A208" s="40"/>
      <c r="B208" s="347" t="s">
        <v>189</v>
      </c>
      <c r="C208" s="664"/>
      <c r="D208" s="358"/>
      <c r="E208" s="170"/>
      <c r="F208" s="317"/>
      <c r="G208" s="170"/>
      <c r="H208" s="265"/>
      <c r="I208" s="265"/>
      <c r="J208" s="176"/>
      <c r="K208" s="176"/>
      <c r="L208" s="177"/>
      <c r="M208" s="177"/>
      <c r="N208" s="177"/>
      <c r="O208" s="177"/>
      <c r="P208" s="371"/>
      <c r="Q208" s="202"/>
      <c r="R208" s="98"/>
    </row>
    <row r="209" spans="1:18" ht="26.25" hidden="1" x14ac:dyDescent="0.25">
      <c r="A209" s="40"/>
      <c r="B209" s="161" t="s">
        <v>456</v>
      </c>
      <c r="C209" s="665"/>
      <c r="D209" s="170">
        <f t="shared" ref="D209" si="352">E209+G209</f>
        <v>0</v>
      </c>
      <c r="E209" s="170"/>
      <c r="F209" s="170"/>
      <c r="G209" s="170"/>
      <c r="H209" s="408">
        <f t="shared" ref="H209" si="353">I209+K209</f>
        <v>0</v>
      </c>
      <c r="I209" s="68"/>
      <c r="J209" s="68"/>
      <c r="K209" s="68"/>
      <c r="L209" s="69">
        <f t="shared" ref="L209" si="354">M209+O209</f>
        <v>0</v>
      </c>
      <c r="M209" s="69">
        <f t="shared" ref="M209" si="355">E209+I209</f>
        <v>0</v>
      </c>
      <c r="N209" s="69">
        <f t="shared" ref="N209" si="356">F209+J209</f>
        <v>0</v>
      </c>
      <c r="O209" s="69"/>
      <c r="P209" s="371"/>
    </row>
    <row r="210" spans="1:18" s="37" customFormat="1" ht="26.25" hidden="1" x14ac:dyDescent="0.25">
      <c r="A210" s="237"/>
      <c r="B210" s="161" t="s">
        <v>448</v>
      </c>
      <c r="C210" s="666"/>
      <c r="D210" s="167">
        <f>E210+G210</f>
        <v>0</v>
      </c>
      <c r="E210" s="167"/>
      <c r="F210" s="167"/>
      <c r="G210" s="264"/>
      <c r="H210" s="171">
        <f t="shared" si="210"/>
        <v>0</v>
      </c>
      <c r="I210" s="265"/>
      <c r="J210" s="176"/>
      <c r="K210" s="176"/>
      <c r="L210" s="169">
        <f t="shared" ref="L210" si="357">M210+O210</f>
        <v>0</v>
      </c>
      <c r="M210" s="169">
        <f t="shared" ref="M210" si="358">E210+I210</f>
        <v>0</v>
      </c>
      <c r="N210" s="169">
        <f t="shared" ref="N210" si="359">F210+J210</f>
        <v>0</v>
      </c>
      <c r="O210" s="169">
        <f t="shared" ref="O210" si="360">G210+K210</f>
        <v>0</v>
      </c>
      <c r="P210" s="371"/>
      <c r="Q210" s="211"/>
      <c r="R210" s="212"/>
    </row>
    <row r="211" spans="1:18" hidden="1" x14ac:dyDescent="0.25">
      <c r="A211" s="32" t="s">
        <v>110</v>
      </c>
      <c r="B211" s="29" t="s">
        <v>36</v>
      </c>
      <c r="C211" s="675" t="s">
        <v>50</v>
      </c>
      <c r="D211" s="431">
        <f>E211+G211</f>
        <v>0</v>
      </c>
      <c r="E211" s="167">
        <f>SUM(E213:E214)</f>
        <v>0</v>
      </c>
      <c r="F211" s="167">
        <f t="shared" ref="F211:G211" si="361">SUM(F213:F214)</f>
        <v>0</v>
      </c>
      <c r="G211" s="167">
        <f t="shared" si="361"/>
        <v>0</v>
      </c>
      <c r="H211" s="222">
        <f t="shared" si="210"/>
        <v>0</v>
      </c>
      <c r="I211" s="168">
        <f>SUM(I213:I214)</f>
        <v>0</v>
      </c>
      <c r="J211" s="168">
        <f t="shared" ref="J211:K211" si="362">SUM(J213:J214)</f>
        <v>0</v>
      </c>
      <c r="K211" s="168">
        <f t="shared" si="362"/>
        <v>0</v>
      </c>
      <c r="L211" s="214">
        <f>M211+O211</f>
        <v>0</v>
      </c>
      <c r="M211" s="169">
        <f>E211+I211</f>
        <v>0</v>
      </c>
      <c r="N211" s="169">
        <f>F211+J211</f>
        <v>0</v>
      </c>
      <c r="O211" s="169">
        <f>G211+K211</f>
        <v>0</v>
      </c>
      <c r="P211" s="371"/>
      <c r="Q211" s="202"/>
      <c r="R211" s="98"/>
    </row>
    <row r="212" spans="1:18" hidden="1" x14ac:dyDescent="0.25">
      <c r="A212" s="40"/>
      <c r="B212" s="347" t="s">
        <v>189</v>
      </c>
      <c r="C212" s="665"/>
      <c r="D212" s="358"/>
      <c r="E212" s="170"/>
      <c r="F212" s="317"/>
      <c r="G212" s="170"/>
      <c r="H212" s="267"/>
      <c r="I212" s="176"/>
      <c r="J212" s="267"/>
      <c r="K212" s="176"/>
      <c r="L212" s="270"/>
      <c r="M212" s="177"/>
      <c r="N212" s="177"/>
      <c r="O212" s="177"/>
      <c r="P212" s="371"/>
      <c r="Q212" s="202"/>
      <c r="R212" s="98"/>
    </row>
    <row r="213" spans="1:18" ht="26.25" hidden="1" x14ac:dyDescent="0.25">
      <c r="A213" s="40"/>
      <c r="B213" s="161" t="s">
        <v>456</v>
      </c>
      <c r="C213" s="665"/>
      <c r="D213" s="170">
        <f t="shared" ref="D213" si="363">E213+G213</f>
        <v>0</v>
      </c>
      <c r="E213" s="170"/>
      <c r="F213" s="170"/>
      <c r="G213" s="170"/>
      <c r="H213" s="408">
        <f t="shared" ref="H213" si="364">I213+K213</f>
        <v>0</v>
      </c>
      <c r="I213" s="68"/>
      <c r="J213" s="68"/>
      <c r="K213" s="68"/>
      <c r="L213" s="69">
        <f t="shared" ref="L213" si="365">M213+O213</f>
        <v>0</v>
      </c>
      <c r="M213" s="69">
        <f t="shared" ref="M213" si="366">E213+I213</f>
        <v>0</v>
      </c>
      <c r="N213" s="69">
        <f t="shared" ref="N213" si="367">F213+J213</f>
        <v>0</v>
      </c>
      <c r="O213" s="69"/>
      <c r="P213" s="371"/>
    </row>
    <row r="214" spans="1:18" s="37" customFormat="1" ht="26.25" hidden="1" x14ac:dyDescent="0.25">
      <c r="A214" s="237"/>
      <c r="B214" s="161" t="s">
        <v>448</v>
      </c>
      <c r="C214" s="666"/>
      <c r="D214" s="167">
        <f>E214+G214</f>
        <v>0</v>
      </c>
      <c r="E214" s="167"/>
      <c r="F214" s="167"/>
      <c r="G214" s="264"/>
      <c r="H214" s="321">
        <f t="shared" si="210"/>
        <v>0</v>
      </c>
      <c r="I214" s="171"/>
      <c r="J214" s="294"/>
      <c r="K214" s="171"/>
      <c r="L214" s="169">
        <f t="shared" ref="L214" si="368">M214+O214</f>
        <v>0</v>
      </c>
      <c r="M214" s="169">
        <f t="shared" ref="M214" si="369">E214+I214</f>
        <v>0</v>
      </c>
      <c r="N214" s="169">
        <f t="shared" ref="N214" si="370">F214+J214</f>
        <v>0</v>
      </c>
      <c r="O214" s="169">
        <f t="shared" ref="O214" si="371">G214+K214</f>
        <v>0</v>
      </c>
      <c r="P214" s="371"/>
      <c r="Q214" s="211"/>
      <c r="R214" s="212"/>
    </row>
    <row r="215" spans="1:18" hidden="1" x14ac:dyDescent="0.25">
      <c r="A215" s="32" t="s">
        <v>111</v>
      </c>
      <c r="B215" s="29" t="s">
        <v>38</v>
      </c>
      <c r="C215" s="663" t="s">
        <v>50</v>
      </c>
      <c r="D215" s="431">
        <f>E215+G215</f>
        <v>0</v>
      </c>
      <c r="E215" s="167">
        <f>SUM(E217:E218)</f>
        <v>0</v>
      </c>
      <c r="F215" s="167">
        <f t="shared" ref="F215:G215" si="372">SUM(F217:F218)</f>
        <v>0</v>
      </c>
      <c r="G215" s="167">
        <f t="shared" si="372"/>
        <v>0</v>
      </c>
      <c r="H215" s="208">
        <f t="shared" si="210"/>
        <v>0</v>
      </c>
      <c r="I215" s="168">
        <f>SUM(I217:I218)</f>
        <v>0</v>
      </c>
      <c r="J215" s="168">
        <f t="shared" ref="J215:K215" si="373">SUM(J217:J218)</f>
        <v>0</v>
      </c>
      <c r="K215" s="168">
        <f t="shared" si="373"/>
        <v>0</v>
      </c>
      <c r="L215" s="169">
        <f>M215+O215</f>
        <v>0</v>
      </c>
      <c r="M215" s="169">
        <f>E215+I215</f>
        <v>0</v>
      </c>
      <c r="N215" s="169">
        <f>F215+J215</f>
        <v>0</v>
      </c>
      <c r="O215" s="169">
        <f>G215+K215</f>
        <v>0</v>
      </c>
      <c r="P215" s="371"/>
      <c r="Q215" s="202"/>
      <c r="R215" s="98"/>
    </row>
    <row r="216" spans="1:18" hidden="1" x14ac:dyDescent="0.25">
      <c r="A216" s="40"/>
      <c r="B216" s="347" t="s">
        <v>189</v>
      </c>
      <c r="C216" s="664"/>
      <c r="D216" s="358"/>
      <c r="E216" s="170"/>
      <c r="F216" s="317"/>
      <c r="G216" s="170"/>
      <c r="H216" s="265"/>
      <c r="I216" s="265"/>
      <c r="J216" s="176"/>
      <c r="K216" s="176"/>
      <c r="L216" s="177"/>
      <c r="M216" s="177"/>
      <c r="N216" s="177"/>
      <c r="O216" s="177"/>
      <c r="P216" s="371"/>
      <c r="Q216" s="202"/>
      <c r="R216" s="98"/>
    </row>
    <row r="217" spans="1:18" ht="26.25" hidden="1" x14ac:dyDescent="0.25">
      <c r="A217" s="40"/>
      <c r="B217" s="161" t="s">
        <v>456</v>
      </c>
      <c r="C217" s="665"/>
      <c r="D217" s="170">
        <f t="shared" ref="D217" si="374">E217+G217</f>
        <v>0</v>
      </c>
      <c r="E217" s="170"/>
      <c r="F217" s="170"/>
      <c r="G217" s="170"/>
      <c r="H217" s="408">
        <f t="shared" ref="H217" si="375">I217+K217</f>
        <v>0</v>
      </c>
      <c r="I217" s="68"/>
      <c r="J217" s="68"/>
      <c r="K217" s="68"/>
      <c r="L217" s="69">
        <f t="shared" ref="L217" si="376">M217+O217</f>
        <v>0</v>
      </c>
      <c r="M217" s="69">
        <f t="shared" ref="M217" si="377">E217+I217</f>
        <v>0</v>
      </c>
      <c r="N217" s="69">
        <f t="shared" ref="N217" si="378">F217+J217</f>
        <v>0</v>
      </c>
      <c r="O217" s="69"/>
      <c r="P217" s="371"/>
    </row>
    <row r="218" spans="1:18" s="37" customFormat="1" ht="26.25" hidden="1" x14ac:dyDescent="0.25">
      <c r="A218" s="237"/>
      <c r="B218" s="161" t="s">
        <v>448</v>
      </c>
      <c r="C218" s="666"/>
      <c r="D218" s="167">
        <f>E218+G218</f>
        <v>0</v>
      </c>
      <c r="E218" s="167"/>
      <c r="F218" s="167"/>
      <c r="G218" s="264"/>
      <c r="H218" s="171">
        <f t="shared" si="210"/>
        <v>0</v>
      </c>
      <c r="I218" s="210"/>
      <c r="J218" s="171"/>
      <c r="K218" s="171"/>
      <c r="L218" s="169">
        <f t="shared" ref="L218" si="379">M218+O218</f>
        <v>0</v>
      </c>
      <c r="M218" s="169">
        <f t="shared" ref="M218" si="380">E218+I218</f>
        <v>0</v>
      </c>
      <c r="N218" s="169">
        <f t="shared" ref="N218" si="381">F218+J218</f>
        <v>0</v>
      </c>
      <c r="O218" s="169">
        <f t="shared" ref="O218" si="382">G218+K218</f>
        <v>0</v>
      </c>
      <c r="P218" s="371"/>
      <c r="Q218" s="211"/>
      <c r="R218" s="212"/>
    </row>
    <row r="219" spans="1:18" hidden="1" x14ac:dyDescent="0.25">
      <c r="A219" s="32" t="s">
        <v>112</v>
      </c>
      <c r="B219" s="29" t="s">
        <v>37</v>
      </c>
      <c r="C219" s="663" t="s">
        <v>50</v>
      </c>
      <c r="D219" s="431">
        <f>E219+G219</f>
        <v>0</v>
      </c>
      <c r="E219" s="167">
        <f>SUM(E221:E222)</f>
        <v>0</v>
      </c>
      <c r="F219" s="167">
        <f t="shared" ref="F219:G219" si="383">SUM(F221:F222)</f>
        <v>0</v>
      </c>
      <c r="G219" s="167">
        <f t="shared" si="383"/>
        <v>0</v>
      </c>
      <c r="H219" s="208">
        <f t="shared" si="210"/>
        <v>0</v>
      </c>
      <c r="I219" s="168">
        <f>SUM(I221:I222)</f>
        <v>0</v>
      </c>
      <c r="J219" s="168">
        <f t="shared" ref="J219:K219" si="384">SUM(J221:J222)</f>
        <v>0</v>
      </c>
      <c r="K219" s="168">
        <f t="shared" si="384"/>
        <v>0</v>
      </c>
      <c r="L219" s="169">
        <f>M219+O219</f>
        <v>0</v>
      </c>
      <c r="M219" s="169">
        <f>E219+I219</f>
        <v>0</v>
      </c>
      <c r="N219" s="169">
        <f>F219+J219</f>
        <v>0</v>
      </c>
      <c r="O219" s="169">
        <f>G219+K219</f>
        <v>0</v>
      </c>
      <c r="P219" s="371"/>
      <c r="Q219" s="202"/>
      <c r="R219" s="98"/>
    </row>
    <row r="220" spans="1:18" hidden="1" x14ac:dyDescent="0.25">
      <c r="A220" s="40"/>
      <c r="B220" s="347" t="s">
        <v>189</v>
      </c>
      <c r="C220" s="664"/>
      <c r="D220" s="358"/>
      <c r="E220" s="170"/>
      <c r="F220" s="317"/>
      <c r="G220" s="170"/>
      <c r="H220" s="265"/>
      <c r="I220" s="265"/>
      <c r="J220" s="176"/>
      <c r="K220" s="176"/>
      <c r="L220" s="177"/>
      <c r="M220" s="177"/>
      <c r="N220" s="177"/>
      <c r="O220" s="177"/>
      <c r="P220" s="371"/>
      <c r="Q220" s="202"/>
      <c r="R220" s="98"/>
    </row>
    <row r="221" spans="1:18" ht="26.25" hidden="1" x14ac:dyDescent="0.25">
      <c r="A221" s="40"/>
      <c r="B221" s="161" t="s">
        <v>456</v>
      </c>
      <c r="C221" s="665"/>
      <c r="D221" s="170">
        <f t="shared" ref="D221" si="385">E221+G221</f>
        <v>0</v>
      </c>
      <c r="E221" s="170"/>
      <c r="F221" s="170"/>
      <c r="G221" s="170"/>
      <c r="H221" s="408">
        <f t="shared" ref="H221" si="386">I221+K221</f>
        <v>0</v>
      </c>
      <c r="I221" s="68"/>
      <c r="J221" s="68"/>
      <c r="K221" s="68"/>
      <c r="L221" s="69">
        <f t="shared" ref="L221" si="387">M221+O221</f>
        <v>0</v>
      </c>
      <c r="M221" s="69">
        <f t="shared" ref="M221" si="388">E221+I221</f>
        <v>0</v>
      </c>
      <c r="N221" s="69">
        <f t="shared" ref="N221" si="389">F221+J221</f>
        <v>0</v>
      </c>
      <c r="O221" s="69"/>
      <c r="P221" s="371"/>
    </row>
    <row r="222" spans="1:18" s="37" customFormat="1" ht="26.25" hidden="1" x14ac:dyDescent="0.25">
      <c r="A222" s="237"/>
      <c r="B222" s="161" t="s">
        <v>448</v>
      </c>
      <c r="C222" s="666"/>
      <c r="D222" s="167">
        <f>E222+G222</f>
        <v>0</v>
      </c>
      <c r="E222" s="167"/>
      <c r="F222" s="167"/>
      <c r="G222" s="264"/>
      <c r="H222" s="171">
        <f t="shared" ref="H222:H252" si="390">I222+K222</f>
        <v>0</v>
      </c>
      <c r="I222" s="210"/>
      <c r="J222" s="171"/>
      <c r="K222" s="171"/>
      <c r="L222" s="169">
        <f t="shared" ref="L222" si="391">M222+O222</f>
        <v>0</v>
      </c>
      <c r="M222" s="169">
        <f t="shared" ref="M222" si="392">E222+I222</f>
        <v>0</v>
      </c>
      <c r="N222" s="169">
        <f t="shared" ref="N222" si="393">F222+J222</f>
        <v>0</v>
      </c>
      <c r="O222" s="169">
        <f t="shared" ref="O222" si="394">G222+K222</f>
        <v>0</v>
      </c>
      <c r="P222" s="371"/>
      <c r="Q222" s="211"/>
      <c r="R222" s="212"/>
    </row>
    <row r="223" spans="1:18" hidden="1" x14ac:dyDescent="0.25">
      <c r="A223" s="32" t="s">
        <v>113</v>
      </c>
      <c r="B223" s="29" t="s">
        <v>35</v>
      </c>
      <c r="C223" s="663" t="s">
        <v>50</v>
      </c>
      <c r="D223" s="207">
        <f>E223+G223</f>
        <v>0</v>
      </c>
      <c r="E223" s="167">
        <f>SUM(E225:E226)</f>
        <v>0</v>
      </c>
      <c r="F223" s="167">
        <f t="shared" ref="F223:G223" si="395">SUM(F225:F226)</f>
        <v>0</v>
      </c>
      <c r="G223" s="167">
        <f t="shared" si="395"/>
        <v>0</v>
      </c>
      <c r="H223" s="208">
        <f t="shared" si="390"/>
        <v>0</v>
      </c>
      <c r="I223" s="168">
        <f>SUM(I225:I226)</f>
        <v>0</v>
      </c>
      <c r="J223" s="168">
        <f t="shared" ref="J223:K223" si="396">SUM(J225:J226)</f>
        <v>0</v>
      </c>
      <c r="K223" s="168">
        <f t="shared" si="396"/>
        <v>0</v>
      </c>
      <c r="L223" s="169">
        <f>M223+O223</f>
        <v>0</v>
      </c>
      <c r="M223" s="169">
        <f>E223+I223</f>
        <v>0</v>
      </c>
      <c r="N223" s="169">
        <f>F223+J223</f>
        <v>0</v>
      </c>
      <c r="O223" s="169">
        <f>G223+K223</f>
        <v>0</v>
      </c>
      <c r="P223" s="371"/>
      <c r="Q223" s="202"/>
      <c r="R223" s="98"/>
    </row>
    <row r="224" spans="1:18" hidden="1" x14ac:dyDescent="0.25">
      <c r="A224" s="234"/>
      <c r="B224" s="347" t="s">
        <v>189</v>
      </c>
      <c r="C224" s="664"/>
      <c r="D224" s="209"/>
      <c r="E224" s="170"/>
      <c r="F224" s="317"/>
      <c r="G224" s="170"/>
      <c r="H224" s="265"/>
      <c r="I224" s="265"/>
      <c r="J224" s="176"/>
      <c r="K224" s="176"/>
      <c r="L224" s="177"/>
      <c r="M224" s="177"/>
      <c r="N224" s="177"/>
      <c r="O224" s="177"/>
      <c r="P224" s="371"/>
      <c r="Q224" s="202"/>
      <c r="R224" s="98"/>
    </row>
    <row r="225" spans="1:18" ht="26.25" hidden="1" x14ac:dyDescent="0.25">
      <c r="A225" s="40"/>
      <c r="B225" s="161" t="s">
        <v>456</v>
      </c>
      <c r="C225" s="665"/>
      <c r="D225" s="170">
        <f t="shared" ref="D225" si="397">E225+G225</f>
        <v>0</v>
      </c>
      <c r="E225" s="170"/>
      <c r="F225" s="170"/>
      <c r="G225" s="170"/>
      <c r="H225" s="408">
        <f t="shared" ref="H225" si="398">I225+K225</f>
        <v>0</v>
      </c>
      <c r="I225" s="68"/>
      <c r="J225" s="68"/>
      <c r="K225" s="68"/>
      <c r="L225" s="69">
        <f t="shared" ref="L225" si="399">M225+O225</f>
        <v>0</v>
      </c>
      <c r="M225" s="69">
        <f t="shared" ref="M225" si="400">E225+I225</f>
        <v>0</v>
      </c>
      <c r="N225" s="69">
        <f t="shared" ref="N225" si="401">F225+J225</f>
        <v>0</v>
      </c>
      <c r="O225" s="69"/>
      <c r="P225" s="371"/>
    </row>
    <row r="226" spans="1:18" s="37" customFormat="1" ht="26.25" hidden="1" x14ac:dyDescent="0.25">
      <c r="A226" s="234"/>
      <c r="B226" s="161" t="s">
        <v>448</v>
      </c>
      <c r="C226" s="666"/>
      <c r="D226" s="167">
        <f>E226+G226</f>
        <v>0</v>
      </c>
      <c r="E226" s="167"/>
      <c r="F226" s="167"/>
      <c r="G226" s="264"/>
      <c r="H226" s="171">
        <f t="shared" si="390"/>
        <v>0</v>
      </c>
      <c r="I226" s="210"/>
      <c r="J226" s="171"/>
      <c r="K226" s="171"/>
      <c r="L226" s="169">
        <f t="shared" ref="L226" si="402">M226+O226</f>
        <v>0</v>
      </c>
      <c r="M226" s="169">
        <f t="shared" ref="M226" si="403">E226+I226</f>
        <v>0</v>
      </c>
      <c r="N226" s="169">
        <f t="shared" ref="N226" si="404">F226+J226</f>
        <v>0</v>
      </c>
      <c r="O226" s="169">
        <f t="shared" ref="O226" si="405">G226+K226</f>
        <v>0</v>
      </c>
      <c r="P226" s="371"/>
      <c r="Q226" s="211"/>
      <c r="R226" s="212"/>
    </row>
    <row r="227" spans="1:18" hidden="1" x14ac:dyDescent="0.25">
      <c r="A227" s="32" t="s">
        <v>161</v>
      </c>
      <c r="B227" s="29" t="s">
        <v>361</v>
      </c>
      <c r="C227" s="663" t="s">
        <v>50</v>
      </c>
      <c r="D227" s="431">
        <f>E227+G227</f>
        <v>0</v>
      </c>
      <c r="E227" s="167">
        <f>SUM(E229:E230)</f>
        <v>0</v>
      </c>
      <c r="F227" s="167">
        <f t="shared" ref="F227:G227" si="406">SUM(F229:F230)</f>
        <v>0</v>
      </c>
      <c r="G227" s="167">
        <f t="shared" si="406"/>
        <v>0</v>
      </c>
      <c r="H227" s="208">
        <f t="shared" si="390"/>
        <v>0</v>
      </c>
      <c r="I227" s="168">
        <f>SUM(I229:I230)</f>
        <v>0</v>
      </c>
      <c r="J227" s="168">
        <f t="shared" ref="J227:K227" si="407">SUM(J229:J230)</f>
        <v>0</v>
      </c>
      <c r="K227" s="168">
        <f t="shared" si="407"/>
        <v>0</v>
      </c>
      <c r="L227" s="169">
        <f>M227+O227</f>
        <v>0</v>
      </c>
      <c r="M227" s="169">
        <f>E227+I227</f>
        <v>0</v>
      </c>
      <c r="N227" s="169">
        <f>F227+J227</f>
        <v>0</v>
      </c>
      <c r="O227" s="169">
        <f>G227+K227</f>
        <v>0</v>
      </c>
      <c r="P227" s="371"/>
      <c r="Q227" s="202"/>
      <c r="R227" s="98"/>
    </row>
    <row r="228" spans="1:18" hidden="1" x14ac:dyDescent="0.25">
      <c r="A228" s="40"/>
      <c r="B228" s="347" t="s">
        <v>189</v>
      </c>
      <c r="C228" s="664"/>
      <c r="D228" s="358"/>
      <c r="E228" s="170"/>
      <c r="F228" s="317"/>
      <c r="G228" s="170"/>
      <c r="H228" s="265"/>
      <c r="I228" s="265"/>
      <c r="J228" s="176"/>
      <c r="K228" s="176"/>
      <c r="L228" s="177"/>
      <c r="M228" s="177"/>
      <c r="N228" s="177"/>
      <c r="O228" s="177"/>
      <c r="P228" s="371"/>
      <c r="Q228" s="202"/>
      <c r="R228" s="98"/>
    </row>
    <row r="229" spans="1:18" ht="26.25" hidden="1" x14ac:dyDescent="0.25">
      <c r="A229" s="40"/>
      <c r="B229" s="161" t="s">
        <v>456</v>
      </c>
      <c r="C229" s="665"/>
      <c r="D229" s="170">
        <f t="shared" ref="D229" si="408">E229+G229</f>
        <v>0</v>
      </c>
      <c r="E229" s="170"/>
      <c r="F229" s="170"/>
      <c r="G229" s="170"/>
      <c r="H229" s="408">
        <f t="shared" ref="H229" si="409">I229+K229</f>
        <v>0</v>
      </c>
      <c r="I229" s="68"/>
      <c r="J229" s="68"/>
      <c r="K229" s="68"/>
      <c r="L229" s="69">
        <f t="shared" ref="L229" si="410">M229+O229</f>
        <v>0</v>
      </c>
      <c r="M229" s="69">
        <f t="shared" ref="M229" si="411">E229+I229</f>
        <v>0</v>
      </c>
      <c r="N229" s="69">
        <f t="shared" ref="N229" si="412">F229+J229</f>
        <v>0</v>
      </c>
      <c r="O229" s="69"/>
      <c r="P229" s="371"/>
    </row>
    <row r="230" spans="1:18" s="37" customFormat="1" ht="26.25" hidden="1" x14ac:dyDescent="0.25">
      <c r="A230" s="237"/>
      <c r="B230" s="161" t="s">
        <v>448</v>
      </c>
      <c r="C230" s="666"/>
      <c r="D230" s="167">
        <f>E230+G230</f>
        <v>0</v>
      </c>
      <c r="E230" s="167"/>
      <c r="F230" s="167"/>
      <c r="G230" s="264"/>
      <c r="H230" s="171">
        <f t="shared" si="390"/>
        <v>0</v>
      </c>
      <c r="I230" s="210"/>
      <c r="J230" s="171"/>
      <c r="K230" s="171"/>
      <c r="L230" s="169">
        <f t="shared" ref="L230" si="413">M230+O230</f>
        <v>0</v>
      </c>
      <c r="M230" s="169">
        <f t="shared" ref="M230" si="414">E230+I230</f>
        <v>0</v>
      </c>
      <c r="N230" s="169">
        <f t="shared" ref="N230" si="415">F230+J230</f>
        <v>0</v>
      </c>
      <c r="O230" s="169">
        <f t="shared" ref="O230" si="416">G230+K230</f>
        <v>0</v>
      </c>
      <c r="P230" s="371"/>
      <c r="Q230" s="211"/>
      <c r="R230" s="212"/>
    </row>
    <row r="231" spans="1:18" hidden="1" x14ac:dyDescent="0.25">
      <c r="A231" s="32" t="s">
        <v>114</v>
      </c>
      <c r="B231" s="17" t="s">
        <v>362</v>
      </c>
      <c r="C231" s="663" t="s">
        <v>50</v>
      </c>
      <c r="D231" s="431">
        <f>E231+G231</f>
        <v>0</v>
      </c>
      <c r="E231" s="167">
        <f>SUM(E233:E234)</f>
        <v>0</v>
      </c>
      <c r="F231" s="167">
        <f t="shared" ref="F231:G231" si="417">SUM(F233:F234)</f>
        <v>0</v>
      </c>
      <c r="G231" s="167">
        <f t="shared" si="417"/>
        <v>0</v>
      </c>
      <c r="H231" s="208">
        <f t="shared" si="390"/>
        <v>0</v>
      </c>
      <c r="I231" s="168">
        <f>SUM(I233:I234)</f>
        <v>0</v>
      </c>
      <c r="J231" s="168">
        <f t="shared" ref="J231:K231" si="418">SUM(J233:J234)</f>
        <v>0</v>
      </c>
      <c r="K231" s="168">
        <f t="shared" si="418"/>
        <v>0</v>
      </c>
      <c r="L231" s="169">
        <f>M231+O231</f>
        <v>0</v>
      </c>
      <c r="M231" s="169">
        <f>E231+I231</f>
        <v>0</v>
      </c>
      <c r="N231" s="169">
        <f>F231+J231</f>
        <v>0</v>
      </c>
      <c r="O231" s="169">
        <f>G231+K231</f>
        <v>0</v>
      </c>
      <c r="P231" s="371"/>
      <c r="Q231" s="202"/>
      <c r="R231" s="98"/>
    </row>
    <row r="232" spans="1:18" hidden="1" x14ac:dyDescent="0.25">
      <c r="A232" s="40"/>
      <c r="B232" s="347" t="s">
        <v>189</v>
      </c>
      <c r="C232" s="664"/>
      <c r="D232" s="358"/>
      <c r="E232" s="170"/>
      <c r="F232" s="317"/>
      <c r="G232" s="170"/>
      <c r="H232" s="265"/>
      <c r="I232" s="265"/>
      <c r="J232" s="176"/>
      <c r="K232" s="176"/>
      <c r="L232" s="177"/>
      <c r="M232" s="177"/>
      <c r="N232" s="177"/>
      <c r="O232" s="177"/>
      <c r="P232" s="371"/>
      <c r="Q232" s="202"/>
      <c r="R232" s="98"/>
    </row>
    <row r="233" spans="1:18" ht="26.25" hidden="1" x14ac:dyDescent="0.25">
      <c r="A233" s="40"/>
      <c r="B233" s="161" t="s">
        <v>456</v>
      </c>
      <c r="C233" s="665"/>
      <c r="D233" s="170">
        <f t="shared" ref="D233" si="419">E233+G233</f>
        <v>0</v>
      </c>
      <c r="E233" s="170"/>
      <c r="F233" s="170"/>
      <c r="G233" s="170"/>
      <c r="H233" s="408">
        <f t="shared" ref="H233" si="420">I233+K233</f>
        <v>0</v>
      </c>
      <c r="I233" s="68"/>
      <c r="J233" s="68"/>
      <c r="K233" s="68"/>
      <c r="L233" s="69">
        <f t="shared" ref="L233" si="421">M233+O233</f>
        <v>0</v>
      </c>
      <c r="M233" s="69">
        <f t="shared" ref="M233" si="422">E233+I233</f>
        <v>0</v>
      </c>
      <c r="N233" s="69">
        <f t="shared" ref="N233" si="423">F233+J233</f>
        <v>0</v>
      </c>
      <c r="O233" s="69"/>
      <c r="P233" s="371"/>
    </row>
    <row r="234" spans="1:18" s="37" customFormat="1" ht="26.25" hidden="1" x14ac:dyDescent="0.25">
      <c r="A234" s="237"/>
      <c r="B234" s="161" t="s">
        <v>448</v>
      </c>
      <c r="C234" s="666"/>
      <c r="D234" s="167">
        <f>E234+G234</f>
        <v>0</v>
      </c>
      <c r="E234" s="167"/>
      <c r="F234" s="167"/>
      <c r="G234" s="264"/>
      <c r="H234" s="171">
        <f t="shared" si="390"/>
        <v>0</v>
      </c>
      <c r="I234" s="210"/>
      <c r="J234" s="171"/>
      <c r="K234" s="171"/>
      <c r="L234" s="169">
        <f t="shared" ref="L234" si="424">M234+O234</f>
        <v>0</v>
      </c>
      <c r="M234" s="169">
        <f t="shared" ref="M234" si="425">E234+I234</f>
        <v>0</v>
      </c>
      <c r="N234" s="169">
        <f t="shared" ref="N234" si="426">F234+J234</f>
        <v>0</v>
      </c>
      <c r="O234" s="169">
        <f t="shared" ref="O234" si="427">G234+K234</f>
        <v>0</v>
      </c>
      <c r="P234" s="371"/>
      <c r="Q234" s="211"/>
      <c r="R234" s="212"/>
    </row>
    <row r="235" spans="1:18" x14ac:dyDescent="0.25">
      <c r="A235" s="32" t="s">
        <v>73</v>
      </c>
      <c r="B235" s="29" t="s">
        <v>48</v>
      </c>
      <c r="C235" s="663" t="s">
        <v>50</v>
      </c>
      <c r="D235" s="431">
        <f>E235+G235</f>
        <v>2.5</v>
      </c>
      <c r="E235" s="167">
        <v>2.5</v>
      </c>
      <c r="F235" s="221">
        <v>2.4</v>
      </c>
      <c r="G235" s="167"/>
      <c r="H235" s="208">
        <f t="shared" ref="H235:H236" si="428">I235+K235</f>
        <v>0</v>
      </c>
      <c r="I235" s="208"/>
      <c r="J235" s="168"/>
      <c r="K235" s="168"/>
      <c r="L235" s="169">
        <f>M235+O235</f>
        <v>2.5</v>
      </c>
      <c r="M235" s="169">
        <f>E235+I235</f>
        <v>2.5</v>
      </c>
      <c r="N235" s="169">
        <f>F235+J235</f>
        <v>2.4</v>
      </c>
      <c r="O235" s="169">
        <f>G235+K235</f>
        <v>0</v>
      </c>
      <c r="P235" s="371"/>
      <c r="Q235" s="202"/>
      <c r="R235" s="98"/>
    </row>
    <row r="236" spans="1:18" s="37" customFormat="1" ht="39" x14ac:dyDescent="0.25">
      <c r="A236" s="40"/>
      <c r="B236" s="166" t="s">
        <v>510</v>
      </c>
      <c r="C236" s="673"/>
      <c r="D236" s="264"/>
      <c r="E236" s="175"/>
      <c r="F236" s="266"/>
      <c r="G236" s="175"/>
      <c r="H236" s="265">
        <f t="shared" si="428"/>
        <v>0</v>
      </c>
      <c r="I236" s="265"/>
      <c r="J236" s="176"/>
      <c r="K236" s="176"/>
      <c r="L236" s="177"/>
      <c r="M236" s="177"/>
      <c r="N236" s="177"/>
      <c r="O236" s="177"/>
      <c r="P236" s="371"/>
      <c r="Q236" s="211"/>
      <c r="R236" s="212"/>
    </row>
    <row r="237" spans="1:18" x14ac:dyDescent="0.25">
      <c r="A237" s="32" t="s">
        <v>74</v>
      </c>
      <c r="B237" s="6" t="s">
        <v>47</v>
      </c>
      <c r="C237" s="663" t="s">
        <v>50</v>
      </c>
      <c r="D237" s="316">
        <f>E237+G237</f>
        <v>24.7</v>
      </c>
      <c r="E237" s="167">
        <v>24.7</v>
      </c>
      <c r="F237" s="167">
        <v>24.3</v>
      </c>
      <c r="G237" s="167">
        <f t="shared" ref="G237" si="429">SUM(G239:G240)</f>
        <v>0</v>
      </c>
      <c r="H237" s="222">
        <f t="shared" ref="H237:H240" si="430">I237+K237</f>
        <v>0</v>
      </c>
      <c r="I237" s="168">
        <f>SUM(I239:I240)</f>
        <v>0</v>
      </c>
      <c r="J237" s="222">
        <f t="shared" ref="J237:K237" si="431">SUM(J239:J240)</f>
        <v>0</v>
      </c>
      <c r="K237" s="168">
        <f t="shared" si="431"/>
        <v>0</v>
      </c>
      <c r="L237" s="169">
        <f>M237+O237</f>
        <v>24.7</v>
      </c>
      <c r="M237" s="223">
        <f>E237+I237</f>
        <v>24.7</v>
      </c>
      <c r="N237" s="169">
        <f>F237+J237</f>
        <v>24.3</v>
      </c>
      <c r="O237" s="169">
        <f>G237+K237</f>
        <v>0</v>
      </c>
      <c r="P237" s="371"/>
      <c r="Q237" s="202"/>
      <c r="R237" s="98"/>
    </row>
    <row r="238" spans="1:18" hidden="1" x14ac:dyDescent="0.25">
      <c r="A238" s="40"/>
      <c r="B238" s="347" t="s">
        <v>189</v>
      </c>
      <c r="C238" s="664"/>
      <c r="D238" s="350"/>
      <c r="E238" s="175"/>
      <c r="F238" s="175"/>
      <c r="G238" s="175"/>
      <c r="H238" s="267"/>
      <c r="I238" s="176"/>
      <c r="J238" s="267"/>
      <c r="K238" s="176"/>
      <c r="L238" s="177"/>
      <c r="M238" s="268"/>
      <c r="N238" s="177"/>
      <c r="O238" s="177"/>
      <c r="P238" s="371"/>
      <c r="Q238" s="202"/>
      <c r="R238" s="98"/>
    </row>
    <row r="239" spans="1:18" ht="26.25" hidden="1" x14ac:dyDescent="0.25">
      <c r="A239" s="40"/>
      <c r="B239" s="161" t="s">
        <v>456</v>
      </c>
      <c r="C239" s="664"/>
      <c r="D239" s="175">
        <f t="shared" ref="D239" si="432">E239+G239</f>
        <v>0</v>
      </c>
      <c r="E239" s="175"/>
      <c r="F239" s="175"/>
      <c r="G239" s="175"/>
      <c r="H239" s="486">
        <f t="shared" ref="H239" si="433">I239+K239</f>
        <v>0</v>
      </c>
      <c r="I239" s="176"/>
      <c r="J239" s="267"/>
      <c r="K239" s="176"/>
      <c r="L239" s="177">
        <f t="shared" ref="L239" si="434">M239+O239</f>
        <v>0</v>
      </c>
      <c r="M239" s="268">
        <f t="shared" ref="M239" si="435">E239+I239</f>
        <v>0</v>
      </c>
      <c r="N239" s="177">
        <f t="shared" ref="N239" si="436">F239+J239</f>
        <v>0</v>
      </c>
      <c r="O239" s="177"/>
      <c r="P239" s="371"/>
    </row>
    <row r="240" spans="1:18" s="37" customFormat="1" ht="39" x14ac:dyDescent="0.25">
      <c r="A240" s="40"/>
      <c r="B240" s="166" t="s">
        <v>510</v>
      </c>
      <c r="C240" s="673"/>
      <c r="D240" s="170">
        <f>E240+G240</f>
        <v>0</v>
      </c>
      <c r="E240" s="170"/>
      <c r="F240" s="170"/>
      <c r="G240" s="170"/>
      <c r="H240" s="294">
        <f t="shared" si="430"/>
        <v>0</v>
      </c>
      <c r="I240" s="171"/>
      <c r="J240" s="294"/>
      <c r="K240" s="171"/>
      <c r="L240" s="172">
        <f t="shared" ref="L240" si="437">M240+O240</f>
        <v>0</v>
      </c>
      <c r="M240" s="295">
        <f t="shared" ref="M240" si="438">E240+I240</f>
        <v>0</v>
      </c>
      <c r="N240" s="172">
        <f t="shared" ref="N240" si="439">F240+J240</f>
        <v>0</v>
      </c>
      <c r="O240" s="172">
        <f t="shared" ref="O240" si="440">G240+K240</f>
        <v>0</v>
      </c>
      <c r="P240" s="371"/>
      <c r="Q240" s="211"/>
      <c r="R240" s="212"/>
    </row>
    <row r="241" spans="1:18" x14ac:dyDescent="0.25">
      <c r="A241" s="32" t="s">
        <v>75</v>
      </c>
      <c r="B241" s="35" t="s">
        <v>63</v>
      </c>
      <c r="C241" s="663" t="s">
        <v>50</v>
      </c>
      <c r="D241" s="316">
        <f>E241+G241</f>
        <v>7.1</v>
      </c>
      <c r="E241" s="167">
        <v>7.1</v>
      </c>
      <c r="F241" s="167">
        <v>7</v>
      </c>
      <c r="G241" s="167">
        <f t="shared" ref="G241" si="441">SUM(G243:G244)</f>
        <v>0</v>
      </c>
      <c r="H241" s="222">
        <f t="shared" si="390"/>
        <v>0</v>
      </c>
      <c r="I241" s="168">
        <f>SUM(I243:I244)</f>
        <v>0</v>
      </c>
      <c r="J241" s="222">
        <f t="shared" ref="J241:K241" si="442">SUM(J243:J244)</f>
        <v>0</v>
      </c>
      <c r="K241" s="168">
        <f t="shared" si="442"/>
        <v>0</v>
      </c>
      <c r="L241" s="169">
        <f t="shared" ref="L241" si="443">M241+O241</f>
        <v>7.1</v>
      </c>
      <c r="M241" s="223">
        <f t="shared" ref="M241:O241" si="444">E241+I241</f>
        <v>7.1</v>
      </c>
      <c r="N241" s="169">
        <f t="shared" si="444"/>
        <v>7</v>
      </c>
      <c r="O241" s="169">
        <f t="shared" si="444"/>
        <v>0</v>
      </c>
      <c r="P241" s="371"/>
      <c r="Q241" s="202"/>
      <c r="R241" s="98"/>
    </row>
    <row r="242" spans="1:18" hidden="1" x14ac:dyDescent="0.25">
      <c r="A242" s="40"/>
      <c r="B242" s="347" t="s">
        <v>189</v>
      </c>
      <c r="C242" s="664"/>
      <c r="D242" s="350"/>
      <c r="E242" s="175"/>
      <c r="F242" s="175"/>
      <c r="G242" s="175"/>
      <c r="H242" s="267"/>
      <c r="I242" s="176"/>
      <c r="J242" s="267"/>
      <c r="K242" s="176"/>
      <c r="L242" s="177"/>
      <c r="M242" s="268"/>
      <c r="N242" s="177"/>
      <c r="O242" s="177"/>
      <c r="P242" s="371"/>
      <c r="Q242" s="202"/>
      <c r="R242" s="98"/>
    </row>
    <row r="243" spans="1:18" ht="26.25" hidden="1" x14ac:dyDescent="0.25">
      <c r="A243" s="40"/>
      <c r="B243" s="161" t="s">
        <v>456</v>
      </c>
      <c r="C243" s="664"/>
      <c r="D243" s="175">
        <f t="shared" ref="D243" si="445">E243+G243</f>
        <v>0</v>
      </c>
      <c r="E243" s="175"/>
      <c r="F243" s="175"/>
      <c r="G243" s="175"/>
      <c r="H243" s="486">
        <f t="shared" ref="H243" si="446">I243+K243</f>
        <v>0</v>
      </c>
      <c r="I243" s="176"/>
      <c r="J243" s="267"/>
      <c r="K243" s="176"/>
      <c r="L243" s="177">
        <f t="shared" ref="L243" si="447">M243+O243</f>
        <v>0</v>
      </c>
      <c r="M243" s="268">
        <f t="shared" ref="M243" si="448">E243+I243</f>
        <v>0</v>
      </c>
      <c r="N243" s="177">
        <f t="shared" ref="N243" si="449">F243+J243</f>
        <v>0</v>
      </c>
      <c r="O243" s="177"/>
      <c r="P243" s="371"/>
    </row>
    <row r="244" spans="1:18" s="37" customFormat="1" ht="39" x14ac:dyDescent="0.25">
      <c r="A244" s="237"/>
      <c r="B244" s="166" t="s">
        <v>510</v>
      </c>
      <c r="C244" s="673"/>
      <c r="D244" s="170">
        <f>E244+G244</f>
        <v>0</v>
      </c>
      <c r="E244" s="170"/>
      <c r="F244" s="170"/>
      <c r="G244" s="170"/>
      <c r="H244" s="294">
        <f t="shared" si="390"/>
        <v>0</v>
      </c>
      <c r="I244" s="171"/>
      <c r="J244" s="294"/>
      <c r="K244" s="171"/>
      <c r="L244" s="172">
        <f t="shared" ref="L244" si="450">M244+O244</f>
        <v>0</v>
      </c>
      <c r="M244" s="295">
        <f t="shared" ref="M244" si="451">E244+I244</f>
        <v>0</v>
      </c>
      <c r="N244" s="172">
        <f t="shared" ref="N244" si="452">F244+J244</f>
        <v>0</v>
      </c>
      <c r="O244" s="172">
        <f t="shared" ref="O244" si="453">G244+K244</f>
        <v>0</v>
      </c>
      <c r="P244" s="371"/>
      <c r="Q244" s="211"/>
      <c r="R244" s="212"/>
    </row>
    <row r="245" spans="1:18" hidden="1" x14ac:dyDescent="0.25">
      <c r="A245" s="32" t="s">
        <v>118</v>
      </c>
      <c r="B245" s="35" t="s">
        <v>49</v>
      </c>
      <c r="C245" s="665" t="s">
        <v>50</v>
      </c>
      <c r="D245" s="360">
        <f>E245+G245</f>
        <v>0</v>
      </c>
      <c r="E245" s="175"/>
      <c r="F245" s="342"/>
      <c r="G245" s="342">
        <f t="shared" ref="G245" si="454">SUM(G247:G248)</f>
        <v>0</v>
      </c>
      <c r="H245" s="265">
        <f t="shared" ref="H245:H248" si="455">I245+K245</f>
        <v>0</v>
      </c>
      <c r="I245" s="176">
        <f>SUM(I247:I248)</f>
        <v>0</v>
      </c>
      <c r="J245" s="176">
        <f t="shared" ref="J245:K245" si="456">SUM(J247:J248)</f>
        <v>0</v>
      </c>
      <c r="K245" s="363">
        <f t="shared" si="456"/>
        <v>0</v>
      </c>
      <c r="L245" s="444">
        <f t="shared" ref="L245" si="457">M245+O245</f>
        <v>0</v>
      </c>
      <c r="M245" s="177">
        <f t="shared" ref="M245" si="458">E245+I245</f>
        <v>0</v>
      </c>
      <c r="N245" s="268">
        <f t="shared" ref="N245" si="459">F245+J245</f>
        <v>0</v>
      </c>
      <c r="O245" s="177">
        <f t="shared" ref="O245" si="460">G245+K245</f>
        <v>0</v>
      </c>
      <c r="P245" s="371"/>
      <c r="Q245" s="202"/>
      <c r="R245" s="98"/>
    </row>
    <row r="246" spans="1:18" hidden="1" x14ac:dyDescent="0.25">
      <c r="A246" s="40"/>
      <c r="B246" s="347" t="s">
        <v>189</v>
      </c>
      <c r="C246" s="665"/>
      <c r="D246" s="360"/>
      <c r="E246" s="175"/>
      <c r="F246" s="342"/>
      <c r="G246" s="219"/>
      <c r="H246" s="265"/>
      <c r="I246" s="265"/>
      <c r="J246" s="176"/>
      <c r="K246" s="363"/>
      <c r="L246" s="444"/>
      <c r="M246" s="177"/>
      <c r="N246" s="268"/>
      <c r="O246" s="177"/>
      <c r="P246" s="371"/>
      <c r="Q246" s="202"/>
      <c r="R246" s="98"/>
    </row>
    <row r="247" spans="1:18" ht="26.25" hidden="1" x14ac:dyDescent="0.25">
      <c r="A247" s="40"/>
      <c r="B247" s="161" t="s">
        <v>456</v>
      </c>
      <c r="C247" s="665"/>
      <c r="D247" s="264">
        <f t="shared" ref="D247" si="461">E247+G247</f>
        <v>0</v>
      </c>
      <c r="E247" s="175"/>
      <c r="F247" s="342"/>
      <c r="G247" s="219"/>
      <c r="H247" s="68"/>
      <c r="I247" s="68"/>
      <c r="J247" s="68"/>
      <c r="K247" s="442"/>
      <c r="L247" s="444">
        <f t="shared" ref="L247" si="462">M247+O247</f>
        <v>0</v>
      </c>
      <c r="M247" s="177">
        <f t="shared" ref="M247" si="463">E247+I247</f>
        <v>0</v>
      </c>
      <c r="N247" s="268">
        <f t="shared" ref="N247" si="464">F247+J247</f>
        <v>0</v>
      </c>
      <c r="O247" s="177"/>
      <c r="P247" s="371"/>
    </row>
    <row r="248" spans="1:18" s="37" customFormat="1" ht="26.25" hidden="1" x14ac:dyDescent="0.25">
      <c r="A248" s="237"/>
      <c r="B248" s="166" t="s">
        <v>448</v>
      </c>
      <c r="C248" s="666"/>
      <c r="D248" s="264">
        <f>E248+G248</f>
        <v>0</v>
      </c>
      <c r="E248" s="175"/>
      <c r="F248" s="342"/>
      <c r="G248" s="266"/>
      <c r="H248" s="176">
        <f t="shared" si="455"/>
        <v>0</v>
      </c>
      <c r="I248" s="265"/>
      <c r="J248" s="176"/>
      <c r="K248" s="363"/>
      <c r="L248" s="444">
        <f t="shared" ref="L248" si="465">M248+O248</f>
        <v>0</v>
      </c>
      <c r="M248" s="177">
        <f t="shared" ref="M248" si="466">E248+I248</f>
        <v>0</v>
      </c>
      <c r="N248" s="268">
        <f t="shared" ref="N248:N249" si="467">F248+J248</f>
        <v>0</v>
      </c>
      <c r="O248" s="177">
        <f t="shared" ref="O248:O249" si="468">G248+K248</f>
        <v>0</v>
      </c>
      <c r="P248" s="371"/>
      <c r="Q248" s="211"/>
      <c r="R248" s="212"/>
    </row>
    <row r="249" spans="1:18" s="37" customFormat="1" x14ac:dyDescent="0.25">
      <c r="A249" s="380" t="s">
        <v>76</v>
      </c>
      <c r="B249" s="26" t="s">
        <v>163</v>
      </c>
      <c r="C249" s="525" t="s">
        <v>50</v>
      </c>
      <c r="D249" s="316">
        <f>E249+G249</f>
        <v>429.3</v>
      </c>
      <c r="E249" s="266">
        <v>429.3</v>
      </c>
      <c r="F249" s="167">
        <v>357</v>
      </c>
      <c r="G249" s="266">
        <f t="shared" ref="G249" si="469">G252+G253+G251</f>
        <v>0</v>
      </c>
      <c r="H249" s="168">
        <f t="shared" ref="H249" si="470">I249+K249</f>
        <v>0</v>
      </c>
      <c r="I249" s="267">
        <f>I252+I253+I251</f>
        <v>0</v>
      </c>
      <c r="J249" s="168">
        <f t="shared" ref="J249:K249" si="471">J252+J253+J251</f>
        <v>0</v>
      </c>
      <c r="K249" s="267">
        <f t="shared" si="471"/>
        <v>0</v>
      </c>
      <c r="L249" s="169">
        <f t="shared" ref="L249" si="472">M249+O249</f>
        <v>429.3</v>
      </c>
      <c r="M249" s="268">
        <f>E249+I249</f>
        <v>429.3</v>
      </c>
      <c r="N249" s="169">
        <f t="shared" si="467"/>
        <v>357</v>
      </c>
      <c r="O249" s="169">
        <f t="shared" si="468"/>
        <v>0</v>
      </c>
      <c r="P249" s="371"/>
      <c r="Q249" s="2"/>
      <c r="R249" s="2"/>
    </row>
    <row r="250" spans="1:18" s="37" customFormat="1" hidden="1" x14ac:dyDescent="0.25">
      <c r="A250" s="234"/>
      <c r="B250" s="158" t="s">
        <v>189</v>
      </c>
      <c r="C250" s="525"/>
      <c r="D250" s="175"/>
      <c r="E250" s="266"/>
      <c r="F250" s="175"/>
      <c r="G250" s="266"/>
      <c r="H250" s="176"/>
      <c r="I250" s="267"/>
      <c r="J250" s="176"/>
      <c r="K250" s="267"/>
      <c r="L250" s="177"/>
      <c r="M250" s="268"/>
      <c r="N250" s="177"/>
      <c r="O250" s="177"/>
      <c r="P250" s="371"/>
      <c r="Q250" s="2"/>
      <c r="R250" s="2"/>
    </row>
    <row r="251" spans="1:18" s="37" customFormat="1" ht="26.25" hidden="1" x14ac:dyDescent="0.25">
      <c r="A251" s="234"/>
      <c r="B251" s="161" t="s">
        <v>456</v>
      </c>
      <c r="C251" s="525"/>
      <c r="D251" s="175">
        <f>E251+G251</f>
        <v>0</v>
      </c>
      <c r="E251" s="266"/>
      <c r="F251" s="175"/>
      <c r="G251" s="266"/>
      <c r="H251" s="176">
        <f t="shared" ref="H251" si="473">I251+K251</f>
        <v>0</v>
      </c>
      <c r="I251" s="267"/>
      <c r="J251" s="176"/>
      <c r="K251" s="267"/>
      <c r="L251" s="177">
        <f t="shared" ref="L251" si="474">M251+O251</f>
        <v>0</v>
      </c>
      <c r="M251" s="268">
        <f t="shared" ref="M251" si="475">E251+I251</f>
        <v>0</v>
      </c>
      <c r="N251" s="177">
        <f t="shared" ref="N251" si="476">F251+J251</f>
        <v>0</v>
      </c>
      <c r="O251" s="177"/>
      <c r="P251" s="371"/>
      <c r="Q251" s="2"/>
      <c r="R251" s="2"/>
    </row>
    <row r="252" spans="1:18" s="37" customFormat="1" ht="26.25" hidden="1" x14ac:dyDescent="0.25">
      <c r="A252" s="234"/>
      <c r="B252" s="162" t="s">
        <v>448</v>
      </c>
      <c r="C252" s="525"/>
      <c r="D252" s="175">
        <f>E252+G252</f>
        <v>0</v>
      </c>
      <c r="E252" s="266"/>
      <c r="F252" s="175"/>
      <c r="G252" s="266"/>
      <c r="H252" s="176">
        <f t="shared" si="390"/>
        <v>0</v>
      </c>
      <c r="I252" s="267"/>
      <c r="J252" s="176"/>
      <c r="K252" s="267"/>
      <c r="L252" s="177">
        <f t="shared" ref="L252" si="477">M252+O252</f>
        <v>0</v>
      </c>
      <c r="M252" s="268">
        <f t="shared" ref="M252" si="478">E252+I252</f>
        <v>0</v>
      </c>
      <c r="N252" s="177">
        <f t="shared" ref="N252:N253" si="479">F252+J252</f>
        <v>0</v>
      </c>
      <c r="O252" s="177"/>
      <c r="P252" s="371"/>
      <c r="Q252" s="2"/>
      <c r="R252" s="2"/>
    </row>
    <row r="253" spans="1:18" ht="24" customHeight="1" x14ac:dyDescent="0.25">
      <c r="A253" s="299"/>
      <c r="B253" s="263" t="s">
        <v>486</v>
      </c>
      <c r="C253" s="526"/>
      <c r="D253" s="175">
        <f>E253+G253</f>
        <v>0</v>
      </c>
      <c r="E253" s="266"/>
      <c r="F253" s="175"/>
      <c r="G253" s="266"/>
      <c r="H253" s="176">
        <f t="shared" ref="H253" si="480">I253+K253</f>
        <v>0</v>
      </c>
      <c r="I253" s="267"/>
      <c r="J253" s="176"/>
      <c r="K253" s="267"/>
      <c r="L253" s="177">
        <f>M253+O253</f>
        <v>0</v>
      </c>
      <c r="M253" s="268">
        <f>E253+I253</f>
        <v>0</v>
      </c>
      <c r="N253" s="177">
        <f t="shared" si="479"/>
        <v>0</v>
      </c>
      <c r="O253" s="177">
        <f t="shared" ref="O253" si="481">G253+K253</f>
        <v>0</v>
      </c>
      <c r="P253" s="371"/>
      <c r="R253" s="216"/>
    </row>
    <row r="254" spans="1:18" x14ac:dyDescent="0.25">
      <c r="A254" s="418" t="s">
        <v>77</v>
      </c>
      <c r="B254" s="87" t="s">
        <v>172</v>
      </c>
      <c r="C254" s="356"/>
      <c r="D254" s="21">
        <f t="shared" ref="D254:K254" si="482">D103+D112+D116+D121+D126+D130+D134+D139+D143+D148+D152+D157+D161+D165+D169+D173+D177+D186+D194+D198+D203+D207+D211+D215+D219+D223+D227+D231+D235+D237+D241+D245+D249+D182+D190</f>
        <v>1478.8</v>
      </c>
      <c r="E254" s="21">
        <f t="shared" si="482"/>
        <v>678.8</v>
      </c>
      <c r="F254" s="21">
        <f t="shared" si="482"/>
        <v>394.8</v>
      </c>
      <c r="G254" s="21">
        <f t="shared" si="482"/>
        <v>800</v>
      </c>
      <c r="H254" s="21">
        <f t="shared" si="482"/>
        <v>0</v>
      </c>
      <c r="I254" s="21">
        <f t="shared" si="482"/>
        <v>0</v>
      </c>
      <c r="J254" s="21">
        <f t="shared" si="482"/>
        <v>0</v>
      </c>
      <c r="K254" s="21">
        <f t="shared" si="482"/>
        <v>0</v>
      </c>
      <c r="L254" s="21">
        <f t="shared" ref="L254" si="483">M254+O254</f>
        <v>1478.8</v>
      </c>
      <c r="M254" s="21">
        <f>M103+M112+M116+M121+M126+M130+M134+M139+M143+M148+M152+M157+M161+M165+M169+M173+M177+M186+M194+M198+M203+M207+M211+M215+M219+M223+M227+M231+M235+M237+M241+M245+M249+M182+M190</f>
        <v>678.8</v>
      </c>
      <c r="N254" s="21">
        <f>N103+N112+N116+N121+N126+N130+N134+N139+N143+N148+N152+N157+N161+N165+N169+N173+N177+N186+N194+N198+N203+N207+N211+N215+N219+N223+N227+N231+N235+N237+N241+N245+N249+N182+N190</f>
        <v>394.8</v>
      </c>
      <c r="O254" s="21">
        <f>O103+O112+O116+O121+O126+O130+O134+O139+O143+O148+O152+O157+O161+O165+O169+O173+O177+O186+O194+O198+O203+O207+O211+O215+O219+O223+O227+O231+O235+O237+O241+O245+O249+O182+O190</f>
        <v>800</v>
      </c>
      <c r="P254" s="372"/>
    </row>
    <row r="255" spans="1:18" hidden="1" x14ac:dyDescent="0.25">
      <c r="A255" s="32"/>
      <c r="B255" s="567" t="s">
        <v>176</v>
      </c>
      <c r="C255" s="568"/>
      <c r="D255" s="568"/>
      <c r="E255" s="568"/>
      <c r="F255" s="568"/>
      <c r="G255" s="568"/>
      <c r="H255" s="568"/>
      <c r="I255" s="568"/>
      <c r="J255" s="568"/>
      <c r="K255" s="568"/>
      <c r="L255" s="568"/>
      <c r="M255" s="568"/>
      <c r="N255" s="568"/>
      <c r="O255" s="569"/>
      <c r="P255" s="357"/>
      <c r="Q255" s="202"/>
      <c r="R255" s="98"/>
    </row>
    <row r="256" spans="1:18" hidden="1" x14ac:dyDescent="0.25">
      <c r="A256" s="380"/>
      <c r="B256" s="35" t="s">
        <v>20</v>
      </c>
      <c r="C256" s="501" t="s">
        <v>25</v>
      </c>
      <c r="D256" s="218">
        <f t="shared" ref="D256" si="484">E256+G256</f>
        <v>0</v>
      </c>
      <c r="E256" s="167">
        <f>E258+E259</f>
        <v>0</v>
      </c>
      <c r="F256" s="167">
        <f t="shared" ref="F256:G256" si="485">F258+F259</f>
        <v>0</v>
      </c>
      <c r="G256" s="167">
        <f t="shared" si="485"/>
        <v>0</v>
      </c>
      <c r="H256" s="168">
        <f>I256+K256</f>
        <v>0</v>
      </c>
      <c r="I256" s="168">
        <f>I258+I259</f>
        <v>0</v>
      </c>
      <c r="J256" s="168">
        <f t="shared" ref="J256:K256" si="486">J258+J259</f>
        <v>0</v>
      </c>
      <c r="K256" s="168">
        <f t="shared" si="486"/>
        <v>0</v>
      </c>
      <c r="L256" s="169">
        <f>M256+O256</f>
        <v>0</v>
      </c>
      <c r="M256" s="169">
        <f>E256+I256</f>
        <v>0</v>
      </c>
      <c r="N256" s="169">
        <f>F256+J256</f>
        <v>0</v>
      </c>
      <c r="O256" s="169">
        <f>G256+K256</f>
        <v>0</v>
      </c>
      <c r="P256" s="371"/>
      <c r="Q256" s="202"/>
      <c r="R256" s="98"/>
    </row>
    <row r="257" spans="1:18" hidden="1" x14ac:dyDescent="0.25">
      <c r="A257" s="234"/>
      <c r="B257" s="158" t="s">
        <v>189</v>
      </c>
      <c r="C257" s="348"/>
      <c r="D257" s="342"/>
      <c r="E257" s="175"/>
      <c r="F257" s="175"/>
      <c r="G257" s="175"/>
      <c r="H257" s="176"/>
      <c r="I257" s="176"/>
      <c r="J257" s="176"/>
      <c r="K257" s="176"/>
      <c r="L257" s="177"/>
      <c r="M257" s="177"/>
      <c r="N257" s="177"/>
      <c r="O257" s="177"/>
      <c r="P257" s="371"/>
      <c r="Q257" s="202"/>
      <c r="R257" s="98"/>
    </row>
    <row r="258" spans="1:18" ht="26.25" hidden="1" x14ac:dyDescent="0.25">
      <c r="A258" s="234"/>
      <c r="B258" s="498" t="s">
        <v>411</v>
      </c>
      <c r="C258" s="502"/>
      <c r="D258" s="218">
        <f t="shared" ref="D258:D259" si="487">E258+G258</f>
        <v>0</v>
      </c>
      <c r="E258" s="67"/>
      <c r="F258" s="67"/>
      <c r="G258" s="67"/>
      <c r="H258" s="168">
        <f>I258+K258</f>
        <v>0</v>
      </c>
      <c r="I258" s="68"/>
      <c r="J258" s="68"/>
      <c r="K258" s="68"/>
      <c r="L258" s="169">
        <f>M258+O258</f>
        <v>0</v>
      </c>
      <c r="M258" s="169">
        <f t="shared" ref="M258:O259" si="488">E258+I258</f>
        <v>0</v>
      </c>
      <c r="N258" s="169">
        <f t="shared" si="488"/>
        <v>0</v>
      </c>
      <c r="O258" s="169">
        <f t="shared" si="488"/>
        <v>0</v>
      </c>
      <c r="P258" s="371"/>
      <c r="Q258" s="202"/>
      <c r="R258" s="98"/>
    </row>
    <row r="259" spans="1:18" ht="39" hidden="1" x14ac:dyDescent="0.25">
      <c r="A259" s="299"/>
      <c r="B259" s="500" t="s">
        <v>412</v>
      </c>
      <c r="C259" s="503"/>
      <c r="D259" s="346">
        <f t="shared" si="487"/>
        <v>0</v>
      </c>
      <c r="E259" s="67"/>
      <c r="F259" s="67"/>
      <c r="G259" s="67"/>
      <c r="H259" s="68">
        <f>I259+K259</f>
        <v>0</v>
      </c>
      <c r="I259" s="68"/>
      <c r="J259" s="68"/>
      <c r="K259" s="68"/>
      <c r="L259" s="69">
        <f>M259+O259</f>
        <v>0</v>
      </c>
      <c r="M259" s="69">
        <f t="shared" si="488"/>
        <v>0</v>
      </c>
      <c r="N259" s="69">
        <f t="shared" si="488"/>
        <v>0</v>
      </c>
      <c r="O259" s="69">
        <f t="shared" si="488"/>
        <v>0</v>
      </c>
      <c r="P259" s="371"/>
      <c r="Q259" s="202"/>
      <c r="R259" s="98"/>
    </row>
    <row r="260" spans="1:18" hidden="1" x14ac:dyDescent="0.25">
      <c r="A260" s="237"/>
      <c r="B260" s="87" t="s">
        <v>173</v>
      </c>
      <c r="C260" s="204"/>
      <c r="D260" s="86">
        <f>D256</f>
        <v>0</v>
      </c>
      <c r="E260" s="86">
        <f t="shared" ref="E260:O260" si="489">E256</f>
        <v>0</v>
      </c>
      <c r="F260" s="86">
        <f t="shared" si="489"/>
        <v>0</v>
      </c>
      <c r="G260" s="86">
        <f t="shared" si="489"/>
        <v>0</v>
      </c>
      <c r="H260" s="217">
        <f t="shared" si="489"/>
        <v>0</v>
      </c>
      <c r="I260" s="217">
        <f t="shared" si="489"/>
        <v>0</v>
      </c>
      <c r="J260" s="217">
        <f t="shared" si="489"/>
        <v>0</v>
      </c>
      <c r="K260" s="217">
        <f t="shared" si="489"/>
        <v>0</v>
      </c>
      <c r="L260" s="87">
        <f t="shared" si="489"/>
        <v>0</v>
      </c>
      <c r="M260" s="87">
        <f t="shared" si="489"/>
        <v>0</v>
      </c>
      <c r="N260" s="87">
        <f t="shared" si="489"/>
        <v>0</v>
      </c>
      <c r="O260" s="87">
        <f t="shared" si="489"/>
        <v>0</v>
      </c>
      <c r="P260" s="372"/>
      <c r="Q260" s="202"/>
      <c r="R260" s="216"/>
    </row>
    <row r="261" spans="1:18" x14ac:dyDescent="0.25">
      <c r="A261" s="32" t="s">
        <v>78</v>
      </c>
      <c r="B261" s="567" t="s">
        <v>64</v>
      </c>
      <c r="C261" s="661"/>
      <c r="D261" s="661"/>
      <c r="E261" s="661"/>
      <c r="F261" s="661"/>
      <c r="G261" s="661"/>
      <c r="H261" s="661"/>
      <c r="I261" s="661"/>
      <c r="J261" s="661"/>
      <c r="K261" s="661"/>
      <c r="L261" s="661"/>
      <c r="M261" s="661"/>
      <c r="N261" s="661"/>
      <c r="O261" s="672"/>
      <c r="P261" s="357"/>
    </row>
    <row r="262" spans="1:18" x14ac:dyDescent="0.25">
      <c r="A262" s="32" t="s">
        <v>79</v>
      </c>
      <c r="B262" s="17" t="s">
        <v>20</v>
      </c>
      <c r="C262" s="551" t="s">
        <v>30</v>
      </c>
      <c r="D262" s="167">
        <f t="shared" ref="D262:D266" si="490">E262+G262</f>
        <v>83</v>
      </c>
      <c r="E262" s="167">
        <f>E264+E265+E266</f>
        <v>0</v>
      </c>
      <c r="F262" s="167">
        <f t="shared" ref="F262" si="491">F264+F265+F266</f>
        <v>0</v>
      </c>
      <c r="G262" s="167">
        <v>83</v>
      </c>
      <c r="H262" s="168">
        <f>I262+K262</f>
        <v>0</v>
      </c>
      <c r="I262" s="168">
        <f>I264+I265+I266</f>
        <v>0</v>
      </c>
      <c r="J262" s="168">
        <f t="shared" ref="J262:K262" si="492">J264+J265+J266</f>
        <v>0</v>
      </c>
      <c r="K262" s="320">
        <f t="shared" si="492"/>
        <v>0</v>
      </c>
      <c r="L262" s="443">
        <f>M262+O262</f>
        <v>83</v>
      </c>
      <c r="M262" s="169">
        <f t="shared" ref="M262" si="493">E262+I262</f>
        <v>0</v>
      </c>
      <c r="N262" s="223">
        <f t="shared" ref="N262" si="494">F262+J262</f>
        <v>0</v>
      </c>
      <c r="O262" s="169">
        <f t="shared" ref="O262" si="495">G262+K262</f>
        <v>83</v>
      </c>
      <c r="P262" s="371"/>
    </row>
    <row r="263" spans="1:18" hidden="1" x14ac:dyDescent="0.25">
      <c r="A263" s="40"/>
      <c r="B263" s="446" t="s">
        <v>189</v>
      </c>
      <c r="C263" s="552"/>
      <c r="D263" s="175">
        <f t="shared" si="490"/>
        <v>0</v>
      </c>
      <c r="E263" s="175"/>
      <c r="F263" s="175"/>
      <c r="G263" s="175"/>
      <c r="H263" s="176">
        <f>I263+K263</f>
        <v>0</v>
      </c>
      <c r="I263" s="176"/>
      <c r="J263" s="176"/>
      <c r="K263" s="363"/>
      <c r="L263" s="444"/>
      <c r="M263" s="177"/>
      <c r="N263" s="268"/>
      <c r="O263" s="177"/>
      <c r="P263" s="371"/>
    </row>
    <row r="264" spans="1:18" ht="40.5" customHeight="1" x14ac:dyDescent="0.25">
      <c r="A264" s="40"/>
      <c r="B264" s="449" t="s">
        <v>463</v>
      </c>
      <c r="C264" s="552"/>
      <c r="D264" s="170">
        <f t="shared" si="490"/>
        <v>0</v>
      </c>
      <c r="E264" s="170"/>
      <c r="F264" s="170"/>
      <c r="G264" s="170"/>
      <c r="H264" s="171"/>
      <c r="I264" s="171"/>
      <c r="J264" s="171"/>
      <c r="K264" s="321"/>
      <c r="L264" s="444">
        <f t="shared" ref="L264:L318" si="496">M264+O264</f>
        <v>0</v>
      </c>
      <c r="M264" s="172">
        <f t="shared" ref="M264" si="497">E264+I264</f>
        <v>0</v>
      </c>
      <c r="N264" s="268">
        <f t="shared" ref="N264" si="498">F264+J264</f>
        <v>0</v>
      </c>
      <c r="O264" s="172">
        <f t="shared" ref="O264" si="499">G264+K264</f>
        <v>0</v>
      </c>
      <c r="P264" s="371"/>
    </row>
    <row r="265" spans="1:18" ht="26.25" hidden="1" x14ac:dyDescent="0.25">
      <c r="A265" s="40"/>
      <c r="B265" s="359" t="s">
        <v>411</v>
      </c>
      <c r="C265" s="553"/>
      <c r="D265" s="342">
        <f t="shared" si="490"/>
        <v>0</v>
      </c>
      <c r="E265" s="317"/>
      <c r="F265" s="170"/>
      <c r="G265" s="317"/>
      <c r="H265" s="171">
        <f>I265+K265</f>
        <v>0</v>
      </c>
      <c r="I265" s="171"/>
      <c r="J265" s="171"/>
      <c r="K265" s="321"/>
      <c r="L265" s="177">
        <f t="shared" si="496"/>
        <v>0</v>
      </c>
      <c r="M265" s="215">
        <f t="shared" ref="M265" si="500">E265+I265</f>
        <v>0</v>
      </c>
      <c r="N265" s="172">
        <f t="shared" ref="N265" si="501">F265+J265</f>
        <v>0</v>
      </c>
      <c r="O265" s="172">
        <f t="shared" ref="O265" si="502">G265+K265</f>
        <v>0</v>
      </c>
      <c r="P265" s="371"/>
    </row>
    <row r="266" spans="1:18" ht="26.25" hidden="1" x14ac:dyDescent="0.25">
      <c r="A266" s="237"/>
      <c r="B266" s="447" t="s">
        <v>298</v>
      </c>
      <c r="C266" s="554"/>
      <c r="D266" s="218">
        <f t="shared" si="490"/>
        <v>0</v>
      </c>
      <c r="E266" s="499"/>
      <c r="F266" s="67"/>
      <c r="G266" s="346"/>
      <c r="H266" s="68">
        <f>I266+K266</f>
        <v>0</v>
      </c>
      <c r="I266" s="171"/>
      <c r="J266" s="171"/>
      <c r="K266" s="321"/>
      <c r="L266" s="69">
        <f t="shared" ref="L266" si="503">M266+O266</f>
        <v>0</v>
      </c>
      <c r="M266" s="215">
        <f t="shared" ref="M266" si="504">E266+I266</f>
        <v>0</v>
      </c>
      <c r="N266" s="172">
        <f t="shared" ref="N266" si="505">F266+J266</f>
        <v>0</v>
      </c>
      <c r="O266" s="172">
        <f t="shared" ref="O266" si="506">G266+K266</f>
        <v>0</v>
      </c>
      <c r="P266" s="371"/>
    </row>
    <row r="267" spans="1:18" hidden="1" x14ac:dyDescent="0.25">
      <c r="A267" s="40" t="s">
        <v>122</v>
      </c>
      <c r="B267" s="35" t="s">
        <v>7</v>
      </c>
      <c r="C267" s="552" t="s">
        <v>30</v>
      </c>
      <c r="D267" s="167">
        <f t="shared" ref="D267:D318" si="507">E267+G267</f>
        <v>0</v>
      </c>
      <c r="E267" s="221"/>
      <c r="F267" s="167"/>
      <c r="G267" s="221"/>
      <c r="H267" s="168">
        <f t="shared" ref="H267:H319" si="508">I267+K267</f>
        <v>0</v>
      </c>
      <c r="I267" s="222"/>
      <c r="J267" s="168"/>
      <c r="K267" s="222">
        <f t="shared" ref="K267" si="509">K269+K270</f>
        <v>0</v>
      </c>
      <c r="L267" s="177">
        <f t="shared" si="496"/>
        <v>0</v>
      </c>
      <c r="M267" s="223">
        <f t="shared" ref="M267:M318" si="510">E267+I267</f>
        <v>0</v>
      </c>
      <c r="N267" s="169">
        <f t="shared" ref="N267:N318" si="511">F267+J267</f>
        <v>0</v>
      </c>
      <c r="O267" s="214">
        <f t="shared" ref="O267:O318" si="512">G267+K267</f>
        <v>0</v>
      </c>
      <c r="P267" s="371"/>
      <c r="Q267" s="202"/>
      <c r="R267" s="98"/>
    </row>
    <row r="268" spans="1:18" hidden="1" x14ac:dyDescent="0.25">
      <c r="A268" s="40"/>
      <c r="B268" s="158" t="s">
        <v>189</v>
      </c>
      <c r="C268" s="556"/>
      <c r="D268" s="175"/>
      <c r="E268" s="266"/>
      <c r="F268" s="175"/>
      <c r="G268" s="266"/>
      <c r="H268" s="176"/>
      <c r="I268" s="267"/>
      <c r="J268" s="176"/>
      <c r="K268" s="267"/>
      <c r="L268" s="177"/>
      <c r="M268" s="268"/>
      <c r="N268" s="177"/>
      <c r="O268" s="270"/>
      <c r="P268" s="371"/>
      <c r="Q268" s="202"/>
      <c r="R268" s="98"/>
    </row>
    <row r="269" spans="1:18" ht="26.25" hidden="1" x14ac:dyDescent="0.25">
      <c r="A269" s="40"/>
      <c r="B269" s="161" t="s">
        <v>456</v>
      </c>
      <c r="C269" s="454"/>
      <c r="D269" s="170">
        <f t="shared" si="507"/>
        <v>0</v>
      </c>
      <c r="E269" s="317"/>
      <c r="F269" s="170"/>
      <c r="G269" s="317"/>
      <c r="H269" s="171">
        <f t="shared" si="508"/>
        <v>0</v>
      </c>
      <c r="I269" s="294"/>
      <c r="J269" s="171"/>
      <c r="K269" s="294"/>
      <c r="L269" s="172">
        <f t="shared" si="496"/>
        <v>0</v>
      </c>
      <c r="M269" s="295">
        <f t="shared" si="510"/>
        <v>0</v>
      </c>
      <c r="N269" s="172">
        <f t="shared" si="511"/>
        <v>0</v>
      </c>
      <c r="O269" s="215">
        <f t="shared" si="512"/>
        <v>0</v>
      </c>
      <c r="P269" s="371"/>
      <c r="Q269" s="202"/>
      <c r="R269" s="98"/>
    </row>
    <row r="270" spans="1:18" s="37" customFormat="1" ht="25.5" hidden="1" x14ac:dyDescent="0.25">
      <c r="A270" s="237"/>
      <c r="B270" s="319" t="s">
        <v>360</v>
      </c>
      <c r="C270" s="552"/>
      <c r="D270" s="175">
        <f t="shared" si="507"/>
        <v>0</v>
      </c>
      <c r="E270" s="266"/>
      <c r="F270" s="175"/>
      <c r="G270" s="266"/>
      <c r="H270" s="176">
        <f t="shared" si="508"/>
        <v>0</v>
      </c>
      <c r="I270" s="267"/>
      <c r="J270" s="176"/>
      <c r="K270" s="267"/>
      <c r="L270" s="177">
        <f t="shared" si="496"/>
        <v>0</v>
      </c>
      <c r="M270" s="268">
        <f t="shared" si="510"/>
        <v>0</v>
      </c>
      <c r="N270" s="177">
        <f t="shared" si="511"/>
        <v>0</v>
      </c>
      <c r="O270" s="270">
        <f t="shared" si="512"/>
        <v>0</v>
      </c>
      <c r="P270" s="371"/>
      <c r="Q270" s="211"/>
      <c r="R270" s="212"/>
    </row>
    <row r="271" spans="1:18" ht="17.25" hidden="1" customHeight="1" x14ac:dyDescent="0.25">
      <c r="A271" s="32" t="s">
        <v>123</v>
      </c>
      <c r="B271" s="35" t="s">
        <v>10</v>
      </c>
      <c r="C271" s="561" t="s">
        <v>30</v>
      </c>
      <c r="D271" s="221">
        <f t="shared" si="507"/>
        <v>0</v>
      </c>
      <c r="E271" s="167"/>
      <c r="F271" s="221"/>
      <c r="G271" s="167">
        <f>G273+G274</f>
        <v>0</v>
      </c>
      <c r="H271" s="222">
        <f t="shared" si="508"/>
        <v>0</v>
      </c>
      <c r="I271" s="168"/>
      <c r="J271" s="222"/>
      <c r="K271" s="320">
        <f>K273+K274</f>
        <v>0</v>
      </c>
      <c r="L271" s="443">
        <f t="shared" si="496"/>
        <v>0</v>
      </c>
      <c r="M271" s="169">
        <f t="shared" si="510"/>
        <v>0</v>
      </c>
      <c r="N271" s="223">
        <f t="shared" si="511"/>
        <v>0</v>
      </c>
      <c r="O271" s="169">
        <f t="shared" si="512"/>
        <v>0</v>
      </c>
      <c r="P271" s="371"/>
      <c r="Q271" s="202"/>
      <c r="R271" s="98"/>
    </row>
    <row r="272" spans="1:18" ht="17.25" hidden="1" customHeight="1" x14ac:dyDescent="0.25">
      <c r="A272" s="40"/>
      <c r="B272" s="158" t="s">
        <v>189</v>
      </c>
      <c r="C272" s="557"/>
      <c r="D272" s="266"/>
      <c r="E272" s="175"/>
      <c r="F272" s="266"/>
      <c r="G272" s="175"/>
      <c r="H272" s="267"/>
      <c r="I272" s="176"/>
      <c r="J272" s="267"/>
      <c r="K272" s="363"/>
      <c r="L272" s="444"/>
      <c r="M272" s="177"/>
      <c r="N272" s="268"/>
      <c r="O272" s="177"/>
      <c r="P272" s="371"/>
      <c r="Q272" s="202"/>
      <c r="R272" s="98"/>
    </row>
    <row r="273" spans="1:18" ht="26.25" hidden="1" x14ac:dyDescent="0.25">
      <c r="A273" s="40"/>
      <c r="B273" s="161" t="s">
        <v>456</v>
      </c>
      <c r="C273" s="554"/>
      <c r="D273" s="432">
        <f>E273+G273</f>
        <v>0</v>
      </c>
      <c r="E273" s="170"/>
      <c r="F273" s="317"/>
      <c r="G273" s="170"/>
      <c r="H273" s="294">
        <f t="shared" si="508"/>
        <v>0</v>
      </c>
      <c r="I273" s="171"/>
      <c r="J273" s="294"/>
      <c r="K273" s="321"/>
      <c r="L273" s="445">
        <f t="shared" si="496"/>
        <v>0</v>
      </c>
      <c r="M273" s="172">
        <f t="shared" si="510"/>
        <v>0</v>
      </c>
      <c r="N273" s="295">
        <f t="shared" si="511"/>
        <v>0</v>
      </c>
      <c r="O273" s="172">
        <f t="shared" si="512"/>
        <v>0</v>
      </c>
      <c r="P273" s="371"/>
      <c r="Q273" s="202"/>
      <c r="R273" s="98"/>
    </row>
    <row r="274" spans="1:18" s="37" customFormat="1" ht="25.5" hidden="1" x14ac:dyDescent="0.25">
      <c r="A274" s="237"/>
      <c r="B274" s="558" t="s">
        <v>360</v>
      </c>
      <c r="C274" s="455" t="s">
        <v>30</v>
      </c>
      <c r="D274" s="175">
        <f t="shared" si="507"/>
        <v>0</v>
      </c>
      <c r="E274" s="342"/>
      <c r="F274" s="175"/>
      <c r="G274" s="264"/>
      <c r="H274" s="176">
        <f t="shared" si="508"/>
        <v>0</v>
      </c>
      <c r="I274" s="265"/>
      <c r="J274" s="176"/>
      <c r="K274" s="363"/>
      <c r="L274" s="177">
        <f t="shared" si="496"/>
        <v>0</v>
      </c>
      <c r="M274" s="177">
        <f t="shared" si="510"/>
        <v>0</v>
      </c>
      <c r="N274" s="177">
        <f t="shared" si="511"/>
        <v>0</v>
      </c>
      <c r="O274" s="177">
        <f t="shared" si="512"/>
        <v>0</v>
      </c>
      <c r="P274" s="371"/>
      <c r="Q274" s="211"/>
      <c r="R274" s="212"/>
    </row>
    <row r="275" spans="1:18" hidden="1" x14ac:dyDescent="0.25">
      <c r="A275" s="32" t="s">
        <v>124</v>
      </c>
      <c r="B275" s="35" t="s">
        <v>11</v>
      </c>
      <c r="C275" s="555" t="s">
        <v>30</v>
      </c>
      <c r="D275" s="167">
        <f t="shared" si="507"/>
        <v>0</v>
      </c>
      <c r="E275" s="221"/>
      <c r="F275" s="167"/>
      <c r="G275" s="221">
        <f>G277+G278</f>
        <v>0</v>
      </c>
      <c r="H275" s="168">
        <f t="shared" si="508"/>
        <v>0</v>
      </c>
      <c r="I275" s="222"/>
      <c r="J275" s="168"/>
      <c r="K275" s="222">
        <f>K277+K278</f>
        <v>0</v>
      </c>
      <c r="L275" s="169">
        <f t="shared" si="496"/>
        <v>0</v>
      </c>
      <c r="M275" s="223">
        <f t="shared" si="510"/>
        <v>0</v>
      </c>
      <c r="N275" s="169">
        <f t="shared" si="511"/>
        <v>0</v>
      </c>
      <c r="O275" s="214">
        <f t="shared" si="512"/>
        <v>0</v>
      </c>
      <c r="P275" s="371"/>
      <c r="Q275" s="202"/>
      <c r="R275" s="98"/>
    </row>
    <row r="276" spans="1:18" hidden="1" x14ac:dyDescent="0.25">
      <c r="A276" s="40"/>
      <c r="B276" s="158" t="s">
        <v>189</v>
      </c>
      <c r="C276" s="556"/>
      <c r="D276" s="175"/>
      <c r="E276" s="266"/>
      <c r="F276" s="175"/>
      <c r="G276" s="266"/>
      <c r="H276" s="176"/>
      <c r="I276" s="267"/>
      <c r="J276" s="176"/>
      <c r="K276" s="267"/>
      <c r="L276" s="177"/>
      <c r="M276" s="268"/>
      <c r="N276" s="177"/>
      <c r="O276" s="270"/>
      <c r="P276" s="371"/>
      <c r="Q276" s="202"/>
      <c r="R276" s="98"/>
    </row>
    <row r="277" spans="1:18" ht="26.25" hidden="1" x14ac:dyDescent="0.25">
      <c r="A277" s="40"/>
      <c r="B277" s="161" t="s">
        <v>456</v>
      </c>
      <c r="C277" s="454"/>
      <c r="D277" s="315">
        <f>E277+G277</f>
        <v>0</v>
      </c>
      <c r="E277" s="317"/>
      <c r="F277" s="170"/>
      <c r="G277" s="317"/>
      <c r="H277" s="171">
        <f t="shared" si="508"/>
        <v>0</v>
      </c>
      <c r="I277" s="294"/>
      <c r="J277" s="171"/>
      <c r="K277" s="294"/>
      <c r="L277" s="172">
        <f t="shared" si="496"/>
        <v>0</v>
      </c>
      <c r="M277" s="295">
        <f t="shared" si="510"/>
        <v>0</v>
      </c>
      <c r="N277" s="172">
        <f t="shared" si="511"/>
        <v>0</v>
      </c>
      <c r="O277" s="215">
        <f t="shared" si="512"/>
        <v>0</v>
      </c>
      <c r="P277" s="371"/>
      <c r="Q277" s="202"/>
      <c r="R277" s="98"/>
    </row>
    <row r="278" spans="1:18" s="37" customFormat="1" ht="25.5" hidden="1" x14ac:dyDescent="0.25">
      <c r="A278" s="237"/>
      <c r="B278" s="558" t="s">
        <v>360</v>
      </c>
      <c r="C278" s="455" t="s">
        <v>30</v>
      </c>
      <c r="D278" s="175">
        <f t="shared" si="507"/>
        <v>0</v>
      </c>
      <c r="E278" s="342"/>
      <c r="F278" s="175"/>
      <c r="G278" s="264"/>
      <c r="H278" s="176">
        <f t="shared" si="508"/>
        <v>0</v>
      </c>
      <c r="I278" s="265"/>
      <c r="J278" s="176"/>
      <c r="K278" s="363"/>
      <c r="L278" s="177">
        <f t="shared" si="496"/>
        <v>0</v>
      </c>
      <c r="M278" s="177">
        <f t="shared" si="510"/>
        <v>0</v>
      </c>
      <c r="N278" s="177">
        <f t="shared" si="511"/>
        <v>0</v>
      </c>
      <c r="O278" s="177">
        <f t="shared" si="512"/>
        <v>0</v>
      </c>
      <c r="P278" s="371"/>
      <c r="Q278" s="211"/>
      <c r="R278" s="212"/>
    </row>
    <row r="279" spans="1:18" hidden="1" x14ac:dyDescent="0.25">
      <c r="A279" s="32" t="s">
        <v>125</v>
      </c>
      <c r="B279" s="35" t="s">
        <v>15</v>
      </c>
      <c r="C279" s="551" t="s">
        <v>30</v>
      </c>
      <c r="D279" s="167">
        <f t="shared" si="507"/>
        <v>0</v>
      </c>
      <c r="E279" s="221"/>
      <c r="F279" s="167"/>
      <c r="G279" s="221"/>
      <c r="H279" s="168">
        <f t="shared" si="508"/>
        <v>0</v>
      </c>
      <c r="I279" s="222"/>
      <c r="J279" s="168"/>
      <c r="K279" s="222">
        <f>K281+K282</f>
        <v>0</v>
      </c>
      <c r="L279" s="169">
        <f t="shared" si="496"/>
        <v>0</v>
      </c>
      <c r="M279" s="169">
        <f t="shared" si="510"/>
        <v>0</v>
      </c>
      <c r="N279" s="223">
        <f t="shared" si="511"/>
        <v>0</v>
      </c>
      <c r="O279" s="169">
        <f t="shared" si="512"/>
        <v>0</v>
      </c>
      <c r="P279" s="371"/>
      <c r="Q279" s="202"/>
      <c r="R279" s="98"/>
    </row>
    <row r="280" spans="1:18" hidden="1" x14ac:dyDescent="0.25">
      <c r="A280" s="40"/>
      <c r="B280" s="158" t="s">
        <v>189</v>
      </c>
      <c r="C280" s="556"/>
      <c r="D280" s="175"/>
      <c r="E280" s="266"/>
      <c r="F280" s="175"/>
      <c r="G280" s="266"/>
      <c r="H280" s="176"/>
      <c r="I280" s="267"/>
      <c r="J280" s="176"/>
      <c r="K280" s="267"/>
      <c r="L280" s="177"/>
      <c r="M280" s="177"/>
      <c r="N280" s="268"/>
      <c r="O280" s="177"/>
      <c r="P280" s="371"/>
      <c r="Q280" s="202"/>
      <c r="R280" s="98"/>
    </row>
    <row r="281" spans="1:18" ht="26.25" hidden="1" x14ac:dyDescent="0.25">
      <c r="A281" s="40"/>
      <c r="B281" s="161" t="s">
        <v>456</v>
      </c>
      <c r="C281" s="454"/>
      <c r="D281" s="170">
        <f t="shared" si="507"/>
        <v>0</v>
      </c>
      <c r="E281" s="317"/>
      <c r="F281" s="170"/>
      <c r="G281" s="317"/>
      <c r="H281" s="171">
        <f t="shared" si="508"/>
        <v>0</v>
      </c>
      <c r="I281" s="294"/>
      <c r="J281" s="171"/>
      <c r="K281" s="294"/>
      <c r="L281" s="172">
        <f t="shared" si="496"/>
        <v>0</v>
      </c>
      <c r="M281" s="172">
        <f t="shared" si="510"/>
        <v>0</v>
      </c>
      <c r="N281" s="295">
        <f t="shared" si="511"/>
        <v>0</v>
      </c>
      <c r="O281" s="172">
        <f t="shared" si="512"/>
        <v>0</v>
      </c>
      <c r="P281" s="371"/>
      <c r="Q281" s="202"/>
      <c r="R281" s="98"/>
    </row>
    <row r="282" spans="1:18" s="37" customFormat="1" ht="25.5" hidden="1" x14ac:dyDescent="0.25">
      <c r="A282" s="237"/>
      <c r="B282" s="319" t="s">
        <v>360</v>
      </c>
      <c r="C282" s="552"/>
      <c r="D282" s="175">
        <f t="shared" si="507"/>
        <v>0</v>
      </c>
      <c r="E282" s="266"/>
      <c r="F282" s="175"/>
      <c r="G282" s="266"/>
      <c r="H282" s="176">
        <f t="shared" si="508"/>
        <v>0</v>
      </c>
      <c r="I282" s="267"/>
      <c r="J282" s="176"/>
      <c r="K282" s="267"/>
      <c r="L282" s="444">
        <f t="shared" si="496"/>
        <v>0</v>
      </c>
      <c r="M282" s="177">
        <f t="shared" si="510"/>
        <v>0</v>
      </c>
      <c r="N282" s="268">
        <f t="shared" si="511"/>
        <v>0</v>
      </c>
      <c r="O282" s="177">
        <f t="shared" si="512"/>
        <v>0</v>
      </c>
      <c r="P282" s="371"/>
      <c r="Q282" s="211"/>
      <c r="R282" s="212"/>
    </row>
    <row r="283" spans="1:18" s="37" customFormat="1" hidden="1" x14ac:dyDescent="0.25">
      <c r="A283" s="32" t="s">
        <v>126</v>
      </c>
      <c r="B283" s="35" t="s">
        <v>16</v>
      </c>
      <c r="C283" s="551" t="s">
        <v>30</v>
      </c>
      <c r="D283" s="167">
        <f t="shared" si="507"/>
        <v>0</v>
      </c>
      <c r="E283" s="266"/>
      <c r="F283" s="175"/>
      <c r="G283" s="266"/>
      <c r="H283" s="168">
        <f t="shared" si="508"/>
        <v>0</v>
      </c>
      <c r="I283" s="267"/>
      <c r="J283" s="176"/>
      <c r="K283" s="267"/>
      <c r="L283" s="169">
        <f t="shared" ref="L283" si="513">M283+O283</f>
        <v>0</v>
      </c>
      <c r="M283" s="169">
        <f t="shared" ref="M283" si="514">E283+I283</f>
        <v>0</v>
      </c>
      <c r="N283" s="223">
        <f t="shared" ref="N283" si="515">F283+J283</f>
        <v>0</v>
      </c>
      <c r="O283" s="169">
        <f t="shared" ref="O283" si="516">G283+K283</f>
        <v>0</v>
      </c>
      <c r="P283" s="371"/>
      <c r="Q283" s="211"/>
      <c r="R283" s="212"/>
    </row>
    <row r="284" spans="1:18" s="37" customFormat="1" ht="26.25" hidden="1" x14ac:dyDescent="0.25">
      <c r="A284" s="237"/>
      <c r="B284" s="161" t="s">
        <v>456</v>
      </c>
      <c r="C284" s="552"/>
      <c r="D284" s="175"/>
      <c r="E284" s="266"/>
      <c r="F284" s="175"/>
      <c r="G284" s="266"/>
      <c r="H284" s="176"/>
      <c r="I284" s="267"/>
      <c r="J284" s="176"/>
      <c r="K284" s="267"/>
      <c r="L284" s="172"/>
      <c r="M284" s="172"/>
      <c r="N284" s="172"/>
      <c r="O284" s="172"/>
      <c r="P284" s="371"/>
      <c r="Q284" s="211"/>
      <c r="R284" s="212"/>
    </row>
    <row r="285" spans="1:18" hidden="1" x14ac:dyDescent="0.25">
      <c r="A285" s="32" t="s">
        <v>127</v>
      </c>
      <c r="B285" s="35" t="s">
        <v>27</v>
      </c>
      <c r="C285" s="555" t="s">
        <v>30</v>
      </c>
      <c r="D285" s="167">
        <f t="shared" si="507"/>
        <v>0</v>
      </c>
      <c r="E285" s="221"/>
      <c r="F285" s="167"/>
      <c r="G285" s="221">
        <f>G287+G288</f>
        <v>0</v>
      </c>
      <c r="H285" s="168">
        <f t="shared" si="508"/>
        <v>0</v>
      </c>
      <c r="I285" s="222"/>
      <c r="J285" s="168"/>
      <c r="K285" s="222">
        <f>K287+K288</f>
        <v>0</v>
      </c>
      <c r="L285" s="169">
        <f t="shared" si="496"/>
        <v>0</v>
      </c>
      <c r="M285" s="223">
        <f t="shared" si="510"/>
        <v>0</v>
      </c>
      <c r="N285" s="169">
        <f t="shared" si="511"/>
        <v>0</v>
      </c>
      <c r="O285" s="214">
        <f t="shared" si="512"/>
        <v>0</v>
      </c>
      <c r="P285" s="371"/>
      <c r="Q285" s="202"/>
      <c r="R285" s="98"/>
    </row>
    <row r="286" spans="1:18" hidden="1" x14ac:dyDescent="0.25">
      <c r="A286" s="40"/>
      <c r="B286" s="158" t="s">
        <v>189</v>
      </c>
      <c r="C286" s="556"/>
      <c r="D286" s="175"/>
      <c r="E286" s="266"/>
      <c r="F286" s="175"/>
      <c r="G286" s="266"/>
      <c r="H286" s="176"/>
      <c r="I286" s="267"/>
      <c r="J286" s="176"/>
      <c r="K286" s="267"/>
      <c r="L286" s="177"/>
      <c r="M286" s="268"/>
      <c r="N286" s="177"/>
      <c r="O286" s="270"/>
      <c r="P286" s="371"/>
      <c r="Q286" s="202"/>
      <c r="R286" s="98"/>
    </row>
    <row r="287" spans="1:18" ht="26.25" hidden="1" x14ac:dyDescent="0.25">
      <c r="A287" s="40"/>
      <c r="B287" s="161" t="s">
        <v>456</v>
      </c>
      <c r="C287" s="454"/>
      <c r="D287" s="315">
        <f>E287+G287</f>
        <v>0</v>
      </c>
      <c r="E287" s="317"/>
      <c r="F287" s="170"/>
      <c r="G287" s="317"/>
      <c r="H287" s="171">
        <f t="shared" si="508"/>
        <v>0</v>
      </c>
      <c r="I287" s="294"/>
      <c r="J287" s="171"/>
      <c r="K287" s="294"/>
      <c r="L287" s="172">
        <f t="shared" si="496"/>
        <v>0</v>
      </c>
      <c r="M287" s="295">
        <f t="shared" si="510"/>
        <v>0</v>
      </c>
      <c r="N287" s="172">
        <f t="shared" si="511"/>
        <v>0</v>
      </c>
      <c r="O287" s="215">
        <f t="shared" si="512"/>
        <v>0</v>
      </c>
      <c r="P287" s="371"/>
      <c r="Q287" s="202"/>
      <c r="R287" s="98"/>
    </row>
    <row r="288" spans="1:18" s="37" customFormat="1" ht="25.5" hidden="1" x14ac:dyDescent="0.25">
      <c r="A288" s="237"/>
      <c r="B288" s="558" t="s">
        <v>360</v>
      </c>
      <c r="C288" s="455" t="s">
        <v>30</v>
      </c>
      <c r="D288" s="175">
        <f t="shared" si="507"/>
        <v>0</v>
      </c>
      <c r="E288" s="342"/>
      <c r="F288" s="175"/>
      <c r="G288" s="264"/>
      <c r="H288" s="176">
        <f t="shared" si="508"/>
        <v>0</v>
      </c>
      <c r="I288" s="265"/>
      <c r="J288" s="176"/>
      <c r="K288" s="363"/>
      <c r="L288" s="177">
        <f t="shared" si="496"/>
        <v>0</v>
      </c>
      <c r="M288" s="177">
        <f t="shared" si="510"/>
        <v>0</v>
      </c>
      <c r="N288" s="177">
        <f t="shared" si="511"/>
        <v>0</v>
      </c>
      <c r="O288" s="177">
        <f t="shared" si="512"/>
        <v>0</v>
      </c>
      <c r="P288" s="371"/>
      <c r="Q288" s="211"/>
      <c r="R288" s="212"/>
    </row>
    <row r="289" spans="1:18" hidden="1" x14ac:dyDescent="0.25">
      <c r="A289" s="32" t="s">
        <v>128</v>
      </c>
      <c r="B289" s="35" t="s">
        <v>56</v>
      </c>
      <c r="C289" s="561" t="s">
        <v>30</v>
      </c>
      <c r="D289" s="167">
        <f t="shared" si="507"/>
        <v>0</v>
      </c>
      <c r="E289" s="266"/>
      <c r="F289" s="167"/>
      <c r="G289" s="266">
        <f>G291+G292</f>
        <v>0</v>
      </c>
      <c r="H289" s="168">
        <f t="shared" si="508"/>
        <v>0</v>
      </c>
      <c r="I289" s="168"/>
      <c r="J289" s="267"/>
      <c r="K289" s="320">
        <f>K291+K292</f>
        <v>0</v>
      </c>
      <c r="L289" s="444">
        <f t="shared" si="496"/>
        <v>0</v>
      </c>
      <c r="M289" s="169">
        <f t="shared" si="510"/>
        <v>0</v>
      </c>
      <c r="N289" s="268">
        <f t="shared" si="511"/>
        <v>0</v>
      </c>
      <c r="O289" s="169">
        <f t="shared" si="512"/>
        <v>0</v>
      </c>
      <c r="P289" s="371"/>
      <c r="Q289" s="202"/>
      <c r="R289" s="98"/>
    </row>
    <row r="290" spans="1:18" hidden="1" x14ac:dyDescent="0.25">
      <c r="A290" s="40"/>
      <c r="B290" s="158" t="s">
        <v>189</v>
      </c>
      <c r="C290" s="557"/>
      <c r="D290" s="175"/>
      <c r="E290" s="266"/>
      <c r="F290" s="175"/>
      <c r="G290" s="266"/>
      <c r="H290" s="176"/>
      <c r="I290" s="176"/>
      <c r="J290" s="267"/>
      <c r="K290" s="363"/>
      <c r="L290" s="444"/>
      <c r="M290" s="177"/>
      <c r="N290" s="268"/>
      <c r="O290" s="177"/>
      <c r="P290" s="371"/>
      <c r="Q290" s="202"/>
      <c r="R290" s="98"/>
    </row>
    <row r="291" spans="1:18" ht="26.25" hidden="1" x14ac:dyDescent="0.25">
      <c r="A291" s="40"/>
      <c r="B291" s="161" t="s">
        <v>456</v>
      </c>
      <c r="C291" s="554"/>
      <c r="D291" s="315">
        <f>E291+G291</f>
        <v>0</v>
      </c>
      <c r="E291" s="266"/>
      <c r="F291" s="170"/>
      <c r="G291" s="266"/>
      <c r="H291" s="171">
        <f t="shared" si="508"/>
        <v>0</v>
      </c>
      <c r="I291" s="171"/>
      <c r="J291" s="267"/>
      <c r="K291" s="321"/>
      <c r="L291" s="444">
        <f t="shared" si="496"/>
        <v>0</v>
      </c>
      <c r="M291" s="172">
        <f t="shared" si="510"/>
        <v>0</v>
      </c>
      <c r="N291" s="268">
        <f t="shared" si="511"/>
        <v>0</v>
      </c>
      <c r="O291" s="172">
        <f t="shared" si="512"/>
        <v>0</v>
      </c>
      <c r="P291" s="371"/>
      <c r="Q291" s="202"/>
      <c r="R291" s="98"/>
    </row>
    <row r="292" spans="1:18" s="37" customFormat="1" ht="25.5" hidden="1" x14ac:dyDescent="0.25">
      <c r="A292" s="237"/>
      <c r="B292" s="558" t="s">
        <v>360</v>
      </c>
      <c r="C292" s="455" t="s">
        <v>30</v>
      </c>
      <c r="D292" s="175">
        <f t="shared" si="507"/>
        <v>0</v>
      </c>
      <c r="E292" s="342"/>
      <c r="F292" s="175"/>
      <c r="G292" s="264"/>
      <c r="H292" s="176">
        <f t="shared" si="508"/>
        <v>0</v>
      </c>
      <c r="I292" s="265"/>
      <c r="J292" s="176"/>
      <c r="K292" s="363"/>
      <c r="L292" s="177">
        <f t="shared" si="496"/>
        <v>0</v>
      </c>
      <c r="M292" s="177">
        <f t="shared" si="510"/>
        <v>0</v>
      </c>
      <c r="N292" s="177">
        <f t="shared" si="511"/>
        <v>0</v>
      </c>
      <c r="O292" s="177">
        <f t="shared" si="512"/>
        <v>0</v>
      </c>
      <c r="P292" s="371"/>
      <c r="Q292" s="211"/>
      <c r="R292" s="212"/>
    </row>
    <row r="293" spans="1:18" hidden="1" x14ac:dyDescent="0.25">
      <c r="A293" s="32" t="s">
        <v>129</v>
      </c>
      <c r="B293" s="35" t="s">
        <v>57</v>
      </c>
      <c r="C293" s="561" t="s">
        <v>30</v>
      </c>
      <c r="D293" s="221">
        <f t="shared" si="507"/>
        <v>0</v>
      </c>
      <c r="E293" s="167"/>
      <c r="F293" s="221"/>
      <c r="G293" s="167">
        <f>G295+G296</f>
        <v>0</v>
      </c>
      <c r="H293" s="222">
        <f t="shared" si="508"/>
        <v>0</v>
      </c>
      <c r="I293" s="168"/>
      <c r="J293" s="222"/>
      <c r="K293" s="320">
        <f>K295+K296</f>
        <v>0</v>
      </c>
      <c r="L293" s="443">
        <f t="shared" si="496"/>
        <v>0</v>
      </c>
      <c r="M293" s="169">
        <f t="shared" si="510"/>
        <v>0</v>
      </c>
      <c r="N293" s="223">
        <f t="shared" si="511"/>
        <v>0</v>
      </c>
      <c r="O293" s="169">
        <f t="shared" si="512"/>
        <v>0</v>
      </c>
      <c r="P293" s="371"/>
      <c r="Q293" s="202"/>
      <c r="R293" s="98"/>
    </row>
    <row r="294" spans="1:18" hidden="1" x14ac:dyDescent="0.25">
      <c r="A294" s="40"/>
      <c r="B294" s="158" t="s">
        <v>189</v>
      </c>
      <c r="C294" s="557"/>
      <c r="D294" s="266"/>
      <c r="E294" s="175"/>
      <c r="F294" s="266"/>
      <c r="G294" s="175"/>
      <c r="H294" s="267"/>
      <c r="I294" s="176"/>
      <c r="J294" s="267"/>
      <c r="K294" s="363"/>
      <c r="L294" s="444"/>
      <c r="M294" s="177"/>
      <c r="N294" s="268"/>
      <c r="O294" s="177"/>
      <c r="P294" s="371"/>
      <c r="Q294" s="202"/>
      <c r="R294" s="98"/>
    </row>
    <row r="295" spans="1:18" ht="26.25" hidden="1" x14ac:dyDescent="0.25">
      <c r="A295" s="40"/>
      <c r="B295" s="161" t="s">
        <v>456</v>
      </c>
      <c r="C295" s="554"/>
      <c r="D295" s="432">
        <f>E295+G295</f>
        <v>0</v>
      </c>
      <c r="E295" s="170"/>
      <c r="F295" s="317"/>
      <c r="G295" s="170"/>
      <c r="H295" s="294">
        <f t="shared" si="508"/>
        <v>0</v>
      </c>
      <c r="I295" s="171"/>
      <c r="J295" s="294"/>
      <c r="K295" s="321"/>
      <c r="L295" s="445">
        <f t="shared" si="496"/>
        <v>0</v>
      </c>
      <c r="M295" s="172">
        <f t="shared" si="510"/>
        <v>0</v>
      </c>
      <c r="N295" s="295">
        <f t="shared" si="511"/>
        <v>0</v>
      </c>
      <c r="O295" s="172">
        <f t="shared" si="512"/>
        <v>0</v>
      </c>
      <c r="P295" s="371"/>
      <c r="Q295" s="202"/>
      <c r="R295" s="98"/>
    </row>
    <row r="296" spans="1:18" s="37" customFormat="1" ht="25.5" hidden="1" x14ac:dyDescent="0.25">
      <c r="A296" s="237"/>
      <c r="B296" s="319" t="s">
        <v>360</v>
      </c>
      <c r="C296" s="553" t="s">
        <v>30</v>
      </c>
      <c r="D296" s="266">
        <f t="shared" si="507"/>
        <v>0</v>
      </c>
      <c r="E296" s="175"/>
      <c r="F296" s="266"/>
      <c r="G296" s="175"/>
      <c r="H296" s="267">
        <f t="shared" si="508"/>
        <v>0</v>
      </c>
      <c r="I296" s="176"/>
      <c r="J296" s="267"/>
      <c r="K296" s="363"/>
      <c r="L296" s="444">
        <f t="shared" si="496"/>
        <v>0</v>
      </c>
      <c r="M296" s="177">
        <f t="shared" si="510"/>
        <v>0</v>
      </c>
      <c r="N296" s="268">
        <f t="shared" si="511"/>
        <v>0</v>
      </c>
      <c r="O296" s="177">
        <f t="shared" si="512"/>
        <v>0</v>
      </c>
      <c r="P296" s="371"/>
      <c r="Q296" s="211"/>
      <c r="R296" s="212"/>
    </row>
    <row r="297" spans="1:18" hidden="1" x14ac:dyDescent="0.25">
      <c r="A297" s="32" t="s">
        <v>130</v>
      </c>
      <c r="B297" s="35" t="s">
        <v>366</v>
      </c>
      <c r="C297" s="557" t="s">
        <v>30</v>
      </c>
      <c r="D297" s="266">
        <f t="shared" si="507"/>
        <v>0</v>
      </c>
      <c r="E297" s="175"/>
      <c r="F297" s="266"/>
      <c r="G297" s="175">
        <f>G299+G300</f>
        <v>0</v>
      </c>
      <c r="H297" s="267">
        <f t="shared" si="508"/>
        <v>0</v>
      </c>
      <c r="I297" s="176"/>
      <c r="J297" s="267"/>
      <c r="K297" s="363">
        <f>K299+K300</f>
        <v>0</v>
      </c>
      <c r="L297" s="444">
        <f t="shared" si="496"/>
        <v>0</v>
      </c>
      <c r="M297" s="177">
        <f t="shared" si="510"/>
        <v>0</v>
      </c>
      <c r="N297" s="268">
        <f t="shared" si="511"/>
        <v>0</v>
      </c>
      <c r="O297" s="177">
        <f t="shared" si="512"/>
        <v>0</v>
      </c>
      <c r="P297" s="371"/>
      <c r="Q297" s="202"/>
      <c r="R297" s="98"/>
    </row>
    <row r="298" spans="1:18" hidden="1" x14ac:dyDescent="0.25">
      <c r="A298" s="40"/>
      <c r="B298" s="158" t="s">
        <v>189</v>
      </c>
      <c r="C298" s="557"/>
      <c r="D298" s="266"/>
      <c r="E298" s="175"/>
      <c r="F298" s="266"/>
      <c r="G298" s="175"/>
      <c r="H298" s="267"/>
      <c r="I298" s="176"/>
      <c r="J298" s="267"/>
      <c r="K298" s="363"/>
      <c r="L298" s="444"/>
      <c r="M298" s="177"/>
      <c r="N298" s="268"/>
      <c r="O298" s="177"/>
      <c r="P298" s="371"/>
      <c r="Q298" s="202"/>
      <c r="R298" s="98"/>
    </row>
    <row r="299" spans="1:18" ht="26.25" hidden="1" x14ac:dyDescent="0.25">
      <c r="A299" s="40"/>
      <c r="B299" s="161" t="s">
        <v>456</v>
      </c>
      <c r="C299" s="553"/>
      <c r="D299" s="448">
        <f>E299+G299</f>
        <v>0</v>
      </c>
      <c r="E299" s="175"/>
      <c r="F299" s="266"/>
      <c r="G299" s="175"/>
      <c r="H299" s="267">
        <f t="shared" si="508"/>
        <v>0</v>
      </c>
      <c r="I299" s="176"/>
      <c r="J299" s="267"/>
      <c r="K299" s="363"/>
      <c r="L299" s="444">
        <f t="shared" si="496"/>
        <v>0</v>
      </c>
      <c r="M299" s="177">
        <f t="shared" si="510"/>
        <v>0</v>
      </c>
      <c r="N299" s="268">
        <f t="shared" si="511"/>
        <v>0</v>
      </c>
      <c r="O299" s="177">
        <f t="shared" si="512"/>
        <v>0</v>
      </c>
      <c r="P299" s="371"/>
      <c r="Q299" s="202"/>
      <c r="R299" s="98"/>
    </row>
    <row r="300" spans="1:18" s="37" customFormat="1" ht="25.5" hidden="1" x14ac:dyDescent="0.25">
      <c r="A300" s="237"/>
      <c r="B300" s="319" t="s">
        <v>360</v>
      </c>
      <c r="C300" s="553" t="s">
        <v>30</v>
      </c>
      <c r="D300" s="266">
        <f t="shared" si="507"/>
        <v>0</v>
      </c>
      <c r="E300" s="175"/>
      <c r="F300" s="266"/>
      <c r="G300" s="175"/>
      <c r="H300" s="267">
        <f t="shared" si="508"/>
        <v>0</v>
      </c>
      <c r="I300" s="176"/>
      <c r="J300" s="267"/>
      <c r="K300" s="363"/>
      <c r="L300" s="444">
        <f t="shared" si="496"/>
        <v>0</v>
      </c>
      <c r="M300" s="177">
        <f t="shared" si="510"/>
        <v>0</v>
      </c>
      <c r="N300" s="268">
        <f t="shared" si="511"/>
        <v>0</v>
      </c>
      <c r="O300" s="177">
        <f t="shared" si="512"/>
        <v>0</v>
      </c>
      <c r="P300" s="371"/>
      <c r="Q300" s="211"/>
      <c r="R300" s="212"/>
    </row>
    <row r="301" spans="1:18" s="37" customFormat="1" ht="25.5" hidden="1" x14ac:dyDescent="0.25">
      <c r="A301" s="237"/>
      <c r="B301" s="319" t="s">
        <v>360</v>
      </c>
      <c r="C301" s="553" t="s">
        <v>30</v>
      </c>
      <c r="D301" s="266">
        <f t="shared" si="507"/>
        <v>0</v>
      </c>
      <c r="E301" s="175"/>
      <c r="F301" s="266"/>
      <c r="G301" s="175"/>
      <c r="H301" s="267">
        <f t="shared" si="508"/>
        <v>0</v>
      </c>
      <c r="I301" s="176"/>
      <c r="J301" s="267"/>
      <c r="K301" s="363"/>
      <c r="L301" s="444">
        <f t="shared" si="496"/>
        <v>0</v>
      </c>
      <c r="M301" s="177">
        <f t="shared" si="510"/>
        <v>0</v>
      </c>
      <c r="N301" s="268">
        <f t="shared" si="511"/>
        <v>0</v>
      </c>
      <c r="O301" s="177">
        <f t="shared" si="512"/>
        <v>0</v>
      </c>
      <c r="P301" s="371"/>
      <c r="Q301" s="211"/>
      <c r="R301" s="212"/>
    </row>
    <row r="302" spans="1:18" hidden="1" x14ac:dyDescent="0.25">
      <c r="A302" s="32" t="s">
        <v>131</v>
      </c>
      <c r="B302" s="35" t="s">
        <v>65</v>
      </c>
      <c r="C302" s="557" t="s">
        <v>30</v>
      </c>
      <c r="D302" s="266">
        <f t="shared" si="507"/>
        <v>0</v>
      </c>
      <c r="E302" s="175"/>
      <c r="F302" s="266"/>
      <c r="G302" s="175">
        <f>G304+G305</f>
        <v>0</v>
      </c>
      <c r="H302" s="267">
        <f t="shared" si="508"/>
        <v>0</v>
      </c>
      <c r="I302" s="176"/>
      <c r="J302" s="267"/>
      <c r="K302" s="363">
        <f>K304+K305</f>
        <v>0</v>
      </c>
      <c r="L302" s="444">
        <f t="shared" si="496"/>
        <v>0</v>
      </c>
      <c r="M302" s="177">
        <f t="shared" si="510"/>
        <v>0</v>
      </c>
      <c r="N302" s="268">
        <f t="shared" si="511"/>
        <v>0</v>
      </c>
      <c r="O302" s="177">
        <f t="shared" si="512"/>
        <v>0</v>
      </c>
      <c r="P302" s="371"/>
      <c r="Q302" s="202"/>
      <c r="R302" s="98"/>
    </row>
    <row r="303" spans="1:18" hidden="1" x14ac:dyDescent="0.25">
      <c r="A303" s="40"/>
      <c r="B303" s="158" t="s">
        <v>189</v>
      </c>
      <c r="C303" s="557"/>
      <c r="D303" s="266"/>
      <c r="E303" s="175"/>
      <c r="F303" s="266"/>
      <c r="G303" s="175"/>
      <c r="H303" s="267"/>
      <c r="I303" s="176"/>
      <c r="J303" s="267"/>
      <c r="K303" s="363"/>
      <c r="L303" s="444"/>
      <c r="M303" s="177"/>
      <c r="N303" s="268"/>
      <c r="O303" s="177"/>
      <c r="P303" s="371"/>
      <c r="Q303" s="202"/>
      <c r="R303" s="98"/>
    </row>
    <row r="304" spans="1:18" ht="26.25" hidden="1" x14ac:dyDescent="0.25">
      <c r="A304" s="40"/>
      <c r="B304" s="161" t="s">
        <v>456</v>
      </c>
      <c r="C304" s="553"/>
      <c r="D304" s="448">
        <f>E304+G304</f>
        <v>0</v>
      </c>
      <c r="E304" s="175"/>
      <c r="F304" s="266"/>
      <c r="G304" s="175"/>
      <c r="H304" s="267">
        <f t="shared" si="508"/>
        <v>0</v>
      </c>
      <c r="I304" s="176"/>
      <c r="J304" s="267"/>
      <c r="K304" s="363"/>
      <c r="L304" s="444">
        <f t="shared" si="496"/>
        <v>0</v>
      </c>
      <c r="M304" s="177">
        <f t="shared" si="510"/>
        <v>0</v>
      </c>
      <c r="N304" s="268">
        <f t="shared" si="511"/>
        <v>0</v>
      </c>
      <c r="O304" s="177">
        <f t="shared" si="512"/>
        <v>0</v>
      </c>
      <c r="P304" s="371"/>
      <c r="Q304" s="202"/>
      <c r="R304" s="98"/>
    </row>
    <row r="305" spans="1:18" s="37" customFormat="1" ht="25.5" hidden="1" x14ac:dyDescent="0.25">
      <c r="A305" s="237"/>
      <c r="B305" s="319" t="s">
        <v>360</v>
      </c>
      <c r="C305" s="553" t="s">
        <v>30</v>
      </c>
      <c r="D305" s="266">
        <f t="shared" si="507"/>
        <v>0</v>
      </c>
      <c r="E305" s="175"/>
      <c r="F305" s="266"/>
      <c r="G305" s="175"/>
      <c r="H305" s="267">
        <f t="shared" si="508"/>
        <v>0</v>
      </c>
      <c r="I305" s="176"/>
      <c r="J305" s="267"/>
      <c r="K305" s="363"/>
      <c r="L305" s="444">
        <f t="shared" si="496"/>
        <v>0</v>
      </c>
      <c r="M305" s="177">
        <f t="shared" si="510"/>
        <v>0</v>
      </c>
      <c r="N305" s="268">
        <f t="shared" si="511"/>
        <v>0</v>
      </c>
      <c r="O305" s="177">
        <f t="shared" si="512"/>
        <v>0</v>
      </c>
      <c r="P305" s="371"/>
      <c r="Q305" s="211"/>
      <c r="R305" s="212"/>
    </row>
    <row r="306" spans="1:18" hidden="1" x14ac:dyDescent="0.25">
      <c r="A306" s="32" t="s">
        <v>132</v>
      </c>
      <c r="B306" s="35" t="s">
        <v>150</v>
      </c>
      <c r="C306" s="561" t="s">
        <v>30</v>
      </c>
      <c r="D306" s="221">
        <f t="shared" si="507"/>
        <v>0</v>
      </c>
      <c r="E306" s="167"/>
      <c r="F306" s="221"/>
      <c r="G306" s="167">
        <f>G308+G309</f>
        <v>0</v>
      </c>
      <c r="H306" s="222">
        <f t="shared" si="508"/>
        <v>0</v>
      </c>
      <c r="I306" s="168"/>
      <c r="J306" s="222"/>
      <c r="K306" s="320">
        <f>K308+K309</f>
        <v>0</v>
      </c>
      <c r="L306" s="443">
        <f t="shared" si="496"/>
        <v>0</v>
      </c>
      <c r="M306" s="169">
        <f t="shared" si="510"/>
        <v>0</v>
      </c>
      <c r="N306" s="223">
        <f t="shared" si="511"/>
        <v>0</v>
      </c>
      <c r="O306" s="169">
        <f t="shared" si="512"/>
        <v>0</v>
      </c>
      <c r="P306" s="371"/>
      <c r="Q306" s="202"/>
      <c r="R306" s="98"/>
    </row>
    <row r="307" spans="1:18" hidden="1" x14ac:dyDescent="0.25">
      <c r="A307" s="40"/>
      <c r="B307" s="158" t="s">
        <v>189</v>
      </c>
      <c r="C307" s="557"/>
      <c r="D307" s="266"/>
      <c r="E307" s="175"/>
      <c r="F307" s="266"/>
      <c r="G307" s="175"/>
      <c r="H307" s="267"/>
      <c r="I307" s="176"/>
      <c r="J307" s="267"/>
      <c r="K307" s="363"/>
      <c r="L307" s="444"/>
      <c r="M307" s="177"/>
      <c r="N307" s="268"/>
      <c r="O307" s="177"/>
      <c r="P307" s="371"/>
      <c r="Q307" s="202"/>
      <c r="R307" s="98"/>
    </row>
    <row r="308" spans="1:18" ht="26.25" hidden="1" x14ac:dyDescent="0.25">
      <c r="A308" s="40"/>
      <c r="B308" s="161" t="s">
        <v>456</v>
      </c>
      <c r="C308" s="554"/>
      <c r="D308" s="432">
        <f>E308+G308</f>
        <v>0</v>
      </c>
      <c r="E308" s="170"/>
      <c r="F308" s="317"/>
      <c r="G308" s="170"/>
      <c r="H308" s="294">
        <f t="shared" si="508"/>
        <v>0</v>
      </c>
      <c r="I308" s="171"/>
      <c r="J308" s="294"/>
      <c r="K308" s="321"/>
      <c r="L308" s="445">
        <f t="shared" si="496"/>
        <v>0</v>
      </c>
      <c r="M308" s="172">
        <f t="shared" si="510"/>
        <v>0</v>
      </c>
      <c r="N308" s="295">
        <f t="shared" si="511"/>
        <v>0</v>
      </c>
      <c r="O308" s="172">
        <f t="shared" si="512"/>
        <v>0</v>
      </c>
      <c r="P308" s="371"/>
      <c r="Q308" s="202"/>
      <c r="R308" s="98"/>
    </row>
    <row r="309" spans="1:18" s="37" customFormat="1" ht="25.5" hidden="1" x14ac:dyDescent="0.25">
      <c r="A309" s="237"/>
      <c r="B309" s="319" t="s">
        <v>360</v>
      </c>
      <c r="C309" s="553" t="s">
        <v>30</v>
      </c>
      <c r="D309" s="266">
        <f t="shared" si="507"/>
        <v>0</v>
      </c>
      <c r="E309" s="175"/>
      <c r="F309" s="266"/>
      <c r="G309" s="175"/>
      <c r="H309" s="267">
        <f t="shared" si="508"/>
        <v>0</v>
      </c>
      <c r="I309" s="176"/>
      <c r="J309" s="267"/>
      <c r="K309" s="363"/>
      <c r="L309" s="444">
        <f t="shared" si="496"/>
        <v>0</v>
      </c>
      <c r="M309" s="177">
        <f t="shared" si="510"/>
        <v>0</v>
      </c>
      <c r="N309" s="268">
        <f t="shared" si="511"/>
        <v>0</v>
      </c>
      <c r="O309" s="177">
        <f t="shared" si="512"/>
        <v>0</v>
      </c>
      <c r="P309" s="371"/>
      <c r="Q309" s="211"/>
      <c r="R309" s="212"/>
    </row>
    <row r="310" spans="1:18" hidden="1" x14ac:dyDescent="0.25">
      <c r="A310" s="32" t="s">
        <v>133</v>
      </c>
      <c r="B310" s="35" t="s">
        <v>28</v>
      </c>
      <c r="C310" s="557" t="s">
        <v>30</v>
      </c>
      <c r="D310" s="266">
        <f t="shared" si="507"/>
        <v>0</v>
      </c>
      <c r="E310" s="175"/>
      <c r="F310" s="266"/>
      <c r="G310" s="175">
        <f>G312+G313</f>
        <v>0</v>
      </c>
      <c r="H310" s="267">
        <f t="shared" si="508"/>
        <v>0</v>
      </c>
      <c r="I310" s="176"/>
      <c r="J310" s="267"/>
      <c r="K310" s="363">
        <f>K312+K313</f>
        <v>0</v>
      </c>
      <c r="L310" s="444">
        <f t="shared" si="496"/>
        <v>0</v>
      </c>
      <c r="M310" s="177">
        <f t="shared" si="510"/>
        <v>0</v>
      </c>
      <c r="N310" s="268">
        <f t="shared" si="511"/>
        <v>0</v>
      </c>
      <c r="O310" s="177">
        <f t="shared" si="512"/>
        <v>0</v>
      </c>
      <c r="P310" s="371"/>
      <c r="Q310" s="202"/>
      <c r="R310" s="98"/>
    </row>
    <row r="311" spans="1:18" hidden="1" x14ac:dyDescent="0.25">
      <c r="A311" s="40"/>
      <c r="B311" s="158" t="s">
        <v>189</v>
      </c>
      <c r="C311" s="557"/>
      <c r="D311" s="266"/>
      <c r="E311" s="175"/>
      <c r="F311" s="266"/>
      <c r="G311" s="175"/>
      <c r="H311" s="267"/>
      <c r="I311" s="176"/>
      <c r="J311" s="267"/>
      <c r="K311" s="363"/>
      <c r="L311" s="444"/>
      <c r="M311" s="177"/>
      <c r="N311" s="268"/>
      <c r="O311" s="177"/>
      <c r="P311" s="371"/>
      <c r="Q311" s="202"/>
      <c r="R311" s="98"/>
    </row>
    <row r="312" spans="1:18" ht="26.25" hidden="1" x14ac:dyDescent="0.25">
      <c r="A312" s="40"/>
      <c r="B312" s="161" t="s">
        <v>456</v>
      </c>
      <c r="C312" s="553"/>
      <c r="D312" s="448">
        <f>E312+G312</f>
        <v>0</v>
      </c>
      <c r="E312" s="175"/>
      <c r="F312" s="266"/>
      <c r="G312" s="175"/>
      <c r="H312" s="267">
        <f t="shared" si="508"/>
        <v>0</v>
      </c>
      <c r="I312" s="176"/>
      <c r="J312" s="267"/>
      <c r="K312" s="363"/>
      <c r="L312" s="444">
        <f t="shared" si="496"/>
        <v>0</v>
      </c>
      <c r="M312" s="177">
        <f t="shared" si="510"/>
        <v>0</v>
      </c>
      <c r="N312" s="268">
        <f t="shared" si="511"/>
        <v>0</v>
      </c>
      <c r="O312" s="177">
        <f t="shared" si="512"/>
        <v>0</v>
      </c>
      <c r="P312" s="371"/>
      <c r="Q312" s="202"/>
      <c r="R312" s="98"/>
    </row>
    <row r="313" spans="1:18" s="37" customFormat="1" ht="25.5" hidden="1" x14ac:dyDescent="0.25">
      <c r="A313" s="237"/>
      <c r="B313" s="319" t="s">
        <v>360</v>
      </c>
      <c r="C313" s="553" t="s">
        <v>30</v>
      </c>
      <c r="D313" s="266">
        <f t="shared" si="507"/>
        <v>0</v>
      </c>
      <c r="E313" s="175"/>
      <c r="F313" s="266"/>
      <c r="G313" s="175"/>
      <c r="H313" s="267">
        <f t="shared" si="508"/>
        <v>0</v>
      </c>
      <c r="I313" s="176"/>
      <c r="J313" s="267"/>
      <c r="K313" s="363"/>
      <c r="L313" s="444">
        <f t="shared" si="496"/>
        <v>0</v>
      </c>
      <c r="M313" s="177">
        <f t="shared" si="510"/>
        <v>0</v>
      </c>
      <c r="N313" s="268">
        <f t="shared" si="511"/>
        <v>0</v>
      </c>
      <c r="O313" s="177">
        <f t="shared" si="512"/>
        <v>0</v>
      </c>
      <c r="P313" s="371"/>
      <c r="Q313" s="211"/>
      <c r="R313" s="212"/>
    </row>
    <row r="314" spans="1:18" hidden="1" x14ac:dyDescent="0.25">
      <c r="A314" s="32" t="s">
        <v>134</v>
      </c>
      <c r="B314" s="35" t="s">
        <v>29</v>
      </c>
      <c r="C314" s="561" t="s">
        <v>30</v>
      </c>
      <c r="D314" s="221">
        <f t="shared" si="507"/>
        <v>0</v>
      </c>
      <c r="E314" s="167"/>
      <c r="F314" s="221"/>
      <c r="G314" s="167">
        <f>G316+G317</f>
        <v>0</v>
      </c>
      <c r="H314" s="222">
        <f t="shared" si="508"/>
        <v>0</v>
      </c>
      <c r="I314" s="168"/>
      <c r="J314" s="222"/>
      <c r="K314" s="320">
        <f>K316+K317</f>
        <v>0</v>
      </c>
      <c r="L314" s="443">
        <f t="shared" si="496"/>
        <v>0</v>
      </c>
      <c r="M314" s="169">
        <f t="shared" si="510"/>
        <v>0</v>
      </c>
      <c r="N314" s="223">
        <f t="shared" si="511"/>
        <v>0</v>
      </c>
      <c r="O314" s="169">
        <f t="shared" si="512"/>
        <v>0</v>
      </c>
      <c r="P314" s="371"/>
      <c r="Q314" s="202"/>
      <c r="R314" s="98"/>
    </row>
    <row r="315" spans="1:18" hidden="1" x14ac:dyDescent="0.25">
      <c r="A315" s="40"/>
      <c r="B315" s="158" t="s">
        <v>189</v>
      </c>
      <c r="C315" s="557"/>
      <c r="D315" s="266"/>
      <c r="E315" s="175"/>
      <c r="F315" s="266"/>
      <c r="G315" s="175"/>
      <c r="H315" s="267"/>
      <c r="I315" s="176"/>
      <c r="J315" s="267"/>
      <c r="K315" s="363"/>
      <c r="L315" s="444"/>
      <c r="M315" s="177"/>
      <c r="N315" s="268"/>
      <c r="O315" s="177"/>
      <c r="P315" s="371"/>
      <c r="Q315" s="202"/>
      <c r="R315" s="98"/>
    </row>
    <row r="316" spans="1:18" ht="26.25" hidden="1" x14ac:dyDescent="0.25">
      <c r="A316" s="40"/>
      <c r="B316" s="161" t="s">
        <v>456</v>
      </c>
      <c r="C316" s="554"/>
      <c r="D316" s="432">
        <f>E316+G316</f>
        <v>0</v>
      </c>
      <c r="E316" s="170"/>
      <c r="F316" s="317"/>
      <c r="G316" s="170"/>
      <c r="H316" s="294">
        <f t="shared" si="508"/>
        <v>0</v>
      </c>
      <c r="I316" s="171"/>
      <c r="J316" s="294"/>
      <c r="K316" s="321"/>
      <c r="L316" s="445">
        <f t="shared" si="496"/>
        <v>0</v>
      </c>
      <c r="M316" s="172">
        <f t="shared" si="510"/>
        <v>0</v>
      </c>
      <c r="N316" s="295">
        <f t="shared" si="511"/>
        <v>0</v>
      </c>
      <c r="O316" s="172">
        <f t="shared" si="512"/>
        <v>0</v>
      </c>
      <c r="P316" s="371"/>
      <c r="Q316" s="202"/>
      <c r="R316" s="98"/>
    </row>
    <row r="317" spans="1:18" s="37" customFormat="1" ht="25.5" hidden="1" x14ac:dyDescent="0.25">
      <c r="A317" s="237"/>
      <c r="B317" s="558" t="s">
        <v>360</v>
      </c>
      <c r="C317" s="459" t="s">
        <v>30</v>
      </c>
      <c r="D317" s="175">
        <f t="shared" si="507"/>
        <v>0</v>
      </c>
      <c r="E317" s="342"/>
      <c r="F317" s="175"/>
      <c r="G317" s="264"/>
      <c r="H317" s="171">
        <f t="shared" si="508"/>
        <v>0</v>
      </c>
      <c r="I317" s="171"/>
      <c r="J317" s="171"/>
      <c r="K317" s="321"/>
      <c r="L317" s="172">
        <f t="shared" si="496"/>
        <v>0</v>
      </c>
      <c r="M317" s="172">
        <f t="shared" si="510"/>
        <v>0</v>
      </c>
      <c r="N317" s="172">
        <f t="shared" si="511"/>
        <v>0</v>
      </c>
      <c r="O317" s="172">
        <f t="shared" si="512"/>
        <v>0</v>
      </c>
      <c r="P317" s="371"/>
      <c r="Q317" s="211"/>
      <c r="R317" s="212"/>
    </row>
    <row r="318" spans="1:18" hidden="1" x14ac:dyDescent="0.25">
      <c r="A318" s="32" t="s">
        <v>135</v>
      </c>
      <c r="B318" s="29" t="s">
        <v>62</v>
      </c>
      <c r="C318" s="674" t="s">
        <v>30</v>
      </c>
      <c r="D318" s="167">
        <f t="shared" si="507"/>
        <v>0</v>
      </c>
      <c r="E318" s="218"/>
      <c r="F318" s="167"/>
      <c r="G318" s="207"/>
      <c r="H318" s="168">
        <f t="shared" si="508"/>
        <v>0</v>
      </c>
      <c r="I318" s="208"/>
      <c r="J318" s="168"/>
      <c r="K318" s="320"/>
      <c r="L318" s="169">
        <f t="shared" si="496"/>
        <v>0</v>
      </c>
      <c r="M318" s="169">
        <f t="shared" si="510"/>
        <v>0</v>
      </c>
      <c r="N318" s="169">
        <f t="shared" si="511"/>
        <v>0</v>
      </c>
      <c r="O318" s="169">
        <f t="shared" si="512"/>
        <v>0</v>
      </c>
      <c r="P318" s="371"/>
      <c r="Q318" s="202"/>
      <c r="R318" s="98"/>
    </row>
    <row r="319" spans="1:18" ht="26.25" hidden="1" x14ac:dyDescent="0.25">
      <c r="A319" s="237"/>
      <c r="B319" s="161" t="s">
        <v>456</v>
      </c>
      <c r="C319" s="656"/>
      <c r="D319" s="170" t="s">
        <v>168</v>
      </c>
      <c r="E319" s="219"/>
      <c r="F319" s="170"/>
      <c r="G319" s="209"/>
      <c r="H319" s="171">
        <f t="shared" si="508"/>
        <v>0</v>
      </c>
      <c r="I319" s="210"/>
      <c r="J319" s="171"/>
      <c r="K319" s="321"/>
      <c r="L319" s="172"/>
      <c r="M319" s="172"/>
      <c r="N319" s="172"/>
      <c r="O319" s="172"/>
      <c r="P319" s="371"/>
      <c r="Q319" s="202"/>
      <c r="R319" s="98"/>
    </row>
    <row r="320" spans="1:18" x14ac:dyDescent="0.25">
      <c r="A320" s="427" t="s">
        <v>80</v>
      </c>
      <c r="B320" s="21" t="s">
        <v>174</v>
      </c>
      <c r="C320" s="220"/>
      <c r="D320" s="21">
        <f t="shared" ref="D320:O320" si="517">D262+D267+D271+D275+D279+D283+D285+D289+D293+D297+D302+D306+D310+D314+D318</f>
        <v>83</v>
      </c>
      <c r="E320" s="21">
        <f t="shared" si="517"/>
        <v>0</v>
      </c>
      <c r="F320" s="21">
        <f t="shared" si="517"/>
        <v>0</v>
      </c>
      <c r="G320" s="21">
        <f t="shared" si="517"/>
        <v>83</v>
      </c>
      <c r="H320" s="21">
        <f t="shared" si="517"/>
        <v>0</v>
      </c>
      <c r="I320" s="21">
        <f t="shared" si="517"/>
        <v>0</v>
      </c>
      <c r="J320" s="21">
        <f t="shared" si="517"/>
        <v>0</v>
      </c>
      <c r="K320" s="548">
        <f t="shared" si="517"/>
        <v>0</v>
      </c>
      <c r="L320" s="21">
        <f t="shared" si="517"/>
        <v>83</v>
      </c>
      <c r="M320" s="21">
        <f t="shared" si="517"/>
        <v>0</v>
      </c>
      <c r="N320" s="21">
        <f t="shared" si="517"/>
        <v>0</v>
      </c>
      <c r="O320" s="21">
        <f t="shared" si="517"/>
        <v>83</v>
      </c>
      <c r="P320" s="372"/>
    </row>
    <row r="321" spans="1:18" ht="15.95" customHeight="1" x14ac:dyDescent="0.25">
      <c r="A321" s="40" t="s">
        <v>81</v>
      </c>
      <c r="B321" s="567" t="s">
        <v>66</v>
      </c>
      <c r="C321" s="661"/>
      <c r="D321" s="568"/>
      <c r="E321" s="568"/>
      <c r="F321" s="568"/>
      <c r="G321" s="568"/>
      <c r="H321" s="568"/>
      <c r="I321" s="568"/>
      <c r="J321" s="568"/>
      <c r="K321" s="568"/>
      <c r="L321" s="568"/>
      <c r="M321" s="568"/>
      <c r="N321" s="568"/>
      <c r="O321" s="569"/>
      <c r="P321" s="357"/>
    </row>
    <row r="322" spans="1:18" ht="15.75" hidden="1" customHeight="1" x14ac:dyDescent="0.25">
      <c r="A322" s="380" t="s">
        <v>178</v>
      </c>
      <c r="B322" s="35" t="s">
        <v>20</v>
      </c>
      <c r="C322" s="509">
        <v>10</v>
      </c>
      <c r="D322" s="167">
        <f>E322+G322</f>
        <v>0</v>
      </c>
      <c r="E322" s="167">
        <f>E324+E325</f>
        <v>0</v>
      </c>
      <c r="F322" s="167">
        <f>F324+F325</f>
        <v>0</v>
      </c>
      <c r="G322" s="207">
        <f>G324+G325</f>
        <v>0</v>
      </c>
      <c r="H322" s="168">
        <f>I322+K322</f>
        <v>0</v>
      </c>
      <c r="I322" s="208"/>
      <c r="J322" s="168"/>
      <c r="K322" s="168"/>
      <c r="L322" s="169">
        <f>M322+O322</f>
        <v>0</v>
      </c>
      <c r="M322" s="169">
        <f t="shared" ref="M322:O326" si="518">E322+I322</f>
        <v>0</v>
      </c>
      <c r="N322" s="169">
        <f t="shared" si="518"/>
        <v>0</v>
      </c>
      <c r="O322" s="169">
        <f t="shared" si="518"/>
        <v>0</v>
      </c>
      <c r="P322" s="371"/>
    </row>
    <row r="323" spans="1:18" ht="19.5" hidden="1" customHeight="1" x14ac:dyDescent="0.25">
      <c r="A323" s="234"/>
      <c r="B323" s="158" t="s">
        <v>189</v>
      </c>
      <c r="C323" s="550"/>
      <c r="D323" s="175"/>
      <c r="E323" s="175"/>
      <c r="F323" s="175"/>
      <c r="G323" s="264"/>
      <c r="H323" s="171"/>
      <c r="I323" s="265"/>
      <c r="J323" s="176"/>
      <c r="K323" s="176"/>
      <c r="L323" s="177"/>
      <c r="M323" s="177"/>
      <c r="N323" s="177"/>
      <c r="O323" s="177"/>
      <c r="P323" s="371"/>
    </row>
    <row r="324" spans="1:18" ht="39" hidden="1" customHeight="1" x14ac:dyDescent="0.25">
      <c r="A324" s="234"/>
      <c r="B324" s="498" t="s">
        <v>367</v>
      </c>
      <c r="C324" s="550" t="s">
        <v>24</v>
      </c>
      <c r="D324" s="167">
        <f>E324+G324</f>
        <v>0</v>
      </c>
      <c r="E324" s="167"/>
      <c r="F324" s="167"/>
      <c r="G324" s="207"/>
      <c r="H324" s="168">
        <f>I324+K324</f>
        <v>0</v>
      </c>
      <c r="I324" s="208"/>
      <c r="J324" s="168"/>
      <c r="K324" s="168"/>
      <c r="L324" s="169">
        <f>M324+O324</f>
        <v>0</v>
      </c>
      <c r="M324" s="169">
        <f t="shared" si="518"/>
        <v>0</v>
      </c>
      <c r="N324" s="169">
        <f t="shared" si="518"/>
        <v>0</v>
      </c>
      <c r="O324" s="169">
        <f t="shared" si="518"/>
        <v>0</v>
      </c>
      <c r="P324" s="371"/>
    </row>
    <row r="325" spans="1:18" ht="26.25" hidden="1" x14ac:dyDescent="0.25">
      <c r="A325" s="299"/>
      <c r="B325" s="500" t="s">
        <v>411</v>
      </c>
      <c r="C325" s="510"/>
      <c r="D325" s="170">
        <f>E325+G325</f>
        <v>0</v>
      </c>
      <c r="E325" s="170"/>
      <c r="F325" s="170"/>
      <c r="G325" s="209"/>
      <c r="H325" s="171">
        <f>I325+K325</f>
        <v>0</v>
      </c>
      <c r="I325" s="210"/>
      <c r="J325" s="171"/>
      <c r="K325" s="171"/>
      <c r="L325" s="172">
        <f>M325+O325</f>
        <v>0</v>
      </c>
      <c r="M325" s="172">
        <f t="shared" si="518"/>
        <v>0</v>
      </c>
      <c r="N325" s="172">
        <f t="shared" si="518"/>
        <v>0</v>
      </c>
      <c r="O325" s="172">
        <f t="shared" si="518"/>
        <v>0</v>
      </c>
      <c r="P325" s="371"/>
    </row>
    <row r="326" spans="1:18" s="37" customFormat="1" hidden="1" x14ac:dyDescent="0.25">
      <c r="A326" s="32" t="s">
        <v>159</v>
      </c>
      <c r="B326" s="26" t="s">
        <v>51</v>
      </c>
      <c r="C326" s="624" t="s">
        <v>24</v>
      </c>
      <c r="D326" s="350">
        <f>E326+G326</f>
        <v>0</v>
      </c>
      <c r="E326" s="266"/>
      <c r="F326" s="175"/>
      <c r="G326" s="266"/>
      <c r="H326" s="176">
        <f>I326+K326</f>
        <v>0</v>
      </c>
      <c r="I326" s="267"/>
      <c r="J326" s="176"/>
      <c r="K326" s="267"/>
      <c r="L326" s="177">
        <f>M326+O326</f>
        <v>0</v>
      </c>
      <c r="M326" s="268">
        <f t="shared" si="518"/>
        <v>0</v>
      </c>
      <c r="N326" s="177">
        <f t="shared" si="518"/>
        <v>0</v>
      </c>
      <c r="O326" s="270">
        <f t="shared" si="518"/>
        <v>0</v>
      </c>
      <c r="P326" s="371"/>
      <c r="Q326" s="2"/>
      <c r="R326" s="2"/>
    </row>
    <row r="327" spans="1:18" s="37" customFormat="1" ht="26.25" hidden="1" x14ac:dyDescent="0.25">
      <c r="A327" s="237"/>
      <c r="B327" s="161" t="s">
        <v>456</v>
      </c>
      <c r="C327" s="624"/>
      <c r="D327" s="175"/>
      <c r="E327" s="175"/>
      <c r="F327" s="175"/>
      <c r="G327" s="266"/>
      <c r="H327" s="176"/>
      <c r="I327" s="267"/>
      <c r="J327" s="176"/>
      <c r="K327" s="267"/>
      <c r="L327" s="177"/>
      <c r="M327" s="268"/>
      <c r="N327" s="177"/>
      <c r="O327" s="270"/>
      <c r="P327" s="371"/>
      <c r="Q327" s="2"/>
      <c r="R327" s="2"/>
    </row>
    <row r="328" spans="1:18" s="37" customFormat="1" hidden="1" x14ac:dyDescent="0.25">
      <c r="A328" s="32" t="s">
        <v>138</v>
      </c>
      <c r="B328" s="29" t="s">
        <v>52</v>
      </c>
      <c r="C328" s="670" t="s">
        <v>24</v>
      </c>
      <c r="D328" s="167">
        <f>E328+G328</f>
        <v>0</v>
      </c>
      <c r="E328" s="167">
        <f>E330+E331</f>
        <v>0</v>
      </c>
      <c r="F328" s="167">
        <f t="shared" ref="F328:O328" si="519">F330+F331</f>
        <v>0</v>
      </c>
      <c r="G328" s="207">
        <f t="shared" si="519"/>
        <v>0</v>
      </c>
      <c r="H328" s="168">
        <f t="shared" si="519"/>
        <v>0</v>
      </c>
      <c r="I328" s="208">
        <f t="shared" si="519"/>
        <v>0</v>
      </c>
      <c r="J328" s="168">
        <f t="shared" si="519"/>
        <v>0</v>
      </c>
      <c r="K328" s="168">
        <f t="shared" si="519"/>
        <v>0</v>
      </c>
      <c r="L328" s="169">
        <f t="shared" si="519"/>
        <v>0</v>
      </c>
      <c r="M328" s="169">
        <f t="shared" si="519"/>
        <v>0</v>
      </c>
      <c r="N328" s="169">
        <f t="shared" si="519"/>
        <v>0</v>
      </c>
      <c r="O328" s="169">
        <f t="shared" si="519"/>
        <v>0</v>
      </c>
      <c r="P328" s="371"/>
      <c r="Q328" s="2"/>
      <c r="R328" s="2"/>
    </row>
    <row r="329" spans="1:18" s="37" customFormat="1" ht="15" hidden="1" customHeight="1" x14ac:dyDescent="0.25">
      <c r="A329" s="40"/>
      <c r="B329" s="158" t="s">
        <v>189</v>
      </c>
      <c r="C329" s="671"/>
      <c r="D329" s="175"/>
      <c r="E329" s="175"/>
      <c r="F329" s="175"/>
      <c r="G329" s="264"/>
      <c r="H329" s="171"/>
      <c r="I329" s="265"/>
      <c r="J329" s="176"/>
      <c r="K329" s="176"/>
      <c r="L329" s="177"/>
      <c r="M329" s="177"/>
      <c r="N329" s="177"/>
      <c r="O329" s="177"/>
      <c r="P329" s="371"/>
      <c r="Q329" s="2"/>
      <c r="R329" s="2"/>
    </row>
    <row r="330" spans="1:18" s="37" customFormat="1" ht="26.25" hidden="1" x14ac:dyDescent="0.25">
      <c r="A330" s="40"/>
      <c r="B330" s="161" t="s">
        <v>456</v>
      </c>
      <c r="C330" s="671"/>
      <c r="D330" s="67">
        <f>E330+G330</f>
        <v>0</v>
      </c>
      <c r="E330" s="67"/>
      <c r="F330" s="67"/>
      <c r="G330" s="67"/>
      <c r="H330" s="68">
        <f>I330+K330</f>
        <v>0</v>
      </c>
      <c r="I330" s="68"/>
      <c r="J330" s="68"/>
      <c r="K330" s="68"/>
      <c r="L330" s="69">
        <f>M330+O330</f>
        <v>0</v>
      </c>
      <c r="M330" s="69">
        <f t="shared" ref="M330:M331" si="520">E330+I330</f>
        <v>0</v>
      </c>
      <c r="N330" s="69">
        <f t="shared" ref="N330:N331" si="521">F330+J330</f>
        <v>0</v>
      </c>
      <c r="O330" s="69">
        <f t="shared" ref="O330:O331" si="522">G330+K330</f>
        <v>0</v>
      </c>
      <c r="P330" s="371"/>
      <c r="Q330" s="2"/>
      <c r="R330" s="2"/>
    </row>
    <row r="331" spans="1:18" s="37" customFormat="1" ht="26.25" hidden="1" x14ac:dyDescent="0.25">
      <c r="A331" s="237"/>
      <c r="B331" s="351" t="s">
        <v>411</v>
      </c>
      <c r="C331" s="624"/>
      <c r="D331" s="350">
        <f>E331+G331</f>
        <v>0</v>
      </c>
      <c r="E331" s="175"/>
      <c r="F331" s="175"/>
      <c r="G331" s="175"/>
      <c r="H331" s="176">
        <f>I331+K331</f>
        <v>0</v>
      </c>
      <c r="I331" s="176"/>
      <c r="J331" s="176"/>
      <c r="K331" s="176"/>
      <c r="L331" s="177">
        <f>M331+O331</f>
        <v>0</v>
      </c>
      <c r="M331" s="177">
        <f t="shared" si="520"/>
        <v>0</v>
      </c>
      <c r="N331" s="177">
        <f t="shared" si="521"/>
        <v>0</v>
      </c>
      <c r="O331" s="177">
        <f t="shared" si="522"/>
        <v>0</v>
      </c>
      <c r="P331" s="371"/>
      <c r="Q331" s="2"/>
      <c r="R331" s="2"/>
    </row>
    <row r="332" spans="1:18" s="37" customFormat="1" x14ac:dyDescent="0.25">
      <c r="A332" s="380" t="s">
        <v>82</v>
      </c>
      <c r="B332" s="35" t="s">
        <v>67</v>
      </c>
      <c r="C332" s="559" t="s">
        <v>24</v>
      </c>
      <c r="D332" s="167">
        <f>E332+G332</f>
        <v>32</v>
      </c>
      <c r="E332" s="266">
        <v>32</v>
      </c>
      <c r="F332" s="167">
        <v>27.7</v>
      </c>
      <c r="G332" s="266">
        <f t="shared" ref="G332" si="523">SUM(G334:G336)</f>
        <v>0</v>
      </c>
      <c r="H332" s="168">
        <f>I332+K332</f>
        <v>0</v>
      </c>
      <c r="I332" s="267">
        <f>SUM(I334:I336)</f>
        <v>0</v>
      </c>
      <c r="J332" s="168">
        <f t="shared" ref="J332:K332" si="524">SUM(J334:J336)</f>
        <v>0</v>
      </c>
      <c r="K332" s="267">
        <f t="shared" si="524"/>
        <v>0</v>
      </c>
      <c r="L332" s="169">
        <f>M332+O332</f>
        <v>32</v>
      </c>
      <c r="M332" s="169">
        <f t="shared" ref="M332:O336" si="525">E332+I332</f>
        <v>32</v>
      </c>
      <c r="N332" s="268">
        <f t="shared" si="525"/>
        <v>27.7</v>
      </c>
      <c r="O332" s="169">
        <f t="shared" si="525"/>
        <v>0</v>
      </c>
      <c r="P332" s="371"/>
      <c r="Q332" s="2"/>
      <c r="R332" s="2"/>
    </row>
    <row r="333" spans="1:18" s="37" customFormat="1" hidden="1" x14ac:dyDescent="0.25">
      <c r="A333" s="234"/>
      <c r="B333" s="158" t="s">
        <v>189</v>
      </c>
      <c r="C333" s="560"/>
      <c r="D333" s="175"/>
      <c r="E333" s="266"/>
      <c r="F333" s="175"/>
      <c r="G333" s="266"/>
      <c r="H333" s="176"/>
      <c r="I333" s="267"/>
      <c r="J333" s="176"/>
      <c r="K333" s="267"/>
      <c r="L333" s="177"/>
      <c r="M333" s="177"/>
      <c r="N333" s="270"/>
      <c r="O333" s="177"/>
      <c r="P333" s="371"/>
      <c r="Q333" s="2"/>
      <c r="R333" s="2"/>
    </row>
    <row r="334" spans="1:18" s="37" customFormat="1" ht="26.25" hidden="1" x14ac:dyDescent="0.25">
      <c r="A334" s="234"/>
      <c r="B334" s="161" t="s">
        <v>456</v>
      </c>
      <c r="C334" s="560"/>
      <c r="D334" s="175">
        <f>E334+G334</f>
        <v>0</v>
      </c>
      <c r="E334" s="448"/>
      <c r="F334" s="350"/>
      <c r="G334" s="448"/>
      <c r="H334" s="176">
        <f>I334+K334</f>
        <v>0</v>
      </c>
      <c r="I334" s="267"/>
      <c r="J334" s="176"/>
      <c r="K334" s="267"/>
      <c r="L334" s="177">
        <f>M334+O334</f>
        <v>0</v>
      </c>
      <c r="M334" s="177">
        <f>E334+I334</f>
        <v>0</v>
      </c>
      <c r="N334" s="270">
        <f t="shared" ref="N334" si="526">F334+J334</f>
        <v>0</v>
      </c>
      <c r="O334" s="177">
        <f t="shared" ref="O334" si="527">G334+K334</f>
        <v>0</v>
      </c>
      <c r="P334" s="371"/>
      <c r="Q334" s="2"/>
      <c r="R334" s="2"/>
    </row>
    <row r="335" spans="1:18" s="37" customFormat="1" ht="25.5" hidden="1" x14ac:dyDescent="0.25">
      <c r="A335" s="234"/>
      <c r="B335" s="269" t="s">
        <v>360</v>
      </c>
      <c r="C335" s="560" t="s">
        <v>24</v>
      </c>
      <c r="D335" s="175">
        <f>E335+G335</f>
        <v>0</v>
      </c>
      <c r="E335" s="266"/>
      <c r="F335" s="175"/>
      <c r="G335" s="266"/>
      <c r="H335" s="176">
        <f>I335+K335</f>
        <v>0</v>
      </c>
      <c r="I335" s="267"/>
      <c r="J335" s="176"/>
      <c r="K335" s="267"/>
      <c r="L335" s="177">
        <f>M335+O335</f>
        <v>0</v>
      </c>
      <c r="M335" s="177">
        <f t="shared" si="525"/>
        <v>0</v>
      </c>
      <c r="N335" s="270">
        <f t="shared" si="525"/>
        <v>0</v>
      </c>
      <c r="O335" s="177">
        <f t="shared" si="525"/>
        <v>0</v>
      </c>
      <c r="P335" s="371"/>
      <c r="Q335" s="2"/>
      <c r="R335" s="2"/>
    </row>
    <row r="336" spans="1:18" s="37" customFormat="1" ht="26.25" x14ac:dyDescent="0.25">
      <c r="A336" s="299"/>
      <c r="B336" s="263" t="s">
        <v>331</v>
      </c>
      <c r="C336" s="562"/>
      <c r="D336" s="170">
        <f>E336+G336</f>
        <v>0</v>
      </c>
      <c r="E336" s="317"/>
      <c r="F336" s="170"/>
      <c r="G336" s="317"/>
      <c r="H336" s="171">
        <f>I336+K336</f>
        <v>0</v>
      </c>
      <c r="I336" s="294"/>
      <c r="J336" s="171"/>
      <c r="K336" s="294"/>
      <c r="L336" s="172">
        <f>M336+O336</f>
        <v>0</v>
      </c>
      <c r="M336" s="172">
        <f>E336+I336</f>
        <v>0</v>
      </c>
      <c r="N336" s="215">
        <f t="shared" si="525"/>
        <v>0</v>
      </c>
      <c r="O336" s="172">
        <f t="shared" si="525"/>
        <v>0</v>
      </c>
      <c r="P336" s="371"/>
      <c r="Q336" s="2"/>
      <c r="R336" s="2"/>
    </row>
    <row r="337" spans="1:22" s="37" customFormat="1" hidden="1" x14ac:dyDescent="0.25">
      <c r="A337" s="40" t="s">
        <v>178</v>
      </c>
      <c r="B337" s="6" t="s">
        <v>162</v>
      </c>
      <c r="C337" s="549" t="s">
        <v>24</v>
      </c>
      <c r="D337" s="175">
        <f>E337+G337</f>
        <v>0</v>
      </c>
      <c r="E337" s="175"/>
      <c r="F337" s="266"/>
      <c r="G337" s="264"/>
      <c r="H337" s="176">
        <f>I337+K337</f>
        <v>0</v>
      </c>
      <c r="I337" s="265"/>
      <c r="J337" s="267"/>
      <c r="K337" s="176"/>
      <c r="L337" s="177">
        <f>M337+O337</f>
        <v>0</v>
      </c>
      <c r="M337" s="177">
        <f t="shared" ref="M337" si="528">E337+I337</f>
        <v>0</v>
      </c>
      <c r="N337" s="177">
        <f t="shared" ref="N337" si="529">F337+J337</f>
        <v>0</v>
      </c>
      <c r="O337" s="177">
        <f t="shared" ref="O337" si="530">G337+K337</f>
        <v>0</v>
      </c>
      <c r="P337" s="371"/>
      <c r="Q337" s="2"/>
      <c r="R337" s="2"/>
    </row>
    <row r="338" spans="1:22" s="37" customFormat="1" ht="26.25" hidden="1" x14ac:dyDescent="0.25">
      <c r="A338" s="237"/>
      <c r="B338" s="449" t="s">
        <v>456</v>
      </c>
      <c r="C338" s="450"/>
      <c r="D338" s="209"/>
      <c r="E338" s="170"/>
      <c r="F338" s="317"/>
      <c r="G338" s="209"/>
      <c r="H338" s="171"/>
      <c r="I338" s="210"/>
      <c r="J338" s="294"/>
      <c r="K338" s="171"/>
      <c r="L338" s="295"/>
      <c r="M338" s="172"/>
      <c r="N338" s="295"/>
      <c r="O338" s="172"/>
      <c r="P338" s="371"/>
      <c r="Q338" s="233"/>
      <c r="R338" s="233"/>
      <c r="S338" s="460"/>
      <c r="T338" s="460"/>
      <c r="U338" s="460"/>
      <c r="V338" s="460"/>
    </row>
    <row r="339" spans="1:22" s="37" customFormat="1" hidden="1" x14ac:dyDescent="0.25">
      <c r="A339" s="380" t="s">
        <v>179</v>
      </c>
      <c r="B339" s="29" t="s">
        <v>462</v>
      </c>
      <c r="C339" s="477" t="s">
        <v>24</v>
      </c>
      <c r="D339" s="167">
        <f>E339+G339</f>
        <v>0</v>
      </c>
      <c r="E339" s="167"/>
      <c r="F339" s="221"/>
      <c r="G339" s="207"/>
      <c r="H339" s="168">
        <f>I339+K339</f>
        <v>0</v>
      </c>
      <c r="I339" s="208"/>
      <c r="J339" s="222"/>
      <c r="K339" s="168"/>
      <c r="L339" s="169">
        <f>M339+O339</f>
        <v>0</v>
      </c>
      <c r="M339" s="169">
        <f t="shared" ref="M339" si="531">E339+I339</f>
        <v>0</v>
      </c>
      <c r="N339" s="169">
        <f t="shared" ref="N339" si="532">F339+J339</f>
        <v>0</v>
      </c>
      <c r="O339" s="169">
        <f t="shared" ref="O339" si="533">G339+K339</f>
        <v>0</v>
      </c>
      <c r="P339" s="371"/>
      <c r="Q339" s="2"/>
      <c r="R339" s="2"/>
    </row>
    <row r="340" spans="1:22" s="37" customFormat="1" ht="26.25" hidden="1" x14ac:dyDescent="0.25">
      <c r="A340" s="299"/>
      <c r="B340" s="166" t="s">
        <v>456</v>
      </c>
      <c r="C340" s="478"/>
      <c r="D340" s="209"/>
      <c r="E340" s="170"/>
      <c r="F340" s="317"/>
      <c r="G340" s="209"/>
      <c r="H340" s="171"/>
      <c r="I340" s="210"/>
      <c r="J340" s="294"/>
      <c r="K340" s="171"/>
      <c r="L340" s="295"/>
      <c r="M340" s="172"/>
      <c r="N340" s="295"/>
      <c r="O340" s="172"/>
      <c r="P340" s="371"/>
      <c r="Q340" s="233"/>
      <c r="R340" s="233"/>
      <c r="S340" s="460"/>
      <c r="T340" s="460"/>
      <c r="U340" s="460"/>
      <c r="V340" s="460"/>
    </row>
    <row r="341" spans="1:22" ht="15.75" customHeight="1" x14ac:dyDescent="0.25">
      <c r="A341" s="427" t="s">
        <v>83</v>
      </c>
      <c r="B341" s="84" t="s">
        <v>175</v>
      </c>
      <c r="C341" s="507"/>
      <c r="D341" s="21">
        <f t="shared" ref="D341:K341" si="534">D332+D322+D326+D328+D337+D339</f>
        <v>32</v>
      </c>
      <c r="E341" s="21">
        <f t="shared" si="534"/>
        <v>32</v>
      </c>
      <c r="F341" s="21">
        <f t="shared" si="534"/>
        <v>27.7</v>
      </c>
      <c r="G341" s="21">
        <f t="shared" si="534"/>
        <v>0</v>
      </c>
      <c r="H341" s="21">
        <f t="shared" si="534"/>
        <v>0</v>
      </c>
      <c r="I341" s="21">
        <f t="shared" si="534"/>
        <v>0</v>
      </c>
      <c r="J341" s="21">
        <f t="shared" si="534"/>
        <v>0</v>
      </c>
      <c r="K341" s="21">
        <f t="shared" si="534"/>
        <v>0</v>
      </c>
      <c r="L341" s="21">
        <f t="shared" ref="L341" si="535">M341+O341</f>
        <v>32</v>
      </c>
      <c r="M341" s="21">
        <f>M332+M322+M326+M328+M337+M339</f>
        <v>32</v>
      </c>
      <c r="N341" s="21">
        <f>N332+N322+N326+N328+N337+N339</f>
        <v>27.7</v>
      </c>
      <c r="O341" s="21">
        <f>O332+O322+O326+O328+O337+O339</f>
        <v>0</v>
      </c>
      <c r="P341" s="372"/>
      <c r="Q341" s="233"/>
      <c r="R341" s="233"/>
      <c r="S341" s="233"/>
      <c r="T341" s="233"/>
      <c r="U341" s="233"/>
      <c r="V341" s="233"/>
    </row>
    <row r="342" spans="1:22" x14ac:dyDescent="0.25">
      <c r="A342" s="419" t="s">
        <v>84</v>
      </c>
      <c r="B342" s="401" t="s">
        <v>167</v>
      </c>
      <c r="C342" s="375"/>
      <c r="D342" s="27">
        <f>D345+D346+D347+D348+D350+D349+D351+D352+D353+D354+D355+D358+D359+D344+D356+D357</f>
        <v>2064</v>
      </c>
      <c r="E342" s="21">
        <f t="shared" ref="E342:O342" si="536">E345+E346+E347+E348+E350+E349+E351+E352+E353+E354+E355+E358+E359+E344+E356+E357</f>
        <v>712.5</v>
      </c>
      <c r="F342" s="21">
        <f t="shared" si="536"/>
        <v>423.8</v>
      </c>
      <c r="G342" s="21">
        <f t="shared" si="536"/>
        <v>1351.5</v>
      </c>
      <c r="H342" s="21">
        <f t="shared" si="536"/>
        <v>0</v>
      </c>
      <c r="I342" s="21">
        <f t="shared" si="536"/>
        <v>0</v>
      </c>
      <c r="J342" s="21">
        <f t="shared" si="536"/>
        <v>0</v>
      </c>
      <c r="K342" s="21">
        <f t="shared" si="536"/>
        <v>0</v>
      </c>
      <c r="L342" s="21">
        <f t="shared" si="536"/>
        <v>2064</v>
      </c>
      <c r="M342" s="21">
        <f t="shared" si="536"/>
        <v>712.5</v>
      </c>
      <c r="N342" s="21">
        <f t="shared" si="536"/>
        <v>423.8</v>
      </c>
      <c r="O342" s="21">
        <f t="shared" si="536"/>
        <v>1351.5</v>
      </c>
      <c r="P342" s="372">
        <f t="shared" ref="P342:U342" si="537">P345+P346+P347+P348+P350+P349+P351+P352+P353+P354+P355+P358+P359</f>
        <v>0</v>
      </c>
      <c r="Q342" s="372">
        <f t="shared" si="537"/>
        <v>0</v>
      </c>
      <c r="R342" s="372">
        <f t="shared" si="537"/>
        <v>0</v>
      </c>
      <c r="S342" s="372">
        <f t="shared" si="537"/>
        <v>0</v>
      </c>
      <c r="T342" s="372">
        <f t="shared" si="537"/>
        <v>0</v>
      </c>
      <c r="U342" s="372">
        <f t="shared" si="537"/>
        <v>0</v>
      </c>
      <c r="V342" s="233"/>
    </row>
    <row r="343" spans="1:22" x14ac:dyDescent="0.25">
      <c r="A343" s="420"/>
      <c r="B343" s="505" t="s">
        <v>197</v>
      </c>
      <c r="C343" s="508"/>
      <c r="D343" s="312"/>
      <c r="E343" s="224"/>
      <c r="F343" s="224"/>
      <c r="G343" s="224"/>
      <c r="H343" s="225"/>
      <c r="I343" s="225"/>
      <c r="J343" s="225"/>
      <c r="K343" s="225"/>
      <c r="L343" s="532"/>
      <c r="M343" s="532"/>
      <c r="N343" s="532"/>
      <c r="O343" s="532"/>
      <c r="P343" s="374"/>
      <c r="Q343" s="323"/>
      <c r="R343" s="323"/>
    </row>
    <row r="344" spans="1:22" ht="26.25" hidden="1" x14ac:dyDescent="0.25">
      <c r="A344" s="420"/>
      <c r="B344" s="397" t="s">
        <v>330</v>
      </c>
      <c r="C344" s="508"/>
      <c r="D344" s="313">
        <f t="shared" ref="D344" si="538">E344+G344</f>
        <v>0</v>
      </c>
      <c r="E344" s="226">
        <f>E106+E118+E123+E136+E145+E154+E179+E200</f>
        <v>0</v>
      </c>
      <c r="F344" s="226">
        <f>F106+F118+F123+F136+F145+F154+F179+F200</f>
        <v>0</v>
      </c>
      <c r="G344" s="226"/>
      <c r="H344" s="227">
        <f t="shared" ref="H344:H347" si="539">I344+K344</f>
        <v>0</v>
      </c>
      <c r="I344" s="225">
        <f>I106+I118+I123+I136+I145+I154+I179+I200</f>
        <v>0</v>
      </c>
      <c r="J344" s="225">
        <f>J106+J118+J123+J136+J145+J154+J179+J200</f>
        <v>0</v>
      </c>
      <c r="K344" s="225"/>
      <c r="L344" s="532">
        <f>M344</f>
        <v>0</v>
      </c>
      <c r="M344" s="532">
        <f>M106+M118+M123+M136+M145+M179+M200+M154</f>
        <v>0</v>
      </c>
      <c r="N344" s="532">
        <f>N106+N118+N123+N136+N145+N179+N200+N154</f>
        <v>0</v>
      </c>
      <c r="O344" s="532"/>
      <c r="P344" s="374"/>
      <c r="Q344" s="323"/>
      <c r="R344" s="323"/>
    </row>
    <row r="345" spans="1:22" ht="25.5" x14ac:dyDescent="0.25">
      <c r="A345" s="420"/>
      <c r="B345" s="506" t="s">
        <v>298</v>
      </c>
      <c r="C345" s="508"/>
      <c r="D345" s="313">
        <f>E345+G345</f>
        <v>800</v>
      </c>
      <c r="E345" s="226">
        <f>E28+E94+E108+E266</f>
        <v>0</v>
      </c>
      <c r="F345" s="226">
        <f>F28+F94+F108+F266</f>
        <v>0</v>
      </c>
      <c r="G345" s="226">
        <f>G28+G94+G108+G266</f>
        <v>800</v>
      </c>
      <c r="H345" s="227">
        <f t="shared" si="539"/>
        <v>0</v>
      </c>
      <c r="I345" s="225">
        <f>I28+I94+I108+I266</f>
        <v>0</v>
      </c>
      <c r="J345" s="225">
        <f>J28+J94+J108+J266</f>
        <v>0</v>
      </c>
      <c r="K345" s="225">
        <f>K28+K94+K108+K266</f>
        <v>0</v>
      </c>
      <c r="L345" s="533">
        <f t="shared" ref="L345:L347" si="540">M345+O345</f>
        <v>800</v>
      </c>
      <c r="M345" s="533">
        <f>M28+M94+M108+M266</f>
        <v>0</v>
      </c>
      <c r="N345" s="533">
        <f>N28+N94+N108+N266</f>
        <v>0</v>
      </c>
      <c r="O345" s="533">
        <f>O28+O94+O108+O266</f>
        <v>800</v>
      </c>
      <c r="P345" s="324"/>
      <c r="Q345" s="324"/>
      <c r="R345" s="324"/>
    </row>
    <row r="346" spans="1:22" ht="38.25" hidden="1" customHeight="1" x14ac:dyDescent="0.25">
      <c r="A346" s="420"/>
      <c r="B346" s="506" t="s">
        <v>297</v>
      </c>
      <c r="C346" s="508"/>
      <c r="D346" s="313">
        <f t="shared" ref="D346:O346" si="541">D81+D82</f>
        <v>0</v>
      </c>
      <c r="E346" s="226">
        <f t="shared" si="541"/>
        <v>0</v>
      </c>
      <c r="F346" s="226">
        <f t="shared" si="541"/>
        <v>0</v>
      </c>
      <c r="G346" s="226">
        <f t="shared" si="541"/>
        <v>0</v>
      </c>
      <c r="H346" s="227">
        <f t="shared" si="541"/>
        <v>0</v>
      </c>
      <c r="I346" s="227">
        <f t="shared" si="541"/>
        <v>0</v>
      </c>
      <c r="J346" s="227">
        <f t="shared" si="541"/>
        <v>0</v>
      </c>
      <c r="K346" s="227">
        <f t="shared" si="541"/>
        <v>0</v>
      </c>
      <c r="L346" s="532">
        <f t="shared" si="541"/>
        <v>0</v>
      </c>
      <c r="M346" s="532">
        <f t="shared" si="541"/>
        <v>0</v>
      </c>
      <c r="N346" s="532">
        <f t="shared" si="541"/>
        <v>0</v>
      </c>
      <c r="O346" s="532">
        <f t="shared" si="541"/>
        <v>0</v>
      </c>
      <c r="P346" s="325"/>
      <c r="Q346" s="233"/>
      <c r="R346" s="233"/>
    </row>
    <row r="347" spans="1:22" ht="37.5" customHeight="1" x14ac:dyDescent="0.25">
      <c r="A347" s="420"/>
      <c r="B347" s="397" t="s">
        <v>463</v>
      </c>
      <c r="C347" s="508"/>
      <c r="D347" s="313">
        <f>E347+G347</f>
        <v>553.20000000000005</v>
      </c>
      <c r="E347" s="313">
        <f>E83+E84+E85+E262</f>
        <v>1.7</v>
      </c>
      <c r="F347" s="313">
        <f t="shared" ref="F347:G347" si="542">F83+F84+F85+F262</f>
        <v>1.3</v>
      </c>
      <c r="G347" s="313">
        <f t="shared" si="542"/>
        <v>551.5</v>
      </c>
      <c r="H347" s="227">
        <f t="shared" si="539"/>
        <v>0</v>
      </c>
      <c r="I347" s="227">
        <f>I83+I84+I85+I262</f>
        <v>0</v>
      </c>
      <c r="J347" s="227">
        <f t="shared" ref="J347:K347" si="543">J83+J84+J85+J262</f>
        <v>0</v>
      </c>
      <c r="K347" s="227">
        <f t="shared" si="543"/>
        <v>0</v>
      </c>
      <c r="L347" s="533">
        <f t="shared" si="540"/>
        <v>553.20000000000005</v>
      </c>
      <c r="M347" s="533">
        <f>M83+M84+M85+M262</f>
        <v>1.7</v>
      </c>
      <c r="N347" s="533">
        <f t="shared" ref="N347:O347" si="544">N83+N84+N85+N262</f>
        <v>1.3</v>
      </c>
      <c r="O347" s="533">
        <f t="shared" si="544"/>
        <v>551.5</v>
      </c>
      <c r="P347" s="533">
        <f t="shared" ref="P347:U347" si="545">P84+P85+P264</f>
        <v>0</v>
      </c>
      <c r="Q347" s="533">
        <f t="shared" si="545"/>
        <v>0</v>
      </c>
      <c r="R347" s="533">
        <f t="shared" si="545"/>
        <v>0</v>
      </c>
      <c r="S347" s="533">
        <f t="shared" si="545"/>
        <v>0</v>
      </c>
      <c r="T347" s="533">
        <f t="shared" si="545"/>
        <v>0</v>
      </c>
      <c r="U347" s="533">
        <f t="shared" si="545"/>
        <v>0</v>
      </c>
    </row>
    <row r="348" spans="1:22" ht="23.25" customHeight="1" x14ac:dyDescent="0.25">
      <c r="A348" s="420"/>
      <c r="B348" s="397" t="s">
        <v>486</v>
      </c>
      <c r="C348" s="508"/>
      <c r="D348" s="313">
        <f>E348+G348</f>
        <v>429.3</v>
      </c>
      <c r="E348" s="226">
        <f>E249+E105</f>
        <v>429.3</v>
      </c>
      <c r="F348" s="226">
        <f>F249+F105</f>
        <v>357</v>
      </c>
      <c r="G348" s="226">
        <f>G249+G105</f>
        <v>0</v>
      </c>
      <c r="H348" s="227">
        <f>I348+K348</f>
        <v>0</v>
      </c>
      <c r="I348" s="227">
        <f>I249+I105</f>
        <v>0</v>
      </c>
      <c r="J348" s="227">
        <f>J249+J105</f>
        <v>0</v>
      </c>
      <c r="K348" s="227">
        <f>K249+K105</f>
        <v>0</v>
      </c>
      <c r="L348" s="533">
        <f t="shared" ref="L348" si="546">M348+O348</f>
        <v>429.3</v>
      </c>
      <c r="M348" s="533">
        <f>M249+M105</f>
        <v>429.3</v>
      </c>
      <c r="N348" s="533">
        <f>N249+N105</f>
        <v>357</v>
      </c>
      <c r="O348" s="533">
        <f>O249+O105</f>
        <v>0</v>
      </c>
      <c r="P348" s="325"/>
      <c r="Q348" s="325"/>
      <c r="R348" s="325"/>
    </row>
    <row r="349" spans="1:22" ht="26.25" hidden="1" customHeight="1" x14ac:dyDescent="0.25">
      <c r="A349" s="420"/>
      <c r="B349" s="397" t="s">
        <v>330</v>
      </c>
      <c r="C349" s="508"/>
      <c r="D349" s="300">
        <f t="shared" ref="D349:D359" si="547">E349+G349</f>
        <v>0</v>
      </c>
      <c r="E349" s="226"/>
      <c r="F349" s="226"/>
      <c r="G349" s="226"/>
      <c r="H349" s="322">
        <f t="shared" ref="H349:H354" si="548">I349+K349</f>
        <v>0</v>
      </c>
      <c r="I349" s="227"/>
      <c r="J349" s="227"/>
      <c r="K349" s="227"/>
      <c r="L349" s="533">
        <f t="shared" ref="L349:L354" si="549">M349+O349</f>
        <v>0</v>
      </c>
      <c r="M349" s="533"/>
      <c r="N349" s="533"/>
      <c r="O349" s="533"/>
      <c r="P349" s="325"/>
      <c r="Q349" s="233"/>
      <c r="R349" s="233"/>
    </row>
    <row r="350" spans="1:22" ht="26.25" x14ac:dyDescent="0.25">
      <c r="A350" s="420"/>
      <c r="B350" s="397" t="s">
        <v>331</v>
      </c>
      <c r="C350" s="508"/>
      <c r="D350" s="300">
        <f t="shared" si="547"/>
        <v>32</v>
      </c>
      <c r="E350" s="313">
        <f>E332</f>
        <v>32</v>
      </c>
      <c r="F350" s="313">
        <f t="shared" ref="F350:G350" si="550">F332</f>
        <v>27.7</v>
      </c>
      <c r="G350" s="313">
        <f t="shared" si="550"/>
        <v>0</v>
      </c>
      <c r="H350" s="322">
        <f t="shared" si="548"/>
        <v>0</v>
      </c>
      <c r="I350" s="227">
        <f>I332</f>
        <v>0</v>
      </c>
      <c r="J350" s="227">
        <f t="shared" ref="J350:K350" si="551">J332</f>
        <v>0</v>
      </c>
      <c r="K350" s="227">
        <f t="shared" si="551"/>
        <v>0</v>
      </c>
      <c r="L350" s="533">
        <f t="shared" si="549"/>
        <v>32</v>
      </c>
      <c r="M350" s="533">
        <f>M332</f>
        <v>32</v>
      </c>
      <c r="N350" s="533">
        <f t="shared" ref="N350:O350" si="552">N332</f>
        <v>27.7</v>
      </c>
      <c r="O350" s="533">
        <f t="shared" si="552"/>
        <v>0</v>
      </c>
      <c r="P350" s="325"/>
      <c r="Q350" s="325"/>
      <c r="R350" s="325"/>
    </row>
    <row r="351" spans="1:22" ht="39" x14ac:dyDescent="0.25">
      <c r="A351" s="420"/>
      <c r="B351" s="397" t="s">
        <v>510</v>
      </c>
      <c r="C351" s="508"/>
      <c r="D351" s="300">
        <f t="shared" si="547"/>
        <v>34.299999999999997</v>
      </c>
      <c r="E351" s="313">
        <f>E107+E115+E120+E125+E129+E133+E138+E142+E147+E151+E156+E160+E164+E168+E172+E176+E181+E185+E189+E193+E197+E202+E206+E210+E214+E218+E222+E226+E230+E234+E235+E237+E241+E245+E252</f>
        <v>34.299999999999997</v>
      </c>
      <c r="F351" s="313">
        <f t="shared" ref="F351:G351" si="553">F107+F115+F120+F125+F129+F133+F138+F142+F147+F151+F156+F160+F164+F168+F172+F176+F181+F185+F189+F193+F197+F202+F206+F210+F214+F218+F222+F226+F230+F234+F235+F237+F241+F245+F252</f>
        <v>33.700000000000003</v>
      </c>
      <c r="G351" s="313">
        <f t="shared" si="553"/>
        <v>0</v>
      </c>
      <c r="H351" s="322">
        <f t="shared" si="548"/>
        <v>0</v>
      </c>
      <c r="I351" s="227">
        <f>I107+I115+I120+I125+I129+I133+I138+I142+I147+I151+I156+I160+I164+I168+I172+I176+I181+I185+I189+I193+I197+I202+I206+I210+I214+I218+I222+I226+I230+I234+I235+I237+I241+I245+I252</f>
        <v>0</v>
      </c>
      <c r="J351" s="227">
        <f t="shared" ref="J351:K351" si="554">J107+J115+J120+J125+J129+J133+J138+J142+J147+J151+J156+J160+J164+J168+J172+J176+J181+J185+J189+J193+J197+J202+J206+J210+J214+J218+J222+J226+J230+J234+J235+J237+J241+J245+J252</f>
        <v>0</v>
      </c>
      <c r="K351" s="227">
        <f t="shared" si="554"/>
        <v>0</v>
      </c>
      <c r="L351" s="533">
        <f t="shared" si="549"/>
        <v>34.299999999999997</v>
      </c>
      <c r="M351" s="533">
        <f>M107+M115+M120+M125+M129+M133+M138+M142+M147+M151+M156+M160+M164+M168+M172+M176+M181+M185+M189+M193+M197+M202+M206+M210+M214+M218+M222+M226+M230+M234+M235+M237+M241+M245+M252</f>
        <v>34.299999999999997</v>
      </c>
      <c r="N351" s="533">
        <f t="shared" ref="N351:O351" si="555">N107+N115+N120+N125+N129+N133+N138+N142+N147+N151+N156+N160+N164+N168+N172+N176+N181+N185+N189+N193+N197+N202+N206+N210+N214+N218+N222+N226+N230+N234+N235+N237+N241+N245+N252</f>
        <v>33.700000000000003</v>
      </c>
      <c r="O351" s="533">
        <f t="shared" si="555"/>
        <v>0</v>
      </c>
      <c r="P351" s="325"/>
      <c r="Q351" s="325"/>
      <c r="R351" s="325"/>
    </row>
    <row r="352" spans="1:22" ht="26.25" hidden="1" x14ac:dyDescent="0.25">
      <c r="A352" s="420"/>
      <c r="B352" s="397" t="s">
        <v>456</v>
      </c>
      <c r="C352" s="508"/>
      <c r="D352" s="300">
        <f t="shared" si="547"/>
        <v>0</v>
      </c>
      <c r="E352" s="313">
        <f>E29+E32+E36+E40+E45+E49+E53+E57+E61+E65+E69+E73+E97+E114+E119+E124+E128+E132+E137+E141+E146+E150+E155+E159+E163+E167+E171+E175+E180+E184+E188+E192+E196+E201+E205+E209+E213+E217+E221+E225+E229+E233+E239+E243+E251+E267+E271+E275+E279+E285+E283+E289+E293+E297+E302+E306+E310+E314+E318+E326+E330+E334+E337+E339</f>
        <v>0</v>
      </c>
      <c r="F352" s="313">
        <f>F29+F32+F36+F40+F45+F49+F53+F57+F61+F65+F69+F73+F97+F114+F119+F124+F128+F132+F137+F141+F146+F150+F155+F159+F163+F167+F171+F175+F180+F184+F188+F192+F196+F201+F205+F209+F213+F217+F221+F225+F229+F233+F239+F243+F251+F267+F271+F275+F279+F285+F283+F289+F293+F297+F302+F306+F310+F314+F318+F326+F330+F334+F337+F339</f>
        <v>0</v>
      </c>
      <c r="G352" s="313">
        <f>G29+G32+G36+G40+G45+G49+G53+G57+G61+G65+G69+G73+G97+G114+G119+G124+G128+G132+G137+G141+G146+G150+G155+G159+G163+G167+G171+G175+G180+G184+G188+G192+G196+G201+G205+G209+G213+G217+G221+G225+G229+G233+G239+G243+G251+G267+G271+G275+G279+G285+G283+G289+G293+G297+G302+G306+G310+G314+G318+G326+G330+G334+G337+G339</f>
        <v>0</v>
      </c>
      <c r="H352" s="322">
        <f t="shared" si="548"/>
        <v>0</v>
      </c>
      <c r="I352" s="322">
        <f>I29+I32+I36+I40+I45+I49+I53+I57+I61+I65+I69+I73+I97+I114+I119+I124+I128+I132+I137+I141+I146+I150+I155+I159+I163+I167+I171+I175+I180+I184+I188+I192+I196+I201+I205+I209+I213+I217+I221+I225+I229+I233+I239+I243+I251+I267+I271+I275+I279+I285+I283+I289+I293+I297+I302+I306+I310+I314+I318+I326+I330+I334+I337+I339</f>
        <v>0</v>
      </c>
      <c r="J352" s="322">
        <f>J29+J32+J36+J40+J45+J49+J53+J57+J61+J65+J69+J73+J97+J114+J119+J124+J128+J132+J137+J141+J146+J150+J155+J159+J163+J167+J171+J175+J180+J184+J188+J192+J196+J201+J205+J209+J213+J217+J221+J225+J229+J233+J239+J243+J251+J267+J271+J275+J279+J285+J283+J289+J293+J297+J302+J306+J310+J314+J318+J326+J330+J334+J337+J339</f>
        <v>0</v>
      </c>
      <c r="K352" s="322">
        <f>K29+K32+K36+K40+K45+K49+K53+K57+K61+K65+K69+K73+K97+K114+K119+K124+K128+K132+K137+K141+K146+K150+K155+K159+K163+K167+K171+K175+K180+K184+K188+K192+K196+K201+K205+K209+K213+K217+K221+K225+K229+K233+K239+K243+K251+K267+K271+K275+K279+K285+K283+K289+K293+K297+K302+K306+K310+K314+K318+K326+K330+K334+K337+K339</f>
        <v>0</v>
      </c>
      <c r="L352" s="533">
        <f t="shared" si="549"/>
        <v>0</v>
      </c>
      <c r="M352" s="533">
        <f>M29+M32+M36+M40+M45+M49+M53+M57+M61+M65+M69+M73+M97+M114+M119+M124+M128+M132+M137+M141+M146+M150+M155+M159+M163+M167+M171+M175+M180+M184+M188+M192+M196+M201+M205+M209+M213+M217+M221+M225+M229+M233+M239+M243+M251+M267+M271+M275+M279+M285+M283+M289+M293+M297+M302+M306+M310+M314+M318+M326+M330+M334+M337+M339</f>
        <v>0</v>
      </c>
      <c r="N352" s="533">
        <f>N29+N32+N36+N40+N45+N49+N53+N57+N61+N65+N69+N73+N97+N114+N119+N124+N128+N132+N137+N141+N146+N150+N155+N159+N163+N167+N171+N175+N180+N184+N188+N192+N196+N201+N205+N209+N213+N217+N221+N225+N229+N233+N239+N243+N251+N267+N271+N275+N279+N285+N283+N289+N293+N297+N302+N306+N310+N314+N318+N326+N330+N334+N337+N339</f>
        <v>0</v>
      </c>
      <c r="O352" s="533">
        <f>P352+R352</f>
        <v>0</v>
      </c>
      <c r="P352" s="325"/>
      <c r="Q352" s="325"/>
      <c r="R352" s="325"/>
    </row>
    <row r="353" spans="1:19" ht="39" hidden="1" customHeight="1" x14ac:dyDescent="0.25">
      <c r="A353" s="420"/>
      <c r="B353" s="397" t="s">
        <v>367</v>
      </c>
      <c r="C353" s="508"/>
      <c r="D353" s="300">
        <f t="shared" si="547"/>
        <v>0</v>
      </c>
      <c r="E353" s="313">
        <f>E324</f>
        <v>0</v>
      </c>
      <c r="F353" s="313">
        <f>F324</f>
        <v>0</v>
      </c>
      <c r="G353" s="313">
        <f>G324</f>
        <v>0</v>
      </c>
      <c r="H353" s="322">
        <f t="shared" si="548"/>
        <v>0</v>
      </c>
      <c r="I353" s="322">
        <f>I324</f>
        <v>0</v>
      </c>
      <c r="J353" s="322">
        <f>J324</f>
        <v>0</v>
      </c>
      <c r="K353" s="322">
        <f>K324</f>
        <v>0</v>
      </c>
      <c r="L353" s="533">
        <f t="shared" si="549"/>
        <v>0</v>
      </c>
      <c r="M353" s="533">
        <f>M324</f>
        <v>0</v>
      </c>
      <c r="N353" s="533">
        <f>N324</f>
        <v>0</v>
      </c>
      <c r="O353" s="533">
        <f>O324</f>
        <v>0</v>
      </c>
      <c r="P353" s="2"/>
    </row>
    <row r="354" spans="1:19" hidden="1" x14ac:dyDescent="0.25">
      <c r="A354" s="420"/>
      <c r="B354" s="397" t="s">
        <v>431</v>
      </c>
      <c r="C354" s="508"/>
      <c r="D354" s="300">
        <f t="shared" si="547"/>
        <v>0</v>
      </c>
      <c r="E354" s="313">
        <f>E111</f>
        <v>0</v>
      </c>
      <c r="F354" s="313">
        <f>F111</f>
        <v>0</v>
      </c>
      <c r="G354" s="313">
        <f>G111</f>
        <v>0</v>
      </c>
      <c r="H354" s="322">
        <f t="shared" si="548"/>
        <v>0</v>
      </c>
      <c r="I354" s="322">
        <f>I111</f>
        <v>0</v>
      </c>
      <c r="J354" s="322">
        <f>J111</f>
        <v>0</v>
      </c>
      <c r="K354" s="322">
        <f>K111</f>
        <v>0</v>
      </c>
      <c r="L354" s="533">
        <f t="shared" si="549"/>
        <v>0</v>
      </c>
      <c r="M354" s="533">
        <f>M111</f>
        <v>0</v>
      </c>
      <c r="N354" s="533">
        <f>N111</f>
        <v>0</v>
      </c>
      <c r="O354" s="533">
        <f>O111</f>
        <v>0</v>
      </c>
      <c r="P354" s="2"/>
    </row>
    <row r="355" spans="1:19" ht="51.75" hidden="1" x14ac:dyDescent="0.25">
      <c r="A355" s="420"/>
      <c r="B355" s="397" t="s">
        <v>457</v>
      </c>
      <c r="C355" s="508"/>
      <c r="D355" s="300">
        <f t="shared" ref="D355:D357" si="556">E355+G355</f>
        <v>0</v>
      </c>
      <c r="E355" s="313">
        <f>E31</f>
        <v>0</v>
      </c>
      <c r="F355" s="313">
        <f>F31</f>
        <v>0</v>
      </c>
      <c r="G355" s="313">
        <f>G31</f>
        <v>0</v>
      </c>
      <c r="H355" s="322">
        <f t="shared" ref="H355:H356" si="557">I355+K355</f>
        <v>0</v>
      </c>
      <c r="I355" s="322">
        <f>I31</f>
        <v>0</v>
      </c>
      <c r="J355" s="322">
        <f>J31</f>
        <v>0</v>
      </c>
      <c r="K355" s="322">
        <f>K31</f>
        <v>0</v>
      </c>
      <c r="L355" s="533">
        <f t="shared" ref="L355:L356" si="558">M355+O355</f>
        <v>0</v>
      </c>
      <c r="M355" s="533">
        <f>M31</f>
        <v>0</v>
      </c>
      <c r="N355" s="533">
        <f>N31</f>
        <v>0</v>
      </c>
      <c r="O355" s="533">
        <f>O31</f>
        <v>0</v>
      </c>
      <c r="P355" s="2"/>
    </row>
    <row r="356" spans="1:19" ht="25.5" hidden="1" x14ac:dyDescent="0.25">
      <c r="A356" s="420"/>
      <c r="B356" s="506" t="s">
        <v>466</v>
      </c>
      <c r="C356" s="508"/>
      <c r="D356" s="300">
        <f t="shared" si="556"/>
        <v>0</v>
      </c>
      <c r="E356" s="313">
        <f>E110</f>
        <v>0</v>
      </c>
      <c r="F356" s="313">
        <f>F110</f>
        <v>0</v>
      </c>
      <c r="G356" s="313">
        <f>G110</f>
        <v>0</v>
      </c>
      <c r="H356" s="322">
        <f t="shared" si="557"/>
        <v>0</v>
      </c>
      <c r="I356" s="322">
        <f>I110</f>
        <v>0</v>
      </c>
      <c r="J356" s="322">
        <f>J110</f>
        <v>0</v>
      </c>
      <c r="K356" s="322">
        <f>K110</f>
        <v>0</v>
      </c>
      <c r="L356" s="533">
        <f t="shared" si="558"/>
        <v>0</v>
      </c>
      <c r="M356" s="533">
        <f>M110</f>
        <v>0</v>
      </c>
      <c r="N356" s="533"/>
      <c r="O356" s="533">
        <f>O32</f>
        <v>0</v>
      </c>
      <c r="P356" s="2"/>
    </row>
    <row r="357" spans="1:19" ht="25.5" hidden="1" x14ac:dyDescent="0.25">
      <c r="A357" s="420"/>
      <c r="B357" s="506" t="s">
        <v>468</v>
      </c>
      <c r="C357" s="508"/>
      <c r="D357" s="300">
        <f t="shared" si="556"/>
        <v>0</v>
      </c>
      <c r="E357" s="313">
        <f t="shared" ref="E357:O357" si="559">E86</f>
        <v>0</v>
      </c>
      <c r="F357" s="313">
        <f t="shared" si="559"/>
        <v>0</v>
      </c>
      <c r="G357" s="313">
        <f t="shared" si="559"/>
        <v>0</v>
      </c>
      <c r="H357" s="322">
        <f t="shared" si="559"/>
        <v>0</v>
      </c>
      <c r="I357" s="322">
        <f t="shared" si="559"/>
        <v>0</v>
      </c>
      <c r="J357" s="322">
        <f t="shared" si="559"/>
        <v>0</v>
      </c>
      <c r="K357" s="322">
        <f t="shared" si="559"/>
        <v>0</v>
      </c>
      <c r="L357" s="533">
        <f t="shared" si="559"/>
        <v>0</v>
      </c>
      <c r="M357" s="533">
        <f t="shared" si="559"/>
        <v>0</v>
      </c>
      <c r="N357" s="533">
        <f t="shared" si="559"/>
        <v>0</v>
      </c>
      <c r="O357" s="533">
        <f t="shared" si="559"/>
        <v>0</v>
      </c>
      <c r="P357" s="2"/>
    </row>
    <row r="358" spans="1:19" ht="26.25" x14ac:dyDescent="0.25">
      <c r="A358" s="421"/>
      <c r="B358" s="402" t="s">
        <v>411</v>
      </c>
      <c r="C358" s="376"/>
      <c r="D358" s="300">
        <f>E358+G358</f>
        <v>215.2</v>
      </c>
      <c r="E358" s="313">
        <f>E30+E109+E95+E87+E88+E258+E265+E322+E331</f>
        <v>215.2</v>
      </c>
      <c r="F358" s="313">
        <f>F30+F109+F95+F87+F88+F258+F265+F322+F331</f>
        <v>4.0999999999999996</v>
      </c>
      <c r="G358" s="313">
        <f>G30+G109+G95+G87+G88+G258+G265+G322+G331</f>
        <v>0</v>
      </c>
      <c r="H358" s="322">
        <f t="shared" ref="H358" si="560">I358+K358</f>
        <v>0</v>
      </c>
      <c r="I358" s="322">
        <f>I30+I109+I95+I87+I88+I258+I265+I322+I331</f>
        <v>0</v>
      </c>
      <c r="J358" s="322">
        <f>J30+J109+J95+J87+J88+J258+J265+J322+J331</f>
        <v>0</v>
      </c>
      <c r="K358" s="322">
        <f>K30+K109+K95+K87+K88+K258+K265+K322+K331</f>
        <v>0</v>
      </c>
      <c r="L358" s="533">
        <f t="shared" ref="L358" si="561">M358+O358</f>
        <v>215.2</v>
      </c>
      <c r="M358" s="533">
        <f>M30+M109+M95+M87+M88+M258+M265+M322+M331</f>
        <v>215.2</v>
      </c>
      <c r="N358" s="533">
        <f>N30+N109+N95+N87+N88+N258+N265+N322+N331</f>
        <v>4.0999999999999996</v>
      </c>
      <c r="O358" s="533">
        <f>O30+O109+O95+O87+O88+O258+O265+O322+O331</f>
        <v>0</v>
      </c>
      <c r="P358" s="2"/>
    </row>
    <row r="359" spans="1:19" ht="39" hidden="1" customHeight="1" x14ac:dyDescent="0.25">
      <c r="A359" s="421"/>
      <c r="B359" s="402" t="s">
        <v>412</v>
      </c>
      <c r="C359" s="376"/>
      <c r="D359" s="304">
        <f t="shared" si="547"/>
        <v>0</v>
      </c>
      <c r="E359" s="529">
        <f>E96+E89+E259+E263</f>
        <v>0</v>
      </c>
      <c r="F359" s="529">
        <f>F96+F89+F259+F263</f>
        <v>0</v>
      </c>
      <c r="G359" s="529">
        <f>G96+G89+G259+G263</f>
        <v>0</v>
      </c>
      <c r="H359" s="530">
        <f t="shared" ref="H359" si="562">I359+K359</f>
        <v>0</v>
      </c>
      <c r="I359" s="530">
        <f>I96+I89+I259+I263</f>
        <v>0</v>
      </c>
      <c r="J359" s="530">
        <f>J96+J89+J259+J263</f>
        <v>0</v>
      </c>
      <c r="K359" s="530">
        <f>K96+K89+K259+K263</f>
        <v>0</v>
      </c>
      <c r="L359" s="531">
        <f t="shared" ref="L359" si="563">M359+O359</f>
        <v>0</v>
      </c>
      <c r="M359" s="531">
        <f>M96+M89+M259+M263</f>
        <v>0</v>
      </c>
      <c r="N359" s="531">
        <f>N96+N89+N259+N263</f>
        <v>0</v>
      </c>
      <c r="O359" s="531">
        <f>O96+O89+O259+O263</f>
        <v>0</v>
      </c>
      <c r="P359" s="2"/>
    </row>
    <row r="360" spans="1:19" x14ac:dyDescent="0.25">
      <c r="A360" s="382"/>
      <c r="B360" s="122"/>
      <c r="C360" s="228"/>
      <c r="D360" s="122"/>
      <c r="E360" s="122"/>
      <c r="F360" s="229"/>
      <c r="G360" s="229"/>
      <c r="H360" s="229"/>
      <c r="I360" s="229"/>
      <c r="J360" s="229"/>
      <c r="K360" s="122"/>
      <c r="L360" s="229"/>
      <c r="M360" s="229"/>
      <c r="N360" s="229"/>
      <c r="O360" s="17"/>
      <c r="P360" s="233"/>
      <c r="R360" s="70" t="s">
        <v>286</v>
      </c>
      <c r="S360" s="71">
        <f>SUMIF(C25:C339,1,L25:L339)</f>
        <v>0</v>
      </c>
    </row>
    <row r="361" spans="1:19" x14ac:dyDescent="0.25">
      <c r="A361" s="233"/>
      <c r="B361" s="6"/>
      <c r="C361" s="230"/>
      <c r="D361" s="6"/>
      <c r="E361" s="6"/>
      <c r="F361" s="6"/>
      <c r="G361" s="6"/>
      <c r="H361" s="6"/>
      <c r="I361" s="6"/>
      <c r="J361" s="6"/>
      <c r="L361" s="6"/>
      <c r="M361" s="6"/>
      <c r="N361" s="6"/>
      <c r="O361" s="6"/>
      <c r="P361" s="233"/>
      <c r="R361" s="70" t="s">
        <v>287</v>
      </c>
      <c r="S361" s="71">
        <f>SUMIF(C25:C339,2,L25:L339)</f>
        <v>0</v>
      </c>
    </row>
    <row r="362" spans="1:19" x14ac:dyDescent="0.25">
      <c r="A362" s="233"/>
      <c r="B362" s="6"/>
      <c r="C362" s="230"/>
      <c r="D362" s="6"/>
      <c r="E362" s="6"/>
      <c r="F362" s="6"/>
      <c r="G362" s="6"/>
      <c r="H362" s="6"/>
      <c r="I362" s="6"/>
      <c r="J362" s="6"/>
      <c r="L362" s="6"/>
      <c r="M362" s="6"/>
      <c r="N362" s="6"/>
      <c r="R362" s="70" t="s">
        <v>288</v>
      </c>
      <c r="S362" s="71">
        <f>SUMIF(C25:C339,3,L25:L339)</f>
        <v>0</v>
      </c>
    </row>
    <row r="363" spans="1:19" x14ac:dyDescent="0.25">
      <c r="A363" s="233"/>
      <c r="B363" s="6"/>
      <c r="C363" s="230"/>
      <c r="D363" s="6"/>
      <c r="E363" s="6"/>
      <c r="F363" s="6"/>
      <c r="G363" s="6"/>
      <c r="H363" s="6"/>
      <c r="I363" s="6"/>
      <c r="J363" s="6"/>
      <c r="L363" s="6"/>
      <c r="M363" s="6"/>
      <c r="N363" s="6"/>
      <c r="R363" s="70" t="s">
        <v>415</v>
      </c>
      <c r="S363" s="71">
        <f>SUMIF(C25:C339,4,L25:L339)</f>
        <v>160.80000000000001</v>
      </c>
    </row>
    <row r="364" spans="1:19" x14ac:dyDescent="0.25">
      <c r="A364" s="233"/>
      <c r="B364" s="6"/>
      <c r="C364" s="230"/>
      <c r="D364" s="6"/>
      <c r="E364" s="6"/>
      <c r="F364" s="6"/>
      <c r="G364" s="6"/>
      <c r="H364" s="6"/>
      <c r="I364" s="6"/>
      <c r="J364" s="6"/>
      <c r="L364" s="6"/>
      <c r="M364" s="6"/>
      <c r="N364" s="6"/>
      <c r="R364" s="70" t="s">
        <v>292</v>
      </c>
      <c r="S364" s="71">
        <f>SUMIF(C25:C339,5,L25:L339)</f>
        <v>260</v>
      </c>
    </row>
    <row r="365" spans="1:19" x14ac:dyDescent="0.25">
      <c r="A365" s="233"/>
      <c r="B365" s="6"/>
      <c r="C365" s="230"/>
      <c r="D365" s="6"/>
      <c r="E365" s="6"/>
      <c r="F365" s="6"/>
      <c r="G365" s="6"/>
      <c r="H365" s="6"/>
      <c r="I365" s="6"/>
      <c r="J365" s="6"/>
      <c r="L365" s="6"/>
      <c r="M365" s="6"/>
      <c r="N365" s="6"/>
      <c r="R365" s="70" t="s">
        <v>290</v>
      </c>
      <c r="S365" s="71">
        <f>SUMIF(C25:C339,6,L25:L339)</f>
        <v>49.4</v>
      </c>
    </row>
    <row r="366" spans="1:19" x14ac:dyDescent="0.25">
      <c r="A366" s="233"/>
      <c r="B366" s="6"/>
      <c r="C366" s="230"/>
      <c r="D366" s="6"/>
      <c r="E366" s="6"/>
      <c r="F366" s="6"/>
      <c r="G366" s="6"/>
      <c r="H366" s="6"/>
      <c r="I366" s="6"/>
      <c r="J366" s="6"/>
      <c r="L366" s="6"/>
      <c r="M366" s="6"/>
      <c r="N366" s="6"/>
      <c r="R366" s="70" t="s">
        <v>291</v>
      </c>
      <c r="S366" s="71">
        <f>SUMIF(C25:C339,7,L25:L339)</f>
        <v>0</v>
      </c>
    </row>
    <row r="367" spans="1:19" x14ac:dyDescent="0.25">
      <c r="A367" s="233"/>
      <c r="B367" s="6"/>
      <c r="C367" s="230"/>
      <c r="D367" s="6"/>
      <c r="E367" s="6"/>
      <c r="F367" s="6"/>
      <c r="G367" s="6"/>
      <c r="H367" s="6"/>
      <c r="I367" s="6"/>
      <c r="J367" s="6"/>
      <c r="L367" s="6"/>
      <c r="M367" s="6"/>
      <c r="N367" s="6"/>
      <c r="R367" s="70" t="s">
        <v>293</v>
      </c>
      <c r="S367" s="71">
        <f>SUMIF(C25:C339,8,L25:L339)</f>
        <v>83</v>
      </c>
    </row>
    <row r="368" spans="1:19" x14ac:dyDescent="0.25">
      <c r="A368" s="233"/>
      <c r="B368" s="6"/>
      <c r="C368" s="230"/>
      <c r="D368" s="6"/>
      <c r="E368" s="6"/>
      <c r="F368" s="6"/>
      <c r="G368" s="6"/>
      <c r="H368" s="6"/>
      <c r="I368" s="6"/>
      <c r="J368" s="6"/>
      <c r="L368" s="6"/>
      <c r="M368" s="6"/>
      <c r="N368" s="6"/>
      <c r="R368" s="70" t="s">
        <v>294</v>
      </c>
      <c r="S368" s="71">
        <f>SUMIF(C25:C339,9,L25:L339)</f>
        <v>1478.8</v>
      </c>
    </row>
    <row r="369" spans="1:19" x14ac:dyDescent="0.25">
      <c r="A369" s="233"/>
      <c r="B369" s="6"/>
      <c r="C369" s="230"/>
      <c r="D369" s="6"/>
      <c r="E369" s="6"/>
      <c r="F369" s="6"/>
      <c r="G369" s="6"/>
      <c r="H369" s="6"/>
      <c r="I369" s="6"/>
      <c r="J369" s="6"/>
      <c r="L369" s="6"/>
      <c r="M369" s="6"/>
      <c r="N369" s="6"/>
      <c r="R369" s="70" t="s">
        <v>295</v>
      </c>
      <c r="S369" s="71">
        <f>SUMIF(C25:C339,10,L25:L339)</f>
        <v>32</v>
      </c>
    </row>
    <row r="370" spans="1:19" x14ac:dyDescent="0.25">
      <c r="A370" s="233"/>
      <c r="B370" s="6"/>
      <c r="C370" s="230"/>
      <c r="D370" s="6"/>
      <c r="E370" s="6"/>
      <c r="F370" s="6"/>
      <c r="G370" s="6"/>
      <c r="H370" s="6"/>
      <c r="I370" s="6"/>
      <c r="J370" s="6"/>
      <c r="L370" s="6"/>
      <c r="M370" s="6"/>
      <c r="N370" s="6"/>
      <c r="R370" s="70"/>
      <c r="S370" s="71"/>
    </row>
    <row r="371" spans="1:19" x14ac:dyDescent="0.25">
      <c r="A371" s="233"/>
      <c r="B371" s="6"/>
      <c r="C371" s="230"/>
      <c r="D371" s="6"/>
      <c r="E371" s="6"/>
      <c r="F371" s="6"/>
      <c r="G371" s="6"/>
      <c r="H371" s="6"/>
      <c r="I371" s="6"/>
      <c r="J371" s="6"/>
      <c r="L371" s="6"/>
      <c r="M371" s="6"/>
      <c r="N371" s="6"/>
      <c r="R371" s="75" t="s">
        <v>167</v>
      </c>
      <c r="S371" s="76">
        <f>SUM(S360:S369)</f>
        <v>2064</v>
      </c>
    </row>
    <row r="372" spans="1:19" x14ac:dyDescent="0.25">
      <c r="A372" s="233"/>
      <c r="B372" s="6"/>
      <c r="C372" s="230"/>
      <c r="D372" s="6"/>
      <c r="E372" s="6"/>
      <c r="F372" s="6"/>
      <c r="G372" s="6"/>
      <c r="H372" s="6"/>
      <c r="I372" s="6"/>
      <c r="J372" s="6"/>
      <c r="L372" s="6"/>
      <c r="M372" s="6"/>
      <c r="N372" s="6"/>
      <c r="R372" s="202"/>
      <c r="S372" s="98">
        <f>L342-S371</f>
        <v>0</v>
      </c>
    </row>
    <row r="373" spans="1:19" x14ac:dyDescent="0.25">
      <c r="A373" s="233"/>
      <c r="B373" s="6"/>
      <c r="C373" s="230"/>
      <c r="D373" s="6"/>
      <c r="E373" s="6"/>
      <c r="F373" s="6"/>
      <c r="G373" s="6"/>
      <c r="H373" s="6"/>
      <c r="I373" s="6"/>
      <c r="J373" s="6"/>
      <c r="L373" s="6"/>
      <c r="M373" s="6"/>
      <c r="N373" s="6"/>
    </row>
    <row r="374" spans="1:19" x14ac:dyDescent="0.25">
      <c r="A374" s="233"/>
      <c r="B374" s="6"/>
      <c r="C374" s="230"/>
      <c r="D374" s="6"/>
      <c r="E374" s="6"/>
      <c r="F374" s="6"/>
      <c r="G374" s="6"/>
      <c r="H374" s="6"/>
      <c r="I374" s="6"/>
      <c r="J374" s="6"/>
      <c r="L374" s="6"/>
      <c r="M374" s="6"/>
      <c r="N374" s="6"/>
    </row>
    <row r="375" spans="1:19" x14ac:dyDescent="0.25">
      <c r="A375" s="233"/>
      <c r="B375" s="6"/>
      <c r="C375" s="230"/>
      <c r="D375" s="6"/>
      <c r="E375" s="6"/>
      <c r="F375" s="6"/>
      <c r="G375" s="6"/>
      <c r="H375" s="6"/>
      <c r="I375" s="6"/>
      <c r="J375" s="6"/>
      <c r="L375" s="6"/>
      <c r="M375" s="6"/>
      <c r="N375" s="6"/>
    </row>
    <row r="376" spans="1:19" x14ac:dyDescent="0.25">
      <c r="A376" s="233"/>
      <c r="B376" s="6"/>
      <c r="C376" s="230"/>
      <c r="D376" s="6"/>
      <c r="E376" s="6"/>
      <c r="F376" s="6"/>
      <c r="G376" s="6"/>
      <c r="H376" s="6"/>
      <c r="I376" s="6"/>
      <c r="J376" s="6"/>
      <c r="L376" s="6"/>
      <c r="M376" s="6"/>
      <c r="N376" s="6"/>
    </row>
    <row r="377" spans="1:19" x14ac:dyDescent="0.25">
      <c r="A377" s="233"/>
      <c r="B377" s="6"/>
      <c r="C377" s="230"/>
      <c r="D377" s="6"/>
      <c r="E377" s="6"/>
      <c r="F377" s="6"/>
      <c r="G377" s="6"/>
      <c r="H377" s="6"/>
      <c r="I377" s="6"/>
      <c r="J377" s="6"/>
      <c r="L377" s="6"/>
      <c r="M377" s="6"/>
      <c r="N377" s="6"/>
    </row>
    <row r="378" spans="1:19" x14ac:dyDescent="0.25">
      <c r="A378" s="233"/>
      <c r="B378" s="6"/>
      <c r="C378" s="230"/>
      <c r="D378" s="6"/>
      <c r="E378" s="6"/>
      <c r="F378" s="6"/>
      <c r="G378" s="6"/>
      <c r="H378" s="6"/>
      <c r="I378" s="6"/>
      <c r="J378" s="6"/>
      <c r="L378" s="6"/>
      <c r="M378" s="6"/>
      <c r="N378" s="6"/>
    </row>
    <row r="379" spans="1:19" x14ac:dyDescent="0.25">
      <c r="A379" s="233"/>
      <c r="B379" s="6"/>
      <c r="C379" s="230"/>
      <c r="D379" s="6"/>
      <c r="E379" s="6"/>
      <c r="F379" s="6"/>
      <c r="G379" s="6"/>
      <c r="H379" s="6"/>
      <c r="I379" s="6"/>
      <c r="J379" s="6"/>
      <c r="L379" s="6"/>
      <c r="M379" s="6"/>
      <c r="N379" s="6"/>
    </row>
    <row r="380" spans="1:19" x14ac:dyDescent="0.25">
      <c r="A380" s="233"/>
      <c r="B380" s="6"/>
      <c r="C380" s="230"/>
      <c r="D380" s="6"/>
      <c r="E380" s="6"/>
      <c r="F380" s="6"/>
      <c r="G380" s="6"/>
      <c r="H380" s="6"/>
      <c r="I380" s="6"/>
      <c r="J380" s="6"/>
      <c r="L380" s="6"/>
      <c r="M380" s="6"/>
      <c r="N380" s="6"/>
    </row>
    <row r="381" spans="1:19" x14ac:dyDescent="0.25">
      <c r="A381" s="233"/>
      <c r="B381" s="6"/>
      <c r="C381" s="230"/>
      <c r="D381" s="6"/>
      <c r="E381" s="6"/>
      <c r="F381" s="6"/>
      <c r="G381" s="6"/>
      <c r="H381" s="6"/>
      <c r="I381" s="6"/>
      <c r="J381" s="6"/>
      <c r="L381" s="6"/>
      <c r="M381" s="6"/>
      <c r="N381" s="6"/>
    </row>
    <row r="382" spans="1:19" x14ac:dyDescent="0.25">
      <c r="A382" s="233"/>
      <c r="B382" s="6"/>
      <c r="C382" s="230"/>
      <c r="D382" s="6"/>
      <c r="E382" s="6"/>
      <c r="F382" s="6"/>
      <c r="G382" s="6"/>
      <c r="H382" s="6"/>
      <c r="I382" s="6"/>
      <c r="J382" s="6"/>
      <c r="L382" s="6"/>
      <c r="M382" s="6"/>
      <c r="N382" s="6"/>
    </row>
    <row r="383" spans="1:19" x14ac:dyDescent="0.25">
      <c r="A383" s="233"/>
      <c r="B383" s="6"/>
      <c r="C383" s="230"/>
      <c r="D383" s="6"/>
      <c r="E383" s="6"/>
      <c r="F383" s="6"/>
      <c r="G383" s="6"/>
      <c r="H383" s="6"/>
      <c r="I383" s="6"/>
      <c r="J383" s="6"/>
      <c r="L383" s="6"/>
      <c r="M383" s="6"/>
      <c r="N383" s="6"/>
    </row>
    <row r="384" spans="1:19" x14ac:dyDescent="0.25">
      <c r="A384" s="233"/>
      <c r="B384" s="6"/>
      <c r="C384" s="230"/>
      <c r="D384" s="6"/>
      <c r="E384" s="6"/>
      <c r="F384" s="6"/>
      <c r="G384" s="6"/>
      <c r="H384" s="6"/>
      <c r="I384" s="6"/>
      <c r="J384" s="6"/>
      <c r="L384" s="6"/>
      <c r="M384" s="6"/>
      <c r="N384" s="6"/>
    </row>
    <row r="385" spans="1:14" x14ac:dyDescent="0.25">
      <c r="A385" s="233"/>
      <c r="B385" s="6"/>
      <c r="C385" s="230"/>
      <c r="D385" s="6"/>
      <c r="E385" s="6"/>
      <c r="F385" s="6"/>
      <c r="G385" s="6"/>
      <c r="H385" s="6"/>
      <c r="I385" s="6"/>
      <c r="J385" s="6"/>
      <c r="L385" s="6"/>
      <c r="M385" s="6"/>
      <c r="N385" s="6"/>
    </row>
    <row r="386" spans="1:14" x14ac:dyDescent="0.25">
      <c r="A386" s="233"/>
      <c r="B386" s="6"/>
      <c r="C386" s="230"/>
      <c r="D386" s="6"/>
      <c r="E386" s="6"/>
      <c r="F386" s="6"/>
      <c r="G386" s="6"/>
      <c r="H386" s="6"/>
      <c r="I386" s="6"/>
      <c r="J386" s="6"/>
      <c r="L386" s="6"/>
      <c r="M386" s="6"/>
      <c r="N386" s="6"/>
    </row>
    <row r="387" spans="1:14" x14ac:dyDescent="0.25">
      <c r="A387" s="233"/>
      <c r="B387" s="6"/>
      <c r="C387" s="230"/>
      <c r="D387" s="6"/>
      <c r="E387" s="6"/>
      <c r="F387" s="6"/>
      <c r="G387" s="6"/>
      <c r="H387" s="6"/>
      <c r="I387" s="6"/>
      <c r="J387" s="6"/>
      <c r="L387" s="6"/>
      <c r="M387" s="6"/>
      <c r="N387" s="6"/>
    </row>
    <row r="388" spans="1:14" x14ac:dyDescent="0.25">
      <c r="A388" s="233"/>
      <c r="B388" s="6"/>
      <c r="C388" s="230"/>
      <c r="D388" s="6"/>
      <c r="E388" s="6"/>
      <c r="F388" s="6"/>
      <c r="G388" s="6"/>
      <c r="H388" s="6"/>
      <c r="I388" s="6"/>
      <c r="J388" s="6"/>
      <c r="L388" s="6"/>
      <c r="M388" s="6"/>
      <c r="N388" s="6"/>
    </row>
    <row r="389" spans="1:14" x14ac:dyDescent="0.25">
      <c r="A389" s="233"/>
      <c r="B389" s="6"/>
      <c r="C389" s="230"/>
      <c r="D389" s="6"/>
      <c r="E389" s="6"/>
      <c r="F389" s="6"/>
      <c r="G389" s="6"/>
      <c r="H389" s="6"/>
      <c r="I389" s="6"/>
      <c r="J389" s="6"/>
      <c r="L389" s="6"/>
      <c r="M389" s="6"/>
      <c r="N389" s="6"/>
    </row>
    <row r="390" spans="1:14" x14ac:dyDescent="0.25">
      <c r="A390" s="233"/>
      <c r="B390" s="6"/>
      <c r="C390" s="230"/>
      <c r="D390" s="6"/>
      <c r="E390" s="6"/>
      <c r="F390" s="6"/>
      <c r="G390" s="6"/>
      <c r="H390" s="6"/>
      <c r="I390" s="6"/>
      <c r="J390" s="6"/>
      <c r="L390" s="6"/>
      <c r="M390" s="6"/>
      <c r="N390" s="6"/>
    </row>
    <row r="391" spans="1:14" x14ac:dyDescent="0.25">
      <c r="A391" s="233"/>
      <c r="B391" s="6"/>
      <c r="C391" s="230"/>
      <c r="D391" s="6"/>
      <c r="E391" s="6"/>
      <c r="F391" s="6"/>
      <c r="G391" s="6"/>
      <c r="H391" s="6"/>
      <c r="I391" s="6"/>
      <c r="J391" s="6"/>
      <c r="L391" s="6"/>
      <c r="M391" s="6"/>
      <c r="N391" s="6"/>
    </row>
    <row r="392" spans="1:14" x14ac:dyDescent="0.25">
      <c r="A392" s="233"/>
      <c r="B392" s="6"/>
      <c r="C392" s="230"/>
      <c r="D392" s="6"/>
      <c r="E392" s="6"/>
      <c r="F392" s="6"/>
      <c r="G392" s="6"/>
      <c r="H392" s="6"/>
      <c r="I392" s="6"/>
      <c r="J392" s="6"/>
      <c r="L392" s="6"/>
      <c r="M392" s="6"/>
      <c r="N392" s="6"/>
    </row>
    <row r="393" spans="1:14" x14ac:dyDescent="0.25">
      <c r="A393" s="233"/>
      <c r="B393" s="6"/>
      <c r="C393" s="230"/>
      <c r="D393" s="6"/>
      <c r="E393" s="6"/>
      <c r="F393" s="6"/>
      <c r="G393" s="6"/>
      <c r="H393" s="6"/>
      <c r="I393" s="6"/>
      <c r="J393" s="6"/>
      <c r="L393" s="6"/>
      <c r="M393" s="6"/>
      <c r="N393" s="6"/>
    </row>
    <row r="394" spans="1:14" x14ac:dyDescent="0.25">
      <c r="A394" s="233"/>
      <c r="B394" s="6"/>
      <c r="C394" s="230"/>
      <c r="D394" s="6"/>
      <c r="E394" s="6"/>
      <c r="F394" s="6"/>
      <c r="G394" s="6"/>
      <c r="H394" s="6"/>
      <c r="I394" s="6"/>
      <c r="J394" s="6"/>
      <c r="L394" s="6"/>
      <c r="M394" s="6"/>
      <c r="N394" s="6"/>
    </row>
    <row r="395" spans="1:14" x14ac:dyDescent="0.25">
      <c r="A395" s="233"/>
      <c r="B395" s="6"/>
      <c r="C395" s="230"/>
      <c r="D395" s="6"/>
      <c r="E395" s="6"/>
      <c r="F395" s="6"/>
      <c r="G395" s="6"/>
      <c r="H395" s="6"/>
      <c r="I395" s="6"/>
      <c r="J395" s="6"/>
      <c r="L395" s="6"/>
      <c r="M395" s="6"/>
      <c r="N395" s="6"/>
    </row>
    <row r="396" spans="1:14" x14ac:dyDescent="0.25">
      <c r="A396" s="233"/>
      <c r="B396" s="6"/>
      <c r="C396" s="230"/>
      <c r="D396" s="6"/>
      <c r="E396" s="6"/>
      <c r="F396" s="6"/>
      <c r="G396" s="6"/>
      <c r="H396" s="6"/>
      <c r="I396" s="6"/>
      <c r="J396" s="6"/>
      <c r="L396" s="6"/>
      <c r="M396" s="6"/>
      <c r="N396" s="6"/>
    </row>
    <row r="397" spans="1:14" x14ac:dyDescent="0.25">
      <c r="A397" s="233"/>
      <c r="B397" s="6"/>
      <c r="C397" s="230"/>
      <c r="D397" s="6"/>
      <c r="E397" s="6"/>
      <c r="F397" s="6"/>
      <c r="G397" s="6"/>
      <c r="H397" s="6"/>
      <c r="I397" s="6"/>
      <c r="J397" s="6"/>
      <c r="L397" s="6"/>
      <c r="M397" s="6"/>
      <c r="N397" s="6"/>
    </row>
    <row r="398" spans="1:14" x14ac:dyDescent="0.25">
      <c r="A398" s="233"/>
      <c r="B398" s="6"/>
      <c r="C398" s="230"/>
      <c r="D398" s="6"/>
      <c r="E398" s="6"/>
      <c r="F398" s="6"/>
      <c r="G398" s="6"/>
      <c r="H398" s="6"/>
      <c r="I398" s="6"/>
      <c r="J398" s="6"/>
      <c r="L398" s="6"/>
      <c r="M398" s="6"/>
      <c r="N398" s="6"/>
    </row>
    <row r="399" spans="1:14" x14ac:dyDescent="0.25">
      <c r="A399" s="233"/>
      <c r="B399" s="6"/>
      <c r="C399" s="230"/>
      <c r="D399" s="6"/>
      <c r="E399" s="6"/>
      <c r="F399" s="6"/>
      <c r="G399" s="6"/>
      <c r="H399" s="6"/>
      <c r="I399" s="6"/>
      <c r="J399" s="6"/>
      <c r="L399" s="6"/>
      <c r="M399" s="6"/>
      <c r="N399" s="6"/>
    </row>
    <row r="400" spans="1:14" x14ac:dyDescent="0.25">
      <c r="A400" s="233"/>
      <c r="B400" s="6"/>
      <c r="C400" s="230"/>
      <c r="D400" s="6"/>
      <c r="E400" s="6"/>
      <c r="F400" s="6"/>
      <c r="G400" s="6"/>
      <c r="H400" s="6"/>
      <c r="I400" s="6"/>
      <c r="J400" s="6"/>
      <c r="L400" s="6"/>
      <c r="M400" s="6"/>
      <c r="N400" s="6"/>
    </row>
    <row r="401" spans="1:14" x14ac:dyDescent="0.25">
      <c r="A401" s="233"/>
      <c r="B401" s="6"/>
      <c r="C401" s="230"/>
      <c r="D401" s="6"/>
      <c r="E401" s="6"/>
      <c r="F401" s="6"/>
      <c r="G401" s="6"/>
      <c r="H401" s="6"/>
      <c r="I401" s="6"/>
      <c r="J401" s="6"/>
      <c r="L401" s="6"/>
      <c r="M401" s="6"/>
      <c r="N401" s="6"/>
    </row>
    <row r="402" spans="1:14" x14ac:dyDescent="0.25">
      <c r="A402" s="233"/>
      <c r="B402" s="6"/>
      <c r="C402" s="230"/>
      <c r="D402" s="6"/>
      <c r="E402" s="6"/>
      <c r="F402" s="6"/>
      <c r="G402" s="6"/>
      <c r="H402" s="6"/>
      <c r="I402" s="6"/>
      <c r="J402" s="6"/>
      <c r="L402" s="6"/>
      <c r="M402" s="6"/>
      <c r="N402" s="6"/>
    </row>
    <row r="403" spans="1:14" x14ac:dyDescent="0.25">
      <c r="A403" s="233"/>
      <c r="B403" s="6"/>
      <c r="C403" s="230"/>
      <c r="D403" s="6"/>
      <c r="E403" s="6"/>
      <c r="F403" s="6"/>
      <c r="G403" s="6"/>
      <c r="H403" s="6"/>
      <c r="I403" s="6"/>
      <c r="J403" s="6"/>
      <c r="L403" s="6"/>
      <c r="M403" s="6"/>
      <c r="N403" s="6"/>
    </row>
    <row r="404" spans="1:14" x14ac:dyDescent="0.25">
      <c r="A404" s="233"/>
      <c r="B404" s="6"/>
      <c r="C404" s="230"/>
      <c r="D404" s="6"/>
      <c r="E404" s="6"/>
      <c r="F404" s="6"/>
      <c r="G404" s="6"/>
      <c r="H404" s="6"/>
      <c r="I404" s="6"/>
      <c r="J404" s="6"/>
      <c r="L404" s="6"/>
      <c r="M404" s="6"/>
      <c r="N404" s="6"/>
    </row>
    <row r="405" spans="1:14" x14ac:dyDescent="0.25">
      <c r="A405" s="233"/>
      <c r="B405" s="6"/>
      <c r="C405" s="230"/>
      <c r="D405" s="6"/>
      <c r="E405" s="6"/>
      <c r="F405" s="6"/>
      <c r="G405" s="6"/>
      <c r="H405" s="6"/>
      <c r="I405" s="6"/>
      <c r="J405" s="6"/>
      <c r="L405" s="6"/>
      <c r="M405" s="6"/>
      <c r="N405" s="6"/>
    </row>
    <row r="406" spans="1:14" x14ac:dyDescent="0.25">
      <c r="A406" s="233"/>
      <c r="B406" s="6"/>
      <c r="C406" s="230"/>
      <c r="D406" s="6"/>
      <c r="E406" s="6"/>
      <c r="F406" s="6"/>
      <c r="G406" s="6"/>
      <c r="H406" s="6"/>
      <c r="I406" s="6"/>
      <c r="J406" s="6"/>
      <c r="L406" s="6"/>
      <c r="M406" s="6"/>
      <c r="N406" s="6"/>
    </row>
    <row r="407" spans="1:14" x14ac:dyDescent="0.25">
      <c r="A407" s="233"/>
      <c r="B407" s="6"/>
      <c r="C407" s="230"/>
      <c r="D407" s="6"/>
      <c r="E407" s="6"/>
      <c r="F407" s="6"/>
      <c r="G407" s="6"/>
      <c r="H407" s="6"/>
      <c r="I407" s="6"/>
      <c r="J407" s="6"/>
      <c r="L407" s="6"/>
      <c r="M407" s="6"/>
      <c r="N407" s="6"/>
    </row>
    <row r="408" spans="1:14" x14ac:dyDescent="0.25">
      <c r="A408" s="233"/>
      <c r="B408" s="6"/>
      <c r="C408" s="230"/>
      <c r="D408" s="6"/>
      <c r="E408" s="6"/>
      <c r="F408" s="6"/>
      <c r="G408" s="6"/>
      <c r="H408" s="6"/>
      <c r="I408" s="6"/>
      <c r="J408" s="6"/>
      <c r="L408" s="6"/>
      <c r="M408" s="6"/>
      <c r="N408" s="6"/>
    </row>
    <row r="409" spans="1:14" x14ac:dyDescent="0.25">
      <c r="A409" s="233"/>
      <c r="B409" s="6"/>
      <c r="C409" s="230"/>
      <c r="D409" s="6"/>
      <c r="E409" s="6"/>
      <c r="F409" s="6"/>
      <c r="G409" s="6"/>
      <c r="H409" s="6"/>
      <c r="I409" s="6"/>
      <c r="J409" s="6"/>
      <c r="L409" s="6"/>
      <c r="M409" s="6"/>
      <c r="N409" s="6"/>
    </row>
    <row r="410" spans="1:14" x14ac:dyDescent="0.25">
      <c r="A410" s="233"/>
      <c r="B410" s="6"/>
      <c r="C410" s="230"/>
      <c r="D410" s="6"/>
      <c r="E410" s="6"/>
      <c r="F410" s="6"/>
      <c r="G410" s="6"/>
      <c r="H410" s="6"/>
      <c r="I410" s="6"/>
      <c r="J410" s="6"/>
      <c r="L410" s="6"/>
      <c r="M410" s="6"/>
      <c r="N410" s="6"/>
    </row>
    <row r="411" spans="1:14" x14ac:dyDescent="0.25">
      <c r="A411" s="233"/>
      <c r="B411" s="6"/>
      <c r="C411" s="230"/>
      <c r="D411" s="6"/>
      <c r="E411" s="6"/>
      <c r="F411" s="6"/>
      <c r="G411" s="6"/>
      <c r="H411" s="6"/>
      <c r="I411" s="6"/>
      <c r="J411" s="6"/>
      <c r="L411" s="6"/>
      <c r="M411" s="6"/>
      <c r="N411" s="6"/>
    </row>
    <row r="412" spans="1:14" x14ac:dyDescent="0.25">
      <c r="A412" s="233"/>
      <c r="B412" s="6"/>
      <c r="C412" s="230"/>
      <c r="D412" s="6"/>
      <c r="E412" s="6"/>
      <c r="F412" s="6"/>
      <c r="G412" s="6"/>
      <c r="H412" s="6"/>
      <c r="I412" s="6"/>
      <c r="J412" s="6"/>
      <c r="L412" s="6"/>
      <c r="M412" s="6"/>
      <c r="N412" s="6"/>
    </row>
    <row r="413" spans="1:14" x14ac:dyDescent="0.25">
      <c r="A413" s="233"/>
      <c r="B413" s="6"/>
      <c r="C413" s="230"/>
      <c r="D413" s="6"/>
      <c r="E413" s="6"/>
      <c r="F413" s="6"/>
      <c r="G413" s="6"/>
      <c r="H413" s="6"/>
      <c r="I413" s="6"/>
      <c r="J413" s="6"/>
      <c r="L413" s="6"/>
      <c r="M413" s="6"/>
      <c r="N413" s="6"/>
    </row>
    <row r="414" spans="1:14" x14ac:dyDescent="0.25">
      <c r="A414" s="233"/>
      <c r="B414" s="6"/>
      <c r="C414" s="230"/>
      <c r="D414" s="6"/>
      <c r="E414" s="6"/>
      <c r="F414" s="6"/>
      <c r="G414" s="6"/>
      <c r="H414" s="6"/>
      <c r="I414" s="6"/>
      <c r="J414" s="6"/>
      <c r="L414" s="6"/>
      <c r="M414" s="6"/>
      <c r="N414" s="6"/>
    </row>
    <row r="415" spans="1:14" x14ac:dyDescent="0.25">
      <c r="A415" s="233"/>
      <c r="B415" s="6"/>
      <c r="C415" s="230"/>
      <c r="D415" s="6"/>
      <c r="E415" s="6"/>
      <c r="F415" s="6"/>
      <c r="G415" s="6"/>
      <c r="H415" s="6"/>
      <c r="I415" s="6"/>
      <c r="J415" s="6"/>
      <c r="L415" s="6"/>
      <c r="M415" s="6"/>
      <c r="N415" s="6"/>
    </row>
    <row r="416" spans="1:14" x14ac:dyDescent="0.25">
      <c r="A416" s="233"/>
      <c r="B416" s="6"/>
      <c r="C416" s="230"/>
      <c r="D416" s="6"/>
      <c r="E416" s="6"/>
      <c r="F416" s="6"/>
      <c r="G416" s="6"/>
      <c r="H416" s="6"/>
      <c r="I416" s="6"/>
      <c r="J416" s="6"/>
      <c r="L416" s="6"/>
      <c r="M416" s="6"/>
      <c r="N416" s="6"/>
    </row>
    <row r="417" spans="1:14" x14ac:dyDescent="0.25">
      <c r="A417" s="233"/>
      <c r="B417" s="6"/>
      <c r="C417" s="230"/>
      <c r="D417" s="6"/>
      <c r="E417" s="6"/>
      <c r="F417" s="6"/>
      <c r="G417" s="6"/>
      <c r="H417" s="6"/>
      <c r="I417" s="6"/>
      <c r="J417" s="6"/>
      <c r="L417" s="6"/>
      <c r="M417" s="6"/>
      <c r="N417" s="6"/>
    </row>
    <row r="418" spans="1:14" x14ac:dyDescent="0.25">
      <c r="A418" s="233"/>
      <c r="B418" s="6"/>
      <c r="C418" s="230"/>
      <c r="D418" s="6"/>
      <c r="E418" s="6"/>
      <c r="F418" s="6"/>
      <c r="G418" s="6"/>
      <c r="H418" s="6"/>
      <c r="I418" s="6"/>
      <c r="J418" s="6"/>
      <c r="L418" s="6"/>
      <c r="M418" s="6"/>
      <c r="N418" s="6"/>
    </row>
    <row r="419" spans="1:14" x14ac:dyDescent="0.25">
      <c r="A419" s="233"/>
      <c r="B419" s="6"/>
      <c r="C419" s="230"/>
      <c r="D419" s="6"/>
      <c r="E419" s="6"/>
      <c r="F419" s="6"/>
      <c r="G419" s="6"/>
      <c r="H419" s="6"/>
      <c r="I419" s="6"/>
      <c r="J419" s="6"/>
      <c r="L419" s="6"/>
      <c r="M419" s="6"/>
      <c r="N419" s="6"/>
    </row>
    <row r="420" spans="1:14" x14ac:dyDescent="0.25">
      <c r="A420" s="233"/>
      <c r="B420" s="6"/>
      <c r="C420" s="230"/>
      <c r="D420" s="6"/>
      <c r="E420" s="6"/>
      <c r="F420" s="6"/>
      <c r="G420" s="6"/>
      <c r="H420" s="6"/>
      <c r="I420" s="6"/>
      <c r="J420" s="6"/>
      <c r="L420" s="6"/>
      <c r="M420" s="6"/>
      <c r="N420" s="6"/>
    </row>
    <row r="421" spans="1:14" x14ac:dyDescent="0.25">
      <c r="A421" s="233"/>
      <c r="B421" s="6"/>
      <c r="C421" s="230"/>
      <c r="D421" s="6"/>
      <c r="E421" s="6"/>
      <c r="F421" s="6"/>
      <c r="G421" s="6"/>
      <c r="H421" s="6"/>
      <c r="I421" s="6"/>
      <c r="J421" s="6"/>
      <c r="L421" s="6"/>
      <c r="M421" s="6"/>
      <c r="N421" s="6"/>
    </row>
    <row r="422" spans="1:14" x14ac:dyDescent="0.25">
      <c r="A422" s="233"/>
      <c r="B422" s="6"/>
      <c r="C422" s="230"/>
      <c r="D422" s="6"/>
      <c r="E422" s="6"/>
      <c r="F422" s="6"/>
      <c r="G422" s="6"/>
      <c r="H422" s="6"/>
      <c r="I422" s="6"/>
      <c r="J422" s="6"/>
      <c r="L422" s="6"/>
      <c r="M422" s="6"/>
      <c r="N422" s="6"/>
    </row>
    <row r="423" spans="1:14" x14ac:dyDescent="0.25">
      <c r="A423" s="233"/>
      <c r="B423" s="6"/>
      <c r="C423" s="230"/>
      <c r="D423" s="6"/>
      <c r="E423" s="6"/>
      <c r="F423" s="6"/>
      <c r="G423" s="6"/>
      <c r="H423" s="6"/>
      <c r="I423" s="6"/>
      <c r="J423" s="6"/>
      <c r="L423" s="6"/>
      <c r="M423" s="6"/>
      <c r="N423" s="6"/>
    </row>
    <row r="424" spans="1:14" x14ac:dyDescent="0.25">
      <c r="A424" s="233"/>
      <c r="B424" s="6"/>
      <c r="C424" s="230"/>
      <c r="D424" s="6"/>
      <c r="E424" s="6"/>
      <c r="F424" s="6"/>
      <c r="G424" s="6"/>
      <c r="H424" s="6"/>
      <c r="I424" s="6"/>
      <c r="J424" s="6"/>
      <c r="L424" s="6"/>
      <c r="M424" s="6"/>
      <c r="N424" s="6"/>
    </row>
    <row r="425" spans="1:14" x14ac:dyDescent="0.25">
      <c r="A425" s="233"/>
      <c r="B425" s="6"/>
      <c r="C425" s="230"/>
      <c r="D425" s="6"/>
      <c r="E425" s="6"/>
      <c r="F425" s="6"/>
      <c r="G425" s="6"/>
      <c r="H425" s="6"/>
      <c r="I425" s="6"/>
      <c r="J425" s="6"/>
      <c r="L425" s="6"/>
      <c r="M425" s="6"/>
      <c r="N425" s="6"/>
    </row>
    <row r="426" spans="1:14" x14ac:dyDescent="0.25">
      <c r="A426" s="233"/>
      <c r="B426" s="6"/>
      <c r="C426" s="230"/>
      <c r="D426" s="6"/>
      <c r="E426" s="6"/>
      <c r="F426" s="6"/>
      <c r="G426" s="6"/>
      <c r="H426" s="6"/>
      <c r="I426" s="6"/>
      <c r="J426" s="6"/>
      <c r="L426" s="6"/>
      <c r="M426" s="6"/>
      <c r="N426" s="6"/>
    </row>
    <row r="427" spans="1:14" x14ac:dyDescent="0.25">
      <c r="A427" s="233"/>
      <c r="B427" s="6"/>
      <c r="C427" s="230"/>
      <c r="D427" s="6"/>
      <c r="E427" s="6"/>
      <c r="F427" s="6"/>
      <c r="G427" s="6"/>
      <c r="H427" s="6"/>
      <c r="I427" s="6"/>
      <c r="J427" s="6"/>
      <c r="L427" s="6"/>
      <c r="M427" s="6"/>
      <c r="N427" s="6"/>
    </row>
    <row r="428" spans="1:14" x14ac:dyDescent="0.25">
      <c r="A428" s="233"/>
      <c r="B428" s="6"/>
      <c r="C428" s="230"/>
      <c r="D428" s="6"/>
      <c r="E428" s="6"/>
      <c r="F428" s="6"/>
      <c r="G428" s="6"/>
      <c r="H428" s="6"/>
      <c r="I428" s="6"/>
      <c r="J428" s="6"/>
      <c r="L428" s="6"/>
      <c r="M428" s="6"/>
      <c r="N428" s="6"/>
    </row>
    <row r="429" spans="1:14" x14ac:dyDescent="0.25">
      <c r="A429" s="233"/>
      <c r="B429" s="6"/>
      <c r="C429" s="230"/>
      <c r="D429" s="6"/>
      <c r="E429" s="6"/>
      <c r="F429" s="6"/>
      <c r="G429" s="6"/>
      <c r="H429" s="6"/>
      <c r="I429" s="6"/>
      <c r="J429" s="6"/>
      <c r="L429" s="6"/>
      <c r="M429" s="6"/>
      <c r="N429" s="6"/>
    </row>
    <row r="430" spans="1:14" x14ac:dyDescent="0.25">
      <c r="A430" s="233"/>
      <c r="B430" s="6"/>
      <c r="C430" s="230"/>
      <c r="D430" s="6"/>
      <c r="E430" s="6"/>
      <c r="F430" s="6"/>
      <c r="G430" s="6"/>
      <c r="H430" s="6"/>
      <c r="I430" s="6"/>
      <c r="J430" s="6"/>
      <c r="L430" s="6"/>
      <c r="M430" s="6"/>
      <c r="N430" s="6"/>
    </row>
    <row r="431" spans="1:14" x14ac:dyDescent="0.25">
      <c r="A431" s="233"/>
      <c r="B431" s="6"/>
      <c r="C431" s="230"/>
      <c r="D431" s="6"/>
      <c r="E431" s="6"/>
      <c r="F431" s="6"/>
      <c r="G431" s="6"/>
      <c r="H431" s="6"/>
      <c r="I431" s="6"/>
      <c r="J431" s="6"/>
      <c r="L431" s="6"/>
      <c r="M431" s="6"/>
      <c r="N431" s="6"/>
    </row>
    <row r="432" spans="1:14" x14ac:dyDescent="0.25">
      <c r="A432" s="233"/>
      <c r="B432" s="6"/>
      <c r="C432" s="230"/>
      <c r="D432" s="6"/>
      <c r="E432" s="6"/>
      <c r="F432" s="6"/>
      <c r="G432" s="6"/>
      <c r="H432" s="6"/>
      <c r="I432" s="6"/>
      <c r="J432" s="6"/>
      <c r="L432" s="6"/>
      <c r="M432" s="6"/>
      <c r="N432" s="6"/>
    </row>
    <row r="433" spans="1:14" x14ac:dyDescent="0.25">
      <c r="A433" s="233"/>
      <c r="B433" s="6"/>
      <c r="C433" s="230"/>
      <c r="D433" s="6"/>
      <c r="E433" s="6"/>
      <c r="F433" s="6"/>
      <c r="G433" s="6"/>
      <c r="H433" s="6"/>
      <c r="I433" s="6"/>
      <c r="J433" s="6"/>
      <c r="L433" s="6"/>
      <c r="M433" s="6"/>
      <c r="N433" s="6"/>
    </row>
    <row r="434" spans="1:14" x14ac:dyDescent="0.25">
      <c r="A434" s="233"/>
      <c r="B434" s="6"/>
      <c r="C434" s="230"/>
      <c r="D434" s="6"/>
      <c r="E434" s="6"/>
      <c r="F434" s="6"/>
      <c r="G434" s="6"/>
      <c r="H434" s="6"/>
      <c r="I434" s="6"/>
      <c r="J434" s="6"/>
      <c r="L434" s="6"/>
      <c r="M434" s="6"/>
      <c r="N434" s="6"/>
    </row>
    <row r="435" spans="1:14" x14ac:dyDescent="0.25">
      <c r="A435" s="233"/>
      <c r="B435" s="6"/>
      <c r="C435" s="230"/>
      <c r="D435" s="6"/>
      <c r="E435" s="6"/>
      <c r="F435" s="6"/>
      <c r="G435" s="6"/>
      <c r="H435" s="6"/>
      <c r="I435" s="6"/>
      <c r="J435" s="6"/>
      <c r="L435" s="6"/>
      <c r="M435" s="6"/>
      <c r="N435" s="6"/>
    </row>
    <row r="436" spans="1:14" x14ac:dyDescent="0.25">
      <c r="A436" s="233"/>
      <c r="B436" s="6"/>
      <c r="C436" s="230"/>
      <c r="D436" s="6"/>
      <c r="E436" s="6"/>
      <c r="F436" s="6"/>
      <c r="G436" s="6"/>
      <c r="H436" s="6"/>
      <c r="I436" s="6"/>
      <c r="J436" s="6"/>
      <c r="L436" s="6"/>
      <c r="M436" s="6"/>
      <c r="N436" s="6"/>
    </row>
    <row r="437" spans="1:14" x14ac:dyDescent="0.25">
      <c r="A437" s="233"/>
      <c r="B437" s="6"/>
      <c r="C437" s="230"/>
      <c r="D437" s="6"/>
      <c r="E437" s="6"/>
      <c r="F437" s="6"/>
      <c r="G437" s="6"/>
      <c r="H437" s="6"/>
      <c r="I437" s="6"/>
      <c r="J437" s="6"/>
      <c r="L437" s="6"/>
      <c r="M437" s="6"/>
      <c r="N437" s="6"/>
    </row>
    <row r="438" spans="1:14" x14ac:dyDescent="0.25">
      <c r="A438" s="233"/>
      <c r="B438" s="6"/>
      <c r="C438" s="230"/>
      <c r="D438" s="6"/>
      <c r="E438" s="6"/>
      <c r="F438" s="6"/>
      <c r="G438" s="6"/>
      <c r="H438" s="6"/>
      <c r="I438" s="6"/>
      <c r="J438" s="6"/>
      <c r="L438" s="6"/>
      <c r="M438" s="6"/>
      <c r="N438" s="6"/>
    </row>
    <row r="439" spans="1:14" x14ac:dyDescent="0.25">
      <c r="A439" s="233"/>
      <c r="B439" s="6"/>
      <c r="C439" s="230"/>
      <c r="D439" s="6"/>
      <c r="E439" s="6"/>
      <c r="F439" s="6"/>
      <c r="G439" s="6"/>
      <c r="H439" s="6"/>
      <c r="I439" s="6"/>
      <c r="J439" s="6"/>
      <c r="L439" s="6"/>
      <c r="M439" s="6"/>
      <c r="N439" s="6"/>
    </row>
    <row r="440" spans="1:14" x14ac:dyDescent="0.25">
      <c r="A440" s="233"/>
      <c r="B440" s="6"/>
      <c r="C440" s="230"/>
      <c r="D440" s="6"/>
      <c r="E440" s="6"/>
      <c r="F440" s="6"/>
      <c r="G440" s="6"/>
      <c r="H440" s="6"/>
      <c r="I440" s="6"/>
      <c r="J440" s="6"/>
      <c r="L440" s="6"/>
      <c r="M440" s="6"/>
      <c r="N440" s="6"/>
    </row>
    <row r="441" spans="1:14" x14ac:dyDescent="0.25">
      <c r="A441" s="233"/>
      <c r="B441" s="6"/>
      <c r="C441" s="230"/>
      <c r="D441" s="6"/>
      <c r="E441" s="6"/>
      <c r="F441" s="6"/>
      <c r="G441" s="6"/>
      <c r="H441" s="6"/>
      <c r="I441" s="6"/>
      <c r="J441" s="6"/>
      <c r="L441" s="6"/>
      <c r="M441" s="6"/>
      <c r="N441" s="6"/>
    </row>
    <row r="442" spans="1:14" x14ac:dyDescent="0.25">
      <c r="A442" s="233"/>
      <c r="B442" s="6"/>
      <c r="C442" s="230"/>
      <c r="D442" s="6"/>
      <c r="E442" s="6"/>
      <c r="F442" s="6"/>
      <c r="G442" s="6"/>
      <c r="H442" s="6"/>
      <c r="I442" s="6"/>
      <c r="J442" s="6"/>
      <c r="L442" s="6"/>
      <c r="M442" s="6"/>
      <c r="N442" s="6"/>
    </row>
    <row r="443" spans="1:14" x14ac:dyDescent="0.25">
      <c r="A443" s="233"/>
      <c r="B443" s="6"/>
      <c r="C443" s="230"/>
      <c r="D443" s="6"/>
      <c r="E443" s="6"/>
      <c r="F443" s="6"/>
      <c r="G443" s="6"/>
      <c r="H443" s="6"/>
      <c r="I443" s="6"/>
      <c r="J443" s="6"/>
      <c r="L443" s="6"/>
      <c r="M443" s="6"/>
      <c r="N443" s="6"/>
    </row>
    <row r="444" spans="1:14" x14ac:dyDescent="0.25">
      <c r="A444" s="233"/>
      <c r="B444" s="6"/>
      <c r="C444" s="230"/>
      <c r="D444" s="6"/>
      <c r="E444" s="6"/>
      <c r="F444" s="6"/>
      <c r="G444" s="6"/>
      <c r="H444" s="6"/>
      <c r="I444" s="6"/>
      <c r="J444" s="6"/>
      <c r="L444" s="6"/>
      <c r="M444" s="6"/>
      <c r="N444" s="6"/>
    </row>
    <row r="445" spans="1:14" x14ac:dyDescent="0.25">
      <c r="A445" s="233"/>
      <c r="B445" s="6"/>
      <c r="C445" s="230"/>
      <c r="D445" s="6"/>
      <c r="E445" s="6"/>
      <c r="F445" s="6"/>
      <c r="G445" s="6"/>
      <c r="H445" s="6"/>
      <c r="I445" s="6"/>
      <c r="J445" s="6"/>
      <c r="L445" s="6"/>
      <c r="M445" s="6"/>
      <c r="N445" s="6"/>
    </row>
    <row r="446" spans="1:14" x14ac:dyDescent="0.25">
      <c r="A446" s="233"/>
      <c r="B446" s="6"/>
      <c r="C446" s="230"/>
      <c r="D446" s="6"/>
      <c r="E446" s="6"/>
      <c r="F446" s="6"/>
      <c r="G446" s="6"/>
      <c r="H446" s="6"/>
      <c r="I446" s="6"/>
      <c r="J446" s="6"/>
      <c r="L446" s="6"/>
      <c r="M446" s="6"/>
      <c r="N446" s="6"/>
    </row>
    <row r="447" spans="1:14" x14ac:dyDescent="0.25">
      <c r="A447" s="233"/>
      <c r="B447" s="6"/>
      <c r="C447" s="230"/>
      <c r="D447" s="6"/>
      <c r="E447" s="6"/>
      <c r="F447" s="6"/>
      <c r="G447" s="6"/>
      <c r="H447" s="6"/>
      <c r="I447" s="6"/>
      <c r="J447" s="6"/>
      <c r="L447" s="6"/>
      <c r="M447" s="6"/>
      <c r="N447" s="6"/>
    </row>
    <row r="448" spans="1:14" x14ac:dyDescent="0.25">
      <c r="A448" s="233"/>
      <c r="B448" s="6"/>
      <c r="C448" s="230"/>
      <c r="D448" s="6"/>
      <c r="E448" s="6"/>
      <c r="F448" s="6"/>
      <c r="G448" s="6"/>
      <c r="H448" s="6"/>
      <c r="I448" s="6"/>
      <c r="J448" s="6"/>
      <c r="L448" s="6"/>
      <c r="M448" s="6"/>
      <c r="N448" s="6"/>
    </row>
    <row r="449" spans="1:14" x14ac:dyDescent="0.25">
      <c r="A449" s="233"/>
      <c r="B449" s="6"/>
      <c r="C449" s="230"/>
      <c r="D449" s="6"/>
      <c r="E449" s="6"/>
      <c r="F449" s="6"/>
      <c r="G449" s="6"/>
      <c r="H449" s="6"/>
      <c r="I449" s="6"/>
      <c r="J449" s="6"/>
      <c r="L449" s="6"/>
      <c r="M449" s="6"/>
      <c r="N449" s="6"/>
    </row>
    <row r="450" spans="1:14" x14ac:dyDescent="0.25">
      <c r="A450" s="233"/>
      <c r="B450" s="6"/>
      <c r="C450" s="230"/>
      <c r="D450" s="6"/>
      <c r="E450" s="6"/>
      <c r="F450" s="6"/>
      <c r="G450" s="6"/>
      <c r="H450" s="6"/>
      <c r="I450" s="6"/>
      <c r="J450" s="6"/>
      <c r="L450" s="6"/>
      <c r="M450" s="6"/>
      <c r="N450" s="6"/>
    </row>
    <row r="451" spans="1:14" x14ac:dyDescent="0.25">
      <c r="A451" s="233"/>
      <c r="B451" s="6"/>
      <c r="C451" s="230"/>
      <c r="D451" s="6"/>
      <c r="E451" s="6"/>
      <c r="F451" s="6"/>
      <c r="G451" s="6"/>
      <c r="H451" s="6"/>
      <c r="I451" s="6"/>
      <c r="J451" s="6"/>
      <c r="L451" s="6"/>
      <c r="M451" s="6"/>
      <c r="N451" s="6"/>
    </row>
    <row r="452" spans="1:14" x14ac:dyDescent="0.25">
      <c r="A452" s="233"/>
      <c r="B452" s="6"/>
      <c r="C452" s="230"/>
      <c r="D452" s="6"/>
      <c r="E452" s="6"/>
      <c r="F452" s="6"/>
      <c r="G452" s="6"/>
      <c r="H452" s="6"/>
      <c r="I452" s="6"/>
      <c r="J452" s="6"/>
      <c r="L452" s="6"/>
      <c r="M452" s="6"/>
      <c r="N452" s="6"/>
    </row>
    <row r="453" spans="1:14" x14ac:dyDescent="0.25">
      <c r="A453" s="233"/>
      <c r="B453" s="6"/>
      <c r="C453" s="230"/>
      <c r="D453" s="6"/>
      <c r="E453" s="6"/>
      <c r="F453" s="6"/>
      <c r="G453" s="6"/>
      <c r="H453" s="6"/>
      <c r="I453" s="6"/>
      <c r="J453" s="6"/>
      <c r="L453" s="6"/>
      <c r="M453" s="6"/>
      <c r="N453" s="6"/>
    </row>
    <row r="454" spans="1:14" x14ac:dyDescent="0.25">
      <c r="A454" s="233"/>
      <c r="B454" s="6"/>
      <c r="C454" s="230"/>
      <c r="D454" s="6"/>
      <c r="E454" s="6"/>
      <c r="F454" s="6"/>
      <c r="G454" s="6"/>
      <c r="H454" s="6"/>
      <c r="I454" s="6"/>
      <c r="J454" s="6"/>
      <c r="L454" s="6"/>
      <c r="M454" s="6"/>
      <c r="N454" s="6"/>
    </row>
    <row r="455" spans="1:14" x14ac:dyDescent="0.25">
      <c r="A455" s="233"/>
      <c r="B455" s="6"/>
      <c r="C455" s="230"/>
      <c r="D455" s="6"/>
      <c r="E455" s="6"/>
      <c r="F455" s="6"/>
      <c r="G455" s="6"/>
      <c r="H455" s="6"/>
      <c r="I455" s="6"/>
      <c r="J455" s="6"/>
      <c r="L455" s="6"/>
      <c r="M455" s="6"/>
      <c r="N455" s="6"/>
    </row>
    <row r="456" spans="1:14" x14ac:dyDescent="0.25">
      <c r="A456" s="233"/>
      <c r="B456" s="6"/>
      <c r="C456" s="230"/>
      <c r="D456" s="6"/>
      <c r="E456" s="6"/>
      <c r="F456" s="6"/>
      <c r="G456" s="6"/>
      <c r="H456" s="6"/>
      <c r="I456" s="6"/>
      <c r="J456" s="6"/>
      <c r="L456" s="6"/>
      <c r="M456" s="6"/>
      <c r="N456" s="6"/>
    </row>
    <row r="457" spans="1:14" x14ac:dyDescent="0.25">
      <c r="A457" s="233"/>
      <c r="B457" s="6"/>
      <c r="C457" s="230"/>
      <c r="D457" s="6"/>
      <c r="E457" s="6"/>
      <c r="F457" s="6"/>
      <c r="G457" s="6"/>
      <c r="H457" s="6"/>
      <c r="I457" s="6"/>
      <c r="J457" s="6"/>
      <c r="L457" s="6"/>
      <c r="M457" s="6"/>
      <c r="N457" s="6"/>
    </row>
    <row r="458" spans="1:14" x14ac:dyDescent="0.25">
      <c r="A458" s="233"/>
      <c r="B458" s="6"/>
      <c r="C458" s="230"/>
      <c r="D458" s="6"/>
      <c r="E458" s="6"/>
      <c r="F458" s="6"/>
      <c r="G458" s="6"/>
      <c r="H458" s="6"/>
      <c r="I458" s="6"/>
      <c r="J458" s="6"/>
      <c r="L458" s="6"/>
      <c r="M458" s="6"/>
      <c r="N458" s="6"/>
    </row>
    <row r="459" spans="1:14" x14ac:dyDescent="0.25">
      <c r="A459" s="233"/>
      <c r="B459" s="6"/>
      <c r="C459" s="230"/>
      <c r="D459" s="6"/>
      <c r="E459" s="6"/>
      <c r="F459" s="6"/>
      <c r="G459" s="6"/>
      <c r="H459" s="6"/>
      <c r="I459" s="6"/>
      <c r="J459" s="6"/>
      <c r="L459" s="6"/>
      <c r="M459" s="6"/>
      <c r="N459" s="6"/>
    </row>
    <row r="460" spans="1:14" x14ac:dyDescent="0.25">
      <c r="A460" s="233"/>
      <c r="B460" s="6"/>
      <c r="C460" s="230"/>
      <c r="D460" s="6"/>
      <c r="E460" s="6"/>
      <c r="F460" s="6"/>
      <c r="G460" s="6"/>
      <c r="H460" s="6"/>
      <c r="I460" s="6"/>
      <c r="J460" s="6"/>
      <c r="L460" s="6"/>
      <c r="M460" s="6"/>
      <c r="N460" s="6"/>
    </row>
    <row r="461" spans="1:14" x14ac:dyDescent="0.25">
      <c r="A461" s="233"/>
      <c r="B461" s="6"/>
      <c r="C461" s="230"/>
      <c r="D461" s="6"/>
      <c r="E461" s="6"/>
      <c r="F461" s="6"/>
      <c r="G461" s="6"/>
      <c r="H461" s="6"/>
      <c r="I461" s="6"/>
      <c r="J461" s="6"/>
      <c r="L461" s="6"/>
      <c r="M461" s="6"/>
      <c r="N461" s="6"/>
    </row>
    <row r="462" spans="1:14" x14ac:dyDescent="0.25">
      <c r="C462" s="231"/>
    </row>
    <row r="463" spans="1:14" x14ac:dyDescent="0.25">
      <c r="C463" s="231"/>
    </row>
    <row r="464" spans="1:14" x14ac:dyDescent="0.25">
      <c r="C464" s="231"/>
    </row>
    <row r="465" spans="3:3" x14ac:dyDescent="0.25">
      <c r="C465" s="231"/>
    </row>
    <row r="466" spans="3:3" x14ac:dyDescent="0.25">
      <c r="C466" s="231"/>
    </row>
    <row r="467" spans="3:3" x14ac:dyDescent="0.25">
      <c r="C467" s="231"/>
    </row>
    <row r="468" spans="3:3" x14ac:dyDescent="0.25">
      <c r="C468" s="231"/>
    </row>
    <row r="469" spans="3:3" x14ac:dyDescent="0.25">
      <c r="C469" s="231"/>
    </row>
    <row r="470" spans="3:3" x14ac:dyDescent="0.25">
      <c r="C470" s="231"/>
    </row>
    <row r="471" spans="3:3" x14ac:dyDescent="0.25">
      <c r="C471" s="231"/>
    </row>
    <row r="472" spans="3:3" x14ac:dyDescent="0.25">
      <c r="C472" s="231"/>
    </row>
    <row r="473" spans="3:3" x14ac:dyDescent="0.25">
      <c r="C473" s="231"/>
    </row>
    <row r="474" spans="3:3" x14ac:dyDescent="0.25">
      <c r="C474" s="231"/>
    </row>
    <row r="475" spans="3:3" x14ac:dyDescent="0.25">
      <c r="C475" s="231"/>
    </row>
    <row r="476" spans="3:3" x14ac:dyDescent="0.25">
      <c r="C476" s="231"/>
    </row>
    <row r="477" spans="3:3" x14ac:dyDescent="0.25">
      <c r="C477" s="231"/>
    </row>
    <row r="478" spans="3:3" x14ac:dyDescent="0.25">
      <c r="C478" s="231"/>
    </row>
    <row r="479" spans="3:3" x14ac:dyDescent="0.25">
      <c r="C479" s="231"/>
    </row>
    <row r="480" spans="3:3" x14ac:dyDescent="0.25">
      <c r="C480" s="231"/>
    </row>
    <row r="481" spans="3:3" x14ac:dyDescent="0.25">
      <c r="C481" s="231"/>
    </row>
    <row r="482" spans="3:3" x14ac:dyDescent="0.25">
      <c r="C482" s="231"/>
    </row>
    <row r="483" spans="3:3" x14ac:dyDescent="0.25">
      <c r="C483" s="231"/>
    </row>
    <row r="484" spans="3:3" x14ac:dyDescent="0.25">
      <c r="C484" s="231"/>
    </row>
    <row r="485" spans="3:3" x14ac:dyDescent="0.25">
      <c r="C485" s="231"/>
    </row>
    <row r="486" spans="3:3" x14ac:dyDescent="0.25">
      <c r="C486" s="231"/>
    </row>
    <row r="487" spans="3:3" x14ac:dyDescent="0.25">
      <c r="C487" s="231"/>
    </row>
    <row r="488" spans="3:3" x14ac:dyDescent="0.25">
      <c r="C488" s="231"/>
    </row>
    <row r="489" spans="3:3" x14ac:dyDescent="0.25">
      <c r="C489" s="231"/>
    </row>
    <row r="490" spans="3:3" x14ac:dyDescent="0.25">
      <c r="C490" s="231"/>
    </row>
    <row r="491" spans="3:3" x14ac:dyDescent="0.25">
      <c r="C491" s="231"/>
    </row>
    <row r="492" spans="3:3" x14ac:dyDescent="0.25">
      <c r="C492" s="231"/>
    </row>
    <row r="493" spans="3:3" x14ac:dyDescent="0.25">
      <c r="C493" s="231"/>
    </row>
    <row r="494" spans="3:3" x14ac:dyDescent="0.25">
      <c r="C494" s="231"/>
    </row>
    <row r="495" spans="3:3" x14ac:dyDescent="0.25">
      <c r="C495" s="231"/>
    </row>
    <row r="496" spans="3:3" x14ac:dyDescent="0.25">
      <c r="C496" s="231"/>
    </row>
    <row r="497" spans="3:3" x14ac:dyDescent="0.25">
      <c r="C497" s="231"/>
    </row>
    <row r="498" spans="3:3" x14ac:dyDescent="0.25">
      <c r="C498" s="231"/>
    </row>
    <row r="499" spans="3:3" x14ac:dyDescent="0.25">
      <c r="C499" s="231"/>
    </row>
    <row r="500" spans="3:3" x14ac:dyDescent="0.25">
      <c r="C500" s="231"/>
    </row>
    <row r="501" spans="3:3" x14ac:dyDescent="0.25">
      <c r="C501" s="231"/>
    </row>
    <row r="502" spans="3:3" x14ac:dyDescent="0.25">
      <c r="C502" s="231"/>
    </row>
    <row r="503" spans="3:3" x14ac:dyDescent="0.25">
      <c r="C503" s="231"/>
    </row>
    <row r="504" spans="3:3" x14ac:dyDescent="0.25">
      <c r="C504" s="231"/>
    </row>
    <row r="505" spans="3:3" x14ac:dyDescent="0.25">
      <c r="C505" s="231"/>
    </row>
    <row r="506" spans="3:3" x14ac:dyDescent="0.25">
      <c r="C506" s="231"/>
    </row>
    <row r="507" spans="3:3" x14ac:dyDescent="0.25">
      <c r="C507" s="231"/>
    </row>
    <row r="508" spans="3:3" x14ac:dyDescent="0.25">
      <c r="C508" s="231"/>
    </row>
    <row r="509" spans="3:3" x14ac:dyDescent="0.25">
      <c r="C509" s="231"/>
    </row>
    <row r="510" spans="3:3" x14ac:dyDescent="0.25">
      <c r="C510" s="231"/>
    </row>
    <row r="511" spans="3:3" x14ac:dyDescent="0.25">
      <c r="C511" s="231"/>
    </row>
    <row r="512" spans="3:3" x14ac:dyDescent="0.25">
      <c r="C512" s="231"/>
    </row>
    <row r="513" spans="3:3" x14ac:dyDescent="0.25">
      <c r="C513" s="231"/>
    </row>
    <row r="514" spans="3:3" x14ac:dyDescent="0.25">
      <c r="C514" s="231"/>
    </row>
    <row r="515" spans="3:3" x14ac:dyDescent="0.25">
      <c r="C515" s="231"/>
    </row>
    <row r="516" spans="3:3" x14ac:dyDescent="0.25">
      <c r="C516" s="231"/>
    </row>
    <row r="517" spans="3:3" x14ac:dyDescent="0.25">
      <c r="C517" s="231"/>
    </row>
    <row r="518" spans="3:3" x14ac:dyDescent="0.25">
      <c r="C518" s="231"/>
    </row>
    <row r="519" spans="3:3" x14ac:dyDescent="0.25">
      <c r="C519" s="231"/>
    </row>
    <row r="520" spans="3:3" x14ac:dyDescent="0.25">
      <c r="C520" s="231"/>
    </row>
    <row r="521" spans="3:3" x14ac:dyDescent="0.25">
      <c r="C521" s="231"/>
    </row>
    <row r="522" spans="3:3" x14ac:dyDescent="0.25">
      <c r="C522" s="231"/>
    </row>
    <row r="523" spans="3:3" x14ac:dyDescent="0.25">
      <c r="C523" s="231"/>
    </row>
    <row r="524" spans="3:3" x14ac:dyDescent="0.25">
      <c r="C524" s="231"/>
    </row>
    <row r="525" spans="3:3" x14ac:dyDescent="0.25">
      <c r="C525" s="231"/>
    </row>
    <row r="526" spans="3:3" x14ac:dyDescent="0.25">
      <c r="C526" s="231"/>
    </row>
    <row r="527" spans="3:3" x14ac:dyDescent="0.25">
      <c r="C527" s="231"/>
    </row>
    <row r="528" spans="3:3" x14ac:dyDescent="0.25">
      <c r="C528" s="231"/>
    </row>
    <row r="529" spans="3:3" x14ac:dyDescent="0.25">
      <c r="C529" s="231"/>
    </row>
    <row r="530" spans="3:3" x14ac:dyDescent="0.25">
      <c r="C530" s="231"/>
    </row>
    <row r="531" spans="3:3" x14ac:dyDescent="0.25">
      <c r="C531" s="231"/>
    </row>
    <row r="532" spans="3:3" x14ac:dyDescent="0.25">
      <c r="C532" s="231"/>
    </row>
    <row r="533" spans="3:3" x14ac:dyDescent="0.25">
      <c r="C533" s="231"/>
    </row>
    <row r="534" spans="3:3" x14ac:dyDescent="0.25">
      <c r="C534" s="231"/>
    </row>
    <row r="535" spans="3:3" x14ac:dyDescent="0.25">
      <c r="C535" s="231"/>
    </row>
    <row r="536" spans="3:3" x14ac:dyDescent="0.25">
      <c r="C536" s="231"/>
    </row>
    <row r="537" spans="3:3" x14ac:dyDescent="0.25">
      <c r="C537" s="231"/>
    </row>
    <row r="538" spans="3:3" x14ac:dyDescent="0.25">
      <c r="C538" s="231"/>
    </row>
    <row r="539" spans="3:3" x14ac:dyDescent="0.25">
      <c r="C539" s="231"/>
    </row>
    <row r="540" spans="3:3" x14ac:dyDescent="0.25">
      <c r="C540" s="231"/>
    </row>
    <row r="541" spans="3:3" x14ac:dyDescent="0.25">
      <c r="C541" s="231"/>
    </row>
    <row r="542" spans="3:3" x14ac:dyDescent="0.25">
      <c r="C542" s="231"/>
    </row>
    <row r="543" spans="3:3" x14ac:dyDescent="0.25">
      <c r="C543" s="231"/>
    </row>
    <row r="544" spans="3:3" x14ac:dyDescent="0.25">
      <c r="C544" s="231"/>
    </row>
    <row r="545" spans="3:3" x14ac:dyDescent="0.25">
      <c r="C545" s="231"/>
    </row>
    <row r="546" spans="3:3" x14ac:dyDescent="0.25">
      <c r="C546" s="231"/>
    </row>
    <row r="547" spans="3:3" x14ac:dyDescent="0.25">
      <c r="C547" s="231"/>
    </row>
    <row r="548" spans="3:3" x14ac:dyDescent="0.25">
      <c r="C548" s="231"/>
    </row>
    <row r="549" spans="3:3" x14ac:dyDescent="0.25">
      <c r="C549" s="231"/>
    </row>
    <row r="550" spans="3:3" x14ac:dyDescent="0.25">
      <c r="C550" s="231"/>
    </row>
    <row r="551" spans="3:3" x14ac:dyDescent="0.25">
      <c r="C551" s="231"/>
    </row>
    <row r="552" spans="3:3" x14ac:dyDescent="0.25">
      <c r="C552" s="231"/>
    </row>
    <row r="553" spans="3:3" x14ac:dyDescent="0.25">
      <c r="C553" s="231"/>
    </row>
    <row r="554" spans="3:3" x14ac:dyDescent="0.25">
      <c r="C554" s="231"/>
    </row>
    <row r="555" spans="3:3" x14ac:dyDescent="0.25">
      <c r="C555" s="231"/>
    </row>
    <row r="556" spans="3:3" x14ac:dyDescent="0.25">
      <c r="C556" s="231"/>
    </row>
    <row r="557" spans="3:3" x14ac:dyDescent="0.25">
      <c r="C557" s="231"/>
    </row>
    <row r="558" spans="3:3" x14ac:dyDescent="0.25">
      <c r="C558" s="231"/>
    </row>
    <row r="559" spans="3:3" x14ac:dyDescent="0.25">
      <c r="C559" s="231"/>
    </row>
    <row r="560" spans="3:3" x14ac:dyDescent="0.25">
      <c r="C560" s="231"/>
    </row>
    <row r="561" spans="3:3" x14ac:dyDescent="0.25">
      <c r="C561" s="231"/>
    </row>
    <row r="562" spans="3:3" x14ac:dyDescent="0.25">
      <c r="C562" s="231"/>
    </row>
    <row r="563" spans="3:3" x14ac:dyDescent="0.25">
      <c r="C563" s="231"/>
    </row>
    <row r="564" spans="3:3" x14ac:dyDescent="0.25">
      <c r="C564" s="231"/>
    </row>
    <row r="565" spans="3:3" x14ac:dyDescent="0.25">
      <c r="C565" s="231"/>
    </row>
    <row r="566" spans="3:3" x14ac:dyDescent="0.25">
      <c r="C566" s="231"/>
    </row>
    <row r="567" spans="3:3" x14ac:dyDescent="0.25">
      <c r="C567" s="231"/>
    </row>
    <row r="568" spans="3:3" x14ac:dyDescent="0.25">
      <c r="C568" s="231"/>
    </row>
    <row r="569" spans="3:3" x14ac:dyDescent="0.25">
      <c r="C569" s="231"/>
    </row>
    <row r="570" spans="3:3" x14ac:dyDescent="0.25">
      <c r="C570" s="231"/>
    </row>
    <row r="571" spans="3:3" x14ac:dyDescent="0.25">
      <c r="C571" s="231"/>
    </row>
    <row r="572" spans="3:3" x14ac:dyDescent="0.25">
      <c r="C572" s="231"/>
    </row>
    <row r="573" spans="3:3" x14ac:dyDescent="0.25">
      <c r="C573" s="231"/>
    </row>
    <row r="574" spans="3:3" x14ac:dyDescent="0.25">
      <c r="C574" s="231"/>
    </row>
    <row r="575" spans="3:3" x14ac:dyDescent="0.25">
      <c r="C575" s="231"/>
    </row>
    <row r="576" spans="3:3" x14ac:dyDescent="0.25">
      <c r="C576" s="231"/>
    </row>
    <row r="577" spans="3:3" x14ac:dyDescent="0.25">
      <c r="C577" s="231"/>
    </row>
    <row r="578" spans="3:3" x14ac:dyDescent="0.25">
      <c r="C578" s="231"/>
    </row>
    <row r="579" spans="3:3" x14ac:dyDescent="0.25">
      <c r="C579" s="231"/>
    </row>
    <row r="580" spans="3:3" x14ac:dyDescent="0.25">
      <c r="C580" s="231"/>
    </row>
    <row r="581" spans="3:3" x14ac:dyDescent="0.25">
      <c r="C581" s="231"/>
    </row>
    <row r="582" spans="3:3" x14ac:dyDescent="0.25">
      <c r="C582" s="231"/>
    </row>
    <row r="583" spans="3:3" x14ac:dyDescent="0.25">
      <c r="C583" s="231"/>
    </row>
    <row r="584" spans="3:3" x14ac:dyDescent="0.25">
      <c r="C584" s="231"/>
    </row>
    <row r="585" spans="3:3" x14ac:dyDescent="0.25">
      <c r="C585" s="231"/>
    </row>
    <row r="586" spans="3:3" x14ac:dyDescent="0.25">
      <c r="C586" s="231"/>
    </row>
    <row r="587" spans="3:3" x14ac:dyDescent="0.25">
      <c r="C587" s="231"/>
    </row>
    <row r="588" spans="3:3" x14ac:dyDescent="0.25">
      <c r="C588" s="231"/>
    </row>
    <row r="589" spans="3:3" x14ac:dyDescent="0.25">
      <c r="C589" s="231"/>
    </row>
    <row r="590" spans="3:3" x14ac:dyDescent="0.25">
      <c r="C590" s="231"/>
    </row>
    <row r="591" spans="3:3" x14ac:dyDescent="0.25">
      <c r="C591" s="231"/>
    </row>
    <row r="592" spans="3:3" x14ac:dyDescent="0.25">
      <c r="C592" s="231"/>
    </row>
    <row r="593" spans="3:3" x14ac:dyDescent="0.25">
      <c r="C593" s="231"/>
    </row>
    <row r="594" spans="3:3" x14ac:dyDescent="0.25">
      <c r="C594" s="231"/>
    </row>
    <row r="595" spans="3:3" x14ac:dyDescent="0.25">
      <c r="C595" s="231"/>
    </row>
    <row r="596" spans="3:3" x14ac:dyDescent="0.25">
      <c r="C596" s="231"/>
    </row>
    <row r="597" spans="3:3" x14ac:dyDescent="0.25">
      <c r="C597" s="231"/>
    </row>
    <row r="598" spans="3:3" x14ac:dyDescent="0.25">
      <c r="C598" s="231"/>
    </row>
    <row r="599" spans="3:3" x14ac:dyDescent="0.25">
      <c r="C599" s="231"/>
    </row>
    <row r="600" spans="3:3" x14ac:dyDescent="0.25">
      <c r="C600" s="231"/>
    </row>
    <row r="601" spans="3:3" x14ac:dyDescent="0.25">
      <c r="C601" s="231"/>
    </row>
    <row r="602" spans="3:3" x14ac:dyDescent="0.25">
      <c r="C602" s="231"/>
    </row>
    <row r="603" spans="3:3" x14ac:dyDescent="0.25">
      <c r="C603" s="231"/>
    </row>
    <row r="604" spans="3:3" x14ac:dyDescent="0.25">
      <c r="C604" s="231"/>
    </row>
    <row r="605" spans="3:3" x14ac:dyDescent="0.25">
      <c r="C605" s="231"/>
    </row>
    <row r="606" spans="3:3" x14ac:dyDescent="0.25">
      <c r="C606" s="231"/>
    </row>
    <row r="607" spans="3:3" x14ac:dyDescent="0.25">
      <c r="C607" s="231"/>
    </row>
    <row r="608" spans="3:3" x14ac:dyDescent="0.25">
      <c r="C608" s="231"/>
    </row>
    <row r="609" spans="3:3" x14ac:dyDescent="0.25">
      <c r="C609" s="231"/>
    </row>
    <row r="610" spans="3:3" x14ac:dyDescent="0.25">
      <c r="C610" s="231"/>
    </row>
    <row r="611" spans="3:3" x14ac:dyDescent="0.25">
      <c r="C611" s="231"/>
    </row>
    <row r="612" spans="3:3" x14ac:dyDescent="0.25">
      <c r="C612" s="231"/>
    </row>
    <row r="613" spans="3:3" x14ac:dyDescent="0.25">
      <c r="C613" s="231"/>
    </row>
    <row r="614" spans="3:3" x14ac:dyDescent="0.25">
      <c r="C614" s="231"/>
    </row>
    <row r="615" spans="3:3" x14ac:dyDescent="0.25">
      <c r="C615" s="231"/>
    </row>
    <row r="616" spans="3:3" x14ac:dyDescent="0.25">
      <c r="C616" s="231"/>
    </row>
    <row r="617" spans="3:3" x14ac:dyDescent="0.25">
      <c r="C617" s="231"/>
    </row>
    <row r="618" spans="3:3" x14ac:dyDescent="0.25">
      <c r="C618" s="231"/>
    </row>
    <row r="619" spans="3:3" x14ac:dyDescent="0.25">
      <c r="C619" s="231"/>
    </row>
    <row r="620" spans="3:3" x14ac:dyDescent="0.25">
      <c r="C620" s="231"/>
    </row>
    <row r="621" spans="3:3" x14ac:dyDescent="0.25">
      <c r="C621" s="231"/>
    </row>
    <row r="622" spans="3:3" x14ac:dyDescent="0.25">
      <c r="C622" s="231"/>
    </row>
    <row r="623" spans="3:3" x14ac:dyDescent="0.25">
      <c r="C623" s="231"/>
    </row>
    <row r="624" spans="3:3" x14ac:dyDescent="0.25">
      <c r="C624" s="231"/>
    </row>
    <row r="625" spans="3:3" x14ac:dyDescent="0.25">
      <c r="C625" s="231"/>
    </row>
    <row r="626" spans="3:3" x14ac:dyDescent="0.25">
      <c r="C626" s="231"/>
    </row>
    <row r="627" spans="3:3" x14ac:dyDescent="0.25">
      <c r="C627" s="231"/>
    </row>
    <row r="628" spans="3:3" x14ac:dyDescent="0.25">
      <c r="C628" s="231"/>
    </row>
    <row r="629" spans="3:3" x14ac:dyDescent="0.25">
      <c r="C629" s="231"/>
    </row>
    <row r="630" spans="3:3" x14ac:dyDescent="0.25">
      <c r="C630" s="231"/>
    </row>
    <row r="631" spans="3:3" x14ac:dyDescent="0.25">
      <c r="C631" s="231"/>
    </row>
    <row r="632" spans="3:3" x14ac:dyDescent="0.25">
      <c r="C632" s="231"/>
    </row>
    <row r="633" spans="3:3" x14ac:dyDescent="0.25">
      <c r="C633" s="231"/>
    </row>
    <row r="634" spans="3:3" x14ac:dyDescent="0.25">
      <c r="C634" s="231"/>
    </row>
    <row r="635" spans="3:3" x14ac:dyDescent="0.25">
      <c r="C635" s="231"/>
    </row>
    <row r="636" spans="3:3" x14ac:dyDescent="0.25">
      <c r="C636" s="231"/>
    </row>
    <row r="637" spans="3:3" x14ac:dyDescent="0.25">
      <c r="C637" s="231"/>
    </row>
    <row r="638" spans="3:3" x14ac:dyDescent="0.25">
      <c r="C638" s="231"/>
    </row>
    <row r="639" spans="3:3" x14ac:dyDescent="0.25">
      <c r="C639" s="231"/>
    </row>
    <row r="640" spans="3:3" x14ac:dyDescent="0.25">
      <c r="C640" s="231"/>
    </row>
    <row r="641" spans="3:3" x14ac:dyDescent="0.25">
      <c r="C641" s="231"/>
    </row>
    <row r="642" spans="3:3" x14ac:dyDescent="0.25">
      <c r="C642" s="231"/>
    </row>
    <row r="643" spans="3:3" x14ac:dyDescent="0.25">
      <c r="C643" s="231"/>
    </row>
    <row r="644" spans="3:3" x14ac:dyDescent="0.25">
      <c r="C644" s="231"/>
    </row>
    <row r="645" spans="3:3" x14ac:dyDescent="0.25">
      <c r="C645" s="231"/>
    </row>
    <row r="646" spans="3:3" x14ac:dyDescent="0.25">
      <c r="C646" s="231"/>
    </row>
    <row r="647" spans="3:3" x14ac:dyDescent="0.25">
      <c r="C647" s="231"/>
    </row>
    <row r="648" spans="3:3" x14ac:dyDescent="0.25">
      <c r="C648" s="231"/>
    </row>
    <row r="649" spans="3:3" x14ac:dyDescent="0.25">
      <c r="C649" s="231"/>
    </row>
    <row r="650" spans="3:3" x14ac:dyDescent="0.25">
      <c r="C650" s="231"/>
    </row>
    <row r="651" spans="3:3" x14ac:dyDescent="0.25">
      <c r="C651" s="231"/>
    </row>
    <row r="652" spans="3:3" x14ac:dyDescent="0.25">
      <c r="C652" s="231"/>
    </row>
    <row r="653" spans="3:3" x14ac:dyDescent="0.25">
      <c r="C653" s="231"/>
    </row>
    <row r="654" spans="3:3" x14ac:dyDescent="0.25">
      <c r="C654" s="231"/>
    </row>
    <row r="655" spans="3:3" x14ac:dyDescent="0.25">
      <c r="C655" s="231"/>
    </row>
    <row r="656" spans="3:3" x14ac:dyDescent="0.25">
      <c r="C656" s="231"/>
    </row>
    <row r="657" spans="3:3" x14ac:dyDescent="0.25">
      <c r="C657" s="231"/>
    </row>
    <row r="658" spans="3:3" x14ac:dyDescent="0.25">
      <c r="C658" s="231"/>
    </row>
    <row r="659" spans="3:3" x14ac:dyDescent="0.25">
      <c r="C659" s="231"/>
    </row>
    <row r="660" spans="3:3" x14ac:dyDescent="0.25">
      <c r="C660" s="231"/>
    </row>
    <row r="661" spans="3:3" x14ac:dyDescent="0.25">
      <c r="C661" s="231"/>
    </row>
    <row r="662" spans="3:3" x14ac:dyDescent="0.25">
      <c r="C662" s="231"/>
    </row>
    <row r="663" spans="3:3" x14ac:dyDescent="0.25">
      <c r="C663" s="231"/>
    </row>
    <row r="664" spans="3:3" x14ac:dyDescent="0.25">
      <c r="C664" s="231"/>
    </row>
    <row r="665" spans="3:3" x14ac:dyDescent="0.25">
      <c r="C665" s="231"/>
    </row>
    <row r="666" spans="3:3" x14ac:dyDescent="0.25">
      <c r="C666" s="231"/>
    </row>
    <row r="667" spans="3:3" x14ac:dyDescent="0.25">
      <c r="C667" s="231"/>
    </row>
    <row r="668" spans="3:3" x14ac:dyDescent="0.25">
      <c r="C668" s="231"/>
    </row>
    <row r="669" spans="3:3" x14ac:dyDescent="0.25">
      <c r="C669" s="231"/>
    </row>
    <row r="670" spans="3:3" x14ac:dyDescent="0.25">
      <c r="C670" s="231"/>
    </row>
    <row r="671" spans="3:3" x14ac:dyDescent="0.25">
      <c r="C671" s="231"/>
    </row>
    <row r="672" spans="3:3" x14ac:dyDescent="0.25">
      <c r="C672" s="231"/>
    </row>
    <row r="673" spans="3:3" x14ac:dyDescent="0.25">
      <c r="C673" s="231"/>
    </row>
    <row r="674" spans="3:3" x14ac:dyDescent="0.25">
      <c r="C674" s="231"/>
    </row>
    <row r="675" spans="3:3" x14ac:dyDescent="0.25">
      <c r="C675" s="231"/>
    </row>
    <row r="676" spans="3:3" x14ac:dyDescent="0.25">
      <c r="C676" s="231"/>
    </row>
    <row r="677" spans="3:3" x14ac:dyDescent="0.25">
      <c r="C677" s="231"/>
    </row>
    <row r="678" spans="3:3" x14ac:dyDescent="0.25">
      <c r="C678" s="231"/>
    </row>
    <row r="679" spans="3:3" x14ac:dyDescent="0.25">
      <c r="C679" s="231"/>
    </row>
    <row r="680" spans="3:3" x14ac:dyDescent="0.25">
      <c r="C680" s="231"/>
    </row>
    <row r="681" spans="3:3" x14ac:dyDescent="0.25">
      <c r="C681" s="231"/>
    </row>
    <row r="682" spans="3:3" x14ac:dyDescent="0.25">
      <c r="C682" s="231"/>
    </row>
    <row r="683" spans="3:3" x14ac:dyDescent="0.25">
      <c r="C683" s="231"/>
    </row>
    <row r="684" spans="3:3" x14ac:dyDescent="0.25">
      <c r="C684" s="231"/>
    </row>
    <row r="685" spans="3:3" x14ac:dyDescent="0.25">
      <c r="C685" s="231"/>
    </row>
    <row r="686" spans="3:3" x14ac:dyDescent="0.25">
      <c r="C686" s="231"/>
    </row>
    <row r="687" spans="3:3" x14ac:dyDescent="0.25">
      <c r="C687" s="231"/>
    </row>
    <row r="688" spans="3:3" x14ac:dyDescent="0.25">
      <c r="C688" s="231"/>
    </row>
    <row r="689" spans="3:3" x14ac:dyDescent="0.25">
      <c r="C689" s="231"/>
    </row>
    <row r="690" spans="3:3" x14ac:dyDescent="0.25">
      <c r="C690" s="231"/>
    </row>
    <row r="691" spans="3:3" x14ac:dyDescent="0.25">
      <c r="C691" s="231"/>
    </row>
    <row r="692" spans="3:3" x14ac:dyDescent="0.25">
      <c r="C692" s="231"/>
    </row>
    <row r="693" spans="3:3" x14ac:dyDescent="0.25">
      <c r="C693" s="231"/>
    </row>
    <row r="694" spans="3:3" x14ac:dyDescent="0.25">
      <c r="C694" s="231"/>
    </row>
    <row r="695" spans="3:3" x14ac:dyDescent="0.25">
      <c r="C695" s="231"/>
    </row>
    <row r="696" spans="3:3" x14ac:dyDescent="0.25">
      <c r="C696" s="231"/>
    </row>
    <row r="697" spans="3:3" x14ac:dyDescent="0.25">
      <c r="C697" s="231"/>
    </row>
    <row r="698" spans="3:3" x14ac:dyDescent="0.25">
      <c r="C698" s="231"/>
    </row>
    <row r="699" spans="3:3" x14ac:dyDescent="0.25">
      <c r="C699" s="231"/>
    </row>
    <row r="700" spans="3:3" x14ac:dyDescent="0.25">
      <c r="C700" s="231"/>
    </row>
    <row r="701" spans="3:3" x14ac:dyDescent="0.25">
      <c r="C701" s="231"/>
    </row>
    <row r="702" spans="3:3" x14ac:dyDescent="0.25">
      <c r="C702" s="231"/>
    </row>
    <row r="703" spans="3:3" x14ac:dyDescent="0.25">
      <c r="C703" s="231"/>
    </row>
    <row r="704" spans="3:3" x14ac:dyDescent="0.25">
      <c r="C704" s="231"/>
    </row>
    <row r="705" spans="3:3" x14ac:dyDescent="0.25">
      <c r="C705" s="231"/>
    </row>
    <row r="706" spans="3:3" x14ac:dyDescent="0.25">
      <c r="C706" s="231"/>
    </row>
    <row r="707" spans="3:3" x14ac:dyDescent="0.25">
      <c r="C707" s="231"/>
    </row>
    <row r="708" spans="3:3" x14ac:dyDescent="0.25">
      <c r="C708" s="231"/>
    </row>
    <row r="709" spans="3:3" x14ac:dyDescent="0.25">
      <c r="C709" s="231"/>
    </row>
    <row r="710" spans="3:3" x14ac:dyDescent="0.25">
      <c r="C710" s="231"/>
    </row>
    <row r="711" spans="3:3" x14ac:dyDescent="0.25">
      <c r="C711" s="231"/>
    </row>
    <row r="712" spans="3:3" x14ac:dyDescent="0.25">
      <c r="C712" s="231"/>
    </row>
    <row r="713" spans="3:3" x14ac:dyDescent="0.25">
      <c r="C713" s="231"/>
    </row>
    <row r="714" spans="3:3" x14ac:dyDescent="0.25">
      <c r="C714" s="231"/>
    </row>
    <row r="715" spans="3:3" x14ac:dyDescent="0.25">
      <c r="C715" s="231"/>
    </row>
    <row r="716" spans="3:3" x14ac:dyDescent="0.25">
      <c r="C716" s="231"/>
    </row>
    <row r="717" spans="3:3" x14ac:dyDescent="0.25">
      <c r="C717" s="231"/>
    </row>
    <row r="718" spans="3:3" x14ac:dyDescent="0.25">
      <c r="C718" s="231"/>
    </row>
    <row r="719" spans="3:3" x14ac:dyDescent="0.25">
      <c r="C719" s="231"/>
    </row>
    <row r="720" spans="3:3" x14ac:dyDescent="0.25">
      <c r="C720" s="231"/>
    </row>
    <row r="721" spans="3:3" x14ac:dyDescent="0.25">
      <c r="C721" s="231"/>
    </row>
    <row r="722" spans="3:3" x14ac:dyDescent="0.25">
      <c r="C722" s="231"/>
    </row>
    <row r="723" spans="3:3" x14ac:dyDescent="0.25">
      <c r="C723" s="231"/>
    </row>
    <row r="724" spans="3:3" x14ac:dyDescent="0.25">
      <c r="C724" s="231"/>
    </row>
    <row r="725" spans="3:3" x14ac:dyDescent="0.25">
      <c r="C725" s="231"/>
    </row>
    <row r="726" spans="3:3" x14ac:dyDescent="0.25">
      <c r="C726" s="231"/>
    </row>
    <row r="727" spans="3:3" x14ac:dyDescent="0.25">
      <c r="C727" s="231"/>
    </row>
    <row r="728" spans="3:3" x14ac:dyDescent="0.25">
      <c r="C728" s="231"/>
    </row>
    <row r="729" spans="3:3" x14ac:dyDescent="0.25">
      <c r="C729" s="231"/>
    </row>
    <row r="730" spans="3:3" x14ac:dyDescent="0.25">
      <c r="C730" s="231"/>
    </row>
    <row r="731" spans="3:3" x14ac:dyDescent="0.25">
      <c r="C731" s="231"/>
    </row>
    <row r="732" spans="3:3" x14ac:dyDescent="0.25">
      <c r="C732" s="231"/>
    </row>
    <row r="733" spans="3:3" x14ac:dyDescent="0.25">
      <c r="C733" s="231"/>
    </row>
    <row r="734" spans="3:3" x14ac:dyDescent="0.25">
      <c r="C734" s="231"/>
    </row>
    <row r="735" spans="3:3" x14ac:dyDescent="0.25">
      <c r="C735" s="231"/>
    </row>
    <row r="736" spans="3:3" x14ac:dyDescent="0.25">
      <c r="C736" s="231"/>
    </row>
    <row r="737" spans="3:3" x14ac:dyDescent="0.25">
      <c r="C737" s="231"/>
    </row>
    <row r="738" spans="3:3" x14ac:dyDescent="0.25">
      <c r="C738" s="231"/>
    </row>
    <row r="739" spans="3:3" x14ac:dyDescent="0.25">
      <c r="C739" s="231"/>
    </row>
    <row r="740" spans="3:3" x14ac:dyDescent="0.25">
      <c r="C740" s="231"/>
    </row>
    <row r="741" spans="3:3" x14ac:dyDescent="0.25">
      <c r="C741" s="231"/>
    </row>
    <row r="742" spans="3:3" x14ac:dyDescent="0.25">
      <c r="C742" s="231"/>
    </row>
    <row r="743" spans="3:3" x14ac:dyDescent="0.25">
      <c r="C743" s="231"/>
    </row>
    <row r="744" spans="3:3" x14ac:dyDescent="0.25">
      <c r="C744" s="231"/>
    </row>
    <row r="745" spans="3:3" x14ac:dyDescent="0.25">
      <c r="C745" s="231"/>
    </row>
    <row r="746" spans="3:3" x14ac:dyDescent="0.25">
      <c r="C746" s="231"/>
    </row>
    <row r="747" spans="3:3" x14ac:dyDescent="0.25">
      <c r="C747" s="231"/>
    </row>
    <row r="748" spans="3:3" x14ac:dyDescent="0.25">
      <c r="C748" s="231"/>
    </row>
    <row r="749" spans="3:3" x14ac:dyDescent="0.25">
      <c r="C749" s="231"/>
    </row>
    <row r="750" spans="3:3" x14ac:dyDescent="0.25">
      <c r="C750" s="231"/>
    </row>
    <row r="751" spans="3:3" x14ac:dyDescent="0.25">
      <c r="C751" s="231"/>
    </row>
    <row r="752" spans="3:3" x14ac:dyDescent="0.25">
      <c r="C752" s="231"/>
    </row>
    <row r="753" spans="3:3" x14ac:dyDescent="0.25">
      <c r="C753" s="231"/>
    </row>
    <row r="754" spans="3:3" x14ac:dyDescent="0.25">
      <c r="C754" s="231"/>
    </row>
    <row r="755" spans="3:3" x14ac:dyDescent="0.25">
      <c r="C755" s="231"/>
    </row>
    <row r="756" spans="3:3" x14ac:dyDescent="0.25">
      <c r="C756" s="231"/>
    </row>
    <row r="757" spans="3:3" x14ac:dyDescent="0.25">
      <c r="C757" s="231"/>
    </row>
    <row r="758" spans="3:3" x14ac:dyDescent="0.25">
      <c r="C758" s="231"/>
    </row>
    <row r="759" spans="3:3" x14ac:dyDescent="0.25">
      <c r="C759" s="231"/>
    </row>
    <row r="760" spans="3:3" x14ac:dyDescent="0.25">
      <c r="C760" s="231"/>
    </row>
    <row r="761" spans="3:3" x14ac:dyDescent="0.25">
      <c r="C761" s="231"/>
    </row>
    <row r="762" spans="3:3" x14ac:dyDescent="0.25">
      <c r="C762" s="231"/>
    </row>
    <row r="763" spans="3:3" x14ac:dyDescent="0.25">
      <c r="C763" s="231"/>
    </row>
    <row r="764" spans="3:3" x14ac:dyDescent="0.25">
      <c r="C764" s="231"/>
    </row>
    <row r="765" spans="3:3" x14ac:dyDescent="0.25">
      <c r="C765" s="231"/>
    </row>
    <row r="766" spans="3:3" x14ac:dyDescent="0.25">
      <c r="C766" s="231"/>
    </row>
    <row r="767" spans="3:3" x14ac:dyDescent="0.25">
      <c r="C767" s="231"/>
    </row>
    <row r="768" spans="3:3" x14ac:dyDescent="0.25">
      <c r="C768" s="231"/>
    </row>
    <row r="769" spans="3:3" x14ac:dyDescent="0.25">
      <c r="C769" s="231"/>
    </row>
    <row r="770" spans="3:3" x14ac:dyDescent="0.25">
      <c r="C770" s="231"/>
    </row>
    <row r="771" spans="3:3" x14ac:dyDescent="0.25">
      <c r="C771" s="231"/>
    </row>
    <row r="772" spans="3:3" x14ac:dyDescent="0.25">
      <c r="C772" s="231"/>
    </row>
    <row r="773" spans="3:3" x14ac:dyDescent="0.25">
      <c r="C773" s="231"/>
    </row>
    <row r="774" spans="3:3" x14ac:dyDescent="0.25">
      <c r="C774" s="231"/>
    </row>
    <row r="775" spans="3:3" x14ac:dyDescent="0.25">
      <c r="C775" s="231"/>
    </row>
    <row r="776" spans="3:3" x14ac:dyDescent="0.25">
      <c r="C776" s="231"/>
    </row>
    <row r="777" spans="3:3" x14ac:dyDescent="0.25">
      <c r="C777" s="231"/>
    </row>
    <row r="778" spans="3:3" x14ac:dyDescent="0.25">
      <c r="C778" s="231"/>
    </row>
    <row r="779" spans="3:3" x14ac:dyDescent="0.25">
      <c r="C779" s="231"/>
    </row>
    <row r="780" spans="3:3" x14ac:dyDescent="0.25">
      <c r="C780" s="231"/>
    </row>
    <row r="781" spans="3:3" x14ac:dyDescent="0.25">
      <c r="C781" s="231"/>
    </row>
    <row r="782" spans="3:3" x14ac:dyDescent="0.25">
      <c r="C782" s="231"/>
    </row>
    <row r="783" spans="3:3" x14ac:dyDescent="0.25">
      <c r="C783" s="231"/>
    </row>
    <row r="784" spans="3:3" x14ac:dyDescent="0.25">
      <c r="C784" s="231"/>
    </row>
    <row r="785" spans="3:3" x14ac:dyDescent="0.25">
      <c r="C785" s="231"/>
    </row>
    <row r="786" spans="3:3" x14ac:dyDescent="0.25">
      <c r="C786" s="231"/>
    </row>
    <row r="787" spans="3:3" x14ac:dyDescent="0.25">
      <c r="C787" s="231"/>
    </row>
    <row r="788" spans="3:3" x14ac:dyDescent="0.25">
      <c r="C788" s="231"/>
    </row>
    <row r="789" spans="3:3" x14ac:dyDescent="0.25">
      <c r="C789" s="231"/>
    </row>
    <row r="790" spans="3:3" x14ac:dyDescent="0.25">
      <c r="C790" s="231"/>
    </row>
  </sheetData>
  <mergeCells count="80">
    <mergeCell ref="B58:B60"/>
    <mergeCell ref="B66:B68"/>
    <mergeCell ref="B70:B72"/>
    <mergeCell ref="B74:B76"/>
    <mergeCell ref="B78:O78"/>
    <mergeCell ref="B50:B52"/>
    <mergeCell ref="B33:B35"/>
    <mergeCell ref="B54:B56"/>
    <mergeCell ref="B41:B44"/>
    <mergeCell ref="B37:B39"/>
    <mergeCell ref="C235:C236"/>
    <mergeCell ref="C237:C240"/>
    <mergeCell ref="C245:C248"/>
    <mergeCell ref="C198:C202"/>
    <mergeCell ref="C219:C222"/>
    <mergeCell ref="C203:C206"/>
    <mergeCell ref="C328:C331"/>
    <mergeCell ref="C173:C176"/>
    <mergeCell ref="C182:C185"/>
    <mergeCell ref="C186:C189"/>
    <mergeCell ref="C326:C327"/>
    <mergeCell ref="B261:O261"/>
    <mergeCell ref="B321:O321"/>
    <mergeCell ref="C241:C244"/>
    <mergeCell ref="B255:O255"/>
    <mergeCell ref="C318:C319"/>
    <mergeCell ref="C223:C226"/>
    <mergeCell ref="C231:C234"/>
    <mergeCell ref="C207:C210"/>
    <mergeCell ref="C211:C214"/>
    <mergeCell ref="C227:C230"/>
    <mergeCell ref="C215:C218"/>
    <mergeCell ref="C190:C193"/>
    <mergeCell ref="C194:C197"/>
    <mergeCell ref="E23:F23"/>
    <mergeCell ref="A22:A24"/>
    <mergeCell ref="B22:B24"/>
    <mergeCell ref="B102:O102"/>
    <mergeCell ref="B91:O91"/>
    <mergeCell ref="B81:B82"/>
    <mergeCell ref="C177:C181"/>
    <mergeCell ref="C165:C168"/>
    <mergeCell ref="C157:C160"/>
    <mergeCell ref="C169:C172"/>
    <mergeCell ref="B87:B88"/>
    <mergeCell ref="B62:B64"/>
    <mergeCell ref="B46:B48"/>
    <mergeCell ref="B25:O25"/>
    <mergeCell ref="I23:J23"/>
    <mergeCell ref="G23:G24"/>
    <mergeCell ref="C22:C24"/>
    <mergeCell ref="O23:O24"/>
    <mergeCell ref="E22:G22"/>
    <mergeCell ref="M23:N23"/>
    <mergeCell ref="H22:H24"/>
    <mergeCell ref="D22:D24"/>
    <mergeCell ref="L22:L24"/>
    <mergeCell ref="K23:K24"/>
    <mergeCell ref="B15:O15"/>
    <mergeCell ref="B16:N16"/>
    <mergeCell ref="B17:O17"/>
    <mergeCell ref="B18:N18"/>
    <mergeCell ref="I22:K22"/>
    <mergeCell ref="M22:O22"/>
    <mergeCell ref="B83:B85"/>
    <mergeCell ref="B8:N8"/>
    <mergeCell ref="B5:O5"/>
    <mergeCell ref="B6:N6"/>
    <mergeCell ref="B1:O1"/>
    <mergeCell ref="B2:O2"/>
    <mergeCell ref="B3:O3"/>
    <mergeCell ref="B4:O4"/>
    <mergeCell ref="B7:O7"/>
    <mergeCell ref="A20:O20"/>
    <mergeCell ref="B9:O9"/>
    <mergeCell ref="B10:N10"/>
    <mergeCell ref="B11:O11"/>
    <mergeCell ref="B12:N12"/>
    <mergeCell ref="B13:O13"/>
    <mergeCell ref="B14:N14"/>
  </mergeCells>
  <pageMargins left="1.1811023622047245" right="0.19685039370078741" top="0.78740157480314965" bottom="0.78740157480314965" header="0.31496062992125984" footer="0.31496062992125984"/>
  <pageSetup paperSize="9" scale="9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5"/>
  <sheetViews>
    <sheetView showZeros="0" workbookViewId="0">
      <selection activeCell="U16" sqref="U16"/>
    </sheetView>
  </sheetViews>
  <sheetFormatPr defaultRowHeight="15" x14ac:dyDescent="0.25"/>
  <cols>
    <col min="1" max="1" width="5" style="2" customWidth="1"/>
    <col min="2" max="2" width="39.140625" style="2" customWidth="1"/>
    <col min="3" max="3" width="6.7109375" style="3" customWidth="1"/>
    <col min="4" max="11" width="10" style="2" hidden="1" customWidth="1"/>
    <col min="12" max="15" width="10" style="2" customWidth="1"/>
    <col min="16" max="17" width="9.140625" style="2" hidden="1" customWidth="1"/>
    <col min="18" max="16384" width="9.140625" style="2"/>
  </cols>
  <sheetData>
    <row r="1" spans="1:17" x14ac:dyDescent="0.25">
      <c r="B1" s="117"/>
      <c r="C1" s="677" t="s">
        <v>308</v>
      </c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</row>
    <row r="2" spans="1:17" x14ac:dyDescent="0.25">
      <c r="B2" s="117"/>
      <c r="C2" s="677" t="s">
        <v>511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</row>
    <row r="3" spans="1:17" x14ac:dyDescent="0.25">
      <c r="B3" s="117"/>
      <c r="C3" s="677" t="s">
        <v>524</v>
      </c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</row>
    <row r="4" spans="1:17" x14ac:dyDescent="0.25">
      <c r="B4" s="117"/>
      <c r="C4" s="677" t="s">
        <v>324</v>
      </c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</row>
    <row r="5" spans="1:17" hidden="1" x14ac:dyDescent="0.25">
      <c r="B5" s="117"/>
      <c r="C5" s="428" t="s">
        <v>474</v>
      </c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</row>
    <row r="6" spans="1:17" hidden="1" x14ac:dyDescent="0.25">
      <c r="B6" s="117"/>
      <c r="C6" s="428" t="s">
        <v>476</v>
      </c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</row>
    <row r="7" spans="1:17" hidden="1" x14ac:dyDescent="0.25">
      <c r="B7" s="117"/>
      <c r="C7" s="522" t="s">
        <v>474</v>
      </c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</row>
    <row r="8" spans="1:17" hidden="1" x14ac:dyDescent="0.25">
      <c r="B8" s="117"/>
      <c r="C8" s="522" t="s">
        <v>476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</row>
    <row r="9" spans="1:17" hidden="1" x14ac:dyDescent="0.25">
      <c r="B9" s="117"/>
      <c r="C9" s="522" t="s">
        <v>474</v>
      </c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</row>
    <row r="10" spans="1:17" ht="15" hidden="1" customHeight="1" x14ac:dyDescent="0.25">
      <c r="B10" s="117"/>
      <c r="C10" s="522" t="s">
        <v>476</v>
      </c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</row>
    <row r="11" spans="1:17" x14ac:dyDescent="0.25">
      <c r="C11" s="118"/>
      <c r="D11" s="119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9"/>
    </row>
    <row r="12" spans="1:17" ht="30.75" customHeight="1" x14ac:dyDescent="0.25">
      <c r="A12" s="587" t="s">
        <v>505</v>
      </c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</row>
    <row r="13" spans="1:17" ht="17.25" customHeight="1" x14ac:dyDescent="0.25">
      <c r="A13" s="58"/>
      <c r="B13" s="58"/>
      <c r="C13" s="58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4" t="s">
        <v>376</v>
      </c>
    </row>
    <row r="14" spans="1:17" x14ac:dyDescent="0.25">
      <c r="A14" s="676" t="s">
        <v>5</v>
      </c>
      <c r="B14" s="582" t="s">
        <v>305</v>
      </c>
      <c r="C14" s="582" t="s">
        <v>53</v>
      </c>
      <c r="D14" s="577" t="s">
        <v>316</v>
      </c>
      <c r="E14" s="605" t="s">
        <v>189</v>
      </c>
      <c r="F14" s="605"/>
      <c r="G14" s="605"/>
      <c r="H14" s="590" t="s">
        <v>318</v>
      </c>
      <c r="I14" s="611" t="s">
        <v>189</v>
      </c>
      <c r="J14" s="611"/>
      <c r="K14" s="611"/>
      <c r="L14" s="570" t="s">
        <v>0</v>
      </c>
      <c r="M14" s="570" t="s">
        <v>189</v>
      </c>
      <c r="N14" s="570"/>
      <c r="O14" s="570"/>
    </row>
    <row r="15" spans="1:17" x14ac:dyDescent="0.25">
      <c r="A15" s="676"/>
      <c r="B15" s="582"/>
      <c r="C15" s="582"/>
      <c r="D15" s="577"/>
      <c r="E15" s="605" t="s">
        <v>1</v>
      </c>
      <c r="F15" s="605"/>
      <c r="G15" s="577" t="s">
        <v>2</v>
      </c>
      <c r="H15" s="590"/>
      <c r="I15" s="611" t="s">
        <v>1</v>
      </c>
      <c r="J15" s="611"/>
      <c r="K15" s="590" t="s">
        <v>2</v>
      </c>
      <c r="L15" s="570"/>
      <c r="M15" s="570" t="s">
        <v>1</v>
      </c>
      <c r="N15" s="570"/>
      <c r="O15" s="582" t="s">
        <v>2</v>
      </c>
      <c r="Q15" s="120"/>
    </row>
    <row r="16" spans="1:17" ht="29.25" customHeight="1" x14ac:dyDescent="0.25">
      <c r="A16" s="676"/>
      <c r="B16" s="582"/>
      <c r="C16" s="582"/>
      <c r="D16" s="577"/>
      <c r="E16" s="138" t="s">
        <v>3</v>
      </c>
      <c r="F16" s="137" t="s">
        <v>4</v>
      </c>
      <c r="G16" s="577"/>
      <c r="H16" s="590"/>
      <c r="I16" s="139" t="s">
        <v>3</v>
      </c>
      <c r="J16" s="134" t="s">
        <v>4</v>
      </c>
      <c r="K16" s="590"/>
      <c r="L16" s="570"/>
      <c r="M16" s="135" t="s">
        <v>3</v>
      </c>
      <c r="N16" s="133" t="s">
        <v>4</v>
      </c>
      <c r="O16" s="582"/>
      <c r="P16" s="70" t="s">
        <v>286</v>
      </c>
      <c r="Q16" s="71"/>
    </row>
    <row r="17" spans="1:17" ht="15.95" customHeight="1" x14ac:dyDescent="0.25">
      <c r="A17" s="13" t="s">
        <v>69</v>
      </c>
      <c r="B17" s="567" t="s">
        <v>58</v>
      </c>
      <c r="C17" s="568"/>
      <c r="D17" s="568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9"/>
      <c r="P17" s="70" t="s">
        <v>287</v>
      </c>
      <c r="Q17" s="71"/>
    </row>
    <row r="18" spans="1:17" ht="15" customHeight="1" x14ac:dyDescent="0.25">
      <c r="A18" s="13" t="s">
        <v>177</v>
      </c>
      <c r="B18" s="12" t="s">
        <v>20</v>
      </c>
      <c r="C18" s="15" t="s">
        <v>31</v>
      </c>
      <c r="D18" s="16">
        <f>E18+G18</f>
        <v>125.3</v>
      </c>
      <c r="E18" s="16">
        <v>92.5</v>
      </c>
      <c r="F18" s="16"/>
      <c r="G18" s="16">
        <v>32.799999999999997</v>
      </c>
      <c r="H18" s="10">
        <f>I18+K18</f>
        <v>0</v>
      </c>
      <c r="I18" s="10"/>
      <c r="J18" s="10"/>
      <c r="K18" s="10"/>
      <c r="L18" s="12">
        <f>M18+O18</f>
        <v>125.3</v>
      </c>
      <c r="M18" s="12">
        <f>E18+I18</f>
        <v>92.5</v>
      </c>
      <c r="N18" s="12">
        <f>F18+J18</f>
        <v>0</v>
      </c>
      <c r="O18" s="12">
        <f>G18+K18</f>
        <v>32.799999999999997</v>
      </c>
      <c r="P18" s="70" t="s">
        <v>288</v>
      </c>
      <c r="Q18" s="71"/>
    </row>
    <row r="19" spans="1:17" ht="15.95" customHeight="1" x14ac:dyDescent="0.25">
      <c r="A19" s="20" t="s">
        <v>70</v>
      </c>
      <c r="B19" s="21" t="s">
        <v>170</v>
      </c>
      <c r="C19" s="28"/>
      <c r="D19" s="23">
        <f>D18</f>
        <v>125.3</v>
      </c>
      <c r="E19" s="23">
        <f>E18</f>
        <v>92.5</v>
      </c>
      <c r="F19" s="23">
        <f>F18</f>
        <v>0</v>
      </c>
      <c r="G19" s="23">
        <f>G18</f>
        <v>32.799999999999997</v>
      </c>
      <c r="H19" s="24">
        <f t="shared" ref="H19:O19" si="0">H18</f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1">
        <f t="shared" si="0"/>
        <v>125.3</v>
      </c>
      <c r="M19" s="21">
        <f t="shared" si="0"/>
        <v>92.5</v>
      </c>
      <c r="N19" s="21">
        <f t="shared" si="0"/>
        <v>0</v>
      </c>
      <c r="O19" s="21">
        <f t="shared" si="0"/>
        <v>32.799999999999997</v>
      </c>
      <c r="P19" s="70" t="s">
        <v>289</v>
      </c>
      <c r="Q19" s="71"/>
    </row>
    <row r="20" spans="1:17" ht="15.95" customHeight="1" x14ac:dyDescent="0.25">
      <c r="A20" s="13" t="s">
        <v>71</v>
      </c>
      <c r="B20" s="567" t="s">
        <v>61</v>
      </c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9"/>
      <c r="P20" s="70" t="s">
        <v>292</v>
      </c>
      <c r="Q20" s="71">
        <f>L18</f>
        <v>125.3</v>
      </c>
    </row>
    <row r="21" spans="1:17" ht="15" customHeight="1" x14ac:dyDescent="0.25">
      <c r="A21" s="13" t="s">
        <v>72</v>
      </c>
      <c r="B21" s="12" t="s">
        <v>20</v>
      </c>
      <c r="C21" s="15" t="s">
        <v>32</v>
      </c>
      <c r="D21" s="16">
        <f>E21+G21</f>
        <v>30.7</v>
      </c>
      <c r="E21" s="16">
        <v>30.7</v>
      </c>
      <c r="F21" s="16"/>
      <c r="G21" s="16"/>
      <c r="H21" s="10">
        <f>I21+K21</f>
        <v>0</v>
      </c>
      <c r="I21" s="10"/>
      <c r="J21" s="10"/>
      <c r="K21" s="10"/>
      <c r="L21" s="12">
        <f>M21+O21</f>
        <v>30.7</v>
      </c>
      <c r="M21" s="12">
        <f>E21+I21</f>
        <v>30.7</v>
      </c>
      <c r="N21" s="12">
        <f>F21+J21</f>
        <v>0</v>
      </c>
      <c r="O21" s="12">
        <f>G21+K21</f>
        <v>0</v>
      </c>
      <c r="P21" s="70" t="s">
        <v>290</v>
      </c>
      <c r="Q21" s="71">
        <f>SUM(I26:I36)</f>
        <v>0</v>
      </c>
    </row>
    <row r="22" spans="1:17" ht="15.95" customHeight="1" x14ac:dyDescent="0.25">
      <c r="A22" s="20" t="s">
        <v>73</v>
      </c>
      <c r="B22" s="21" t="s">
        <v>171</v>
      </c>
      <c r="C22" s="28"/>
      <c r="D22" s="23">
        <f>D21</f>
        <v>30.7</v>
      </c>
      <c r="E22" s="23">
        <f>E21</f>
        <v>30.7</v>
      </c>
      <c r="F22" s="23">
        <f>F21</f>
        <v>0</v>
      </c>
      <c r="G22" s="23">
        <f>G21</f>
        <v>0</v>
      </c>
      <c r="H22" s="24">
        <f t="shared" ref="H22:O22" si="1">H21</f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1">
        <f t="shared" si="1"/>
        <v>30.7</v>
      </c>
      <c r="M22" s="21">
        <f t="shared" si="1"/>
        <v>30.7</v>
      </c>
      <c r="N22" s="21">
        <f t="shared" si="1"/>
        <v>0</v>
      </c>
      <c r="O22" s="21">
        <f t="shared" si="1"/>
        <v>0</v>
      </c>
      <c r="P22" s="70" t="s">
        <v>291</v>
      </c>
      <c r="Q22" s="71">
        <f>L21</f>
        <v>30.7</v>
      </c>
    </row>
    <row r="23" spans="1:17" ht="15.95" customHeight="1" x14ac:dyDescent="0.25">
      <c r="A23" s="121" t="s">
        <v>74</v>
      </c>
      <c r="B23" s="151" t="s">
        <v>167</v>
      </c>
      <c r="C23" s="152"/>
      <c r="D23" s="47">
        <f>D19+D22</f>
        <v>156</v>
      </c>
      <c r="E23" s="47">
        <f>E19+E22</f>
        <v>123.2</v>
      </c>
      <c r="F23" s="47">
        <f>F19+F22</f>
        <v>0</v>
      </c>
      <c r="G23" s="47">
        <f>G19+G22</f>
        <v>32.799999999999997</v>
      </c>
      <c r="H23" s="48">
        <f t="shared" ref="H23:O23" si="2">H19+H22</f>
        <v>0</v>
      </c>
      <c r="I23" s="48">
        <f t="shared" si="2"/>
        <v>0</v>
      </c>
      <c r="J23" s="48">
        <f t="shared" si="2"/>
        <v>0</v>
      </c>
      <c r="K23" s="48">
        <f t="shared" si="2"/>
        <v>0</v>
      </c>
      <c r="L23" s="49">
        <f t="shared" si="2"/>
        <v>156</v>
      </c>
      <c r="M23" s="49">
        <f t="shared" si="2"/>
        <v>123.2</v>
      </c>
      <c r="N23" s="49">
        <f t="shared" si="2"/>
        <v>0</v>
      </c>
      <c r="O23" s="49">
        <f t="shared" si="2"/>
        <v>32.799999999999997</v>
      </c>
      <c r="P23" s="70" t="s">
        <v>293</v>
      </c>
      <c r="Q23" s="71">
        <f>SUM(I72:I85)</f>
        <v>0</v>
      </c>
    </row>
    <row r="24" spans="1:17" ht="15" customHeight="1" x14ac:dyDescent="0.25">
      <c r="A24" s="105" t="s">
        <v>168</v>
      </c>
      <c r="B24" s="122"/>
      <c r="C24" s="123"/>
      <c r="D24" s="122"/>
      <c r="E24" s="122"/>
      <c r="F24" s="107"/>
      <c r="G24" s="107"/>
      <c r="H24" s="107"/>
      <c r="I24" s="107"/>
      <c r="J24" s="107"/>
      <c r="K24" s="107"/>
      <c r="L24" s="107"/>
      <c r="M24" s="107"/>
      <c r="N24" s="107"/>
      <c r="P24" s="70" t="s">
        <v>294</v>
      </c>
      <c r="Q24" s="71">
        <f>SUM(I43:I69)</f>
        <v>0</v>
      </c>
    </row>
    <row r="25" spans="1:17" x14ac:dyDescent="0.25">
      <c r="A25" s="105"/>
      <c r="B25" s="6"/>
      <c r="C25" s="108"/>
      <c r="D25" s="6"/>
      <c r="E25" s="6"/>
      <c r="F25" s="109"/>
      <c r="G25" s="6"/>
      <c r="H25" s="6"/>
      <c r="I25" s="6"/>
      <c r="J25" s="6"/>
      <c r="K25" s="6"/>
      <c r="L25" s="6"/>
      <c r="M25" s="6"/>
      <c r="N25" s="6"/>
      <c r="P25" s="70" t="s">
        <v>295</v>
      </c>
      <c r="Q25" s="71">
        <f>SUM(I88:I91)</f>
        <v>0</v>
      </c>
    </row>
    <row r="26" spans="1:17" x14ac:dyDescent="0.25">
      <c r="A26" s="6"/>
      <c r="B26" s="6"/>
      <c r="C26" s="5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5" t="s">
        <v>167</v>
      </c>
      <c r="Q26" s="76">
        <f>SUM(Q16:Q25)</f>
        <v>156</v>
      </c>
    </row>
    <row r="27" spans="1:17" x14ac:dyDescent="0.25">
      <c r="A27" s="6"/>
      <c r="B27" s="6"/>
      <c r="C27" s="52"/>
      <c r="D27" s="6"/>
      <c r="E27" s="6"/>
      <c r="F27" s="6"/>
      <c r="G27" s="6"/>
      <c r="H27" s="6"/>
      <c r="I27" s="6"/>
      <c r="J27" s="6" t="s">
        <v>402</v>
      </c>
      <c r="K27" s="6"/>
      <c r="L27" s="6"/>
      <c r="M27" s="6"/>
      <c r="N27" s="6"/>
      <c r="P27" s="77"/>
      <c r="Q27" s="77"/>
    </row>
    <row r="28" spans="1:17" x14ac:dyDescent="0.25">
      <c r="A28" s="6"/>
      <c r="B28" s="6"/>
      <c r="C28" s="5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P28" s="77"/>
      <c r="Q28" s="77">
        <f>Q26-L23</f>
        <v>0</v>
      </c>
    </row>
    <row r="29" spans="1:17" x14ac:dyDescent="0.25">
      <c r="A29" s="6"/>
      <c r="B29" s="6"/>
      <c r="C29" s="5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7" x14ac:dyDescent="0.25">
      <c r="A30" s="6"/>
      <c r="B30" s="6"/>
      <c r="C30" s="5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Q30" s="2">
        <f>L23-Q26</f>
        <v>0</v>
      </c>
    </row>
    <row r="31" spans="1:17" x14ac:dyDescent="0.25">
      <c r="A31" s="6"/>
      <c r="B31" s="6"/>
      <c r="C31" s="52"/>
      <c r="D31" s="6"/>
      <c r="E31" s="6"/>
      <c r="F31" s="6"/>
      <c r="G31" s="6" t="s">
        <v>168</v>
      </c>
      <c r="H31" s="6"/>
      <c r="I31" s="6"/>
      <c r="J31" s="6"/>
      <c r="K31" s="6"/>
      <c r="L31" s="6"/>
      <c r="M31" s="6"/>
      <c r="N31" s="6"/>
    </row>
    <row r="32" spans="1:17" x14ac:dyDescent="0.25">
      <c r="A32" s="6"/>
      <c r="B32" s="6"/>
      <c r="C32" s="5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6"/>
      <c r="B33" s="6"/>
      <c r="C33" s="5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A34" s="6"/>
      <c r="B34" s="6"/>
      <c r="C34" s="52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6"/>
      <c r="B35" s="6"/>
      <c r="C35" s="52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6"/>
      <c r="B36" s="6"/>
      <c r="C36" s="52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6"/>
      <c r="B37" s="6"/>
      <c r="C37" s="52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5">
      <c r="A38" s="6"/>
      <c r="B38" s="6"/>
      <c r="C38" s="52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A39" s="6"/>
      <c r="B39" s="6"/>
      <c r="C39" s="52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5">
      <c r="A40" s="6"/>
      <c r="B40" s="6"/>
      <c r="C40" s="52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5">
      <c r="A41" s="6"/>
      <c r="B41" s="6"/>
      <c r="C41" s="52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5">
      <c r="A42" s="6"/>
      <c r="B42" s="6"/>
      <c r="C42" s="52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5">
      <c r="A43" s="6"/>
      <c r="B43" s="6"/>
      <c r="C43" s="52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5">
      <c r="A44" s="6"/>
      <c r="B44" s="6"/>
      <c r="C44" s="52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5">
      <c r="A45" s="6"/>
      <c r="B45" s="6"/>
      <c r="C45" s="5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5">
      <c r="A46" s="6"/>
      <c r="B46" s="6"/>
      <c r="C46" s="5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5">
      <c r="A47" s="6"/>
      <c r="B47" s="6"/>
      <c r="C47" s="5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5">
      <c r="A48" s="6"/>
      <c r="B48" s="6"/>
      <c r="C48" s="5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5">
      <c r="A49" s="6"/>
      <c r="B49" s="6"/>
      <c r="C49" s="52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25">
      <c r="A50" s="6"/>
      <c r="B50" s="6"/>
      <c r="C50" s="5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x14ac:dyDescent="0.25">
      <c r="A51" s="6"/>
      <c r="B51" s="6"/>
      <c r="C51" s="52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25">
      <c r="A52" s="6"/>
      <c r="B52" s="6"/>
      <c r="C52" s="52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x14ac:dyDescent="0.25">
      <c r="A53" s="6"/>
      <c r="B53" s="6"/>
      <c r="C53" s="5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25">
      <c r="A54" s="6"/>
      <c r="B54" s="6"/>
      <c r="C54" s="5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x14ac:dyDescent="0.25">
      <c r="A55" s="6"/>
      <c r="B55" s="6"/>
      <c r="C55" s="5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x14ac:dyDescent="0.25">
      <c r="A56" s="6"/>
      <c r="B56" s="6"/>
      <c r="C56" s="5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5">
      <c r="A57" s="6"/>
      <c r="B57" s="6"/>
      <c r="C57" s="5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5">
      <c r="A58" s="6"/>
      <c r="B58" s="6"/>
      <c r="C58" s="52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5">
      <c r="A59" s="6"/>
      <c r="B59" s="6"/>
      <c r="C59" s="52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25">
      <c r="A60" s="6"/>
      <c r="B60" s="6"/>
      <c r="C60" s="5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5">
      <c r="A61" s="6"/>
      <c r="B61" s="6"/>
      <c r="C61" s="52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25">
      <c r="A62" s="6"/>
      <c r="B62" s="6"/>
      <c r="C62" s="5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5">
      <c r="A63" s="6"/>
      <c r="B63" s="6"/>
      <c r="C63" s="5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25">
      <c r="A64" s="6"/>
      <c r="B64" s="6"/>
      <c r="C64" s="5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5">
      <c r="A65" s="6"/>
      <c r="B65" s="6"/>
      <c r="C65" s="5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x14ac:dyDescent="0.25">
      <c r="A66" s="6"/>
      <c r="B66" s="6"/>
      <c r="C66" s="52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x14ac:dyDescent="0.25">
      <c r="A67" s="6"/>
      <c r="B67" s="6"/>
      <c r="C67" s="52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x14ac:dyDescent="0.25">
      <c r="A68" s="6"/>
      <c r="B68" s="6"/>
      <c r="C68" s="52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x14ac:dyDescent="0.25">
      <c r="A69" s="6"/>
      <c r="B69" s="6"/>
      <c r="C69" s="52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x14ac:dyDescent="0.25">
      <c r="A70" s="6"/>
      <c r="B70" s="6"/>
      <c r="C70" s="52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x14ac:dyDescent="0.25">
      <c r="A71" s="6"/>
      <c r="B71" s="6"/>
      <c r="C71" s="52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x14ac:dyDescent="0.25">
      <c r="A72" s="6"/>
      <c r="B72" s="6"/>
      <c r="C72" s="52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5">
      <c r="A73" s="6"/>
      <c r="B73" s="6"/>
      <c r="C73" s="52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5">
      <c r="A74" s="6"/>
      <c r="B74" s="6"/>
      <c r="C74" s="52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5">
      <c r="A75" s="6"/>
      <c r="B75" s="6"/>
      <c r="C75" s="52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x14ac:dyDescent="0.25">
      <c r="A76" s="6"/>
      <c r="B76" s="6"/>
      <c r="C76" s="52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x14ac:dyDescent="0.25">
      <c r="A77" s="6"/>
      <c r="B77" s="6"/>
      <c r="C77" s="5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x14ac:dyDescent="0.25">
      <c r="A78" s="6"/>
      <c r="B78" s="6"/>
      <c r="C78" s="52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x14ac:dyDescent="0.25">
      <c r="A79" s="6"/>
      <c r="B79" s="6"/>
      <c r="C79" s="52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x14ac:dyDescent="0.25">
      <c r="A80" s="6"/>
      <c r="B80" s="6"/>
      <c r="C80" s="52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x14ac:dyDescent="0.25">
      <c r="A81" s="6"/>
      <c r="B81" s="6"/>
      <c r="C81" s="52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x14ac:dyDescent="0.25">
      <c r="A82" s="6"/>
      <c r="B82" s="6"/>
      <c r="C82" s="52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x14ac:dyDescent="0.25">
      <c r="A83" s="6"/>
      <c r="B83" s="6"/>
      <c r="C83" s="52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x14ac:dyDescent="0.25">
      <c r="A84" s="6"/>
      <c r="B84" s="6"/>
      <c r="C84" s="52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x14ac:dyDescent="0.25">
      <c r="A85" s="6"/>
      <c r="B85" s="6"/>
      <c r="C85" s="52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x14ac:dyDescent="0.25">
      <c r="A86" s="6"/>
      <c r="B86" s="6"/>
      <c r="C86" s="52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x14ac:dyDescent="0.25">
      <c r="A87" s="6"/>
      <c r="B87" s="6"/>
      <c r="C87" s="52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x14ac:dyDescent="0.25">
      <c r="A88" s="6"/>
      <c r="B88" s="6"/>
      <c r="C88" s="52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x14ac:dyDescent="0.25">
      <c r="A89" s="6"/>
      <c r="B89" s="6"/>
      <c r="C89" s="52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x14ac:dyDescent="0.25">
      <c r="A90" s="6"/>
      <c r="B90" s="6"/>
      <c r="C90" s="5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x14ac:dyDescent="0.25">
      <c r="A91" s="6"/>
      <c r="B91" s="6"/>
      <c r="C91" s="5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x14ac:dyDescent="0.25">
      <c r="A92" s="6"/>
      <c r="B92" s="6"/>
      <c r="C92" s="52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x14ac:dyDescent="0.25">
      <c r="A93" s="6"/>
      <c r="B93" s="6"/>
      <c r="C93" s="52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x14ac:dyDescent="0.25">
      <c r="A94" s="6"/>
      <c r="B94" s="6"/>
      <c r="C94" s="52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x14ac:dyDescent="0.25">
      <c r="A95" s="6"/>
      <c r="B95" s="6"/>
      <c r="C95" s="52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A96" s="6"/>
      <c r="B96" s="6"/>
      <c r="C96" s="52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x14ac:dyDescent="0.25">
      <c r="A97" s="6"/>
      <c r="B97" s="6"/>
      <c r="C97" s="52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x14ac:dyDescent="0.25">
      <c r="A98" s="6"/>
      <c r="B98" s="6"/>
      <c r="C98" s="52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5">
      <c r="A99" s="6"/>
      <c r="B99" s="6"/>
      <c r="C99" s="5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5">
      <c r="A100" s="6"/>
      <c r="B100" s="6"/>
      <c r="C100" s="52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5">
      <c r="A101" s="6"/>
      <c r="B101" s="6"/>
      <c r="C101" s="52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5">
      <c r="A102" s="6"/>
      <c r="B102" s="6"/>
      <c r="C102" s="52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5">
      <c r="A103" s="6"/>
      <c r="B103" s="6"/>
      <c r="C103" s="52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5">
      <c r="A104" s="6"/>
      <c r="B104" s="6"/>
      <c r="C104" s="52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5">
      <c r="A105" s="6"/>
      <c r="B105" s="6"/>
      <c r="C105" s="52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5">
      <c r="A106" s="6"/>
      <c r="B106" s="6"/>
      <c r="C106" s="52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5">
      <c r="A107" s="6"/>
      <c r="B107" s="6"/>
      <c r="C107" s="52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5">
      <c r="A108" s="6"/>
      <c r="B108" s="6"/>
      <c r="C108" s="52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25">
      <c r="A109" s="6"/>
      <c r="B109" s="6"/>
      <c r="C109" s="52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25">
      <c r="A110" s="6"/>
      <c r="B110" s="6"/>
      <c r="C110" s="52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25">
      <c r="A111" s="6"/>
      <c r="B111" s="6"/>
      <c r="C111" s="52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25">
      <c r="A112" s="6"/>
      <c r="B112" s="6"/>
      <c r="C112" s="52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x14ac:dyDescent="0.25">
      <c r="A113" s="6"/>
      <c r="B113" s="6"/>
      <c r="C113" s="52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x14ac:dyDescent="0.25">
      <c r="A114" s="6"/>
      <c r="B114" s="6"/>
      <c r="C114" s="52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25">
      <c r="A115" s="6"/>
      <c r="B115" s="6"/>
      <c r="C115" s="52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x14ac:dyDescent="0.25">
      <c r="A116" s="6"/>
      <c r="B116" s="6"/>
      <c r="C116" s="52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x14ac:dyDescent="0.25">
      <c r="A117" s="6"/>
      <c r="B117" s="6"/>
      <c r="C117" s="52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x14ac:dyDescent="0.25">
      <c r="A118" s="6"/>
      <c r="B118" s="6"/>
      <c r="C118" s="52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x14ac:dyDescent="0.25">
      <c r="A119" s="6"/>
      <c r="B119" s="6"/>
      <c r="C119" s="52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x14ac:dyDescent="0.25">
      <c r="A120" s="6"/>
      <c r="B120" s="6"/>
      <c r="C120" s="52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x14ac:dyDescent="0.25">
      <c r="A121" s="6"/>
      <c r="B121" s="6"/>
      <c r="C121" s="5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x14ac:dyDescent="0.25">
      <c r="A122" s="6"/>
      <c r="B122" s="6"/>
      <c r="C122" s="52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x14ac:dyDescent="0.25">
      <c r="A123" s="6"/>
      <c r="B123" s="6"/>
      <c r="C123" s="52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x14ac:dyDescent="0.25">
      <c r="A124" s="6"/>
      <c r="B124" s="6"/>
      <c r="C124" s="52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x14ac:dyDescent="0.25">
      <c r="A125" s="6"/>
      <c r="B125" s="6"/>
      <c r="C125" s="52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x14ac:dyDescent="0.25">
      <c r="A126" s="6"/>
      <c r="B126" s="6"/>
      <c r="C126" s="52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x14ac:dyDescent="0.25">
      <c r="A127" s="6"/>
      <c r="B127" s="6"/>
      <c r="C127" s="52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x14ac:dyDescent="0.25">
      <c r="A128" s="6"/>
      <c r="B128" s="6"/>
      <c r="C128" s="52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x14ac:dyDescent="0.25">
      <c r="A129" s="6"/>
      <c r="B129" s="6"/>
      <c r="C129" s="52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x14ac:dyDescent="0.25">
      <c r="A130" s="6"/>
      <c r="B130" s="6"/>
      <c r="C130" s="52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x14ac:dyDescent="0.25">
      <c r="A131" s="6"/>
      <c r="B131" s="6"/>
      <c r="C131" s="52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25">
      <c r="A132" s="6"/>
      <c r="B132" s="6"/>
      <c r="C132" s="52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x14ac:dyDescent="0.25">
      <c r="A133" s="6"/>
      <c r="B133" s="6"/>
      <c r="C133" s="52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x14ac:dyDescent="0.25">
      <c r="A134" s="6"/>
      <c r="B134" s="6"/>
      <c r="C134" s="52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x14ac:dyDescent="0.25">
      <c r="A135" s="6"/>
      <c r="B135" s="6"/>
      <c r="C135" s="52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x14ac:dyDescent="0.25">
      <c r="A136" s="6"/>
      <c r="B136" s="6"/>
      <c r="C136" s="52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x14ac:dyDescent="0.25">
      <c r="C137" s="53"/>
    </row>
    <row r="138" spans="1:14" x14ac:dyDescent="0.25">
      <c r="C138" s="53"/>
    </row>
    <row r="139" spans="1:14" x14ac:dyDescent="0.25">
      <c r="C139" s="53"/>
    </row>
    <row r="140" spans="1:14" x14ac:dyDescent="0.25">
      <c r="C140" s="53"/>
    </row>
    <row r="141" spans="1:14" x14ac:dyDescent="0.25">
      <c r="C141" s="53"/>
    </row>
    <row r="142" spans="1:14" x14ac:dyDescent="0.25">
      <c r="C142" s="53"/>
    </row>
    <row r="143" spans="1:14" x14ac:dyDescent="0.25">
      <c r="C143" s="53"/>
    </row>
    <row r="144" spans="1:14" x14ac:dyDescent="0.25">
      <c r="C144" s="53"/>
    </row>
    <row r="145" spans="3:3" x14ac:dyDescent="0.25">
      <c r="C145" s="53"/>
    </row>
    <row r="146" spans="3:3" x14ac:dyDescent="0.25">
      <c r="C146" s="53"/>
    </row>
    <row r="147" spans="3:3" x14ac:dyDescent="0.25">
      <c r="C147" s="53"/>
    </row>
    <row r="148" spans="3:3" x14ac:dyDescent="0.25">
      <c r="C148" s="53"/>
    </row>
    <row r="149" spans="3:3" x14ac:dyDescent="0.25">
      <c r="C149" s="53"/>
    </row>
    <row r="150" spans="3:3" x14ac:dyDescent="0.25">
      <c r="C150" s="53"/>
    </row>
    <row r="151" spans="3:3" x14ac:dyDescent="0.25">
      <c r="C151" s="53"/>
    </row>
    <row r="152" spans="3:3" x14ac:dyDescent="0.25">
      <c r="C152" s="53"/>
    </row>
    <row r="153" spans="3:3" x14ac:dyDescent="0.25">
      <c r="C153" s="53"/>
    </row>
    <row r="154" spans="3:3" x14ac:dyDescent="0.25">
      <c r="C154" s="53"/>
    </row>
    <row r="155" spans="3:3" x14ac:dyDescent="0.25">
      <c r="C155" s="53"/>
    </row>
    <row r="156" spans="3:3" x14ac:dyDescent="0.25">
      <c r="C156" s="53"/>
    </row>
    <row r="157" spans="3:3" x14ac:dyDescent="0.25">
      <c r="C157" s="53"/>
    </row>
    <row r="158" spans="3:3" x14ac:dyDescent="0.25">
      <c r="C158" s="53"/>
    </row>
    <row r="159" spans="3:3" x14ac:dyDescent="0.25">
      <c r="C159" s="53"/>
    </row>
    <row r="160" spans="3:3" x14ac:dyDescent="0.25">
      <c r="C160" s="53"/>
    </row>
    <row r="161" spans="3:3" x14ac:dyDescent="0.25">
      <c r="C161" s="53"/>
    </row>
    <row r="162" spans="3:3" x14ac:dyDescent="0.25">
      <c r="C162" s="53"/>
    </row>
    <row r="163" spans="3:3" x14ac:dyDescent="0.25">
      <c r="C163" s="53"/>
    </row>
    <row r="164" spans="3:3" x14ac:dyDescent="0.25">
      <c r="C164" s="53"/>
    </row>
    <row r="165" spans="3:3" x14ac:dyDescent="0.25">
      <c r="C165" s="53"/>
    </row>
    <row r="166" spans="3:3" x14ac:dyDescent="0.25">
      <c r="C166" s="53"/>
    </row>
    <row r="167" spans="3:3" x14ac:dyDescent="0.25">
      <c r="C167" s="53"/>
    </row>
    <row r="168" spans="3:3" x14ac:dyDescent="0.25">
      <c r="C168" s="53"/>
    </row>
    <row r="169" spans="3:3" x14ac:dyDescent="0.25">
      <c r="C169" s="53"/>
    </row>
    <row r="170" spans="3:3" x14ac:dyDescent="0.25">
      <c r="C170" s="53"/>
    </row>
    <row r="171" spans="3:3" x14ac:dyDescent="0.25">
      <c r="C171" s="53"/>
    </row>
    <row r="172" spans="3:3" x14ac:dyDescent="0.25">
      <c r="C172" s="53"/>
    </row>
    <row r="173" spans="3:3" x14ac:dyDescent="0.25">
      <c r="C173" s="53"/>
    </row>
    <row r="174" spans="3:3" x14ac:dyDescent="0.25">
      <c r="C174" s="53"/>
    </row>
    <row r="175" spans="3:3" x14ac:dyDescent="0.25">
      <c r="C175" s="53"/>
    </row>
    <row r="176" spans="3:3" x14ac:dyDescent="0.25">
      <c r="C176" s="53"/>
    </row>
    <row r="177" spans="3:3" x14ac:dyDescent="0.25">
      <c r="C177" s="53"/>
    </row>
    <row r="178" spans="3:3" x14ac:dyDescent="0.25">
      <c r="C178" s="53"/>
    </row>
    <row r="179" spans="3:3" x14ac:dyDescent="0.25">
      <c r="C179" s="53"/>
    </row>
    <row r="180" spans="3:3" x14ac:dyDescent="0.25">
      <c r="C180" s="53"/>
    </row>
    <row r="181" spans="3:3" x14ac:dyDescent="0.25">
      <c r="C181" s="53"/>
    </row>
    <row r="182" spans="3:3" x14ac:dyDescent="0.25">
      <c r="C182" s="53"/>
    </row>
    <row r="183" spans="3:3" x14ac:dyDescent="0.25">
      <c r="C183" s="53"/>
    </row>
    <row r="184" spans="3:3" x14ac:dyDescent="0.25">
      <c r="C184" s="53"/>
    </row>
    <row r="185" spans="3:3" x14ac:dyDescent="0.25">
      <c r="C185" s="53"/>
    </row>
    <row r="186" spans="3:3" x14ac:dyDescent="0.25">
      <c r="C186" s="53"/>
    </row>
    <row r="187" spans="3:3" x14ac:dyDescent="0.25">
      <c r="C187" s="53"/>
    </row>
    <row r="188" spans="3:3" x14ac:dyDescent="0.25">
      <c r="C188" s="53"/>
    </row>
    <row r="189" spans="3:3" x14ac:dyDescent="0.25">
      <c r="C189" s="53"/>
    </row>
    <row r="190" spans="3:3" x14ac:dyDescent="0.25">
      <c r="C190" s="53"/>
    </row>
    <row r="191" spans="3:3" x14ac:dyDescent="0.25">
      <c r="C191" s="53"/>
    </row>
    <row r="192" spans="3:3" x14ac:dyDescent="0.25">
      <c r="C192" s="53"/>
    </row>
    <row r="193" spans="3:3" x14ac:dyDescent="0.25">
      <c r="C193" s="53"/>
    </row>
    <row r="194" spans="3:3" x14ac:dyDescent="0.25">
      <c r="C194" s="53"/>
    </row>
    <row r="195" spans="3:3" x14ac:dyDescent="0.25">
      <c r="C195" s="53"/>
    </row>
    <row r="196" spans="3:3" x14ac:dyDescent="0.25">
      <c r="C196" s="53"/>
    </row>
    <row r="197" spans="3:3" x14ac:dyDescent="0.25">
      <c r="C197" s="53"/>
    </row>
    <row r="198" spans="3:3" x14ac:dyDescent="0.25">
      <c r="C198" s="53"/>
    </row>
    <row r="199" spans="3:3" x14ac:dyDescent="0.25">
      <c r="C199" s="53"/>
    </row>
    <row r="200" spans="3:3" x14ac:dyDescent="0.25">
      <c r="C200" s="53"/>
    </row>
    <row r="201" spans="3:3" x14ac:dyDescent="0.25">
      <c r="C201" s="53"/>
    </row>
    <row r="202" spans="3:3" x14ac:dyDescent="0.25">
      <c r="C202" s="53"/>
    </row>
    <row r="203" spans="3:3" x14ac:dyDescent="0.25">
      <c r="C203" s="53"/>
    </row>
    <row r="204" spans="3:3" x14ac:dyDescent="0.25">
      <c r="C204" s="53"/>
    </row>
    <row r="205" spans="3:3" x14ac:dyDescent="0.25">
      <c r="C205" s="53"/>
    </row>
    <row r="206" spans="3:3" x14ac:dyDescent="0.25">
      <c r="C206" s="53"/>
    </row>
    <row r="207" spans="3:3" x14ac:dyDescent="0.25">
      <c r="C207" s="53"/>
    </row>
    <row r="208" spans="3:3" x14ac:dyDescent="0.25">
      <c r="C208" s="53"/>
    </row>
    <row r="209" spans="3:3" x14ac:dyDescent="0.25">
      <c r="C209" s="53"/>
    </row>
    <row r="210" spans="3:3" x14ac:dyDescent="0.25">
      <c r="C210" s="53"/>
    </row>
    <row r="211" spans="3:3" x14ac:dyDescent="0.25">
      <c r="C211" s="53"/>
    </row>
    <row r="212" spans="3:3" x14ac:dyDescent="0.25">
      <c r="C212" s="53"/>
    </row>
    <row r="213" spans="3:3" x14ac:dyDescent="0.25">
      <c r="C213" s="53"/>
    </row>
    <row r="214" spans="3:3" x14ac:dyDescent="0.25">
      <c r="C214" s="53"/>
    </row>
    <row r="215" spans="3:3" x14ac:dyDescent="0.25">
      <c r="C215" s="53"/>
    </row>
    <row r="216" spans="3:3" x14ac:dyDescent="0.25">
      <c r="C216" s="53"/>
    </row>
    <row r="217" spans="3:3" x14ac:dyDescent="0.25">
      <c r="C217" s="53"/>
    </row>
    <row r="218" spans="3:3" x14ac:dyDescent="0.25">
      <c r="C218" s="53"/>
    </row>
    <row r="219" spans="3:3" x14ac:dyDescent="0.25">
      <c r="C219" s="53"/>
    </row>
    <row r="220" spans="3:3" x14ac:dyDescent="0.25">
      <c r="C220" s="53"/>
    </row>
    <row r="221" spans="3:3" x14ac:dyDescent="0.25">
      <c r="C221" s="53"/>
    </row>
    <row r="222" spans="3:3" x14ac:dyDescent="0.25">
      <c r="C222" s="53"/>
    </row>
    <row r="223" spans="3:3" x14ac:dyDescent="0.25">
      <c r="C223" s="53"/>
    </row>
    <row r="224" spans="3:3" x14ac:dyDescent="0.25">
      <c r="C224" s="53"/>
    </row>
    <row r="225" spans="3:3" x14ac:dyDescent="0.25">
      <c r="C225" s="53"/>
    </row>
    <row r="226" spans="3:3" x14ac:dyDescent="0.25">
      <c r="C226" s="53"/>
    </row>
    <row r="227" spans="3:3" x14ac:dyDescent="0.25">
      <c r="C227" s="53"/>
    </row>
    <row r="228" spans="3:3" x14ac:dyDescent="0.25">
      <c r="C228" s="53"/>
    </row>
    <row r="229" spans="3:3" x14ac:dyDescent="0.25">
      <c r="C229" s="53"/>
    </row>
    <row r="230" spans="3:3" x14ac:dyDescent="0.25">
      <c r="C230" s="53"/>
    </row>
    <row r="231" spans="3:3" x14ac:dyDescent="0.25">
      <c r="C231" s="53"/>
    </row>
    <row r="232" spans="3:3" x14ac:dyDescent="0.25">
      <c r="C232" s="53"/>
    </row>
    <row r="233" spans="3:3" x14ac:dyDescent="0.25">
      <c r="C233" s="53"/>
    </row>
    <row r="234" spans="3:3" x14ac:dyDescent="0.25">
      <c r="C234" s="53"/>
    </row>
    <row r="235" spans="3:3" x14ac:dyDescent="0.25">
      <c r="C235" s="53"/>
    </row>
    <row r="236" spans="3:3" x14ac:dyDescent="0.25">
      <c r="C236" s="53"/>
    </row>
    <row r="237" spans="3:3" x14ac:dyDescent="0.25">
      <c r="C237" s="53"/>
    </row>
    <row r="238" spans="3:3" x14ac:dyDescent="0.25">
      <c r="C238" s="53"/>
    </row>
    <row r="239" spans="3:3" x14ac:dyDescent="0.25">
      <c r="C239" s="53"/>
    </row>
    <row r="240" spans="3:3" x14ac:dyDescent="0.25">
      <c r="C240" s="53"/>
    </row>
    <row r="241" spans="3:3" x14ac:dyDescent="0.25">
      <c r="C241" s="53"/>
    </row>
    <row r="242" spans="3:3" x14ac:dyDescent="0.25">
      <c r="C242" s="53"/>
    </row>
    <row r="243" spans="3:3" x14ac:dyDescent="0.25">
      <c r="C243" s="53"/>
    </row>
    <row r="244" spans="3:3" x14ac:dyDescent="0.25">
      <c r="C244" s="53"/>
    </row>
    <row r="245" spans="3:3" x14ac:dyDescent="0.25">
      <c r="C245" s="53"/>
    </row>
    <row r="246" spans="3:3" x14ac:dyDescent="0.25">
      <c r="C246" s="53"/>
    </row>
    <row r="247" spans="3:3" x14ac:dyDescent="0.25">
      <c r="C247" s="53"/>
    </row>
    <row r="248" spans="3:3" x14ac:dyDescent="0.25">
      <c r="C248" s="53"/>
    </row>
    <row r="249" spans="3:3" x14ac:dyDescent="0.25">
      <c r="C249" s="53"/>
    </row>
    <row r="250" spans="3:3" x14ac:dyDescent="0.25">
      <c r="C250" s="53"/>
    </row>
    <row r="251" spans="3:3" x14ac:dyDescent="0.25">
      <c r="C251" s="53"/>
    </row>
    <row r="252" spans="3:3" x14ac:dyDescent="0.25">
      <c r="C252" s="53"/>
    </row>
    <row r="253" spans="3:3" x14ac:dyDescent="0.25">
      <c r="C253" s="53"/>
    </row>
    <row r="254" spans="3:3" x14ac:dyDescent="0.25">
      <c r="C254" s="53"/>
    </row>
    <row r="255" spans="3:3" x14ac:dyDescent="0.25">
      <c r="C255" s="53"/>
    </row>
    <row r="256" spans="3:3" x14ac:dyDescent="0.25">
      <c r="C256" s="53"/>
    </row>
    <row r="257" spans="3:3" x14ac:dyDescent="0.25">
      <c r="C257" s="53"/>
    </row>
    <row r="258" spans="3:3" x14ac:dyDescent="0.25">
      <c r="C258" s="53"/>
    </row>
    <row r="259" spans="3:3" x14ac:dyDescent="0.25">
      <c r="C259" s="53"/>
    </row>
    <row r="260" spans="3:3" x14ac:dyDescent="0.25">
      <c r="C260" s="53"/>
    </row>
    <row r="261" spans="3:3" x14ac:dyDescent="0.25">
      <c r="C261" s="53"/>
    </row>
    <row r="262" spans="3:3" x14ac:dyDescent="0.25">
      <c r="C262" s="53"/>
    </row>
    <row r="263" spans="3:3" x14ac:dyDescent="0.25">
      <c r="C263" s="53"/>
    </row>
    <row r="264" spans="3:3" x14ac:dyDescent="0.25">
      <c r="C264" s="53"/>
    </row>
    <row r="265" spans="3:3" x14ac:dyDescent="0.25">
      <c r="C265" s="53"/>
    </row>
    <row r="266" spans="3:3" x14ac:dyDescent="0.25">
      <c r="C266" s="53"/>
    </row>
    <row r="267" spans="3:3" x14ac:dyDescent="0.25">
      <c r="C267" s="53"/>
    </row>
    <row r="268" spans="3:3" x14ac:dyDescent="0.25">
      <c r="C268" s="53"/>
    </row>
    <row r="269" spans="3:3" x14ac:dyDescent="0.25">
      <c r="C269" s="53"/>
    </row>
    <row r="270" spans="3:3" x14ac:dyDescent="0.25">
      <c r="C270" s="53"/>
    </row>
    <row r="271" spans="3:3" x14ac:dyDescent="0.25">
      <c r="C271" s="53"/>
    </row>
    <row r="272" spans="3:3" x14ac:dyDescent="0.25">
      <c r="C272" s="53"/>
    </row>
    <row r="273" spans="3:3" x14ac:dyDescent="0.25">
      <c r="C273" s="53"/>
    </row>
    <row r="274" spans="3:3" x14ac:dyDescent="0.25">
      <c r="C274" s="53"/>
    </row>
    <row r="275" spans="3:3" x14ac:dyDescent="0.25">
      <c r="C275" s="53"/>
    </row>
    <row r="276" spans="3:3" x14ac:dyDescent="0.25">
      <c r="C276" s="53"/>
    </row>
    <row r="277" spans="3:3" x14ac:dyDescent="0.25">
      <c r="C277" s="53"/>
    </row>
    <row r="278" spans="3:3" x14ac:dyDescent="0.25">
      <c r="C278" s="53"/>
    </row>
    <row r="279" spans="3:3" x14ac:dyDescent="0.25">
      <c r="C279" s="53"/>
    </row>
    <row r="280" spans="3:3" x14ac:dyDescent="0.25">
      <c r="C280" s="53"/>
    </row>
    <row r="281" spans="3:3" x14ac:dyDescent="0.25">
      <c r="C281" s="53"/>
    </row>
    <row r="282" spans="3:3" x14ac:dyDescent="0.25">
      <c r="C282" s="53"/>
    </row>
    <row r="283" spans="3:3" x14ac:dyDescent="0.25">
      <c r="C283" s="53"/>
    </row>
    <row r="284" spans="3:3" x14ac:dyDescent="0.25">
      <c r="C284" s="53"/>
    </row>
    <row r="285" spans="3:3" x14ac:dyDescent="0.25">
      <c r="C285" s="53"/>
    </row>
    <row r="286" spans="3:3" x14ac:dyDescent="0.25">
      <c r="C286" s="53"/>
    </row>
    <row r="287" spans="3:3" x14ac:dyDescent="0.25">
      <c r="C287" s="53"/>
    </row>
    <row r="288" spans="3:3" x14ac:dyDescent="0.25">
      <c r="C288" s="53"/>
    </row>
    <row r="289" spans="3:3" x14ac:dyDescent="0.25">
      <c r="C289" s="53"/>
    </row>
    <row r="290" spans="3:3" x14ac:dyDescent="0.25">
      <c r="C290" s="53"/>
    </row>
    <row r="291" spans="3:3" x14ac:dyDescent="0.25">
      <c r="C291" s="53"/>
    </row>
    <row r="292" spans="3:3" x14ac:dyDescent="0.25">
      <c r="C292" s="53"/>
    </row>
    <row r="293" spans="3:3" x14ac:dyDescent="0.25">
      <c r="C293" s="53"/>
    </row>
    <row r="294" spans="3:3" x14ac:dyDescent="0.25">
      <c r="C294" s="53"/>
    </row>
    <row r="295" spans="3:3" x14ac:dyDescent="0.25">
      <c r="C295" s="53"/>
    </row>
    <row r="296" spans="3:3" x14ac:dyDescent="0.25">
      <c r="C296" s="53"/>
    </row>
    <row r="297" spans="3:3" x14ac:dyDescent="0.25">
      <c r="C297" s="53"/>
    </row>
    <row r="298" spans="3:3" x14ac:dyDescent="0.25">
      <c r="C298" s="53"/>
    </row>
    <row r="299" spans="3:3" x14ac:dyDescent="0.25">
      <c r="C299" s="53"/>
    </row>
    <row r="300" spans="3:3" x14ac:dyDescent="0.25">
      <c r="C300" s="53"/>
    </row>
    <row r="301" spans="3:3" x14ac:dyDescent="0.25">
      <c r="C301" s="53"/>
    </row>
    <row r="302" spans="3:3" x14ac:dyDescent="0.25">
      <c r="C302" s="53"/>
    </row>
    <row r="303" spans="3:3" x14ac:dyDescent="0.25">
      <c r="C303" s="53"/>
    </row>
    <row r="304" spans="3:3" x14ac:dyDescent="0.25">
      <c r="C304" s="53"/>
    </row>
    <row r="305" spans="3:3" x14ac:dyDescent="0.25">
      <c r="C305" s="53"/>
    </row>
    <row r="306" spans="3:3" x14ac:dyDescent="0.25">
      <c r="C306" s="53"/>
    </row>
    <row r="307" spans="3:3" x14ac:dyDescent="0.25">
      <c r="C307" s="53"/>
    </row>
    <row r="308" spans="3:3" x14ac:dyDescent="0.25">
      <c r="C308" s="53"/>
    </row>
    <row r="309" spans="3:3" x14ac:dyDescent="0.25">
      <c r="C309" s="53"/>
    </row>
    <row r="310" spans="3:3" x14ac:dyDescent="0.25">
      <c r="C310" s="53"/>
    </row>
    <row r="311" spans="3:3" x14ac:dyDescent="0.25">
      <c r="C311" s="53"/>
    </row>
    <row r="312" spans="3:3" x14ac:dyDescent="0.25">
      <c r="C312" s="53"/>
    </row>
    <row r="313" spans="3:3" x14ac:dyDescent="0.25">
      <c r="C313" s="53"/>
    </row>
    <row r="314" spans="3:3" x14ac:dyDescent="0.25">
      <c r="C314" s="53"/>
    </row>
    <row r="315" spans="3:3" x14ac:dyDescent="0.25">
      <c r="C315" s="53"/>
    </row>
    <row r="316" spans="3:3" x14ac:dyDescent="0.25">
      <c r="C316" s="53"/>
    </row>
    <row r="317" spans="3:3" x14ac:dyDescent="0.25">
      <c r="C317" s="53"/>
    </row>
    <row r="318" spans="3:3" x14ac:dyDescent="0.25">
      <c r="C318" s="53"/>
    </row>
    <row r="319" spans="3:3" x14ac:dyDescent="0.25">
      <c r="C319" s="53"/>
    </row>
    <row r="320" spans="3:3" x14ac:dyDescent="0.25">
      <c r="C320" s="53"/>
    </row>
    <row r="321" spans="3:3" x14ac:dyDescent="0.25">
      <c r="C321" s="53"/>
    </row>
    <row r="322" spans="3:3" x14ac:dyDescent="0.25">
      <c r="C322" s="53"/>
    </row>
    <row r="323" spans="3:3" x14ac:dyDescent="0.25">
      <c r="C323" s="53"/>
    </row>
    <row r="324" spans="3:3" x14ac:dyDescent="0.25">
      <c r="C324" s="53"/>
    </row>
    <row r="325" spans="3:3" x14ac:dyDescent="0.25">
      <c r="C325" s="53"/>
    </row>
    <row r="326" spans="3:3" x14ac:dyDescent="0.25">
      <c r="C326" s="53"/>
    </row>
    <row r="327" spans="3:3" x14ac:dyDescent="0.25">
      <c r="C327" s="53"/>
    </row>
    <row r="328" spans="3:3" x14ac:dyDescent="0.25">
      <c r="C328" s="53"/>
    </row>
    <row r="329" spans="3:3" x14ac:dyDescent="0.25">
      <c r="C329" s="53"/>
    </row>
    <row r="330" spans="3:3" x14ac:dyDescent="0.25">
      <c r="C330" s="53"/>
    </row>
    <row r="331" spans="3:3" x14ac:dyDescent="0.25">
      <c r="C331" s="53"/>
    </row>
    <row r="332" spans="3:3" x14ac:dyDescent="0.25">
      <c r="C332" s="53"/>
    </row>
    <row r="333" spans="3:3" x14ac:dyDescent="0.25">
      <c r="C333" s="53"/>
    </row>
    <row r="334" spans="3:3" x14ac:dyDescent="0.25">
      <c r="C334" s="53"/>
    </row>
    <row r="335" spans="3:3" x14ac:dyDescent="0.25">
      <c r="C335" s="53"/>
    </row>
    <row r="336" spans="3:3" x14ac:dyDescent="0.25">
      <c r="C336" s="53"/>
    </row>
    <row r="337" spans="3:3" x14ac:dyDescent="0.25">
      <c r="C337" s="53"/>
    </row>
    <row r="338" spans="3:3" x14ac:dyDescent="0.25">
      <c r="C338" s="53"/>
    </row>
    <row r="339" spans="3:3" x14ac:dyDescent="0.25">
      <c r="C339" s="53"/>
    </row>
    <row r="340" spans="3:3" x14ac:dyDescent="0.25">
      <c r="C340" s="53"/>
    </row>
    <row r="341" spans="3:3" x14ac:dyDescent="0.25">
      <c r="C341" s="53"/>
    </row>
    <row r="342" spans="3:3" x14ac:dyDescent="0.25">
      <c r="C342" s="53"/>
    </row>
    <row r="343" spans="3:3" x14ac:dyDescent="0.25">
      <c r="C343" s="53"/>
    </row>
    <row r="344" spans="3:3" x14ac:dyDescent="0.25">
      <c r="C344" s="53"/>
    </row>
    <row r="345" spans="3:3" x14ac:dyDescent="0.25">
      <c r="C345" s="53"/>
    </row>
    <row r="346" spans="3:3" x14ac:dyDescent="0.25">
      <c r="C346" s="53"/>
    </row>
    <row r="347" spans="3:3" x14ac:dyDescent="0.25">
      <c r="C347" s="53"/>
    </row>
    <row r="348" spans="3:3" x14ac:dyDescent="0.25">
      <c r="C348" s="53"/>
    </row>
    <row r="349" spans="3:3" x14ac:dyDescent="0.25">
      <c r="C349" s="53"/>
    </row>
    <row r="350" spans="3:3" x14ac:dyDescent="0.25">
      <c r="C350" s="53"/>
    </row>
    <row r="351" spans="3:3" x14ac:dyDescent="0.25">
      <c r="C351" s="53"/>
    </row>
    <row r="352" spans="3:3" x14ac:dyDescent="0.25">
      <c r="C352" s="53"/>
    </row>
    <row r="353" spans="3:3" x14ac:dyDescent="0.25">
      <c r="C353" s="53"/>
    </row>
    <row r="354" spans="3:3" x14ac:dyDescent="0.25">
      <c r="C354" s="53"/>
    </row>
    <row r="355" spans="3:3" x14ac:dyDescent="0.25">
      <c r="C355" s="53"/>
    </row>
    <row r="356" spans="3:3" x14ac:dyDescent="0.25">
      <c r="C356" s="53"/>
    </row>
    <row r="357" spans="3:3" x14ac:dyDescent="0.25">
      <c r="C357" s="53"/>
    </row>
    <row r="358" spans="3:3" x14ac:dyDescent="0.25">
      <c r="C358" s="53"/>
    </row>
    <row r="359" spans="3:3" x14ac:dyDescent="0.25">
      <c r="C359" s="53"/>
    </row>
    <row r="360" spans="3:3" x14ac:dyDescent="0.25">
      <c r="C360" s="53"/>
    </row>
    <row r="361" spans="3:3" x14ac:dyDescent="0.25">
      <c r="C361" s="53"/>
    </row>
    <row r="362" spans="3:3" x14ac:dyDescent="0.25">
      <c r="C362" s="53"/>
    </row>
    <row r="363" spans="3:3" x14ac:dyDescent="0.25">
      <c r="C363" s="53"/>
    </row>
    <row r="364" spans="3:3" x14ac:dyDescent="0.25">
      <c r="C364" s="53"/>
    </row>
    <row r="365" spans="3:3" x14ac:dyDescent="0.25">
      <c r="C365" s="53"/>
    </row>
    <row r="366" spans="3:3" x14ac:dyDescent="0.25">
      <c r="C366" s="53"/>
    </row>
    <row r="367" spans="3:3" x14ac:dyDescent="0.25">
      <c r="C367" s="53"/>
    </row>
    <row r="368" spans="3:3" x14ac:dyDescent="0.25">
      <c r="C368" s="53"/>
    </row>
    <row r="369" spans="3:3" x14ac:dyDescent="0.25">
      <c r="C369" s="53"/>
    </row>
    <row r="370" spans="3:3" x14ac:dyDescent="0.25">
      <c r="C370" s="53"/>
    </row>
    <row r="371" spans="3:3" x14ac:dyDescent="0.25">
      <c r="C371" s="53"/>
    </row>
    <row r="372" spans="3:3" x14ac:dyDescent="0.25">
      <c r="C372" s="53"/>
    </row>
    <row r="373" spans="3:3" x14ac:dyDescent="0.25">
      <c r="C373" s="53"/>
    </row>
    <row r="374" spans="3:3" x14ac:dyDescent="0.25">
      <c r="C374" s="53"/>
    </row>
    <row r="375" spans="3:3" x14ac:dyDescent="0.25">
      <c r="C375" s="53"/>
    </row>
    <row r="376" spans="3:3" x14ac:dyDescent="0.25">
      <c r="C376" s="53"/>
    </row>
    <row r="377" spans="3:3" x14ac:dyDescent="0.25">
      <c r="C377" s="53"/>
    </row>
    <row r="378" spans="3:3" x14ac:dyDescent="0.25">
      <c r="C378" s="53"/>
    </row>
    <row r="379" spans="3:3" x14ac:dyDescent="0.25">
      <c r="C379" s="53"/>
    </row>
    <row r="380" spans="3:3" x14ac:dyDescent="0.25">
      <c r="C380" s="53"/>
    </row>
    <row r="381" spans="3:3" x14ac:dyDescent="0.25">
      <c r="C381" s="53"/>
    </row>
    <row r="382" spans="3:3" x14ac:dyDescent="0.25">
      <c r="C382" s="53"/>
    </row>
    <row r="383" spans="3:3" x14ac:dyDescent="0.25">
      <c r="C383" s="53"/>
    </row>
    <row r="384" spans="3:3" x14ac:dyDescent="0.25">
      <c r="C384" s="53"/>
    </row>
    <row r="385" spans="3:3" x14ac:dyDescent="0.25">
      <c r="C385" s="53"/>
    </row>
    <row r="386" spans="3:3" x14ac:dyDescent="0.25">
      <c r="C386" s="53"/>
    </row>
    <row r="387" spans="3:3" x14ac:dyDescent="0.25">
      <c r="C387" s="53"/>
    </row>
    <row r="388" spans="3:3" x14ac:dyDescent="0.25">
      <c r="C388" s="53"/>
    </row>
    <row r="389" spans="3:3" x14ac:dyDescent="0.25">
      <c r="C389" s="53"/>
    </row>
    <row r="390" spans="3:3" x14ac:dyDescent="0.25">
      <c r="C390" s="53"/>
    </row>
    <row r="391" spans="3:3" x14ac:dyDescent="0.25">
      <c r="C391" s="53"/>
    </row>
    <row r="392" spans="3:3" x14ac:dyDescent="0.25">
      <c r="C392" s="53"/>
    </row>
    <row r="393" spans="3:3" x14ac:dyDescent="0.25">
      <c r="C393" s="53"/>
    </row>
    <row r="394" spans="3:3" x14ac:dyDescent="0.25">
      <c r="C394" s="53"/>
    </row>
    <row r="395" spans="3:3" x14ac:dyDescent="0.25">
      <c r="C395" s="53"/>
    </row>
    <row r="396" spans="3:3" x14ac:dyDescent="0.25">
      <c r="C396" s="53"/>
    </row>
    <row r="397" spans="3:3" x14ac:dyDescent="0.25">
      <c r="C397" s="53"/>
    </row>
    <row r="398" spans="3:3" x14ac:dyDescent="0.25">
      <c r="C398" s="53"/>
    </row>
    <row r="399" spans="3:3" x14ac:dyDescent="0.25">
      <c r="C399" s="53"/>
    </row>
    <row r="400" spans="3:3" x14ac:dyDescent="0.25">
      <c r="C400" s="53"/>
    </row>
    <row r="401" spans="3:3" x14ac:dyDescent="0.25">
      <c r="C401" s="53"/>
    </row>
    <row r="402" spans="3:3" x14ac:dyDescent="0.25">
      <c r="C402" s="53"/>
    </row>
    <row r="403" spans="3:3" x14ac:dyDescent="0.25">
      <c r="C403" s="53"/>
    </row>
    <row r="404" spans="3:3" x14ac:dyDescent="0.25">
      <c r="C404" s="53"/>
    </row>
    <row r="405" spans="3:3" x14ac:dyDescent="0.25">
      <c r="C405" s="53"/>
    </row>
    <row r="406" spans="3:3" x14ac:dyDescent="0.25">
      <c r="C406" s="53"/>
    </row>
    <row r="407" spans="3:3" x14ac:dyDescent="0.25">
      <c r="C407" s="53"/>
    </row>
    <row r="408" spans="3:3" x14ac:dyDescent="0.25">
      <c r="C408" s="53"/>
    </row>
    <row r="409" spans="3:3" x14ac:dyDescent="0.25">
      <c r="C409" s="53"/>
    </row>
    <row r="410" spans="3:3" x14ac:dyDescent="0.25">
      <c r="C410" s="53"/>
    </row>
    <row r="411" spans="3:3" x14ac:dyDescent="0.25">
      <c r="C411" s="53"/>
    </row>
    <row r="412" spans="3:3" x14ac:dyDescent="0.25">
      <c r="C412" s="53"/>
    </row>
    <row r="413" spans="3:3" x14ac:dyDescent="0.25">
      <c r="C413" s="53"/>
    </row>
    <row r="414" spans="3:3" x14ac:dyDescent="0.25">
      <c r="C414" s="53"/>
    </row>
    <row r="415" spans="3:3" x14ac:dyDescent="0.25">
      <c r="C415" s="53"/>
    </row>
    <row r="416" spans="3:3" x14ac:dyDescent="0.25">
      <c r="C416" s="53"/>
    </row>
    <row r="417" spans="3:3" x14ac:dyDescent="0.25">
      <c r="C417" s="53"/>
    </row>
    <row r="418" spans="3:3" x14ac:dyDescent="0.25">
      <c r="C418" s="53"/>
    </row>
    <row r="419" spans="3:3" x14ac:dyDescent="0.25">
      <c r="C419" s="53"/>
    </row>
    <row r="420" spans="3:3" x14ac:dyDescent="0.25">
      <c r="C420" s="53"/>
    </row>
    <row r="421" spans="3:3" x14ac:dyDescent="0.25">
      <c r="C421" s="53"/>
    </row>
    <row r="422" spans="3:3" x14ac:dyDescent="0.25">
      <c r="C422" s="53"/>
    </row>
    <row r="423" spans="3:3" x14ac:dyDescent="0.25">
      <c r="C423" s="53"/>
    </row>
    <row r="424" spans="3:3" x14ac:dyDescent="0.25">
      <c r="C424" s="53"/>
    </row>
    <row r="425" spans="3:3" x14ac:dyDescent="0.25">
      <c r="C425" s="53"/>
    </row>
    <row r="426" spans="3:3" x14ac:dyDescent="0.25">
      <c r="C426" s="53"/>
    </row>
    <row r="427" spans="3:3" x14ac:dyDescent="0.25">
      <c r="C427" s="53"/>
    </row>
    <row r="428" spans="3:3" x14ac:dyDescent="0.25">
      <c r="C428" s="53"/>
    </row>
    <row r="429" spans="3:3" x14ac:dyDescent="0.25">
      <c r="C429" s="53"/>
    </row>
    <row r="430" spans="3:3" x14ac:dyDescent="0.25">
      <c r="C430" s="53"/>
    </row>
    <row r="431" spans="3:3" x14ac:dyDescent="0.25">
      <c r="C431" s="53"/>
    </row>
    <row r="432" spans="3:3" x14ac:dyDescent="0.25">
      <c r="C432" s="53"/>
    </row>
    <row r="433" spans="3:3" x14ac:dyDescent="0.25">
      <c r="C433" s="53"/>
    </row>
    <row r="434" spans="3:3" x14ac:dyDescent="0.25">
      <c r="C434" s="53"/>
    </row>
    <row r="435" spans="3:3" x14ac:dyDescent="0.25">
      <c r="C435" s="53"/>
    </row>
    <row r="436" spans="3:3" x14ac:dyDescent="0.25">
      <c r="C436" s="53"/>
    </row>
    <row r="437" spans="3:3" x14ac:dyDescent="0.25">
      <c r="C437" s="53"/>
    </row>
    <row r="438" spans="3:3" x14ac:dyDescent="0.25">
      <c r="C438" s="53"/>
    </row>
    <row r="439" spans="3:3" x14ac:dyDescent="0.25">
      <c r="C439" s="53"/>
    </row>
    <row r="440" spans="3:3" x14ac:dyDescent="0.25">
      <c r="C440" s="53"/>
    </row>
    <row r="441" spans="3:3" x14ac:dyDescent="0.25">
      <c r="C441" s="53"/>
    </row>
    <row r="442" spans="3:3" x14ac:dyDescent="0.25">
      <c r="C442" s="53"/>
    </row>
    <row r="443" spans="3:3" x14ac:dyDescent="0.25">
      <c r="C443" s="53"/>
    </row>
    <row r="444" spans="3:3" x14ac:dyDescent="0.25">
      <c r="C444" s="53"/>
    </row>
    <row r="445" spans="3:3" x14ac:dyDescent="0.25">
      <c r="C445" s="53"/>
    </row>
    <row r="446" spans="3:3" x14ac:dyDescent="0.25">
      <c r="C446" s="53"/>
    </row>
    <row r="447" spans="3:3" x14ac:dyDescent="0.25">
      <c r="C447" s="53"/>
    </row>
    <row r="448" spans="3:3" x14ac:dyDescent="0.25">
      <c r="C448" s="53"/>
    </row>
    <row r="449" spans="3:3" x14ac:dyDescent="0.25">
      <c r="C449" s="53"/>
    </row>
    <row r="450" spans="3:3" x14ac:dyDescent="0.25">
      <c r="C450" s="53"/>
    </row>
    <row r="451" spans="3:3" x14ac:dyDescent="0.25">
      <c r="C451" s="53"/>
    </row>
    <row r="452" spans="3:3" x14ac:dyDescent="0.25">
      <c r="C452" s="53"/>
    </row>
    <row r="453" spans="3:3" x14ac:dyDescent="0.25">
      <c r="C453" s="53"/>
    </row>
    <row r="454" spans="3:3" x14ac:dyDescent="0.25">
      <c r="C454" s="53"/>
    </row>
    <row r="455" spans="3:3" x14ac:dyDescent="0.25">
      <c r="C455" s="53"/>
    </row>
    <row r="456" spans="3:3" x14ac:dyDescent="0.25">
      <c r="C456" s="53"/>
    </row>
    <row r="457" spans="3:3" x14ac:dyDescent="0.25">
      <c r="C457" s="53"/>
    </row>
    <row r="458" spans="3:3" x14ac:dyDescent="0.25">
      <c r="C458" s="53"/>
    </row>
    <row r="459" spans="3:3" x14ac:dyDescent="0.25">
      <c r="C459" s="53"/>
    </row>
    <row r="460" spans="3:3" x14ac:dyDescent="0.25">
      <c r="C460" s="53"/>
    </row>
    <row r="461" spans="3:3" x14ac:dyDescent="0.25">
      <c r="C461" s="53"/>
    </row>
    <row r="462" spans="3:3" x14ac:dyDescent="0.25">
      <c r="C462" s="53"/>
    </row>
    <row r="463" spans="3:3" x14ac:dyDescent="0.25">
      <c r="C463" s="53"/>
    </row>
    <row r="464" spans="3:3" x14ac:dyDescent="0.25">
      <c r="C464" s="53"/>
    </row>
    <row r="465" spans="3:3" x14ac:dyDescent="0.25">
      <c r="C465" s="53"/>
    </row>
  </sheetData>
  <mergeCells count="22">
    <mergeCell ref="B20:O20"/>
    <mergeCell ref="L14:L16"/>
    <mergeCell ref="M14:O14"/>
    <mergeCell ref="E15:F15"/>
    <mergeCell ref="G15:G16"/>
    <mergeCell ref="I15:J15"/>
    <mergeCell ref="M15:N15"/>
    <mergeCell ref="O15:O16"/>
    <mergeCell ref="D14:D16"/>
    <mergeCell ref="I14:K14"/>
    <mergeCell ref="B17:O17"/>
    <mergeCell ref="K15:K16"/>
    <mergeCell ref="B14:B16"/>
    <mergeCell ref="C14:C16"/>
    <mergeCell ref="E14:G14"/>
    <mergeCell ref="H14:H16"/>
    <mergeCell ref="A14:A16"/>
    <mergeCell ref="C1:O1"/>
    <mergeCell ref="C2:O2"/>
    <mergeCell ref="C3:O3"/>
    <mergeCell ref="C4:O4"/>
    <mergeCell ref="A12:O12"/>
  </mergeCells>
  <pageMargins left="1.1811023622047245" right="0.39370078740157483" top="0.78740157480314965" bottom="0.78740157480314965" header="0.31496062992125984" footer="0.31496062992125984"/>
  <pageSetup paperSize="9"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2"/>
  <sheetViews>
    <sheetView showZeros="0" zoomScaleNormal="100" workbookViewId="0">
      <selection activeCell="X36" sqref="X36"/>
    </sheetView>
  </sheetViews>
  <sheetFormatPr defaultRowHeight="15" x14ac:dyDescent="0.25"/>
  <cols>
    <col min="1" max="1" width="5" style="2" customWidth="1"/>
    <col min="2" max="2" width="37.85546875" style="2" customWidth="1"/>
    <col min="3" max="3" width="6.7109375" style="3" customWidth="1"/>
    <col min="4" max="9" width="10" style="2" hidden="1" customWidth="1"/>
    <col min="10" max="10" width="10.5703125" style="2" hidden="1" customWidth="1"/>
    <col min="11" max="11" width="10" style="2" hidden="1" customWidth="1"/>
    <col min="12" max="14" width="10" style="2" customWidth="1"/>
    <col min="15" max="15" width="9.140625" style="2"/>
    <col min="16" max="18" width="9.140625" style="2" hidden="1" customWidth="1"/>
    <col min="19" max="20" width="9.140625" style="2" customWidth="1"/>
    <col min="21" max="16384" width="9.140625" style="2"/>
  </cols>
  <sheetData>
    <row r="1" spans="1:15" x14ac:dyDescent="0.25">
      <c r="B1" s="618" t="s">
        <v>308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</row>
    <row r="2" spans="1:15" x14ac:dyDescent="0.25">
      <c r="B2" s="618" t="s">
        <v>511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</row>
    <row r="3" spans="1:15" x14ac:dyDescent="0.25">
      <c r="B3" s="618" t="s">
        <v>524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</row>
    <row r="4" spans="1:15" x14ac:dyDescent="0.25">
      <c r="B4" s="618" t="s">
        <v>325</v>
      </c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</row>
    <row r="5" spans="1:15" ht="13.5" hidden="1" customHeight="1" x14ac:dyDescent="0.25">
      <c r="B5" s="619" t="s">
        <v>474</v>
      </c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</row>
    <row r="6" spans="1:15" ht="15" hidden="1" customHeight="1" x14ac:dyDescent="0.25">
      <c r="B6" s="619" t="s">
        <v>470</v>
      </c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</row>
    <row r="7" spans="1:15" ht="15" hidden="1" customHeight="1" x14ac:dyDescent="0.25">
      <c r="A7" s="306"/>
      <c r="B7" s="619" t="s">
        <v>381</v>
      </c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</row>
    <row r="8" spans="1:15" hidden="1" x14ac:dyDescent="0.25">
      <c r="A8" s="306"/>
      <c r="B8" s="619" t="s">
        <v>382</v>
      </c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</row>
    <row r="9" spans="1:15" ht="15" hidden="1" customHeight="1" x14ac:dyDescent="0.25">
      <c r="A9" s="306"/>
      <c r="B9" s="619" t="s">
        <v>383</v>
      </c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619"/>
      <c r="N9" s="619"/>
      <c r="O9" s="619"/>
    </row>
    <row r="10" spans="1:15" hidden="1" x14ac:dyDescent="0.25">
      <c r="A10" s="306"/>
      <c r="B10" s="619" t="s">
        <v>384</v>
      </c>
      <c r="C10" s="619"/>
      <c r="D10" s="619"/>
      <c r="E10" s="619"/>
      <c r="F10" s="619"/>
      <c r="G10" s="619"/>
      <c r="H10" s="619"/>
      <c r="I10" s="619"/>
      <c r="J10" s="619"/>
      <c r="K10" s="619"/>
      <c r="L10" s="619"/>
      <c r="M10" s="619"/>
      <c r="N10" s="619"/>
      <c r="O10" s="619"/>
    </row>
    <row r="11" spans="1:15" hidden="1" x14ac:dyDescent="0.25">
      <c r="A11" s="306"/>
      <c r="B11" s="619" t="s">
        <v>399</v>
      </c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</row>
    <row r="12" spans="1:15" hidden="1" x14ac:dyDescent="0.25">
      <c r="A12" s="306"/>
      <c r="B12" s="619" t="s">
        <v>390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</row>
    <row r="13" spans="1:15" hidden="1" x14ac:dyDescent="0.25">
      <c r="A13" s="306"/>
      <c r="B13" s="619" t="s">
        <v>398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</row>
    <row r="14" spans="1:15" hidden="1" x14ac:dyDescent="0.25">
      <c r="A14" s="306"/>
      <c r="B14" s="619" t="s">
        <v>396</v>
      </c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</row>
    <row r="15" spans="1:15" hidden="1" x14ac:dyDescent="0.25">
      <c r="A15" s="306"/>
      <c r="B15" s="619" t="s">
        <v>397</v>
      </c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</row>
    <row r="16" spans="1:15" hidden="1" x14ac:dyDescent="0.25">
      <c r="A16" s="306"/>
      <c r="B16" s="619" t="s">
        <v>404</v>
      </c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</row>
    <row r="17" spans="1:15" hidden="1" x14ac:dyDescent="0.25">
      <c r="A17" s="306"/>
      <c r="B17" s="619" t="s">
        <v>403</v>
      </c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</row>
    <row r="18" spans="1:15" hidden="1" x14ac:dyDescent="0.25">
      <c r="A18" s="306"/>
      <c r="B18" s="619" t="s">
        <v>406</v>
      </c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</row>
    <row r="19" spans="1:15" hidden="1" x14ac:dyDescent="0.25">
      <c r="A19" s="306"/>
      <c r="B19" s="619" t="s">
        <v>413</v>
      </c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</row>
    <row r="20" spans="1:15" hidden="1" x14ac:dyDescent="0.25">
      <c r="A20" s="306"/>
      <c r="B20" s="619" t="s">
        <v>414</v>
      </c>
      <c r="C20" s="619"/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</row>
    <row r="21" spans="1:15" ht="15" hidden="1" customHeight="1" x14ac:dyDescent="0.25">
      <c r="A21" s="306"/>
      <c r="B21" s="619" t="s">
        <v>474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</row>
    <row r="22" spans="1:15" ht="15" hidden="1" customHeight="1" x14ac:dyDescent="0.25">
      <c r="A22" s="306"/>
      <c r="B22" s="619" t="s">
        <v>470</v>
      </c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</row>
    <row r="23" spans="1:15" ht="15" hidden="1" customHeight="1" x14ac:dyDescent="0.25">
      <c r="A23" s="306"/>
      <c r="B23" s="619" t="s">
        <v>474</v>
      </c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</row>
    <row r="24" spans="1:15" ht="15" hidden="1" customHeight="1" x14ac:dyDescent="0.25">
      <c r="A24" s="306"/>
      <c r="B24" s="619" t="s">
        <v>470</v>
      </c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</row>
    <row r="25" spans="1:15" ht="15" hidden="1" customHeight="1" x14ac:dyDescent="0.25">
      <c r="A25" s="306"/>
      <c r="B25" s="619" t="s">
        <v>474</v>
      </c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</row>
    <row r="26" spans="1:15" ht="15" hidden="1" customHeight="1" x14ac:dyDescent="0.25">
      <c r="A26" s="306"/>
      <c r="B26" s="619" t="s">
        <v>470</v>
      </c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</row>
    <row r="27" spans="1:15" ht="15" hidden="1" customHeight="1" x14ac:dyDescent="0.25">
      <c r="A27" s="306"/>
      <c r="B27" s="619" t="s">
        <v>474</v>
      </c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19"/>
    </row>
    <row r="28" spans="1:15" ht="15" hidden="1" customHeight="1" x14ac:dyDescent="0.25">
      <c r="A28" s="306"/>
      <c r="B28" s="619" t="s">
        <v>470</v>
      </c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19"/>
      <c r="O28" s="619"/>
    </row>
    <row r="29" spans="1:15" ht="15" hidden="1" customHeight="1" x14ac:dyDescent="0.25">
      <c r="A29" s="306"/>
      <c r="B29" s="619" t="s">
        <v>474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</row>
    <row r="30" spans="1:15" ht="15" hidden="1" customHeight="1" x14ac:dyDescent="0.25">
      <c r="A30" s="306"/>
      <c r="B30" s="619" t="s">
        <v>470</v>
      </c>
      <c r="C30" s="619"/>
      <c r="D30" s="619"/>
      <c r="E30" s="619"/>
      <c r="F30" s="619"/>
      <c r="G30" s="619"/>
      <c r="H30" s="619"/>
      <c r="I30" s="619"/>
      <c r="J30" s="619"/>
      <c r="K30" s="619"/>
      <c r="L30" s="619"/>
      <c r="M30" s="619"/>
      <c r="N30" s="619"/>
      <c r="O30" s="619"/>
    </row>
    <row r="31" spans="1:15" ht="12" customHeight="1" x14ac:dyDescent="0.25">
      <c r="B31" s="56"/>
      <c r="C31" s="56"/>
      <c r="D31" s="56"/>
      <c r="E31" s="56"/>
      <c r="F31" s="56"/>
      <c r="G31" s="56"/>
      <c r="H31" s="57"/>
      <c r="I31" s="57"/>
      <c r="J31" s="57"/>
      <c r="K31" s="57"/>
      <c r="L31" s="56"/>
      <c r="M31" s="56"/>
      <c r="N31" s="56"/>
      <c r="O31" s="56"/>
    </row>
    <row r="32" spans="1:15" ht="29.25" customHeight="1" x14ac:dyDescent="0.25">
      <c r="A32" s="587" t="s">
        <v>506</v>
      </c>
      <c r="B32" s="587"/>
      <c r="C32" s="587"/>
      <c r="D32" s="587"/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</row>
    <row r="33" spans="1:18" ht="12" customHeight="1" x14ac:dyDescent="0.25">
      <c r="B33" s="58"/>
      <c r="C33" s="58"/>
      <c r="D33" s="58"/>
      <c r="E33" s="58"/>
      <c r="F33" s="58"/>
      <c r="G33" s="58"/>
      <c r="H33" s="59"/>
      <c r="I33" s="59"/>
      <c r="J33" s="59"/>
      <c r="K33" s="59"/>
      <c r="L33" s="58"/>
      <c r="M33" s="58"/>
      <c r="N33" s="58"/>
      <c r="O33" s="4" t="s">
        <v>376</v>
      </c>
    </row>
    <row r="34" spans="1:18" ht="15" customHeight="1" x14ac:dyDescent="0.25">
      <c r="A34" s="591" t="s">
        <v>5</v>
      </c>
      <c r="B34" s="594" t="s">
        <v>305</v>
      </c>
      <c r="C34" s="594" t="s">
        <v>53</v>
      </c>
      <c r="D34" s="571" t="s">
        <v>316</v>
      </c>
      <c r="E34" s="575" t="s">
        <v>189</v>
      </c>
      <c r="F34" s="575"/>
      <c r="G34" s="576"/>
      <c r="H34" s="597" t="s">
        <v>318</v>
      </c>
      <c r="I34" s="600" t="s">
        <v>189</v>
      </c>
      <c r="J34" s="601"/>
      <c r="K34" s="602"/>
      <c r="L34" s="570" t="s">
        <v>0</v>
      </c>
      <c r="M34" s="579" t="s">
        <v>189</v>
      </c>
      <c r="N34" s="580"/>
      <c r="O34" s="581"/>
    </row>
    <row r="35" spans="1:18" x14ac:dyDescent="0.25">
      <c r="A35" s="592"/>
      <c r="B35" s="595"/>
      <c r="C35" s="595"/>
      <c r="D35" s="572"/>
      <c r="E35" s="576" t="s">
        <v>1</v>
      </c>
      <c r="F35" s="605"/>
      <c r="G35" s="577" t="s">
        <v>2</v>
      </c>
      <c r="H35" s="598"/>
      <c r="I35" s="611" t="s">
        <v>1</v>
      </c>
      <c r="J35" s="611"/>
      <c r="K35" s="590" t="s">
        <v>2</v>
      </c>
      <c r="L35" s="570"/>
      <c r="M35" s="570" t="s">
        <v>1</v>
      </c>
      <c r="N35" s="570"/>
      <c r="O35" s="582" t="s">
        <v>2</v>
      </c>
    </row>
    <row r="36" spans="1:18" ht="30" customHeight="1" x14ac:dyDescent="0.25">
      <c r="A36" s="593"/>
      <c r="B36" s="596"/>
      <c r="C36" s="596"/>
      <c r="D36" s="573"/>
      <c r="E36" s="60" t="s">
        <v>3</v>
      </c>
      <c r="F36" s="61" t="s">
        <v>4</v>
      </c>
      <c r="G36" s="571"/>
      <c r="H36" s="599"/>
      <c r="I36" s="62" t="s">
        <v>3</v>
      </c>
      <c r="J36" s="63" t="s">
        <v>4</v>
      </c>
      <c r="K36" s="597"/>
      <c r="L36" s="643"/>
      <c r="M36" s="64" t="s">
        <v>3</v>
      </c>
      <c r="N36" s="65" t="s">
        <v>4</v>
      </c>
      <c r="O36" s="594"/>
    </row>
    <row r="37" spans="1:18" ht="15.95" customHeight="1" x14ac:dyDescent="0.25">
      <c r="A37" s="5" t="s">
        <v>69</v>
      </c>
      <c r="B37" s="567" t="s">
        <v>6</v>
      </c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9"/>
      <c r="R37" s="77" t="s">
        <v>430</v>
      </c>
    </row>
    <row r="38" spans="1:18" ht="15" customHeight="1" x14ac:dyDescent="0.25">
      <c r="A38" s="5" t="s">
        <v>177</v>
      </c>
      <c r="B38" s="26" t="s">
        <v>20</v>
      </c>
      <c r="C38" s="7" t="s">
        <v>9</v>
      </c>
      <c r="D38" s="8">
        <f>E38+G38</f>
        <v>22.8</v>
      </c>
      <c r="E38" s="8">
        <v>22.8</v>
      </c>
      <c r="F38" s="8"/>
      <c r="G38" s="8"/>
      <c r="H38" s="9">
        <f>I38+K38</f>
        <v>0</v>
      </c>
      <c r="I38" s="9"/>
      <c r="J38" s="9"/>
      <c r="K38" s="9"/>
      <c r="L38" s="11">
        <f>M38+O38</f>
        <v>22.8</v>
      </c>
      <c r="M38" s="11">
        <f>E38+I38</f>
        <v>22.8</v>
      </c>
      <c r="N38" s="11">
        <f>F38+J38</f>
        <v>0</v>
      </c>
      <c r="O38" s="11">
        <f>G38+K38</f>
        <v>0</v>
      </c>
      <c r="Q38" s="2">
        <f>'2 pr._pajamos pagal rūšis'!L20-'9 pr._įstaigų pajamos'!L38</f>
        <v>0</v>
      </c>
      <c r="R38" s="77">
        <f>'2 pr._pajamos pagal rūšis'!L20-'9 pr._įstaigų pajamos'!L38</f>
        <v>0</v>
      </c>
    </row>
    <row r="39" spans="1:18" x14ac:dyDescent="0.25">
      <c r="A39" s="13" t="s">
        <v>70</v>
      </c>
      <c r="B39" s="66" t="s">
        <v>304</v>
      </c>
      <c r="C39" s="15" t="s">
        <v>9</v>
      </c>
      <c r="D39" s="67">
        <f t="shared" ref="D39:D48" si="0">E39+G39</f>
        <v>4</v>
      </c>
      <c r="E39" s="67">
        <v>4</v>
      </c>
      <c r="F39" s="67"/>
      <c r="G39" s="67"/>
      <c r="H39" s="68">
        <f t="shared" ref="H39:H48" si="1">I39+K39</f>
        <v>0</v>
      </c>
      <c r="I39" s="68"/>
      <c r="J39" s="68"/>
      <c r="K39" s="68"/>
      <c r="L39" s="69">
        <f t="shared" ref="L39:L49" si="2">M39+O39</f>
        <v>4</v>
      </c>
      <c r="M39" s="69">
        <f t="shared" ref="M39:M48" si="3">E39+I39</f>
        <v>4</v>
      </c>
      <c r="N39" s="69">
        <f t="shared" ref="N39:N48" si="4">F39+J39</f>
        <v>0</v>
      </c>
      <c r="O39" s="69">
        <f t="shared" ref="O39:O48" si="5">G39+K39</f>
        <v>0</v>
      </c>
      <c r="P39" s="403"/>
      <c r="Q39" s="404"/>
      <c r="R39" s="77">
        <f>'2 pr._pajamos pagal rūšis'!L21-'9 pr._įstaigų pajamos'!L39</f>
        <v>0</v>
      </c>
    </row>
    <row r="40" spans="1:18" ht="15" customHeight="1" x14ac:dyDescent="0.25">
      <c r="A40" s="5" t="s">
        <v>71</v>
      </c>
      <c r="B40" s="35" t="s">
        <v>10</v>
      </c>
      <c r="C40" s="15" t="s">
        <v>9</v>
      </c>
      <c r="D40" s="16">
        <f t="shared" si="0"/>
        <v>0.3</v>
      </c>
      <c r="E40" s="16">
        <v>0.3</v>
      </c>
      <c r="F40" s="16"/>
      <c r="G40" s="16"/>
      <c r="H40" s="10">
        <f t="shared" si="1"/>
        <v>0</v>
      </c>
      <c r="I40" s="10"/>
      <c r="J40" s="10"/>
      <c r="K40" s="10"/>
      <c r="L40" s="12">
        <f t="shared" si="2"/>
        <v>0.3</v>
      </c>
      <c r="M40" s="12">
        <f t="shared" si="3"/>
        <v>0.3</v>
      </c>
      <c r="N40" s="12">
        <f t="shared" si="4"/>
        <v>0</v>
      </c>
      <c r="O40" s="12">
        <f t="shared" si="5"/>
        <v>0</v>
      </c>
      <c r="R40" s="77">
        <f>'2 pr._pajamos pagal rūšis'!L22-'9 pr._įstaigų pajamos'!L40</f>
        <v>0</v>
      </c>
    </row>
    <row r="41" spans="1:18" ht="15" customHeight="1" x14ac:dyDescent="0.25">
      <c r="A41" s="5" t="s">
        <v>72</v>
      </c>
      <c r="B41" s="35" t="s">
        <v>11</v>
      </c>
      <c r="C41" s="15" t="s">
        <v>9</v>
      </c>
      <c r="D41" s="16">
        <f t="shared" si="0"/>
        <v>0.5</v>
      </c>
      <c r="E41" s="16">
        <v>0.5</v>
      </c>
      <c r="F41" s="16"/>
      <c r="G41" s="16"/>
      <c r="H41" s="10">
        <f t="shared" si="1"/>
        <v>0</v>
      </c>
      <c r="I41" s="10"/>
      <c r="J41" s="10"/>
      <c r="K41" s="10"/>
      <c r="L41" s="12">
        <f t="shared" si="2"/>
        <v>0.5</v>
      </c>
      <c r="M41" s="12">
        <f t="shared" si="3"/>
        <v>0.5</v>
      </c>
      <c r="N41" s="12">
        <f t="shared" si="4"/>
        <v>0</v>
      </c>
      <c r="O41" s="12">
        <f t="shared" si="5"/>
        <v>0</v>
      </c>
      <c r="R41" s="77">
        <f>'2 pr._pajamos pagal rūšis'!L23-'9 pr._įstaigų pajamos'!L41</f>
        <v>0</v>
      </c>
    </row>
    <row r="42" spans="1:18" ht="15" customHeight="1" x14ac:dyDescent="0.25">
      <c r="A42" s="5" t="s">
        <v>73</v>
      </c>
      <c r="B42" s="35" t="s">
        <v>12</v>
      </c>
      <c r="C42" s="15" t="s">
        <v>9</v>
      </c>
      <c r="D42" s="16">
        <f t="shared" si="0"/>
        <v>1.9</v>
      </c>
      <c r="E42" s="16">
        <v>1.9</v>
      </c>
      <c r="F42" s="16"/>
      <c r="G42" s="16"/>
      <c r="H42" s="10">
        <f t="shared" si="1"/>
        <v>0</v>
      </c>
      <c r="I42" s="10"/>
      <c r="J42" s="10"/>
      <c r="K42" s="10"/>
      <c r="L42" s="12">
        <f t="shared" si="2"/>
        <v>1.9</v>
      </c>
      <c r="M42" s="12">
        <f t="shared" si="3"/>
        <v>1.9</v>
      </c>
      <c r="N42" s="12">
        <f t="shared" si="4"/>
        <v>0</v>
      </c>
      <c r="O42" s="12">
        <f t="shared" si="5"/>
        <v>0</v>
      </c>
      <c r="R42" s="77">
        <f>'2 pr._pajamos pagal rūšis'!L24-'9 pr._įstaigų pajamos'!L42</f>
        <v>0</v>
      </c>
    </row>
    <row r="43" spans="1:18" ht="15" customHeight="1" x14ac:dyDescent="0.25">
      <c r="A43" s="13" t="s">
        <v>74</v>
      </c>
      <c r="B43" s="12" t="s">
        <v>14</v>
      </c>
      <c r="C43" s="15" t="s">
        <v>9</v>
      </c>
      <c r="D43" s="16">
        <f t="shared" si="0"/>
        <v>2</v>
      </c>
      <c r="E43" s="16">
        <v>2</v>
      </c>
      <c r="F43" s="16"/>
      <c r="G43" s="16"/>
      <c r="H43" s="10">
        <f t="shared" si="1"/>
        <v>0</v>
      </c>
      <c r="I43" s="10"/>
      <c r="J43" s="10"/>
      <c r="K43" s="10"/>
      <c r="L43" s="12">
        <f t="shared" si="2"/>
        <v>2</v>
      </c>
      <c r="M43" s="12">
        <f t="shared" si="3"/>
        <v>2</v>
      </c>
      <c r="N43" s="12">
        <f t="shared" si="4"/>
        <v>0</v>
      </c>
      <c r="O43" s="12">
        <f t="shared" si="5"/>
        <v>0</v>
      </c>
      <c r="R43" s="77">
        <f>'2 pr._pajamos pagal rūšis'!L26-'9 pr._įstaigų pajamos'!L43</f>
        <v>0</v>
      </c>
    </row>
    <row r="44" spans="1:18" ht="15" customHeight="1" x14ac:dyDescent="0.25">
      <c r="A44" s="13" t="s">
        <v>75</v>
      </c>
      <c r="B44" s="26" t="s">
        <v>15</v>
      </c>
      <c r="C44" s="15" t="s">
        <v>9</v>
      </c>
      <c r="D44" s="16">
        <f t="shared" si="0"/>
        <v>0.1</v>
      </c>
      <c r="E44" s="16">
        <v>0.1</v>
      </c>
      <c r="F44" s="16"/>
      <c r="G44" s="16"/>
      <c r="H44" s="10">
        <f t="shared" si="1"/>
        <v>0</v>
      </c>
      <c r="I44" s="10"/>
      <c r="J44" s="10"/>
      <c r="K44" s="10"/>
      <c r="L44" s="12">
        <f t="shared" si="2"/>
        <v>0.1</v>
      </c>
      <c r="M44" s="12">
        <f t="shared" si="3"/>
        <v>0.1</v>
      </c>
      <c r="N44" s="12">
        <f t="shared" si="4"/>
        <v>0</v>
      </c>
      <c r="O44" s="12">
        <f t="shared" si="5"/>
        <v>0</v>
      </c>
      <c r="R44" s="77">
        <f>'2 pr._pajamos pagal rūšis'!L27-'9 pr._įstaigų pajamos'!L44</f>
        <v>0</v>
      </c>
    </row>
    <row r="45" spans="1:18" ht="15" customHeight="1" x14ac:dyDescent="0.25">
      <c r="A45" s="5" t="s">
        <v>76</v>
      </c>
      <c r="B45" s="35" t="s">
        <v>16</v>
      </c>
      <c r="C45" s="15" t="s">
        <v>9</v>
      </c>
      <c r="D45" s="16">
        <f t="shared" si="0"/>
        <v>2.5</v>
      </c>
      <c r="E45" s="16">
        <v>2.5</v>
      </c>
      <c r="F45" s="16"/>
      <c r="G45" s="16"/>
      <c r="H45" s="10">
        <f t="shared" si="1"/>
        <v>0</v>
      </c>
      <c r="I45" s="10"/>
      <c r="J45" s="10"/>
      <c r="K45" s="10"/>
      <c r="L45" s="12">
        <f t="shared" si="2"/>
        <v>2.5</v>
      </c>
      <c r="M45" s="12">
        <f t="shared" si="3"/>
        <v>2.5</v>
      </c>
      <c r="N45" s="12">
        <f t="shared" si="4"/>
        <v>0</v>
      </c>
      <c r="O45" s="12">
        <f t="shared" si="5"/>
        <v>0</v>
      </c>
      <c r="R45" s="77">
        <f>'2 pr._pajamos pagal rūšis'!L28-'9 pr._įstaigų pajamos'!L45</f>
        <v>0</v>
      </c>
    </row>
    <row r="46" spans="1:18" ht="15" customHeight="1" x14ac:dyDescent="0.25">
      <c r="A46" s="5" t="s">
        <v>77</v>
      </c>
      <c r="B46" s="35" t="s">
        <v>17</v>
      </c>
      <c r="C46" s="15" t="s">
        <v>9</v>
      </c>
      <c r="D46" s="16">
        <f t="shared" si="0"/>
        <v>0.5</v>
      </c>
      <c r="E46" s="16">
        <v>0.5</v>
      </c>
      <c r="F46" s="16"/>
      <c r="G46" s="16"/>
      <c r="H46" s="10">
        <f t="shared" si="1"/>
        <v>0</v>
      </c>
      <c r="I46" s="10"/>
      <c r="J46" s="10"/>
      <c r="K46" s="10"/>
      <c r="L46" s="12">
        <f t="shared" si="2"/>
        <v>0.5</v>
      </c>
      <c r="M46" s="12">
        <f t="shared" si="3"/>
        <v>0.5</v>
      </c>
      <c r="N46" s="12">
        <f t="shared" si="4"/>
        <v>0</v>
      </c>
      <c r="O46" s="12">
        <f t="shared" si="5"/>
        <v>0</v>
      </c>
      <c r="R46" s="77">
        <f>'2 pr._pajamos pagal rūšis'!L29-'9 pr._įstaigų pajamos'!L46</f>
        <v>0</v>
      </c>
    </row>
    <row r="47" spans="1:18" ht="15" customHeight="1" x14ac:dyDescent="0.25">
      <c r="A47" s="5" t="s">
        <v>78</v>
      </c>
      <c r="B47" s="35" t="s">
        <v>18</v>
      </c>
      <c r="C47" s="15" t="s">
        <v>9</v>
      </c>
      <c r="D47" s="16">
        <f t="shared" ref="D47" si="6">E47+G47</f>
        <v>0.2</v>
      </c>
      <c r="E47" s="16">
        <v>0.2</v>
      </c>
      <c r="F47" s="16"/>
      <c r="G47" s="16"/>
      <c r="H47" s="10">
        <f t="shared" ref="H47" si="7">I47+K47</f>
        <v>0</v>
      </c>
      <c r="I47" s="10"/>
      <c r="J47" s="10"/>
      <c r="K47" s="10"/>
      <c r="L47" s="12">
        <f t="shared" ref="L47" si="8">M47+O47</f>
        <v>0.2</v>
      </c>
      <c r="M47" s="12">
        <f t="shared" ref="M47" si="9">E47+I47</f>
        <v>0.2</v>
      </c>
      <c r="N47" s="12">
        <f t="shared" ref="N47" si="10">F47+J47</f>
        <v>0</v>
      </c>
      <c r="O47" s="12">
        <f t="shared" ref="O47" si="11">G47+K47</f>
        <v>0</v>
      </c>
      <c r="R47" s="77">
        <f>'2 pr._pajamos pagal rūšis'!L30-'9 pr._įstaigų pajamos'!L47</f>
        <v>0</v>
      </c>
    </row>
    <row r="48" spans="1:18" ht="15" customHeight="1" x14ac:dyDescent="0.25">
      <c r="A48" s="13" t="s">
        <v>79</v>
      </c>
      <c r="B48" s="35" t="s">
        <v>165</v>
      </c>
      <c r="C48" s="377" t="s">
        <v>21</v>
      </c>
      <c r="D48" s="16">
        <f t="shared" si="0"/>
        <v>1.5</v>
      </c>
      <c r="E48" s="16">
        <v>1.5</v>
      </c>
      <c r="F48" s="16"/>
      <c r="G48" s="16"/>
      <c r="H48" s="10">
        <f t="shared" si="1"/>
        <v>0</v>
      </c>
      <c r="I48" s="10"/>
      <c r="J48" s="10"/>
      <c r="K48" s="10"/>
      <c r="L48" s="12">
        <f t="shared" si="2"/>
        <v>1.5</v>
      </c>
      <c r="M48" s="12">
        <f t="shared" si="3"/>
        <v>1.5</v>
      </c>
      <c r="N48" s="12">
        <f t="shared" si="4"/>
        <v>0</v>
      </c>
      <c r="O48" s="12">
        <f t="shared" si="5"/>
        <v>0</v>
      </c>
      <c r="R48" s="77">
        <f>'2 pr._pajamos pagal rūšis'!L31-'9 pr._įstaigų pajamos'!L48</f>
        <v>0</v>
      </c>
    </row>
    <row r="49" spans="1:18" ht="15.95" customHeight="1" x14ac:dyDescent="0.25">
      <c r="A49" s="99" t="s">
        <v>80</v>
      </c>
      <c r="B49" s="44" t="s">
        <v>169</v>
      </c>
      <c r="C49" s="72"/>
      <c r="D49" s="73">
        <f t="shared" ref="D49:O49" si="12">SUM(D38:D48)</f>
        <v>36.300000000000004</v>
      </c>
      <c r="E49" s="73">
        <f t="shared" si="12"/>
        <v>36.300000000000004</v>
      </c>
      <c r="F49" s="73">
        <f t="shared" si="12"/>
        <v>0</v>
      </c>
      <c r="G49" s="73">
        <f t="shared" si="12"/>
        <v>0</v>
      </c>
      <c r="H49" s="74">
        <f t="shared" si="12"/>
        <v>0</v>
      </c>
      <c r="I49" s="74">
        <f t="shared" si="12"/>
        <v>0</v>
      </c>
      <c r="J49" s="74">
        <f t="shared" si="12"/>
        <v>0</v>
      </c>
      <c r="K49" s="74">
        <f t="shared" si="12"/>
        <v>0</v>
      </c>
      <c r="L49" s="21">
        <f t="shared" si="2"/>
        <v>36.300000000000004</v>
      </c>
      <c r="M49" s="44">
        <f t="shared" si="12"/>
        <v>36.300000000000004</v>
      </c>
      <c r="N49" s="44">
        <f t="shared" si="12"/>
        <v>0</v>
      </c>
      <c r="O49" s="44">
        <f t="shared" si="12"/>
        <v>0</v>
      </c>
      <c r="R49" s="77">
        <f>'2 pr._pajamos pagal rūšis'!L32-'9 pr._įstaigų pajamos'!L49</f>
        <v>0</v>
      </c>
    </row>
    <row r="50" spans="1:18" ht="15.95" customHeight="1" x14ac:dyDescent="0.25">
      <c r="A50" s="5" t="s">
        <v>81</v>
      </c>
      <c r="B50" s="567" t="s">
        <v>58</v>
      </c>
      <c r="C50" s="568"/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9"/>
      <c r="R50" s="77">
        <f>'2 pr._pajamos pagal rūšis'!L33-'9 pr._įstaigų pajamos'!L50</f>
        <v>0</v>
      </c>
    </row>
    <row r="51" spans="1:18" ht="15" customHeight="1" x14ac:dyDescent="0.25">
      <c r="A51" s="5" t="s">
        <v>82</v>
      </c>
      <c r="B51" s="26" t="s">
        <v>7</v>
      </c>
      <c r="C51" s="7" t="s">
        <v>22</v>
      </c>
      <c r="D51" s="8">
        <f>E51+G51</f>
        <v>0.1</v>
      </c>
      <c r="E51" s="8">
        <v>0.1</v>
      </c>
      <c r="F51" s="8"/>
      <c r="G51" s="8"/>
      <c r="H51" s="9">
        <f t="shared" ref="H51:H61" si="13">I51+K51</f>
        <v>0</v>
      </c>
      <c r="I51" s="9"/>
      <c r="J51" s="9"/>
      <c r="K51" s="9"/>
      <c r="L51" s="11">
        <f t="shared" ref="L51:L62" si="14">M51+O51</f>
        <v>0.1</v>
      </c>
      <c r="M51" s="11">
        <f t="shared" ref="M51:M61" si="15">E51+I51</f>
        <v>0.1</v>
      </c>
      <c r="N51" s="11">
        <f t="shared" ref="N51:N61" si="16">F51+J51</f>
        <v>0</v>
      </c>
      <c r="O51" s="11">
        <f t="shared" ref="O51:O61" si="17">G51+K51</f>
        <v>0</v>
      </c>
      <c r="R51" s="77">
        <f>'2 pr._pajamos pagal rūšis'!L34-'9 pr._įstaigų pajamos'!L51</f>
        <v>0</v>
      </c>
    </row>
    <row r="52" spans="1:18" ht="15" customHeight="1" x14ac:dyDescent="0.25">
      <c r="A52" s="5" t="s">
        <v>83</v>
      </c>
      <c r="B52" s="35" t="s">
        <v>10</v>
      </c>
      <c r="C52" s="15" t="s">
        <v>22</v>
      </c>
      <c r="D52" s="16">
        <f t="shared" ref="D52:D61" si="18">E52+G52</f>
        <v>1.2</v>
      </c>
      <c r="E52" s="16">
        <v>1.2</v>
      </c>
      <c r="F52" s="16"/>
      <c r="G52" s="16"/>
      <c r="H52" s="10">
        <f t="shared" si="13"/>
        <v>0</v>
      </c>
      <c r="I52" s="10"/>
      <c r="J52" s="10"/>
      <c r="K52" s="10"/>
      <c r="L52" s="12">
        <f t="shared" si="14"/>
        <v>1.2</v>
      </c>
      <c r="M52" s="12">
        <f t="shared" si="15"/>
        <v>1.2</v>
      </c>
      <c r="N52" s="12">
        <f t="shared" si="16"/>
        <v>0</v>
      </c>
      <c r="O52" s="12">
        <f t="shared" si="17"/>
        <v>0</v>
      </c>
      <c r="R52" s="77">
        <f>'2 pr._pajamos pagal rūšis'!L35-'9 pr._įstaigų pajamos'!L52</f>
        <v>0</v>
      </c>
    </row>
    <row r="53" spans="1:18" ht="15" customHeight="1" x14ac:dyDescent="0.25">
      <c r="A53" s="5" t="s">
        <v>84</v>
      </c>
      <c r="B53" s="35" t="s">
        <v>11</v>
      </c>
      <c r="C53" s="15" t="s">
        <v>22</v>
      </c>
      <c r="D53" s="16">
        <f t="shared" si="18"/>
        <v>13.600000000000001</v>
      </c>
      <c r="E53" s="16">
        <v>10.4</v>
      </c>
      <c r="F53" s="16"/>
      <c r="G53" s="16">
        <v>3.2</v>
      </c>
      <c r="H53" s="10">
        <f t="shared" si="13"/>
        <v>0</v>
      </c>
      <c r="I53" s="10"/>
      <c r="J53" s="10"/>
      <c r="K53" s="10"/>
      <c r="L53" s="12">
        <f t="shared" si="14"/>
        <v>13.600000000000001</v>
      </c>
      <c r="M53" s="12">
        <f t="shared" si="15"/>
        <v>10.4</v>
      </c>
      <c r="N53" s="12">
        <f t="shared" si="16"/>
        <v>0</v>
      </c>
      <c r="O53" s="12">
        <f t="shared" si="17"/>
        <v>3.2</v>
      </c>
      <c r="R53" s="77">
        <f>'2 pr._pajamos pagal rūšis'!L36-'9 pr._įstaigų pajamos'!L53</f>
        <v>0</v>
      </c>
    </row>
    <row r="54" spans="1:18" ht="15" customHeight="1" x14ac:dyDescent="0.25">
      <c r="A54" s="5" t="s">
        <v>85</v>
      </c>
      <c r="B54" s="35" t="s">
        <v>12</v>
      </c>
      <c r="C54" s="15" t="s">
        <v>22</v>
      </c>
      <c r="D54" s="16">
        <f t="shared" si="18"/>
        <v>0.9</v>
      </c>
      <c r="E54" s="16">
        <v>0.9</v>
      </c>
      <c r="F54" s="16"/>
      <c r="G54" s="16"/>
      <c r="H54" s="10">
        <f t="shared" si="13"/>
        <v>0</v>
      </c>
      <c r="I54" s="10"/>
      <c r="J54" s="10"/>
      <c r="K54" s="10"/>
      <c r="L54" s="12">
        <f t="shared" si="14"/>
        <v>0.9</v>
      </c>
      <c r="M54" s="12">
        <f t="shared" si="15"/>
        <v>0.9</v>
      </c>
      <c r="N54" s="12">
        <f t="shared" si="16"/>
        <v>0</v>
      </c>
      <c r="O54" s="12">
        <f t="shared" si="17"/>
        <v>0</v>
      </c>
      <c r="R54" s="77">
        <f>'2 pr._pajamos pagal rūšis'!L37-'9 pr._įstaigų pajamos'!L54</f>
        <v>0</v>
      </c>
    </row>
    <row r="55" spans="1:18" ht="15" customHeight="1" x14ac:dyDescent="0.25">
      <c r="A55" s="13" t="s">
        <v>86</v>
      </c>
      <c r="B55" s="35" t="s">
        <v>13</v>
      </c>
      <c r="C55" s="15" t="s">
        <v>22</v>
      </c>
      <c r="D55" s="16">
        <f t="shared" si="18"/>
        <v>1.1000000000000001</v>
      </c>
      <c r="E55" s="16">
        <v>1.1000000000000001</v>
      </c>
      <c r="F55" s="16"/>
      <c r="G55" s="16"/>
      <c r="H55" s="10">
        <f t="shared" si="13"/>
        <v>0</v>
      </c>
      <c r="I55" s="10"/>
      <c r="J55" s="10"/>
      <c r="K55" s="10"/>
      <c r="L55" s="12">
        <f t="shared" si="14"/>
        <v>1.1000000000000001</v>
      </c>
      <c r="M55" s="12">
        <f t="shared" si="15"/>
        <v>1.1000000000000001</v>
      </c>
      <c r="N55" s="12">
        <f t="shared" si="16"/>
        <v>0</v>
      </c>
      <c r="O55" s="12">
        <f t="shared" si="17"/>
        <v>0</v>
      </c>
      <c r="R55" s="77">
        <f>'2 pr._pajamos pagal rūšis'!L38-'9 pr._įstaigų pajamos'!L55</f>
        <v>0</v>
      </c>
    </row>
    <row r="56" spans="1:18" ht="15" customHeight="1" x14ac:dyDescent="0.25">
      <c r="A56" s="13" t="s">
        <v>87</v>
      </c>
      <c r="B56" s="12" t="s">
        <v>14</v>
      </c>
      <c r="C56" s="15" t="s">
        <v>22</v>
      </c>
      <c r="D56" s="16">
        <f t="shared" si="18"/>
        <v>3</v>
      </c>
      <c r="E56" s="16">
        <v>3</v>
      </c>
      <c r="F56" s="16"/>
      <c r="G56" s="16"/>
      <c r="H56" s="10">
        <f t="shared" si="13"/>
        <v>0</v>
      </c>
      <c r="I56" s="10"/>
      <c r="J56" s="10"/>
      <c r="K56" s="10"/>
      <c r="L56" s="12">
        <f t="shared" si="14"/>
        <v>3</v>
      </c>
      <c r="M56" s="12">
        <f t="shared" si="15"/>
        <v>3</v>
      </c>
      <c r="N56" s="12">
        <f t="shared" si="16"/>
        <v>0</v>
      </c>
      <c r="O56" s="12">
        <f t="shared" si="17"/>
        <v>0</v>
      </c>
      <c r="R56" s="77">
        <f>'2 pr._pajamos pagal rūšis'!L39-'9 pr._įstaigų pajamos'!L56</f>
        <v>0</v>
      </c>
    </row>
    <row r="57" spans="1:18" x14ac:dyDescent="0.25">
      <c r="A57" s="5" t="s">
        <v>88</v>
      </c>
      <c r="B57" s="12" t="s">
        <v>15</v>
      </c>
      <c r="C57" s="15" t="s">
        <v>22</v>
      </c>
      <c r="D57" s="16">
        <f t="shared" si="18"/>
        <v>3</v>
      </c>
      <c r="E57" s="16">
        <v>3</v>
      </c>
      <c r="F57" s="16"/>
      <c r="G57" s="16"/>
      <c r="H57" s="10">
        <f t="shared" si="13"/>
        <v>0</v>
      </c>
      <c r="I57" s="10"/>
      <c r="J57" s="10"/>
      <c r="K57" s="10"/>
      <c r="L57" s="12">
        <f t="shared" si="14"/>
        <v>3</v>
      </c>
      <c r="M57" s="12">
        <f t="shared" si="15"/>
        <v>3</v>
      </c>
      <c r="N57" s="12">
        <f t="shared" si="16"/>
        <v>0</v>
      </c>
      <c r="O57" s="12">
        <f t="shared" si="17"/>
        <v>0</v>
      </c>
      <c r="R57" s="77">
        <f>'2 pr._pajamos pagal rūšis'!L40-'9 pr._įstaigų pajamos'!L57</f>
        <v>0</v>
      </c>
    </row>
    <row r="58" spans="1:18" ht="15" customHeight="1" x14ac:dyDescent="0.25">
      <c r="A58" s="5" t="s">
        <v>89</v>
      </c>
      <c r="B58" s="35" t="s">
        <v>16</v>
      </c>
      <c r="C58" s="15" t="s">
        <v>22</v>
      </c>
      <c r="D58" s="16">
        <f t="shared" si="18"/>
        <v>9.3000000000000007</v>
      </c>
      <c r="E58" s="16">
        <v>3.3</v>
      </c>
      <c r="F58" s="16"/>
      <c r="G58" s="16">
        <v>6</v>
      </c>
      <c r="H58" s="10">
        <f t="shared" si="13"/>
        <v>0</v>
      </c>
      <c r="I58" s="10"/>
      <c r="J58" s="10"/>
      <c r="K58" s="10"/>
      <c r="L58" s="12">
        <f t="shared" si="14"/>
        <v>9.3000000000000007</v>
      </c>
      <c r="M58" s="12">
        <f t="shared" si="15"/>
        <v>3.3</v>
      </c>
      <c r="N58" s="12">
        <f t="shared" si="16"/>
        <v>0</v>
      </c>
      <c r="O58" s="12">
        <f t="shared" si="17"/>
        <v>6</v>
      </c>
      <c r="R58" s="77">
        <f>'2 pr._pajamos pagal rūšis'!L41-'9 pr._įstaigų pajamos'!L58</f>
        <v>0</v>
      </c>
    </row>
    <row r="59" spans="1:18" ht="15" customHeight="1" x14ac:dyDescent="0.25">
      <c r="A59" s="5" t="s">
        <v>90</v>
      </c>
      <c r="B59" s="35" t="s">
        <v>17</v>
      </c>
      <c r="C59" s="15" t="s">
        <v>22</v>
      </c>
      <c r="D59" s="16">
        <f t="shared" si="18"/>
        <v>0.2</v>
      </c>
      <c r="E59" s="16">
        <v>0.2</v>
      </c>
      <c r="F59" s="16"/>
      <c r="G59" s="16"/>
      <c r="H59" s="10">
        <f t="shared" si="13"/>
        <v>0</v>
      </c>
      <c r="I59" s="10"/>
      <c r="J59" s="10"/>
      <c r="K59" s="10"/>
      <c r="L59" s="12">
        <f t="shared" si="14"/>
        <v>0.2</v>
      </c>
      <c r="M59" s="12">
        <f t="shared" si="15"/>
        <v>0.2</v>
      </c>
      <c r="N59" s="12">
        <f t="shared" si="16"/>
        <v>0</v>
      </c>
      <c r="O59" s="12">
        <f t="shared" si="17"/>
        <v>0</v>
      </c>
      <c r="R59" s="77">
        <f>'2 pr._pajamos pagal rūšis'!L42-'9 pr._įstaigų pajamos'!L59</f>
        <v>0</v>
      </c>
    </row>
    <row r="60" spans="1:18" ht="15" customHeight="1" x14ac:dyDescent="0.25">
      <c r="A60" s="5" t="s">
        <v>91</v>
      </c>
      <c r="B60" s="35" t="s">
        <v>18</v>
      </c>
      <c r="C60" s="15" t="s">
        <v>22</v>
      </c>
      <c r="D60" s="16">
        <f t="shared" si="18"/>
        <v>2</v>
      </c>
      <c r="E60" s="16">
        <v>1.3</v>
      </c>
      <c r="F60" s="16"/>
      <c r="G60" s="16">
        <v>0.7</v>
      </c>
      <c r="H60" s="10">
        <f t="shared" si="13"/>
        <v>0</v>
      </c>
      <c r="I60" s="10"/>
      <c r="J60" s="10"/>
      <c r="K60" s="10"/>
      <c r="L60" s="12">
        <f t="shared" si="14"/>
        <v>2</v>
      </c>
      <c r="M60" s="12">
        <f t="shared" si="15"/>
        <v>1.3</v>
      </c>
      <c r="N60" s="12">
        <f t="shared" si="16"/>
        <v>0</v>
      </c>
      <c r="O60" s="12">
        <f t="shared" si="17"/>
        <v>0.7</v>
      </c>
      <c r="R60" s="77">
        <f>'2 pr._pajamos pagal rūšis'!L43-'9 pr._įstaigų pajamos'!L60</f>
        <v>0</v>
      </c>
    </row>
    <row r="61" spans="1:18" ht="15" customHeight="1" x14ac:dyDescent="0.25">
      <c r="A61" s="38" t="s">
        <v>92</v>
      </c>
      <c r="B61" s="35" t="s">
        <v>19</v>
      </c>
      <c r="C61" s="15" t="s">
        <v>22</v>
      </c>
      <c r="D61" s="16">
        <f t="shared" si="18"/>
        <v>0.9</v>
      </c>
      <c r="E61" s="16">
        <v>0.9</v>
      </c>
      <c r="F61" s="16"/>
      <c r="G61" s="16"/>
      <c r="H61" s="10">
        <f t="shared" si="13"/>
        <v>0</v>
      </c>
      <c r="I61" s="10"/>
      <c r="J61" s="10"/>
      <c r="K61" s="10"/>
      <c r="L61" s="12">
        <f t="shared" si="14"/>
        <v>0.9</v>
      </c>
      <c r="M61" s="12">
        <f t="shared" si="15"/>
        <v>0.9</v>
      </c>
      <c r="N61" s="12">
        <f t="shared" si="16"/>
        <v>0</v>
      </c>
      <c r="O61" s="12">
        <f t="shared" si="17"/>
        <v>0</v>
      </c>
      <c r="R61" s="77">
        <f>'2 pr._pajamos pagal rūšis'!L44-'9 pr._įstaigų pajamos'!L61</f>
        <v>0</v>
      </c>
    </row>
    <row r="62" spans="1:18" ht="15.95" customHeight="1" x14ac:dyDescent="0.25">
      <c r="A62" s="99" t="s">
        <v>93</v>
      </c>
      <c r="B62" s="21" t="s">
        <v>170</v>
      </c>
      <c r="C62" s="25"/>
      <c r="D62" s="23">
        <f>SUM(D51:D61)</f>
        <v>35.300000000000004</v>
      </c>
      <c r="E62" s="23">
        <f>SUM(E51:E61)</f>
        <v>25.400000000000002</v>
      </c>
      <c r="F62" s="23">
        <f>SUM(F51:F61)</f>
        <v>0</v>
      </c>
      <c r="G62" s="23">
        <f t="shared" ref="G62:O62" si="19">SUM(G51:G61)</f>
        <v>9.8999999999999986</v>
      </c>
      <c r="H62" s="24">
        <f t="shared" si="19"/>
        <v>0</v>
      </c>
      <c r="I62" s="24">
        <f t="shared" si="19"/>
        <v>0</v>
      </c>
      <c r="J62" s="24">
        <f t="shared" si="19"/>
        <v>0</v>
      </c>
      <c r="K62" s="24">
        <f t="shared" si="19"/>
        <v>0</v>
      </c>
      <c r="L62" s="21">
        <f t="shared" si="14"/>
        <v>35.299999999999997</v>
      </c>
      <c r="M62" s="21">
        <f t="shared" si="19"/>
        <v>25.400000000000002</v>
      </c>
      <c r="N62" s="21">
        <f t="shared" si="19"/>
        <v>0</v>
      </c>
      <c r="O62" s="21">
        <f t="shared" si="19"/>
        <v>9.8999999999999986</v>
      </c>
      <c r="R62" s="77">
        <f>'2 pr._pajamos pagal rūšis'!L45-'9 pr._įstaigų pajamos'!L62</f>
        <v>0</v>
      </c>
    </row>
    <row r="63" spans="1:18" ht="15.95" customHeight="1" x14ac:dyDescent="0.25">
      <c r="A63" s="5" t="s">
        <v>94</v>
      </c>
      <c r="B63" s="567" t="s">
        <v>61</v>
      </c>
      <c r="C63" s="568"/>
      <c r="D63" s="568"/>
      <c r="E63" s="568"/>
      <c r="F63" s="568"/>
      <c r="G63" s="568"/>
      <c r="H63" s="568"/>
      <c r="I63" s="568"/>
      <c r="J63" s="568"/>
      <c r="K63" s="568"/>
      <c r="L63" s="568"/>
      <c r="M63" s="568"/>
      <c r="N63" s="568"/>
      <c r="O63" s="568"/>
      <c r="R63" s="77">
        <f>'2 pr._pajamos pagal rūšis'!L46-'9 pr._įstaigų pajamos'!L63</f>
        <v>0</v>
      </c>
    </row>
    <row r="64" spans="1:18" ht="15" customHeight="1" x14ac:dyDescent="0.25">
      <c r="A64" s="38" t="s">
        <v>95</v>
      </c>
      <c r="B64" s="35" t="s">
        <v>20</v>
      </c>
      <c r="C64" s="15" t="s">
        <v>32</v>
      </c>
      <c r="D64" s="16">
        <f>E64+G64</f>
        <v>98.5</v>
      </c>
      <c r="E64" s="16">
        <v>53.2</v>
      </c>
      <c r="F64" s="16"/>
      <c r="G64" s="16">
        <v>45.3</v>
      </c>
      <c r="H64" s="10">
        <f t="shared" ref="H64:H121" si="20">I64+K64</f>
        <v>0</v>
      </c>
      <c r="I64" s="10"/>
      <c r="J64" s="10"/>
      <c r="K64" s="10"/>
      <c r="L64" s="12">
        <f t="shared" ref="L64:L121" si="21">M64+O64</f>
        <v>98.5</v>
      </c>
      <c r="M64" s="11">
        <f t="shared" ref="M64:M65" si="22">E64+I64</f>
        <v>53.2</v>
      </c>
      <c r="N64" s="12">
        <f t="shared" ref="N64:O121" si="23">F64+J64</f>
        <v>0</v>
      </c>
      <c r="O64" s="11">
        <f t="shared" si="23"/>
        <v>45.3</v>
      </c>
      <c r="R64" s="77">
        <f>'2 pr._pajamos pagal rūšis'!L47-'9 pr._įstaigų pajamos'!L64</f>
        <v>0</v>
      </c>
    </row>
    <row r="65" spans="1:18" ht="15" customHeight="1" x14ac:dyDescent="0.25">
      <c r="A65" s="40" t="s">
        <v>96</v>
      </c>
      <c r="B65" s="29" t="s">
        <v>68</v>
      </c>
      <c r="C65" s="30" t="s">
        <v>32</v>
      </c>
      <c r="D65" s="16">
        <f>E65+G65</f>
        <v>0.5</v>
      </c>
      <c r="E65" s="160">
        <v>0.5</v>
      </c>
      <c r="F65" s="160"/>
      <c r="G65" s="160"/>
      <c r="H65" s="10">
        <f t="shared" si="20"/>
        <v>0</v>
      </c>
      <c r="I65" s="79"/>
      <c r="J65" s="79"/>
      <c r="K65" s="79"/>
      <c r="L65" s="12">
        <f t="shared" ref="L65:L66" si="24">M65+O65</f>
        <v>0.5</v>
      </c>
      <c r="M65" s="11">
        <f t="shared" si="22"/>
        <v>0.5</v>
      </c>
      <c r="N65" s="12">
        <f t="shared" ref="N65" si="25">F65+J65</f>
        <v>0</v>
      </c>
      <c r="O65" s="12">
        <f t="shared" ref="O65" si="26">G65+K65</f>
        <v>0</v>
      </c>
      <c r="R65" s="77">
        <f>'2 pr._pajamos pagal rūšis'!L48-'9 pr._įstaigų pajamos'!L65</f>
        <v>0</v>
      </c>
    </row>
    <row r="66" spans="1:18" ht="15.95" customHeight="1" x14ac:dyDescent="0.25">
      <c r="A66" s="20" t="s">
        <v>97</v>
      </c>
      <c r="B66" s="44" t="s">
        <v>171</v>
      </c>
      <c r="C66" s="78"/>
      <c r="D66" s="23">
        <f>D64+D65</f>
        <v>99</v>
      </c>
      <c r="E66" s="23">
        <f t="shared" ref="E66:O66" si="27">E64+E65</f>
        <v>53.7</v>
      </c>
      <c r="F66" s="23">
        <f t="shared" si="27"/>
        <v>0</v>
      </c>
      <c r="G66" s="23">
        <f t="shared" si="27"/>
        <v>45.3</v>
      </c>
      <c r="H66" s="24">
        <f t="shared" si="27"/>
        <v>0</v>
      </c>
      <c r="I66" s="24">
        <f t="shared" si="27"/>
        <v>0</v>
      </c>
      <c r="J66" s="24">
        <f t="shared" si="27"/>
        <v>0</v>
      </c>
      <c r="K66" s="24">
        <f t="shared" si="27"/>
        <v>0</v>
      </c>
      <c r="L66" s="21">
        <f t="shared" si="24"/>
        <v>99</v>
      </c>
      <c r="M66" s="21">
        <f t="shared" si="27"/>
        <v>53.7</v>
      </c>
      <c r="N66" s="21">
        <f t="shared" si="27"/>
        <v>0</v>
      </c>
      <c r="O66" s="21">
        <f t="shared" si="27"/>
        <v>45.3</v>
      </c>
      <c r="R66" s="77">
        <f>'2 pr._pajamos pagal rūšis'!L49-'9 pr._įstaigų pajamos'!L66</f>
        <v>0</v>
      </c>
    </row>
    <row r="67" spans="1:18" ht="15.95" customHeight="1" x14ac:dyDescent="0.25">
      <c r="A67" s="5" t="s">
        <v>98</v>
      </c>
      <c r="B67" s="567" t="s">
        <v>166</v>
      </c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  <c r="O67" s="569"/>
      <c r="R67" s="77">
        <f>'2 pr._pajamos pagal rūšis'!L50-'9 pr._įstaigų pajamos'!L67</f>
        <v>0</v>
      </c>
    </row>
    <row r="68" spans="1:18" ht="15.95" customHeight="1" x14ac:dyDescent="0.25">
      <c r="A68" s="13" t="s">
        <v>99</v>
      </c>
      <c r="B68" s="14" t="s">
        <v>54</v>
      </c>
      <c r="C68" s="81" t="s">
        <v>50</v>
      </c>
      <c r="D68" s="8">
        <f t="shared" ref="D68:D69" si="28">E68+G68</f>
        <v>20.100000000000001</v>
      </c>
      <c r="E68" s="8">
        <v>20.100000000000001</v>
      </c>
      <c r="F68" s="8"/>
      <c r="G68" s="8"/>
      <c r="H68" s="9">
        <f t="shared" ref="H68:H69" si="29">I68+K68</f>
        <v>0</v>
      </c>
      <c r="I68" s="9"/>
      <c r="J68" s="9"/>
      <c r="K68" s="9"/>
      <c r="L68" s="11">
        <f t="shared" ref="L68" si="30">M68+O68</f>
        <v>20.100000000000001</v>
      </c>
      <c r="M68" s="11">
        <f t="shared" ref="M68" si="31">E68+I68</f>
        <v>20.100000000000001</v>
      </c>
      <c r="N68" s="11">
        <f t="shared" ref="N68" si="32">F68+J68</f>
        <v>0</v>
      </c>
      <c r="O68" s="11">
        <f t="shared" ref="O68" si="33">G68+K68</f>
        <v>0</v>
      </c>
      <c r="R68" s="77">
        <f>'2 pr._pajamos pagal rūšis'!L51-'9 pr._įstaigų pajamos'!L68</f>
        <v>0</v>
      </c>
    </row>
    <row r="69" spans="1:18" ht="15.95" customHeight="1" x14ac:dyDescent="0.25">
      <c r="A69" s="13" t="s">
        <v>100</v>
      </c>
      <c r="B69" s="12" t="s">
        <v>33</v>
      </c>
      <c r="C69" s="15" t="s">
        <v>50</v>
      </c>
      <c r="D69" s="8">
        <f t="shared" si="28"/>
        <v>0.1</v>
      </c>
      <c r="E69" s="8">
        <v>0.1</v>
      </c>
      <c r="F69" s="8"/>
      <c r="G69" s="8"/>
      <c r="H69" s="9">
        <f t="shared" si="29"/>
        <v>0</v>
      </c>
      <c r="I69" s="9"/>
      <c r="J69" s="9"/>
      <c r="K69" s="9"/>
      <c r="L69" s="11">
        <f t="shared" ref="L69" si="34">M69+O69</f>
        <v>0.1</v>
      </c>
      <c r="M69" s="11">
        <f t="shared" ref="M69" si="35">E69+I69</f>
        <v>0.1</v>
      </c>
      <c r="N69" s="11">
        <f t="shared" ref="N69" si="36">F69+J69</f>
        <v>0</v>
      </c>
      <c r="O69" s="11">
        <f t="shared" ref="O69" si="37">G69+K69</f>
        <v>0</v>
      </c>
      <c r="R69" s="77">
        <f>'2 pr._pajamos pagal rūšis'!L52-'9 pr._įstaigų pajamos'!L69</f>
        <v>0</v>
      </c>
    </row>
    <row r="70" spans="1:18" ht="15" customHeight="1" x14ac:dyDescent="0.25">
      <c r="A70" s="19" t="s">
        <v>101</v>
      </c>
      <c r="B70" s="80" t="s">
        <v>155</v>
      </c>
      <c r="C70" s="81" t="s">
        <v>50</v>
      </c>
      <c r="D70" s="8">
        <f t="shared" ref="D70:D100" si="38">E70+G70</f>
        <v>2.2999999999999998</v>
      </c>
      <c r="E70" s="8">
        <v>2.2999999999999998</v>
      </c>
      <c r="F70" s="8"/>
      <c r="G70" s="8"/>
      <c r="H70" s="9">
        <f t="shared" si="20"/>
        <v>0</v>
      </c>
      <c r="I70" s="9"/>
      <c r="J70" s="9"/>
      <c r="K70" s="9"/>
      <c r="L70" s="11">
        <f t="shared" si="21"/>
        <v>2.2999999999999998</v>
      </c>
      <c r="M70" s="11">
        <f t="shared" ref="M70:M121" si="39">E70+I70</f>
        <v>2.2999999999999998</v>
      </c>
      <c r="N70" s="11">
        <f t="shared" si="23"/>
        <v>0</v>
      </c>
      <c r="O70" s="11">
        <f t="shared" ref="O70:O121" si="40">G70+K70</f>
        <v>0</v>
      </c>
      <c r="R70" s="77">
        <f>'2 pr._pajamos pagal rūšis'!L53-'9 pr._įstaigų pajamos'!L70</f>
        <v>0</v>
      </c>
    </row>
    <row r="71" spans="1:18" ht="15" customHeight="1" x14ac:dyDescent="0.25">
      <c r="A71" s="5" t="s">
        <v>102</v>
      </c>
      <c r="B71" s="29" t="s">
        <v>385</v>
      </c>
      <c r="C71" s="30" t="s">
        <v>50</v>
      </c>
      <c r="D71" s="16">
        <f t="shared" si="38"/>
        <v>5.3</v>
      </c>
      <c r="E71" s="16">
        <v>5.3</v>
      </c>
      <c r="F71" s="16"/>
      <c r="G71" s="16"/>
      <c r="H71" s="10">
        <f t="shared" si="20"/>
        <v>0</v>
      </c>
      <c r="I71" s="10"/>
      <c r="J71" s="10"/>
      <c r="K71" s="10"/>
      <c r="L71" s="12">
        <f t="shared" si="21"/>
        <v>5.3</v>
      </c>
      <c r="M71" s="12">
        <f t="shared" si="39"/>
        <v>5.3</v>
      </c>
      <c r="N71" s="12">
        <f t="shared" si="23"/>
        <v>0</v>
      </c>
      <c r="O71" s="12">
        <f t="shared" si="40"/>
        <v>0</v>
      </c>
      <c r="R71" s="77">
        <f>'2 pr._pajamos pagal rūšis'!L54-'9 pr._įstaigų pajamos'!L71</f>
        <v>0</v>
      </c>
    </row>
    <row r="72" spans="1:18" ht="15" customHeight="1" x14ac:dyDescent="0.25">
      <c r="A72" s="5" t="s">
        <v>103</v>
      </c>
      <c r="B72" s="12" t="s">
        <v>148</v>
      </c>
      <c r="C72" s="30" t="s">
        <v>50</v>
      </c>
      <c r="D72" s="16">
        <f t="shared" si="38"/>
        <v>5.0999999999999996</v>
      </c>
      <c r="E72" s="16">
        <v>5.0999999999999996</v>
      </c>
      <c r="F72" s="16"/>
      <c r="G72" s="16"/>
      <c r="H72" s="10">
        <f t="shared" si="20"/>
        <v>0</v>
      </c>
      <c r="I72" s="10"/>
      <c r="J72" s="10"/>
      <c r="K72" s="10"/>
      <c r="L72" s="12">
        <f t="shared" si="21"/>
        <v>5.0999999999999996</v>
      </c>
      <c r="M72" s="12">
        <f t="shared" si="39"/>
        <v>5.0999999999999996</v>
      </c>
      <c r="N72" s="12">
        <f t="shared" si="23"/>
        <v>0</v>
      </c>
      <c r="O72" s="12">
        <f t="shared" si="40"/>
        <v>0</v>
      </c>
      <c r="R72" s="77">
        <f>'2 pr._pajamos pagal rūšis'!L55-'9 pr._įstaigų pajamos'!L72</f>
        <v>0</v>
      </c>
    </row>
    <row r="73" spans="1:18" ht="15" customHeight="1" x14ac:dyDescent="0.25">
      <c r="A73" s="32" t="s">
        <v>104</v>
      </c>
      <c r="B73" s="31" t="s">
        <v>322</v>
      </c>
      <c r="C73" s="30" t="s">
        <v>50</v>
      </c>
      <c r="D73" s="16">
        <f t="shared" si="38"/>
        <v>10.4</v>
      </c>
      <c r="E73" s="16">
        <v>10.4</v>
      </c>
      <c r="F73" s="16"/>
      <c r="G73" s="16"/>
      <c r="H73" s="10">
        <f t="shared" si="20"/>
        <v>0</v>
      </c>
      <c r="I73" s="10"/>
      <c r="J73" s="10"/>
      <c r="K73" s="10"/>
      <c r="L73" s="12">
        <f t="shared" si="21"/>
        <v>10.4</v>
      </c>
      <c r="M73" s="12">
        <f t="shared" si="39"/>
        <v>10.4</v>
      </c>
      <c r="N73" s="12">
        <f t="shared" si="23"/>
        <v>0</v>
      </c>
      <c r="O73" s="12">
        <f t="shared" si="40"/>
        <v>0</v>
      </c>
      <c r="R73" s="77">
        <f>'2 pr._pajamos pagal rūšis'!L56-'9 pr._įstaigų pajamos'!L73</f>
        <v>0</v>
      </c>
    </row>
    <row r="74" spans="1:18" ht="15" customHeight="1" x14ac:dyDescent="0.25">
      <c r="A74" s="32" t="s">
        <v>105</v>
      </c>
      <c r="B74" s="29" t="s">
        <v>386</v>
      </c>
      <c r="C74" s="15" t="s">
        <v>50</v>
      </c>
      <c r="D74" s="16">
        <f t="shared" si="38"/>
        <v>38.5</v>
      </c>
      <c r="E74" s="16">
        <v>38.5</v>
      </c>
      <c r="F74" s="16">
        <v>27.9</v>
      </c>
      <c r="G74" s="16"/>
      <c r="H74" s="10">
        <f t="shared" si="20"/>
        <v>0</v>
      </c>
      <c r="I74" s="10"/>
      <c r="J74" s="10"/>
      <c r="K74" s="10"/>
      <c r="L74" s="12">
        <f t="shared" si="21"/>
        <v>38.5</v>
      </c>
      <c r="M74" s="12">
        <f t="shared" si="39"/>
        <v>38.5</v>
      </c>
      <c r="N74" s="12">
        <f t="shared" si="23"/>
        <v>27.9</v>
      </c>
      <c r="O74" s="12">
        <f t="shared" si="40"/>
        <v>0</v>
      </c>
      <c r="R74" s="77">
        <f>'2 pr._pajamos pagal rūšis'!L57-'9 pr._įstaigų pajamos'!L74</f>
        <v>0</v>
      </c>
    </row>
    <row r="75" spans="1:18" ht="15" customHeight="1" x14ac:dyDescent="0.25">
      <c r="A75" s="32" t="s">
        <v>106</v>
      </c>
      <c r="B75" s="29" t="s">
        <v>387</v>
      </c>
      <c r="C75" s="15" t="s">
        <v>50</v>
      </c>
      <c r="D75" s="16">
        <f t="shared" si="38"/>
        <v>16.899999999999999</v>
      </c>
      <c r="E75" s="16">
        <v>16.899999999999999</v>
      </c>
      <c r="F75" s="16"/>
      <c r="G75" s="16"/>
      <c r="H75" s="10">
        <f t="shared" si="20"/>
        <v>0</v>
      </c>
      <c r="I75" s="10"/>
      <c r="J75" s="10"/>
      <c r="K75" s="10"/>
      <c r="L75" s="12">
        <f t="shared" si="21"/>
        <v>16.899999999999999</v>
      </c>
      <c r="M75" s="12">
        <f t="shared" si="39"/>
        <v>16.899999999999999</v>
      </c>
      <c r="N75" s="12">
        <f t="shared" si="23"/>
        <v>0</v>
      </c>
      <c r="O75" s="12">
        <f t="shared" si="40"/>
        <v>0</v>
      </c>
      <c r="R75" s="77">
        <f>'2 pr._pajamos pagal rūšis'!L58-'9 pr._įstaigų pajamos'!L75</f>
        <v>0</v>
      </c>
    </row>
    <row r="76" spans="1:18" ht="15" customHeight="1" x14ac:dyDescent="0.25">
      <c r="A76" s="32" t="s">
        <v>107</v>
      </c>
      <c r="B76" s="29" t="s">
        <v>388</v>
      </c>
      <c r="C76" s="30" t="s">
        <v>50</v>
      </c>
      <c r="D76" s="16">
        <f t="shared" ref="D76" si="41">E76+G76</f>
        <v>0.1</v>
      </c>
      <c r="E76" s="16">
        <v>0.1</v>
      </c>
      <c r="F76" s="16"/>
      <c r="G76" s="16"/>
      <c r="H76" s="10">
        <f t="shared" ref="H76" si="42">I76+K76</f>
        <v>0</v>
      </c>
      <c r="I76" s="10"/>
      <c r="J76" s="10"/>
      <c r="K76" s="10"/>
      <c r="L76" s="12">
        <f t="shared" ref="L76" si="43">M76+O76</f>
        <v>0.1</v>
      </c>
      <c r="M76" s="12">
        <f t="shared" ref="M76" si="44">E76+I76</f>
        <v>0.1</v>
      </c>
      <c r="N76" s="12">
        <f t="shared" ref="N76" si="45">F76+J76</f>
        <v>0</v>
      </c>
      <c r="O76" s="12">
        <f t="shared" ref="O76" si="46">G76+K76</f>
        <v>0</v>
      </c>
      <c r="R76" s="77">
        <f>'2 pr._pajamos pagal rūšis'!L59-'9 pr._įstaigų pajamos'!L76</f>
        <v>0</v>
      </c>
    </row>
    <row r="77" spans="1:18" ht="15" customHeight="1" x14ac:dyDescent="0.25">
      <c r="A77" s="32" t="s">
        <v>151</v>
      </c>
      <c r="B77" s="29" t="s">
        <v>363</v>
      </c>
      <c r="C77" s="15" t="s">
        <v>50</v>
      </c>
      <c r="D77" s="16">
        <f t="shared" si="38"/>
        <v>2.8</v>
      </c>
      <c r="E77" s="16">
        <v>2.8</v>
      </c>
      <c r="F77" s="16"/>
      <c r="G77" s="16"/>
      <c r="H77" s="10">
        <f t="shared" si="20"/>
        <v>0</v>
      </c>
      <c r="I77" s="10"/>
      <c r="J77" s="10"/>
      <c r="K77" s="10"/>
      <c r="L77" s="12">
        <f t="shared" si="21"/>
        <v>2.8</v>
      </c>
      <c r="M77" s="12">
        <f t="shared" si="39"/>
        <v>2.8</v>
      </c>
      <c r="N77" s="12">
        <f t="shared" si="23"/>
        <v>0</v>
      </c>
      <c r="O77" s="12">
        <f t="shared" si="40"/>
        <v>0</v>
      </c>
      <c r="R77" s="77">
        <f>'2 pr._pajamos pagal rūšis'!L60-'9 pr._įstaigų pajamos'!L77</f>
        <v>0</v>
      </c>
    </row>
    <row r="78" spans="1:18" ht="15" customHeight="1" x14ac:dyDescent="0.25">
      <c r="A78" s="32" t="s">
        <v>152</v>
      </c>
      <c r="B78" s="199" t="s">
        <v>45</v>
      </c>
      <c r="C78" s="15" t="s">
        <v>50</v>
      </c>
      <c r="D78" s="16">
        <f t="shared" si="38"/>
        <v>0.1</v>
      </c>
      <c r="E78" s="16">
        <v>0.1</v>
      </c>
      <c r="F78" s="16"/>
      <c r="G78" s="16"/>
      <c r="H78" s="10">
        <f t="shared" si="20"/>
        <v>0</v>
      </c>
      <c r="I78" s="10"/>
      <c r="J78" s="10"/>
      <c r="K78" s="10"/>
      <c r="L78" s="12">
        <f t="shared" ref="L78:L79" si="47">M78+O78</f>
        <v>0.1</v>
      </c>
      <c r="M78" s="12">
        <f t="shared" ref="M78:M79" si="48">E78+I78</f>
        <v>0.1</v>
      </c>
      <c r="N78" s="12">
        <f t="shared" ref="N78:N79" si="49">F78+J78</f>
        <v>0</v>
      </c>
      <c r="O78" s="12">
        <f t="shared" ref="O78:O79" si="50">G78+K78</f>
        <v>0</v>
      </c>
      <c r="R78" s="77">
        <f>'2 pr._pajamos pagal rūšis'!L61-'9 pr._įstaigų pajamos'!L78</f>
        <v>0</v>
      </c>
    </row>
    <row r="79" spans="1:18" ht="15" customHeight="1" x14ac:dyDescent="0.25">
      <c r="A79" s="32" t="s">
        <v>108</v>
      </c>
      <c r="B79" s="12" t="s">
        <v>42</v>
      </c>
      <c r="C79" s="15" t="s">
        <v>50</v>
      </c>
      <c r="D79" s="16">
        <f t="shared" si="38"/>
        <v>0.1</v>
      </c>
      <c r="E79" s="16">
        <v>0.1</v>
      </c>
      <c r="F79" s="16"/>
      <c r="G79" s="16"/>
      <c r="H79" s="10">
        <f t="shared" si="20"/>
        <v>0</v>
      </c>
      <c r="I79" s="10"/>
      <c r="J79" s="10"/>
      <c r="K79" s="10"/>
      <c r="L79" s="12">
        <f t="shared" si="47"/>
        <v>0.1</v>
      </c>
      <c r="M79" s="12">
        <f t="shared" si="48"/>
        <v>0.1</v>
      </c>
      <c r="N79" s="12">
        <f t="shared" si="49"/>
        <v>0</v>
      </c>
      <c r="O79" s="12">
        <f t="shared" si="50"/>
        <v>0</v>
      </c>
      <c r="R79" s="77">
        <f>'2 pr._pajamos pagal rūšis'!L62-'9 pr._įstaigų pajamos'!L79</f>
        <v>0</v>
      </c>
    </row>
    <row r="80" spans="1:18" ht="15" customHeight="1" x14ac:dyDescent="0.25">
      <c r="A80" s="32" t="s">
        <v>153</v>
      </c>
      <c r="B80" s="29" t="s">
        <v>44</v>
      </c>
      <c r="C80" s="15" t="s">
        <v>50</v>
      </c>
      <c r="D80" s="16">
        <f t="shared" si="38"/>
        <v>6.2</v>
      </c>
      <c r="E80" s="16">
        <v>6.2</v>
      </c>
      <c r="F80" s="16"/>
      <c r="G80" s="16"/>
      <c r="H80" s="10">
        <f t="shared" si="20"/>
        <v>0</v>
      </c>
      <c r="I80" s="10"/>
      <c r="J80" s="10"/>
      <c r="K80" s="10"/>
      <c r="L80" s="12">
        <f t="shared" ref="L80" si="51">M80+O80</f>
        <v>6.2</v>
      </c>
      <c r="M80" s="12">
        <f t="shared" ref="M80" si="52">E80+I80</f>
        <v>6.2</v>
      </c>
      <c r="N80" s="12">
        <f t="shared" ref="N80" si="53">F80+J80</f>
        <v>0</v>
      </c>
      <c r="O80" s="12">
        <f t="shared" ref="O80" si="54">G80+K80</f>
        <v>0</v>
      </c>
      <c r="R80" s="77"/>
    </row>
    <row r="81" spans="1:18" ht="15" customHeight="1" x14ac:dyDescent="0.25">
      <c r="A81" s="5" t="s">
        <v>154</v>
      </c>
      <c r="B81" s="33" t="s">
        <v>160</v>
      </c>
      <c r="C81" s="82" t="s">
        <v>50</v>
      </c>
      <c r="D81" s="16">
        <f t="shared" si="38"/>
        <v>7.1</v>
      </c>
      <c r="E81" s="16">
        <v>7.1</v>
      </c>
      <c r="F81" s="16"/>
      <c r="G81" s="16"/>
      <c r="H81" s="10">
        <f t="shared" si="20"/>
        <v>0</v>
      </c>
      <c r="I81" s="10"/>
      <c r="J81" s="10"/>
      <c r="K81" s="10"/>
      <c r="L81" s="12">
        <f t="shared" si="21"/>
        <v>7.1</v>
      </c>
      <c r="M81" s="12">
        <f t="shared" si="39"/>
        <v>7.1</v>
      </c>
      <c r="N81" s="12">
        <f t="shared" si="23"/>
        <v>0</v>
      </c>
      <c r="O81" s="12">
        <f t="shared" si="40"/>
        <v>0</v>
      </c>
      <c r="R81" s="77">
        <f>'2 pr._pajamos pagal rūšis'!L64-'9 pr._įstaigų pajamos'!L81</f>
        <v>0</v>
      </c>
    </row>
    <row r="82" spans="1:18" ht="15" customHeight="1" x14ac:dyDescent="0.25">
      <c r="A82" s="5" t="s">
        <v>109</v>
      </c>
      <c r="B82" s="33" t="s">
        <v>43</v>
      </c>
      <c r="C82" s="82" t="s">
        <v>50</v>
      </c>
      <c r="D82" s="16">
        <f t="shared" si="38"/>
        <v>0.1</v>
      </c>
      <c r="E82" s="16">
        <v>0.1</v>
      </c>
      <c r="F82" s="16"/>
      <c r="G82" s="16"/>
      <c r="H82" s="10">
        <f t="shared" si="20"/>
        <v>0</v>
      </c>
      <c r="I82" s="10"/>
      <c r="J82" s="10"/>
      <c r="K82" s="10"/>
      <c r="L82" s="12">
        <f t="shared" ref="L82" si="55">M82+O82</f>
        <v>0.1</v>
      </c>
      <c r="M82" s="12">
        <f t="shared" ref="M82" si="56">E82+I82</f>
        <v>0.1</v>
      </c>
      <c r="N82" s="12">
        <f t="shared" ref="N82" si="57">F82+J82</f>
        <v>0</v>
      </c>
      <c r="O82" s="12">
        <f t="shared" ref="O82" si="58">G82+K82</f>
        <v>0</v>
      </c>
      <c r="R82" s="77">
        <f>'2 pr._pajamos pagal rūšis'!L65-'9 pr._įstaigų pajamos'!L82</f>
        <v>0</v>
      </c>
    </row>
    <row r="83" spans="1:18" ht="15" customHeight="1" x14ac:dyDescent="0.25">
      <c r="A83" s="5" t="s">
        <v>110</v>
      </c>
      <c r="B83" s="93" t="s">
        <v>46</v>
      </c>
      <c r="C83" s="82" t="s">
        <v>50</v>
      </c>
      <c r="D83" s="16">
        <f t="shared" si="38"/>
        <v>0.1</v>
      </c>
      <c r="E83" s="16">
        <v>0.1</v>
      </c>
      <c r="F83" s="16"/>
      <c r="G83" s="16"/>
      <c r="H83" s="10">
        <f t="shared" si="20"/>
        <v>0</v>
      </c>
      <c r="I83" s="10"/>
      <c r="J83" s="10"/>
      <c r="K83" s="10"/>
      <c r="L83" s="12">
        <f t="shared" ref="L83" si="59">M83+O83</f>
        <v>0.1</v>
      </c>
      <c r="M83" s="12">
        <f t="shared" ref="M83" si="60">E83+I83</f>
        <v>0.1</v>
      </c>
      <c r="N83" s="12">
        <f t="shared" ref="N83" si="61">F83+J83</f>
        <v>0</v>
      </c>
      <c r="O83" s="12">
        <f t="shared" ref="O83" si="62">G83+K83</f>
        <v>0</v>
      </c>
      <c r="R83" s="77">
        <f>'2 pr._pajamos pagal rūšis'!L66-'9 pr._įstaigų pajamos'!L83</f>
        <v>0</v>
      </c>
    </row>
    <row r="84" spans="1:18" ht="15" customHeight="1" x14ac:dyDescent="0.25">
      <c r="A84" s="5" t="s">
        <v>111</v>
      </c>
      <c r="B84" s="33" t="s">
        <v>364</v>
      </c>
      <c r="C84" s="82" t="s">
        <v>50</v>
      </c>
      <c r="D84" s="16">
        <f>E84+G84</f>
        <v>7.2</v>
      </c>
      <c r="E84" s="16">
        <v>7.2</v>
      </c>
      <c r="F84" s="16"/>
      <c r="G84" s="16"/>
      <c r="H84" s="10">
        <f>I84+K84</f>
        <v>0</v>
      </c>
      <c r="I84" s="10"/>
      <c r="J84" s="10"/>
      <c r="K84" s="10"/>
      <c r="L84" s="12">
        <f>M84+O84</f>
        <v>7.2</v>
      </c>
      <c r="M84" s="12">
        <f>E84+I84</f>
        <v>7.2</v>
      </c>
      <c r="N84" s="12">
        <f>F84+J84</f>
        <v>0</v>
      </c>
      <c r="O84" s="12">
        <f>G84+K84</f>
        <v>0</v>
      </c>
      <c r="R84" s="77">
        <f>'2 pr._pajamos pagal rūšis'!L67-'9 pr._įstaigų pajamos'!L84</f>
        <v>0</v>
      </c>
    </row>
    <row r="85" spans="1:18" ht="15" customHeight="1" x14ac:dyDescent="0.25">
      <c r="A85" s="5" t="s">
        <v>112</v>
      </c>
      <c r="B85" s="33" t="s">
        <v>41</v>
      </c>
      <c r="C85" s="82" t="s">
        <v>50</v>
      </c>
      <c r="D85" s="16">
        <f t="shared" si="38"/>
        <v>27.2</v>
      </c>
      <c r="E85" s="16">
        <v>27.2</v>
      </c>
      <c r="F85" s="16"/>
      <c r="G85" s="16"/>
      <c r="H85" s="10">
        <f t="shared" si="20"/>
        <v>0</v>
      </c>
      <c r="I85" s="10"/>
      <c r="J85" s="10"/>
      <c r="K85" s="10"/>
      <c r="L85" s="12">
        <f t="shared" si="21"/>
        <v>27.2</v>
      </c>
      <c r="M85" s="12">
        <f t="shared" si="39"/>
        <v>27.2</v>
      </c>
      <c r="N85" s="12">
        <f t="shared" si="23"/>
        <v>0</v>
      </c>
      <c r="O85" s="12">
        <f t="shared" si="40"/>
        <v>0</v>
      </c>
      <c r="R85" s="77">
        <f>'2 pr._pajamos pagal rūšis'!L68-'9 pr._įstaigų pajamos'!L85</f>
        <v>0</v>
      </c>
    </row>
    <row r="86" spans="1:18" ht="15" customHeight="1" x14ac:dyDescent="0.25">
      <c r="A86" s="5" t="s">
        <v>113</v>
      </c>
      <c r="B86" s="34" t="s">
        <v>365</v>
      </c>
      <c r="C86" s="82" t="s">
        <v>50</v>
      </c>
      <c r="D86" s="16">
        <f>E86+G86</f>
        <v>16.3</v>
      </c>
      <c r="E86" s="16">
        <v>16.3</v>
      </c>
      <c r="F86" s="16"/>
      <c r="G86" s="16"/>
      <c r="H86" s="10">
        <f>I86+K86</f>
        <v>0</v>
      </c>
      <c r="I86" s="10"/>
      <c r="J86" s="10"/>
      <c r="K86" s="10"/>
      <c r="L86" s="12">
        <f>M86+O86</f>
        <v>16.3</v>
      </c>
      <c r="M86" s="12">
        <f>E86+I86</f>
        <v>16.3</v>
      </c>
      <c r="N86" s="12">
        <f>F86+J86</f>
        <v>0</v>
      </c>
      <c r="O86" s="12">
        <f>G86+K86</f>
        <v>0</v>
      </c>
      <c r="R86" s="77">
        <f>'2 pr._pajamos pagal rūšis'!L69-'9 pr._įstaigų pajamos'!L86</f>
        <v>0</v>
      </c>
    </row>
    <row r="87" spans="1:18" ht="15" customHeight="1" x14ac:dyDescent="0.25">
      <c r="A87" s="5" t="s">
        <v>161</v>
      </c>
      <c r="B87" s="34" t="s">
        <v>40</v>
      </c>
      <c r="C87" s="82" t="s">
        <v>50</v>
      </c>
      <c r="D87" s="16">
        <f t="shared" si="38"/>
        <v>21.4</v>
      </c>
      <c r="E87" s="16">
        <v>21.4</v>
      </c>
      <c r="F87" s="16"/>
      <c r="G87" s="16"/>
      <c r="H87" s="10">
        <f t="shared" si="20"/>
        <v>0</v>
      </c>
      <c r="I87" s="10"/>
      <c r="J87" s="10"/>
      <c r="K87" s="10"/>
      <c r="L87" s="12">
        <f t="shared" si="21"/>
        <v>21.4</v>
      </c>
      <c r="M87" s="12">
        <f t="shared" si="39"/>
        <v>21.4</v>
      </c>
      <c r="N87" s="12">
        <f t="shared" si="23"/>
        <v>0</v>
      </c>
      <c r="O87" s="12">
        <f t="shared" si="40"/>
        <v>0</v>
      </c>
      <c r="R87" s="77">
        <f>'2 pr._pajamos pagal rūšis'!L70-'9 pr._įstaigų pajamos'!L87</f>
        <v>0</v>
      </c>
    </row>
    <row r="88" spans="1:18" ht="15" customHeight="1" x14ac:dyDescent="0.25">
      <c r="A88" s="5" t="s">
        <v>114</v>
      </c>
      <c r="B88" s="29" t="s">
        <v>500</v>
      </c>
      <c r="C88" s="30" t="s">
        <v>50</v>
      </c>
      <c r="D88" s="16">
        <f t="shared" si="38"/>
        <v>8.1</v>
      </c>
      <c r="E88" s="16">
        <v>8.1</v>
      </c>
      <c r="F88" s="16"/>
      <c r="G88" s="16"/>
      <c r="H88" s="10">
        <f t="shared" si="20"/>
        <v>0</v>
      </c>
      <c r="I88" s="10"/>
      <c r="J88" s="10"/>
      <c r="K88" s="10"/>
      <c r="L88" s="12">
        <f t="shared" si="21"/>
        <v>8.1</v>
      </c>
      <c r="M88" s="12">
        <f t="shared" si="39"/>
        <v>8.1</v>
      </c>
      <c r="N88" s="12">
        <f t="shared" si="23"/>
        <v>0</v>
      </c>
      <c r="O88" s="12">
        <f t="shared" si="40"/>
        <v>0</v>
      </c>
      <c r="R88" s="77">
        <f>'2 pr._pajamos pagal rūšis'!L71-'9 pr._įstaigų pajamos'!L88</f>
        <v>0</v>
      </c>
    </row>
    <row r="89" spans="1:18" ht="15" customHeight="1" x14ac:dyDescent="0.25">
      <c r="A89" s="5" t="s">
        <v>115</v>
      </c>
      <c r="B89" s="29" t="s">
        <v>149</v>
      </c>
      <c r="C89" s="30" t="s">
        <v>50</v>
      </c>
      <c r="D89" s="16">
        <f t="shared" si="38"/>
        <v>89.2</v>
      </c>
      <c r="E89" s="16">
        <v>89.2</v>
      </c>
      <c r="F89" s="16"/>
      <c r="G89" s="16"/>
      <c r="H89" s="10">
        <f t="shared" si="20"/>
        <v>0</v>
      </c>
      <c r="I89" s="10"/>
      <c r="J89" s="10"/>
      <c r="K89" s="10"/>
      <c r="L89" s="12">
        <f t="shared" si="21"/>
        <v>89.2</v>
      </c>
      <c r="M89" s="12">
        <f t="shared" si="39"/>
        <v>89.2</v>
      </c>
      <c r="N89" s="12">
        <f t="shared" si="23"/>
        <v>0</v>
      </c>
      <c r="O89" s="12">
        <f t="shared" si="40"/>
        <v>0</v>
      </c>
      <c r="R89" s="77">
        <f>'2 pr._pajamos pagal rūšis'!L72-'9 pr._įstaigų pajamos'!L89</f>
        <v>0</v>
      </c>
    </row>
    <row r="90" spans="1:18" ht="15" customHeight="1" x14ac:dyDescent="0.25">
      <c r="A90" s="5" t="s">
        <v>116</v>
      </c>
      <c r="B90" s="29" t="s">
        <v>34</v>
      </c>
      <c r="C90" s="30" t="s">
        <v>50</v>
      </c>
      <c r="D90" s="16">
        <f t="shared" si="38"/>
        <v>44.2</v>
      </c>
      <c r="E90" s="16">
        <v>44.2</v>
      </c>
      <c r="F90" s="16"/>
      <c r="G90" s="16"/>
      <c r="H90" s="10">
        <f t="shared" si="20"/>
        <v>0</v>
      </c>
      <c r="I90" s="10"/>
      <c r="J90" s="10"/>
      <c r="K90" s="10"/>
      <c r="L90" s="12">
        <f t="shared" si="21"/>
        <v>44.2</v>
      </c>
      <c r="M90" s="12">
        <f t="shared" si="39"/>
        <v>44.2</v>
      </c>
      <c r="N90" s="12">
        <f t="shared" si="23"/>
        <v>0</v>
      </c>
      <c r="O90" s="12">
        <f t="shared" si="40"/>
        <v>0</v>
      </c>
      <c r="R90" s="77">
        <f>'2 pr._pajamos pagal rūšis'!L73-'9 pr._įstaigų pajamos'!L90</f>
        <v>0</v>
      </c>
    </row>
    <row r="91" spans="1:18" ht="15" customHeight="1" x14ac:dyDescent="0.25">
      <c r="A91" s="5" t="s">
        <v>117</v>
      </c>
      <c r="B91" s="29" t="s">
        <v>36</v>
      </c>
      <c r="C91" s="30" t="s">
        <v>50</v>
      </c>
      <c r="D91" s="16">
        <f t="shared" si="38"/>
        <v>42.5</v>
      </c>
      <c r="E91" s="16">
        <v>42.5</v>
      </c>
      <c r="F91" s="16"/>
      <c r="G91" s="16"/>
      <c r="H91" s="10">
        <f t="shared" si="20"/>
        <v>0</v>
      </c>
      <c r="I91" s="10"/>
      <c r="J91" s="10"/>
      <c r="K91" s="10"/>
      <c r="L91" s="12">
        <f t="shared" si="21"/>
        <v>42.5</v>
      </c>
      <c r="M91" s="12">
        <f t="shared" si="39"/>
        <v>42.5</v>
      </c>
      <c r="N91" s="12">
        <f t="shared" si="23"/>
        <v>0</v>
      </c>
      <c r="O91" s="12">
        <f t="shared" si="40"/>
        <v>0</v>
      </c>
      <c r="R91" s="77">
        <f>'2 pr._pajamos pagal rūšis'!L74-'9 pr._įstaigų pajamos'!L91</f>
        <v>0</v>
      </c>
    </row>
    <row r="92" spans="1:18" ht="15" customHeight="1" x14ac:dyDescent="0.25">
      <c r="A92" s="5" t="s">
        <v>118</v>
      </c>
      <c r="B92" s="29" t="s">
        <v>38</v>
      </c>
      <c r="C92" s="30" t="s">
        <v>50</v>
      </c>
      <c r="D92" s="16">
        <f t="shared" si="38"/>
        <v>83</v>
      </c>
      <c r="E92" s="16">
        <v>83</v>
      </c>
      <c r="F92" s="16"/>
      <c r="G92" s="16"/>
      <c r="H92" s="10">
        <f t="shared" si="20"/>
        <v>0</v>
      </c>
      <c r="I92" s="10"/>
      <c r="J92" s="10"/>
      <c r="K92" s="10"/>
      <c r="L92" s="12">
        <f t="shared" si="21"/>
        <v>83</v>
      </c>
      <c r="M92" s="12">
        <f t="shared" si="39"/>
        <v>83</v>
      </c>
      <c r="N92" s="12">
        <f t="shared" si="23"/>
        <v>0</v>
      </c>
      <c r="O92" s="12">
        <f t="shared" si="40"/>
        <v>0</v>
      </c>
      <c r="R92" s="77">
        <f>'2 pr._pajamos pagal rūšis'!L75-'9 pr._įstaigų pajamos'!L92</f>
        <v>0</v>
      </c>
    </row>
    <row r="93" spans="1:18" ht="16.5" customHeight="1" x14ac:dyDescent="0.25">
      <c r="A93" s="5" t="s">
        <v>157</v>
      </c>
      <c r="B93" s="12" t="s">
        <v>37</v>
      </c>
      <c r="C93" s="30" t="s">
        <v>50</v>
      </c>
      <c r="D93" s="16">
        <f t="shared" si="38"/>
        <v>44.7</v>
      </c>
      <c r="E93" s="16">
        <v>44.7</v>
      </c>
      <c r="F93" s="16"/>
      <c r="G93" s="16"/>
      <c r="H93" s="10">
        <f t="shared" si="20"/>
        <v>0</v>
      </c>
      <c r="I93" s="10"/>
      <c r="J93" s="10"/>
      <c r="K93" s="10"/>
      <c r="L93" s="12">
        <f t="shared" si="21"/>
        <v>44.7</v>
      </c>
      <c r="M93" s="12">
        <f t="shared" si="39"/>
        <v>44.7</v>
      </c>
      <c r="N93" s="12">
        <f t="shared" si="23"/>
        <v>0</v>
      </c>
      <c r="O93" s="12">
        <f t="shared" si="40"/>
        <v>0</v>
      </c>
      <c r="R93" s="77">
        <f>'2 pr._pajamos pagal rūšis'!L76-'9 pr._įstaigų pajamos'!L93</f>
        <v>0</v>
      </c>
    </row>
    <row r="94" spans="1:18" x14ac:dyDescent="0.25">
      <c r="A94" s="5" t="s">
        <v>119</v>
      </c>
      <c r="B94" s="35" t="s">
        <v>35</v>
      </c>
      <c r="C94" s="15" t="s">
        <v>50</v>
      </c>
      <c r="D94" s="16">
        <f t="shared" si="38"/>
        <v>87.3</v>
      </c>
      <c r="E94" s="16">
        <v>87.3</v>
      </c>
      <c r="F94" s="16"/>
      <c r="G94" s="16"/>
      <c r="H94" s="10">
        <f t="shared" si="20"/>
        <v>0</v>
      </c>
      <c r="I94" s="10"/>
      <c r="J94" s="10"/>
      <c r="K94" s="10"/>
      <c r="L94" s="12">
        <f t="shared" si="21"/>
        <v>87.3</v>
      </c>
      <c r="M94" s="12">
        <f t="shared" si="39"/>
        <v>87.3</v>
      </c>
      <c r="N94" s="12">
        <f t="shared" si="23"/>
        <v>0</v>
      </c>
      <c r="O94" s="12">
        <f t="shared" si="40"/>
        <v>0</v>
      </c>
      <c r="R94" s="77">
        <f>'2 pr._pajamos pagal rūšis'!L77-'9 pr._įstaigų pajamos'!L94</f>
        <v>0</v>
      </c>
    </row>
    <row r="95" spans="1:18" ht="15" customHeight="1" x14ac:dyDescent="0.25">
      <c r="A95" s="38" t="s">
        <v>120</v>
      </c>
      <c r="B95" s="36" t="s">
        <v>39</v>
      </c>
      <c r="C95" s="15" t="s">
        <v>50</v>
      </c>
      <c r="D95" s="16">
        <f t="shared" si="38"/>
        <v>10.9</v>
      </c>
      <c r="E95" s="16">
        <v>10.9</v>
      </c>
      <c r="F95" s="16"/>
      <c r="G95" s="16"/>
      <c r="H95" s="10">
        <f t="shared" si="20"/>
        <v>0</v>
      </c>
      <c r="I95" s="10"/>
      <c r="J95" s="10"/>
      <c r="K95" s="10"/>
      <c r="L95" s="12">
        <f t="shared" si="21"/>
        <v>10.9</v>
      </c>
      <c r="M95" s="12">
        <f t="shared" si="39"/>
        <v>10.9</v>
      </c>
      <c r="N95" s="12">
        <f t="shared" si="23"/>
        <v>0</v>
      </c>
      <c r="O95" s="12">
        <f t="shared" si="40"/>
        <v>0</v>
      </c>
      <c r="R95" s="77">
        <f>'2 pr._pajamos pagal rūšis'!L78-'9 pr._įstaigų pajamos'!L95</f>
        <v>0</v>
      </c>
    </row>
    <row r="96" spans="1:18" ht="15" customHeight="1" x14ac:dyDescent="0.25">
      <c r="A96" s="13" t="s">
        <v>121</v>
      </c>
      <c r="B96" s="35" t="s">
        <v>48</v>
      </c>
      <c r="C96" s="15" t="s">
        <v>50</v>
      </c>
      <c r="D96" s="16">
        <f t="shared" si="38"/>
        <v>3.5</v>
      </c>
      <c r="E96" s="16">
        <v>3.5</v>
      </c>
      <c r="F96" s="16">
        <v>2</v>
      </c>
      <c r="G96" s="16"/>
      <c r="H96" s="10">
        <f t="shared" si="20"/>
        <v>0</v>
      </c>
      <c r="I96" s="10"/>
      <c r="J96" s="10"/>
      <c r="K96" s="10"/>
      <c r="L96" s="12">
        <f t="shared" si="21"/>
        <v>3.5</v>
      </c>
      <c r="M96" s="12">
        <f t="shared" si="39"/>
        <v>3.5</v>
      </c>
      <c r="N96" s="12">
        <f t="shared" si="23"/>
        <v>2</v>
      </c>
      <c r="O96" s="12">
        <f t="shared" si="40"/>
        <v>0</v>
      </c>
      <c r="R96" s="77">
        <f>'2 pr._pajamos pagal rūšis'!L79-'9 pr._įstaigų pajamos'!L96</f>
        <v>0</v>
      </c>
    </row>
    <row r="97" spans="1:18" ht="15" customHeight="1" x14ac:dyDescent="0.25">
      <c r="A97" s="19" t="s">
        <v>122</v>
      </c>
      <c r="B97" s="35" t="s">
        <v>47</v>
      </c>
      <c r="C97" s="15" t="s">
        <v>50</v>
      </c>
      <c r="D97" s="16">
        <f t="shared" si="38"/>
        <v>53.1</v>
      </c>
      <c r="E97" s="16">
        <v>53.1</v>
      </c>
      <c r="F97" s="16">
        <v>39.1</v>
      </c>
      <c r="G97" s="16"/>
      <c r="H97" s="10">
        <f t="shared" si="20"/>
        <v>0</v>
      </c>
      <c r="I97" s="10"/>
      <c r="J97" s="10"/>
      <c r="K97" s="10"/>
      <c r="L97" s="12">
        <f t="shared" si="21"/>
        <v>53.1</v>
      </c>
      <c r="M97" s="12">
        <f t="shared" si="39"/>
        <v>53.1</v>
      </c>
      <c r="N97" s="12">
        <f t="shared" si="23"/>
        <v>39.1</v>
      </c>
      <c r="O97" s="12">
        <f t="shared" si="40"/>
        <v>0</v>
      </c>
      <c r="R97" s="77">
        <f>'2 pr._pajamos pagal rūšis'!L80-'9 pr._įstaigų pajamos'!L97</f>
        <v>0</v>
      </c>
    </row>
    <row r="98" spans="1:18" ht="15" customHeight="1" x14ac:dyDescent="0.25">
      <c r="A98" s="343" t="s">
        <v>123</v>
      </c>
      <c r="B98" s="35" t="s">
        <v>63</v>
      </c>
      <c r="C98" s="15" t="s">
        <v>50</v>
      </c>
      <c r="D98" s="16">
        <f t="shared" si="38"/>
        <v>13.9</v>
      </c>
      <c r="E98" s="16">
        <v>13.9</v>
      </c>
      <c r="F98" s="16">
        <v>4.5999999999999996</v>
      </c>
      <c r="G98" s="16"/>
      <c r="H98" s="10">
        <f t="shared" si="20"/>
        <v>0</v>
      </c>
      <c r="I98" s="10"/>
      <c r="J98" s="10"/>
      <c r="K98" s="10"/>
      <c r="L98" s="12">
        <f t="shared" si="21"/>
        <v>13.9</v>
      </c>
      <c r="M98" s="12">
        <f t="shared" si="39"/>
        <v>13.9</v>
      </c>
      <c r="N98" s="12">
        <f t="shared" si="23"/>
        <v>4.5999999999999996</v>
      </c>
      <c r="O98" s="12">
        <f t="shared" si="40"/>
        <v>0</v>
      </c>
      <c r="R98" s="77">
        <f>'2 pr._pajamos pagal rūšis'!L81-'9 pr._įstaigų pajamos'!L98</f>
        <v>0</v>
      </c>
    </row>
    <row r="99" spans="1:18" ht="15" customHeight="1" x14ac:dyDescent="0.25">
      <c r="A99" s="32" t="s">
        <v>124</v>
      </c>
      <c r="B99" s="35" t="s">
        <v>49</v>
      </c>
      <c r="C99" s="15" t="s">
        <v>50</v>
      </c>
      <c r="D99" s="16">
        <f t="shared" si="38"/>
        <v>30</v>
      </c>
      <c r="E99" s="16">
        <v>30</v>
      </c>
      <c r="F99" s="16"/>
      <c r="G99" s="16"/>
      <c r="H99" s="10">
        <f t="shared" si="20"/>
        <v>0</v>
      </c>
      <c r="I99" s="10"/>
      <c r="J99" s="10"/>
      <c r="K99" s="10"/>
      <c r="L99" s="12">
        <f t="shared" si="21"/>
        <v>30</v>
      </c>
      <c r="M99" s="12">
        <f t="shared" si="39"/>
        <v>30</v>
      </c>
      <c r="N99" s="12">
        <f t="shared" si="23"/>
        <v>0</v>
      </c>
      <c r="O99" s="12">
        <f t="shared" si="40"/>
        <v>0</v>
      </c>
      <c r="R99" s="77">
        <f>'2 pr._pajamos pagal rūšis'!L82-'9 pr._įstaigų pajamos'!L99</f>
        <v>0</v>
      </c>
    </row>
    <row r="100" spans="1:18" s="37" customFormat="1" ht="15" customHeight="1" x14ac:dyDescent="0.25">
      <c r="A100" s="32" t="s">
        <v>125</v>
      </c>
      <c r="B100" s="35" t="s">
        <v>163</v>
      </c>
      <c r="C100" s="15" t="s">
        <v>50</v>
      </c>
      <c r="D100" s="16">
        <f t="shared" si="38"/>
        <v>9.8000000000000007</v>
      </c>
      <c r="E100" s="16">
        <v>9.8000000000000007</v>
      </c>
      <c r="F100" s="16"/>
      <c r="G100" s="16"/>
      <c r="H100" s="10">
        <f t="shared" si="20"/>
        <v>0</v>
      </c>
      <c r="I100" s="10"/>
      <c r="J100" s="10"/>
      <c r="K100" s="10"/>
      <c r="L100" s="12">
        <f t="shared" si="21"/>
        <v>9.8000000000000007</v>
      </c>
      <c r="M100" s="12">
        <f t="shared" si="39"/>
        <v>9.8000000000000007</v>
      </c>
      <c r="N100" s="12">
        <f t="shared" si="23"/>
        <v>0</v>
      </c>
      <c r="O100" s="12">
        <f t="shared" si="40"/>
        <v>0</v>
      </c>
      <c r="R100" s="77">
        <f>'2 pr._pajamos pagal rūšis'!L83-'9 pr._įstaigų pajamos'!L100</f>
        <v>0</v>
      </c>
    </row>
    <row r="101" spans="1:18" ht="15.95" customHeight="1" x14ac:dyDescent="0.25">
      <c r="A101" s="345" t="s">
        <v>126</v>
      </c>
      <c r="B101" s="21" t="s">
        <v>172</v>
      </c>
      <c r="C101" s="25"/>
      <c r="D101" s="23">
        <f t="shared" ref="D101:K101" si="63">SUM(D68:D100)</f>
        <v>707.59999999999991</v>
      </c>
      <c r="E101" s="23">
        <f t="shared" si="63"/>
        <v>707.59999999999991</v>
      </c>
      <c r="F101" s="23">
        <f t="shared" si="63"/>
        <v>73.599999999999994</v>
      </c>
      <c r="G101" s="23">
        <f t="shared" si="63"/>
        <v>0</v>
      </c>
      <c r="H101" s="24">
        <f t="shared" si="63"/>
        <v>0</v>
      </c>
      <c r="I101" s="24">
        <f t="shared" si="63"/>
        <v>0</v>
      </c>
      <c r="J101" s="24">
        <f t="shared" si="63"/>
        <v>0</v>
      </c>
      <c r="K101" s="24">
        <f t="shared" si="63"/>
        <v>0</v>
      </c>
      <c r="L101" s="21">
        <f t="shared" si="21"/>
        <v>707.59999999999991</v>
      </c>
      <c r="M101" s="21">
        <f>SUM(M68:M100)</f>
        <v>707.59999999999991</v>
      </c>
      <c r="N101" s="21">
        <f>SUM(N68:N100)</f>
        <v>73.599999999999994</v>
      </c>
      <c r="O101" s="21">
        <f>SUM(O68:O100)</f>
        <v>0</v>
      </c>
      <c r="R101" s="77">
        <f>'2 pr._pajamos pagal rūšis'!L84-'9 pr._įstaigų pajamos'!L101</f>
        <v>0</v>
      </c>
    </row>
    <row r="102" spans="1:18" ht="15.95" customHeight="1" x14ac:dyDescent="0.25">
      <c r="A102" s="32" t="s">
        <v>127</v>
      </c>
      <c r="B102" s="567" t="s">
        <v>64</v>
      </c>
      <c r="C102" s="568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568"/>
      <c r="O102" s="568"/>
      <c r="R102" s="77">
        <f>'2 pr._pajamos pagal rūšis'!L85-'9 pr._įstaigų pajamos'!L102</f>
        <v>0</v>
      </c>
    </row>
    <row r="103" spans="1:18" ht="15" customHeight="1" x14ac:dyDescent="0.25">
      <c r="A103" s="32" t="s">
        <v>128</v>
      </c>
      <c r="B103" s="29" t="s">
        <v>7</v>
      </c>
      <c r="C103" s="39" t="s">
        <v>30</v>
      </c>
      <c r="D103" s="16">
        <f t="shared" ref="D103:D116" si="64">E103+G103</f>
        <v>0.8</v>
      </c>
      <c r="E103" s="16">
        <v>0.8</v>
      </c>
      <c r="F103" s="16"/>
      <c r="G103" s="16"/>
      <c r="H103" s="10">
        <f t="shared" si="20"/>
        <v>0</v>
      </c>
      <c r="I103" s="10"/>
      <c r="J103" s="10"/>
      <c r="K103" s="10"/>
      <c r="L103" s="12">
        <f t="shared" si="21"/>
        <v>0.8</v>
      </c>
      <c r="M103" s="12">
        <f t="shared" si="39"/>
        <v>0.8</v>
      </c>
      <c r="N103" s="12">
        <f t="shared" si="23"/>
        <v>0</v>
      </c>
      <c r="O103" s="12">
        <f t="shared" si="40"/>
        <v>0</v>
      </c>
      <c r="R103" s="77">
        <f>'2 pr._pajamos pagal rūšis'!L86-'9 pr._įstaigų pajamos'!L103</f>
        <v>0</v>
      </c>
    </row>
    <row r="104" spans="1:18" ht="15" customHeight="1" x14ac:dyDescent="0.25">
      <c r="A104" s="32" t="s">
        <v>129</v>
      </c>
      <c r="B104" s="29" t="s">
        <v>10</v>
      </c>
      <c r="C104" s="39" t="s">
        <v>30</v>
      </c>
      <c r="D104" s="16">
        <f t="shared" si="64"/>
        <v>0.8</v>
      </c>
      <c r="E104" s="16">
        <v>0.8</v>
      </c>
      <c r="F104" s="16"/>
      <c r="G104" s="16"/>
      <c r="H104" s="10">
        <f t="shared" si="20"/>
        <v>0</v>
      </c>
      <c r="I104" s="10"/>
      <c r="J104" s="10"/>
      <c r="K104" s="10"/>
      <c r="L104" s="12">
        <f t="shared" si="21"/>
        <v>0.8</v>
      </c>
      <c r="M104" s="12">
        <f t="shared" si="39"/>
        <v>0.8</v>
      </c>
      <c r="N104" s="12">
        <f t="shared" si="23"/>
        <v>0</v>
      </c>
      <c r="O104" s="12">
        <f t="shared" si="40"/>
        <v>0</v>
      </c>
      <c r="R104" s="77">
        <f>'2 pr._pajamos pagal rūšis'!L87-'9 pr._įstaigų pajamos'!L104</f>
        <v>0</v>
      </c>
    </row>
    <row r="105" spans="1:18" ht="15" customHeight="1" x14ac:dyDescent="0.25">
      <c r="A105" s="32" t="s">
        <v>130</v>
      </c>
      <c r="B105" s="29" t="s">
        <v>11</v>
      </c>
      <c r="C105" s="39" t="s">
        <v>30</v>
      </c>
      <c r="D105" s="16">
        <f t="shared" si="64"/>
        <v>1.2</v>
      </c>
      <c r="E105" s="16">
        <v>1.2</v>
      </c>
      <c r="F105" s="16"/>
      <c r="G105" s="16"/>
      <c r="H105" s="10">
        <f t="shared" si="20"/>
        <v>0</v>
      </c>
      <c r="I105" s="10"/>
      <c r="J105" s="10"/>
      <c r="K105" s="10"/>
      <c r="L105" s="12">
        <f t="shared" si="21"/>
        <v>1.2</v>
      </c>
      <c r="M105" s="12">
        <f t="shared" si="39"/>
        <v>1.2</v>
      </c>
      <c r="N105" s="12">
        <f t="shared" si="23"/>
        <v>0</v>
      </c>
      <c r="O105" s="12">
        <f t="shared" si="40"/>
        <v>0</v>
      </c>
      <c r="R105" s="77">
        <f>'2 pr._pajamos pagal rūšis'!L88-'9 pr._įstaigų pajamos'!L105</f>
        <v>0</v>
      </c>
    </row>
    <row r="106" spans="1:18" ht="15" customHeight="1" x14ac:dyDescent="0.25">
      <c r="A106" s="32" t="s">
        <v>158</v>
      </c>
      <c r="B106" s="29" t="s">
        <v>15</v>
      </c>
      <c r="C106" s="39" t="s">
        <v>30</v>
      </c>
      <c r="D106" s="16">
        <f t="shared" si="64"/>
        <v>0.8</v>
      </c>
      <c r="E106" s="16">
        <v>0.8</v>
      </c>
      <c r="F106" s="16"/>
      <c r="G106" s="16"/>
      <c r="H106" s="10">
        <f t="shared" si="20"/>
        <v>0</v>
      </c>
      <c r="I106" s="10"/>
      <c r="J106" s="10"/>
      <c r="K106" s="10"/>
      <c r="L106" s="12">
        <f t="shared" si="21"/>
        <v>0.8</v>
      </c>
      <c r="M106" s="12">
        <f t="shared" si="39"/>
        <v>0.8</v>
      </c>
      <c r="N106" s="12">
        <f t="shared" si="23"/>
        <v>0</v>
      </c>
      <c r="O106" s="12">
        <f t="shared" si="40"/>
        <v>0</v>
      </c>
      <c r="R106" s="77">
        <f>'2 pr._pajamos pagal rūšis'!L89-'9 pr._įstaigų pajamos'!L106</f>
        <v>0</v>
      </c>
    </row>
    <row r="107" spans="1:18" ht="15" customHeight="1" x14ac:dyDescent="0.25">
      <c r="A107" s="32" t="s">
        <v>131</v>
      </c>
      <c r="B107" s="29" t="s">
        <v>16</v>
      </c>
      <c r="C107" s="39" t="s">
        <v>30</v>
      </c>
      <c r="D107" s="16">
        <f t="shared" si="64"/>
        <v>1.2</v>
      </c>
      <c r="E107" s="16">
        <v>1.2</v>
      </c>
      <c r="F107" s="16"/>
      <c r="G107" s="16"/>
      <c r="H107" s="10">
        <f t="shared" si="20"/>
        <v>0</v>
      </c>
      <c r="I107" s="10"/>
      <c r="J107" s="10"/>
      <c r="K107" s="10"/>
      <c r="L107" s="12">
        <f t="shared" ref="L107" si="65">M107+O107</f>
        <v>1.2</v>
      </c>
      <c r="M107" s="12">
        <f t="shared" ref="M107" si="66">E107+I107</f>
        <v>1.2</v>
      </c>
      <c r="N107" s="12">
        <f t="shared" ref="N107" si="67">F107+J107</f>
        <v>0</v>
      </c>
      <c r="O107" s="12">
        <f t="shared" ref="O107" si="68">G107+K107</f>
        <v>0</v>
      </c>
      <c r="R107" s="77"/>
    </row>
    <row r="108" spans="1:18" ht="15" customHeight="1" x14ac:dyDescent="0.25">
      <c r="A108" s="32" t="s">
        <v>132</v>
      </c>
      <c r="B108" s="29" t="s">
        <v>27</v>
      </c>
      <c r="C108" s="39" t="s">
        <v>30</v>
      </c>
      <c r="D108" s="16">
        <f t="shared" si="64"/>
        <v>15.4</v>
      </c>
      <c r="E108" s="16">
        <v>15.4</v>
      </c>
      <c r="F108" s="16"/>
      <c r="G108" s="16"/>
      <c r="H108" s="10">
        <f t="shared" si="20"/>
        <v>0</v>
      </c>
      <c r="I108" s="10"/>
      <c r="J108" s="10"/>
      <c r="K108" s="10"/>
      <c r="L108" s="12">
        <f t="shared" si="21"/>
        <v>15.4</v>
      </c>
      <c r="M108" s="12">
        <f t="shared" si="39"/>
        <v>15.4</v>
      </c>
      <c r="N108" s="12">
        <f t="shared" si="23"/>
        <v>0</v>
      </c>
      <c r="O108" s="12">
        <f t="shared" si="40"/>
        <v>0</v>
      </c>
      <c r="R108" s="77">
        <f>'2 pr._pajamos pagal rūšis'!L91-'9 pr._įstaigų pajamos'!L108</f>
        <v>0</v>
      </c>
    </row>
    <row r="109" spans="1:18" ht="15" customHeight="1" x14ac:dyDescent="0.25">
      <c r="A109" s="32" t="s">
        <v>133</v>
      </c>
      <c r="B109" s="29" t="s">
        <v>56</v>
      </c>
      <c r="C109" s="39" t="s">
        <v>30</v>
      </c>
      <c r="D109" s="16">
        <f t="shared" si="64"/>
        <v>3.9</v>
      </c>
      <c r="E109" s="16">
        <v>3.9</v>
      </c>
      <c r="F109" s="16"/>
      <c r="G109" s="16"/>
      <c r="H109" s="10">
        <f t="shared" si="20"/>
        <v>0</v>
      </c>
      <c r="I109" s="10"/>
      <c r="J109" s="10"/>
      <c r="K109" s="10"/>
      <c r="L109" s="12">
        <f t="shared" si="21"/>
        <v>3.9</v>
      </c>
      <c r="M109" s="12">
        <f t="shared" si="39"/>
        <v>3.9</v>
      </c>
      <c r="N109" s="12">
        <f t="shared" si="23"/>
        <v>0</v>
      </c>
      <c r="O109" s="12">
        <f t="shared" si="40"/>
        <v>0</v>
      </c>
      <c r="R109" s="77">
        <f>'2 pr._pajamos pagal rūšis'!L92-'9 pr._įstaigų pajamos'!L109</f>
        <v>0</v>
      </c>
    </row>
    <row r="110" spans="1:18" ht="15" customHeight="1" x14ac:dyDescent="0.25">
      <c r="A110" s="32" t="s">
        <v>134</v>
      </c>
      <c r="B110" s="29" t="s">
        <v>57</v>
      </c>
      <c r="C110" s="39" t="s">
        <v>30</v>
      </c>
      <c r="D110" s="16">
        <f t="shared" si="64"/>
        <v>2.4</v>
      </c>
      <c r="E110" s="16">
        <v>2.4</v>
      </c>
      <c r="F110" s="16"/>
      <c r="G110" s="16"/>
      <c r="H110" s="10">
        <f t="shared" si="20"/>
        <v>0</v>
      </c>
      <c r="I110" s="10"/>
      <c r="J110" s="10"/>
      <c r="K110" s="10"/>
      <c r="L110" s="12">
        <f t="shared" si="21"/>
        <v>2.4</v>
      </c>
      <c r="M110" s="12">
        <f t="shared" si="39"/>
        <v>2.4</v>
      </c>
      <c r="N110" s="12">
        <f t="shared" si="23"/>
        <v>0</v>
      </c>
      <c r="O110" s="12">
        <f t="shared" si="40"/>
        <v>0</v>
      </c>
      <c r="R110" s="77">
        <f>'2 pr._pajamos pagal rūšis'!L93-'9 pr._įstaigų pajamos'!L110</f>
        <v>0</v>
      </c>
    </row>
    <row r="111" spans="1:18" ht="15" customHeight="1" x14ac:dyDescent="0.25">
      <c r="A111" s="13" t="s">
        <v>135</v>
      </c>
      <c r="B111" s="29" t="s">
        <v>366</v>
      </c>
      <c r="C111" s="39" t="s">
        <v>30</v>
      </c>
      <c r="D111" s="16">
        <f t="shared" si="64"/>
        <v>1.1000000000000001</v>
      </c>
      <c r="E111" s="16">
        <v>1.1000000000000001</v>
      </c>
      <c r="F111" s="16"/>
      <c r="G111" s="16"/>
      <c r="H111" s="10">
        <f t="shared" si="20"/>
        <v>0</v>
      </c>
      <c r="I111" s="10"/>
      <c r="J111" s="10"/>
      <c r="K111" s="10"/>
      <c r="L111" s="12">
        <f t="shared" si="21"/>
        <v>1.1000000000000001</v>
      </c>
      <c r="M111" s="12">
        <f t="shared" si="39"/>
        <v>1.1000000000000001</v>
      </c>
      <c r="N111" s="12">
        <f t="shared" si="23"/>
        <v>0</v>
      </c>
      <c r="O111" s="12">
        <f t="shared" si="40"/>
        <v>0</v>
      </c>
      <c r="R111" s="77">
        <f>'2 pr._pajamos pagal rūšis'!L94-'9 pr._įstaigų pajamos'!L111</f>
        <v>0</v>
      </c>
    </row>
    <row r="112" spans="1:18" ht="15" customHeight="1" x14ac:dyDescent="0.25">
      <c r="A112" s="13" t="s">
        <v>136</v>
      </c>
      <c r="B112" s="29" t="s">
        <v>65</v>
      </c>
      <c r="C112" s="39" t="s">
        <v>30</v>
      </c>
      <c r="D112" s="16">
        <f t="shared" si="64"/>
        <v>1.2</v>
      </c>
      <c r="E112" s="16">
        <v>1.2</v>
      </c>
      <c r="F112" s="16"/>
      <c r="G112" s="16"/>
      <c r="H112" s="10">
        <f t="shared" si="20"/>
        <v>0</v>
      </c>
      <c r="I112" s="10"/>
      <c r="J112" s="10"/>
      <c r="K112" s="10"/>
      <c r="L112" s="12">
        <f t="shared" si="21"/>
        <v>1.2</v>
      </c>
      <c r="M112" s="12">
        <f t="shared" si="39"/>
        <v>1.2</v>
      </c>
      <c r="N112" s="12">
        <f t="shared" si="23"/>
        <v>0</v>
      </c>
      <c r="O112" s="12">
        <f t="shared" si="40"/>
        <v>0</v>
      </c>
      <c r="R112" s="77">
        <f>'2 pr._pajamos pagal rūšis'!L95-'9 pr._įstaigų pajamos'!L112</f>
        <v>0</v>
      </c>
    </row>
    <row r="113" spans="1:18" ht="15" customHeight="1" x14ac:dyDescent="0.25">
      <c r="A113" s="343" t="s">
        <v>137</v>
      </c>
      <c r="B113" s="29" t="s">
        <v>150</v>
      </c>
      <c r="C113" s="39" t="s">
        <v>30</v>
      </c>
      <c r="D113" s="16">
        <f t="shared" si="64"/>
        <v>1.1000000000000001</v>
      </c>
      <c r="E113" s="16">
        <v>1.1000000000000001</v>
      </c>
      <c r="F113" s="16"/>
      <c r="G113" s="16"/>
      <c r="H113" s="10">
        <f t="shared" si="20"/>
        <v>0</v>
      </c>
      <c r="I113" s="10"/>
      <c r="J113" s="10"/>
      <c r="K113" s="10"/>
      <c r="L113" s="12">
        <f t="shared" si="21"/>
        <v>1.1000000000000001</v>
      </c>
      <c r="M113" s="12">
        <f t="shared" si="39"/>
        <v>1.1000000000000001</v>
      </c>
      <c r="N113" s="12">
        <f t="shared" si="23"/>
        <v>0</v>
      </c>
      <c r="O113" s="12">
        <f t="shared" si="40"/>
        <v>0</v>
      </c>
      <c r="R113" s="77">
        <f>'2 pr._pajamos pagal rūšis'!L96-'9 pr._įstaigų pajamos'!L113</f>
        <v>0</v>
      </c>
    </row>
    <row r="114" spans="1:18" ht="15" customHeight="1" x14ac:dyDescent="0.25">
      <c r="A114" s="13" t="s">
        <v>159</v>
      </c>
      <c r="B114" s="29" t="s">
        <v>28</v>
      </c>
      <c r="C114" s="39" t="s">
        <v>30</v>
      </c>
      <c r="D114" s="16">
        <f t="shared" si="64"/>
        <v>3.1</v>
      </c>
      <c r="E114" s="16">
        <v>3.1</v>
      </c>
      <c r="F114" s="16"/>
      <c r="G114" s="16"/>
      <c r="H114" s="10">
        <f t="shared" si="20"/>
        <v>0</v>
      </c>
      <c r="I114" s="10"/>
      <c r="J114" s="10"/>
      <c r="K114" s="10"/>
      <c r="L114" s="12">
        <f t="shared" si="21"/>
        <v>3.1</v>
      </c>
      <c r="M114" s="12">
        <f t="shared" si="39"/>
        <v>3.1</v>
      </c>
      <c r="N114" s="12">
        <f t="shared" si="23"/>
        <v>0</v>
      </c>
      <c r="O114" s="12">
        <f t="shared" si="40"/>
        <v>0</v>
      </c>
      <c r="R114" s="77">
        <f>'2 pr._pajamos pagal rūšis'!L97-'9 pr._įstaigų pajamos'!L114</f>
        <v>0</v>
      </c>
    </row>
    <row r="115" spans="1:18" ht="15" customHeight="1" x14ac:dyDescent="0.25">
      <c r="A115" s="13" t="s">
        <v>138</v>
      </c>
      <c r="B115" s="12" t="s">
        <v>29</v>
      </c>
      <c r="C115" s="39" t="s">
        <v>30</v>
      </c>
      <c r="D115" s="16">
        <f t="shared" si="64"/>
        <v>13.5</v>
      </c>
      <c r="E115" s="16">
        <v>13.5</v>
      </c>
      <c r="F115" s="16"/>
      <c r="G115" s="16"/>
      <c r="H115" s="10">
        <f t="shared" si="20"/>
        <v>0</v>
      </c>
      <c r="I115" s="10"/>
      <c r="J115" s="10"/>
      <c r="K115" s="10"/>
      <c r="L115" s="12">
        <f t="shared" si="21"/>
        <v>13.5</v>
      </c>
      <c r="M115" s="12">
        <f t="shared" si="39"/>
        <v>13.5</v>
      </c>
      <c r="N115" s="12">
        <f t="shared" si="23"/>
        <v>0</v>
      </c>
      <c r="O115" s="12">
        <f t="shared" si="40"/>
        <v>0</v>
      </c>
      <c r="R115" s="77">
        <f>'2 pr._pajamos pagal rūšis'!L98-'9 pr._įstaigų pajamos'!L115</f>
        <v>0</v>
      </c>
    </row>
    <row r="116" spans="1:18" ht="15" customHeight="1" x14ac:dyDescent="0.25">
      <c r="A116" s="13" t="s">
        <v>178</v>
      </c>
      <c r="B116" s="41" t="s">
        <v>62</v>
      </c>
      <c r="C116" s="39" t="s">
        <v>30</v>
      </c>
      <c r="D116" s="16">
        <f t="shared" si="64"/>
        <v>10</v>
      </c>
      <c r="E116" s="16">
        <v>10</v>
      </c>
      <c r="F116" s="16"/>
      <c r="G116" s="16"/>
      <c r="H116" s="10">
        <f t="shared" si="20"/>
        <v>0</v>
      </c>
      <c r="I116" s="10"/>
      <c r="J116" s="10"/>
      <c r="K116" s="10"/>
      <c r="L116" s="12">
        <f t="shared" si="21"/>
        <v>10</v>
      </c>
      <c r="M116" s="12">
        <f t="shared" si="39"/>
        <v>10</v>
      </c>
      <c r="N116" s="12">
        <f t="shared" si="23"/>
        <v>0</v>
      </c>
      <c r="O116" s="12">
        <f t="shared" si="40"/>
        <v>0</v>
      </c>
      <c r="R116" s="77">
        <f>'2 pr._pajamos pagal rūšis'!L99-'9 pr._įstaigų pajamos'!L116</f>
        <v>0</v>
      </c>
    </row>
    <row r="117" spans="1:18" ht="15.95" customHeight="1" x14ac:dyDescent="0.25">
      <c r="A117" s="344" t="s">
        <v>179</v>
      </c>
      <c r="B117" s="44" t="s">
        <v>174</v>
      </c>
      <c r="C117" s="83"/>
      <c r="D117" s="73">
        <f t="shared" ref="D117:K117" si="69">SUM(D103:D116)</f>
        <v>56.5</v>
      </c>
      <c r="E117" s="73">
        <f t="shared" si="69"/>
        <v>56.5</v>
      </c>
      <c r="F117" s="73">
        <f t="shared" si="69"/>
        <v>0</v>
      </c>
      <c r="G117" s="73">
        <f t="shared" si="69"/>
        <v>0</v>
      </c>
      <c r="H117" s="74">
        <f t="shared" si="69"/>
        <v>0</v>
      </c>
      <c r="I117" s="74">
        <f t="shared" si="69"/>
        <v>0</v>
      </c>
      <c r="J117" s="74">
        <f t="shared" si="69"/>
        <v>0</v>
      </c>
      <c r="K117" s="74">
        <f t="shared" si="69"/>
        <v>0</v>
      </c>
      <c r="L117" s="21">
        <f t="shared" si="21"/>
        <v>56.5</v>
      </c>
      <c r="M117" s="44">
        <f>SUM(M103:M116)</f>
        <v>56.5</v>
      </c>
      <c r="N117" s="44">
        <f>SUM(N103:N116)</f>
        <v>0</v>
      </c>
      <c r="O117" s="44">
        <f>SUM(O103:O116)</f>
        <v>0</v>
      </c>
      <c r="R117" s="77">
        <f>'2 pr._pajamos pagal rūšis'!L100-'9 pr._įstaigų pajamos'!L117</f>
        <v>0</v>
      </c>
    </row>
    <row r="118" spans="1:18" ht="15.95" customHeight="1" x14ac:dyDescent="0.25">
      <c r="A118" s="38" t="s">
        <v>180</v>
      </c>
      <c r="B118" s="567" t="s">
        <v>66</v>
      </c>
      <c r="C118" s="568"/>
      <c r="D118" s="568"/>
      <c r="E118" s="568"/>
      <c r="F118" s="568"/>
      <c r="G118" s="568"/>
      <c r="H118" s="568"/>
      <c r="I118" s="568"/>
      <c r="J118" s="568"/>
      <c r="K118" s="568"/>
      <c r="L118" s="568"/>
      <c r="M118" s="568"/>
      <c r="N118" s="568"/>
      <c r="O118" s="569"/>
      <c r="R118" s="77">
        <f>'2 pr._pajamos pagal rūšis'!L101-'9 pr._įstaigų pajamos'!L118</f>
        <v>0</v>
      </c>
    </row>
    <row r="119" spans="1:18" ht="15" customHeight="1" x14ac:dyDescent="0.25">
      <c r="A119" s="38" t="s">
        <v>181</v>
      </c>
      <c r="B119" s="11" t="s">
        <v>51</v>
      </c>
      <c r="C119" s="7" t="s">
        <v>24</v>
      </c>
      <c r="D119" s="8">
        <f>E119+G119</f>
        <v>250</v>
      </c>
      <c r="E119" s="42">
        <v>250</v>
      </c>
      <c r="F119" s="42">
        <v>165.8</v>
      </c>
      <c r="G119" s="42"/>
      <c r="H119" s="9">
        <f t="shared" si="20"/>
        <v>0</v>
      </c>
      <c r="I119" s="9"/>
      <c r="J119" s="9"/>
      <c r="K119" s="9"/>
      <c r="L119" s="11">
        <f t="shared" si="21"/>
        <v>250</v>
      </c>
      <c r="M119" s="11">
        <f t="shared" si="39"/>
        <v>250</v>
      </c>
      <c r="N119" s="11">
        <f>F119+J119</f>
        <v>165.8</v>
      </c>
      <c r="O119" s="11">
        <f t="shared" si="40"/>
        <v>0</v>
      </c>
      <c r="R119" s="77">
        <f>'2 pr._pajamos pagal rūšis'!L102-'9 pr._įstaigų pajamos'!L119</f>
        <v>0</v>
      </c>
    </row>
    <row r="120" spans="1:18" ht="15" customHeight="1" x14ac:dyDescent="0.25">
      <c r="A120" s="38" t="s">
        <v>182</v>
      </c>
      <c r="B120" s="12" t="s">
        <v>52</v>
      </c>
      <c r="C120" s="15" t="s">
        <v>24</v>
      </c>
      <c r="D120" s="16">
        <f>E120+G120</f>
        <v>40</v>
      </c>
      <c r="E120" s="16">
        <v>40</v>
      </c>
      <c r="F120" s="16"/>
      <c r="G120" s="16"/>
      <c r="H120" s="10">
        <f t="shared" si="20"/>
        <v>0</v>
      </c>
      <c r="I120" s="10"/>
      <c r="J120" s="10"/>
      <c r="K120" s="10"/>
      <c r="L120" s="12">
        <f t="shared" si="21"/>
        <v>40</v>
      </c>
      <c r="M120" s="12">
        <f t="shared" si="39"/>
        <v>40</v>
      </c>
      <c r="N120" s="12">
        <f t="shared" si="23"/>
        <v>0</v>
      </c>
      <c r="O120" s="12">
        <f t="shared" si="40"/>
        <v>0</v>
      </c>
      <c r="R120" s="77">
        <f>'2 pr._pajamos pagal rūšis'!L103-'9 pr._įstaigų pajamos'!L120</f>
        <v>0</v>
      </c>
    </row>
    <row r="121" spans="1:18" s="37" customFormat="1" ht="16.5" customHeight="1" x14ac:dyDescent="0.25">
      <c r="A121" s="38" t="s">
        <v>183</v>
      </c>
      <c r="B121" s="12" t="s">
        <v>67</v>
      </c>
      <c r="C121" s="30" t="s">
        <v>24</v>
      </c>
      <c r="D121" s="16">
        <f>E121+G121</f>
        <v>1</v>
      </c>
      <c r="E121" s="16">
        <v>1</v>
      </c>
      <c r="F121" s="16"/>
      <c r="G121" s="16"/>
      <c r="H121" s="10">
        <f t="shared" si="20"/>
        <v>0</v>
      </c>
      <c r="I121" s="10"/>
      <c r="J121" s="10"/>
      <c r="K121" s="10"/>
      <c r="L121" s="12">
        <f t="shared" si="21"/>
        <v>1</v>
      </c>
      <c r="M121" s="12">
        <f t="shared" si="39"/>
        <v>1</v>
      </c>
      <c r="N121" s="12">
        <f t="shared" si="23"/>
        <v>0</v>
      </c>
      <c r="O121" s="12">
        <f t="shared" si="40"/>
        <v>0</v>
      </c>
      <c r="R121" s="77">
        <f>'2 pr._pajamos pagal rūšis'!L104-'9 pr._įstaigų pajamos'!L121</f>
        <v>0</v>
      </c>
    </row>
    <row r="122" spans="1:18" ht="15" customHeight="1" x14ac:dyDescent="0.25">
      <c r="A122" s="38" t="s">
        <v>184</v>
      </c>
      <c r="B122" s="12" t="s">
        <v>462</v>
      </c>
      <c r="C122" s="15" t="s">
        <v>24</v>
      </c>
      <c r="D122" s="16">
        <f>E122+G122</f>
        <v>30.1</v>
      </c>
      <c r="E122" s="43">
        <v>30.1</v>
      </c>
      <c r="F122" s="43"/>
      <c r="G122" s="43"/>
      <c r="H122" s="10">
        <f t="shared" ref="H122" si="70">I122+K122</f>
        <v>0</v>
      </c>
      <c r="I122" s="10"/>
      <c r="J122" s="10"/>
      <c r="K122" s="10"/>
      <c r="L122" s="12">
        <f t="shared" ref="L122:L124" si="71">M122+O122</f>
        <v>30.1</v>
      </c>
      <c r="M122" s="12">
        <f t="shared" ref="M122" si="72">E122+I122</f>
        <v>30.1</v>
      </c>
      <c r="N122" s="12">
        <f t="shared" ref="N122" si="73">F122+J122</f>
        <v>0</v>
      </c>
      <c r="O122" s="12">
        <f t="shared" ref="O122" si="74">G122+K122</f>
        <v>0</v>
      </c>
      <c r="R122" s="77">
        <f>'2 pr._pajamos pagal rūšis'!L105-'9 pr._įstaigų pajamos'!L122</f>
        <v>0</v>
      </c>
    </row>
    <row r="123" spans="1:18" ht="15.95" customHeight="1" x14ac:dyDescent="0.25">
      <c r="A123" s="20" t="s">
        <v>185</v>
      </c>
      <c r="B123" s="84" t="s">
        <v>175</v>
      </c>
      <c r="C123" s="85"/>
      <c r="D123" s="86">
        <f t="shared" ref="D123:K123" si="75">SUM(D119:D122)</f>
        <v>321.10000000000002</v>
      </c>
      <c r="E123" s="86">
        <f t="shared" si="75"/>
        <v>321.10000000000002</v>
      </c>
      <c r="F123" s="86">
        <f t="shared" si="75"/>
        <v>165.8</v>
      </c>
      <c r="G123" s="86">
        <f t="shared" si="75"/>
        <v>0</v>
      </c>
      <c r="H123" s="9">
        <f t="shared" si="75"/>
        <v>0</v>
      </c>
      <c r="I123" s="9">
        <f t="shared" si="75"/>
        <v>0</v>
      </c>
      <c r="J123" s="9">
        <f t="shared" si="75"/>
        <v>0</v>
      </c>
      <c r="K123" s="9">
        <f t="shared" si="75"/>
        <v>0</v>
      </c>
      <c r="L123" s="21">
        <f t="shared" si="71"/>
        <v>321.10000000000002</v>
      </c>
      <c r="M123" s="87">
        <f>SUM(M119:M122)</f>
        <v>321.10000000000002</v>
      </c>
      <c r="N123" s="87">
        <f>SUM(N119:N122)</f>
        <v>165.8</v>
      </c>
      <c r="O123" s="87">
        <f>SUM(O119:O122)</f>
        <v>0</v>
      </c>
      <c r="R123" s="77">
        <f>'2 pr._pajamos pagal rūšis'!L106-'9 pr._įstaigų pajamos'!L123</f>
        <v>0</v>
      </c>
    </row>
    <row r="124" spans="1:18" ht="15.95" customHeight="1" x14ac:dyDescent="0.25">
      <c r="A124" s="20" t="s">
        <v>186</v>
      </c>
      <c r="B124" s="45" t="s">
        <v>167</v>
      </c>
      <c r="C124" s="46"/>
      <c r="D124" s="47">
        <f t="shared" ref="D124:K124" si="76">D49+D62+D66+D101+D117+D123</f>
        <v>1255.8</v>
      </c>
      <c r="E124" s="47">
        <f t="shared" si="76"/>
        <v>1200.5999999999999</v>
      </c>
      <c r="F124" s="47">
        <f t="shared" si="76"/>
        <v>239.4</v>
      </c>
      <c r="G124" s="47">
        <f t="shared" si="76"/>
        <v>55.199999999999996</v>
      </c>
      <c r="H124" s="48">
        <f t="shared" si="76"/>
        <v>0</v>
      </c>
      <c r="I124" s="48">
        <f t="shared" si="76"/>
        <v>0</v>
      </c>
      <c r="J124" s="48">
        <f t="shared" si="76"/>
        <v>0</v>
      </c>
      <c r="K124" s="48">
        <f t="shared" si="76"/>
        <v>0</v>
      </c>
      <c r="L124" s="21">
        <f t="shared" si="71"/>
        <v>1255.8</v>
      </c>
      <c r="M124" s="49">
        <f>M49+M62+M66+M101+M117+M123</f>
        <v>1200.5999999999999</v>
      </c>
      <c r="N124" s="49">
        <f>N49+N62+N66+N101+N117+N123</f>
        <v>239.4</v>
      </c>
      <c r="O124" s="49">
        <f>O49+O62+O66+O101+O117+O123</f>
        <v>55.199999999999996</v>
      </c>
      <c r="R124" s="77">
        <f>'2 pr._pajamos pagal rūšis'!L107-'9 pr._įstaigų pajamos'!L124</f>
        <v>0</v>
      </c>
    </row>
    <row r="125" spans="1:18" x14ac:dyDescent="0.25">
      <c r="A125" s="55"/>
      <c r="B125" s="50"/>
      <c r="C125" s="51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8" x14ac:dyDescent="0.25">
      <c r="A126" s="6"/>
      <c r="B126" s="6"/>
      <c r="C126" s="52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P126" s="70" t="s">
        <v>286</v>
      </c>
      <c r="Q126" s="71">
        <f>SUMIF(C38:C121,1,L38:L121)</f>
        <v>34.800000000000004</v>
      </c>
    </row>
    <row r="127" spans="1:18" x14ac:dyDescent="0.25">
      <c r="A127" s="6"/>
      <c r="B127" s="6"/>
      <c r="C127" s="52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70" t="s">
        <v>287</v>
      </c>
      <c r="Q127" s="71">
        <f>SUMIF(C38:C121,2,L38:L121)</f>
        <v>0</v>
      </c>
    </row>
    <row r="128" spans="1:18" x14ac:dyDescent="0.25">
      <c r="A128" s="6"/>
      <c r="B128" s="6"/>
      <c r="C128" s="52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P128" s="70" t="s">
        <v>288</v>
      </c>
      <c r="Q128" s="71">
        <f>SUMIF(C38:C121,3,L38:L121)</f>
        <v>1.5</v>
      </c>
    </row>
    <row r="129" spans="1:17" x14ac:dyDescent="0.25">
      <c r="A129" s="6"/>
      <c r="B129" s="6"/>
      <c r="C129" s="52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P129" s="70" t="s">
        <v>289</v>
      </c>
      <c r="Q129" s="71">
        <f>SUMIF(C38:C121,4,L38:L121)</f>
        <v>0</v>
      </c>
    </row>
    <row r="130" spans="1:17" x14ac:dyDescent="0.25">
      <c r="A130" s="6"/>
      <c r="B130" s="6"/>
      <c r="C130" s="52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P130" s="70" t="s">
        <v>292</v>
      </c>
      <c r="Q130" s="71">
        <f>SUMIF(C38:C121,5,L38:L121)</f>
        <v>0</v>
      </c>
    </row>
    <row r="131" spans="1:17" x14ac:dyDescent="0.25">
      <c r="A131" s="6"/>
      <c r="B131" s="6"/>
      <c r="C131" s="52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P131" s="70" t="s">
        <v>290</v>
      </c>
      <c r="Q131" s="71">
        <f>SUMIF(C38:C121,6,L38:L121)</f>
        <v>35.300000000000004</v>
      </c>
    </row>
    <row r="132" spans="1:17" x14ac:dyDescent="0.25">
      <c r="A132" s="6"/>
      <c r="B132" s="6"/>
      <c r="C132" s="52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P132" s="70" t="s">
        <v>291</v>
      </c>
      <c r="Q132" s="71">
        <f>SUMIF(C38:C121,7,L38:L121)</f>
        <v>99</v>
      </c>
    </row>
    <row r="133" spans="1:17" x14ac:dyDescent="0.25">
      <c r="A133" s="6"/>
      <c r="B133" s="6"/>
      <c r="C133" s="52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P133" s="70" t="s">
        <v>293</v>
      </c>
      <c r="Q133" s="71">
        <f>SUMIF(C38:C121,8,L38:L121)</f>
        <v>56.5</v>
      </c>
    </row>
    <row r="134" spans="1:17" x14ac:dyDescent="0.25">
      <c r="A134" s="6"/>
      <c r="B134" s="6"/>
      <c r="C134" s="52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P134" s="70" t="s">
        <v>294</v>
      </c>
      <c r="Q134" s="71">
        <f>SUMIF(C38:C121,9,L38:L121)</f>
        <v>707.59999999999991</v>
      </c>
    </row>
    <row r="135" spans="1:17" x14ac:dyDescent="0.25">
      <c r="A135" s="6"/>
      <c r="B135" s="6"/>
      <c r="C135" s="52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P135" s="70" t="s">
        <v>295</v>
      </c>
      <c r="Q135" s="71">
        <f>SUMIF(C38:C122,10,L38:L122)</f>
        <v>321.10000000000002</v>
      </c>
    </row>
    <row r="136" spans="1:17" x14ac:dyDescent="0.25">
      <c r="A136" s="6"/>
      <c r="B136" s="6"/>
      <c r="C136" s="52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P136" s="75" t="s">
        <v>167</v>
      </c>
      <c r="Q136" s="76">
        <f>SUM(Q126:Q135)</f>
        <v>1255.8</v>
      </c>
    </row>
    <row r="137" spans="1:17" x14ac:dyDescent="0.25">
      <c r="A137" s="6"/>
      <c r="B137" s="6"/>
      <c r="C137" s="52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P137" s="77"/>
      <c r="Q137" s="77">
        <f>Q136-L124</f>
        <v>0</v>
      </c>
    </row>
    <row r="138" spans="1:17" x14ac:dyDescent="0.25">
      <c r="A138" s="6"/>
      <c r="B138" s="6"/>
      <c r="C138" s="52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P138" s="77"/>
      <c r="Q138" s="77"/>
    </row>
    <row r="139" spans="1:17" x14ac:dyDescent="0.25">
      <c r="A139" s="6"/>
      <c r="B139" s="6"/>
      <c r="C139" s="52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P139" s="77"/>
      <c r="Q139" s="77"/>
    </row>
    <row r="140" spans="1:17" x14ac:dyDescent="0.25">
      <c r="A140" s="6"/>
      <c r="B140" s="6"/>
      <c r="C140" s="52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7" x14ac:dyDescent="0.25">
      <c r="A141" s="6"/>
      <c r="B141" s="6"/>
      <c r="C141" s="52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7" x14ac:dyDescent="0.25">
      <c r="A142" s="6"/>
      <c r="B142" s="6"/>
      <c r="C142" s="52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7" x14ac:dyDescent="0.25">
      <c r="A143" s="6"/>
      <c r="B143" s="6"/>
      <c r="C143" s="5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7" x14ac:dyDescent="0.25">
      <c r="A144" s="6"/>
      <c r="B144" s="6"/>
      <c r="C144" s="5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x14ac:dyDescent="0.25">
      <c r="A145" s="6"/>
      <c r="B145" s="6"/>
      <c r="C145" s="52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25">
      <c r="A146" s="6"/>
      <c r="B146" s="6"/>
      <c r="C146" s="52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x14ac:dyDescent="0.25">
      <c r="A147" s="6"/>
      <c r="B147" s="6"/>
      <c r="C147" s="52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x14ac:dyDescent="0.25">
      <c r="A148" s="6"/>
      <c r="B148" s="6"/>
      <c r="C148" s="52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x14ac:dyDescent="0.25">
      <c r="A149" s="6"/>
      <c r="B149" s="6"/>
      <c r="C149" s="52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5">
      <c r="A150" s="6"/>
      <c r="B150" s="6"/>
      <c r="C150" s="52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5">
      <c r="A151" s="6"/>
      <c r="B151" s="6"/>
      <c r="C151" s="52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5">
      <c r="A152" s="6"/>
      <c r="B152" s="6"/>
      <c r="C152" s="52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s="6"/>
      <c r="B153" s="6"/>
      <c r="C153" s="52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6"/>
      <c r="B154" s="6"/>
      <c r="C154" s="52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6"/>
      <c r="B155" s="6"/>
      <c r="C155" s="52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5">
      <c r="A156" s="6"/>
      <c r="B156" s="6"/>
      <c r="C156" s="52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5">
      <c r="A157" s="6"/>
      <c r="B157" s="6"/>
      <c r="C157" s="5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5">
      <c r="A158" s="6"/>
      <c r="B158" s="6"/>
      <c r="C158" s="52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x14ac:dyDescent="0.25">
      <c r="A159" s="6"/>
      <c r="B159" s="6"/>
      <c r="C159" s="52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x14ac:dyDescent="0.25">
      <c r="A160" s="6"/>
      <c r="B160" s="6"/>
      <c r="C160" s="52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x14ac:dyDescent="0.25">
      <c r="A161" s="6"/>
      <c r="B161" s="6"/>
      <c r="C161" s="52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5">
      <c r="A162" s="6"/>
      <c r="B162" s="6"/>
      <c r="C162" s="52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5">
      <c r="A163" s="6"/>
      <c r="B163" s="6"/>
      <c r="C163" s="52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5">
      <c r="A164" s="6"/>
      <c r="B164" s="6"/>
      <c r="C164" s="52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5">
      <c r="A165" s="6"/>
      <c r="B165" s="6"/>
      <c r="C165" s="5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5">
      <c r="A166" s="6"/>
      <c r="B166" s="6"/>
      <c r="C166" s="52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5">
      <c r="A167" s="6"/>
      <c r="B167" s="6"/>
      <c r="C167" s="52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5">
      <c r="A168" s="6"/>
      <c r="B168" s="6"/>
      <c r="C168" s="52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5">
      <c r="A169" s="6"/>
      <c r="B169" s="6"/>
      <c r="C169" s="52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x14ac:dyDescent="0.25">
      <c r="A170" s="6"/>
      <c r="B170" s="6"/>
      <c r="C170" s="52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5">
      <c r="A171" s="6"/>
      <c r="B171" s="6"/>
      <c r="C171" s="52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x14ac:dyDescent="0.25">
      <c r="A172" s="6"/>
      <c r="B172" s="6"/>
      <c r="C172" s="52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x14ac:dyDescent="0.25">
      <c r="A173" s="6"/>
      <c r="B173" s="6"/>
      <c r="C173" s="52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5">
      <c r="A174" s="6"/>
      <c r="B174" s="6"/>
      <c r="C174" s="52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5">
      <c r="A175" s="6"/>
      <c r="B175" s="6"/>
      <c r="C175" s="52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x14ac:dyDescent="0.25">
      <c r="A176" s="6"/>
      <c r="B176" s="6"/>
      <c r="C176" s="52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x14ac:dyDescent="0.25">
      <c r="A177" s="6"/>
      <c r="B177" s="6"/>
      <c r="C177" s="52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x14ac:dyDescent="0.25">
      <c r="A178" s="6"/>
      <c r="B178" s="6"/>
      <c r="C178" s="52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x14ac:dyDescent="0.25">
      <c r="A179" s="6"/>
      <c r="B179" s="6"/>
      <c r="C179" s="52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x14ac:dyDescent="0.25">
      <c r="A180" s="6"/>
      <c r="B180" s="6"/>
      <c r="C180" s="52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x14ac:dyDescent="0.25">
      <c r="A181" s="6"/>
      <c r="B181" s="6"/>
      <c r="C181" s="52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x14ac:dyDescent="0.25">
      <c r="A182" s="6"/>
      <c r="B182" s="6"/>
      <c r="C182" s="52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x14ac:dyDescent="0.25">
      <c r="A183" s="6"/>
      <c r="B183" s="6"/>
      <c r="C183" s="52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x14ac:dyDescent="0.25">
      <c r="A184" s="6"/>
      <c r="B184" s="6"/>
      <c r="C184" s="52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x14ac:dyDescent="0.25">
      <c r="A185" s="6"/>
      <c r="B185" s="6"/>
      <c r="C185" s="52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x14ac:dyDescent="0.25">
      <c r="A186" s="6"/>
      <c r="B186" s="6"/>
      <c r="C186" s="52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x14ac:dyDescent="0.25">
      <c r="A187" s="6"/>
      <c r="B187" s="6"/>
      <c r="C187" s="5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x14ac:dyDescent="0.25">
      <c r="A188" s="6"/>
      <c r="B188" s="6"/>
      <c r="C188" s="52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x14ac:dyDescent="0.25">
      <c r="A189" s="6"/>
      <c r="B189" s="6"/>
      <c r="C189" s="52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x14ac:dyDescent="0.25">
      <c r="A190" s="6"/>
      <c r="B190" s="6"/>
      <c r="C190" s="52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x14ac:dyDescent="0.25">
      <c r="A191" s="6"/>
      <c r="B191" s="6"/>
      <c r="C191" s="52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x14ac:dyDescent="0.25">
      <c r="A192" s="6"/>
      <c r="B192" s="6"/>
      <c r="C192" s="52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x14ac:dyDescent="0.25">
      <c r="A193" s="6"/>
      <c r="B193" s="6"/>
      <c r="C193" s="52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x14ac:dyDescent="0.25">
      <c r="A194" s="6"/>
      <c r="B194" s="6"/>
      <c r="C194" s="52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x14ac:dyDescent="0.25">
      <c r="A195" s="6"/>
      <c r="B195" s="6"/>
      <c r="C195" s="52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x14ac:dyDescent="0.25">
      <c r="A196" s="6"/>
      <c r="B196" s="6"/>
      <c r="C196" s="52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x14ac:dyDescent="0.25">
      <c r="A197" s="6"/>
      <c r="B197" s="6"/>
      <c r="C197" s="52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x14ac:dyDescent="0.25">
      <c r="A198" s="6"/>
      <c r="B198" s="6"/>
      <c r="C198" s="52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x14ac:dyDescent="0.25">
      <c r="A199" s="6"/>
      <c r="B199" s="6"/>
      <c r="C199" s="52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x14ac:dyDescent="0.25">
      <c r="A200" s="6"/>
      <c r="B200" s="6"/>
      <c r="C200" s="52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x14ac:dyDescent="0.25">
      <c r="A201" s="6"/>
      <c r="B201" s="6"/>
      <c r="C201" s="52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x14ac:dyDescent="0.25">
      <c r="A202" s="6"/>
      <c r="B202" s="6"/>
      <c r="C202" s="52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x14ac:dyDescent="0.25">
      <c r="A203" s="6"/>
      <c r="B203" s="6"/>
      <c r="C203" s="52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x14ac:dyDescent="0.25">
      <c r="A204" s="6"/>
      <c r="B204" s="6"/>
      <c r="C204" s="52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x14ac:dyDescent="0.25">
      <c r="A205" s="6"/>
      <c r="B205" s="6"/>
      <c r="C205" s="52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x14ac:dyDescent="0.25">
      <c r="A206" s="6"/>
      <c r="B206" s="6"/>
      <c r="C206" s="52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x14ac:dyDescent="0.25">
      <c r="A207" s="6"/>
      <c r="B207" s="6"/>
      <c r="C207" s="52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x14ac:dyDescent="0.25">
      <c r="A208" s="6"/>
      <c r="B208" s="6"/>
      <c r="C208" s="52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x14ac:dyDescent="0.25">
      <c r="A209" s="6"/>
      <c r="B209" s="6"/>
      <c r="C209" s="5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x14ac:dyDescent="0.25">
      <c r="A210" s="6"/>
      <c r="B210" s="6"/>
      <c r="C210" s="52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x14ac:dyDescent="0.25">
      <c r="A211" s="6"/>
      <c r="B211" s="6"/>
      <c r="C211" s="52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x14ac:dyDescent="0.25">
      <c r="A212" s="6"/>
      <c r="B212" s="6"/>
      <c r="C212" s="52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x14ac:dyDescent="0.25">
      <c r="A213" s="6"/>
      <c r="B213" s="6"/>
      <c r="C213" s="52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x14ac:dyDescent="0.25">
      <c r="A214" s="6"/>
      <c r="B214" s="6"/>
      <c r="C214" s="52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x14ac:dyDescent="0.25">
      <c r="A215" s="6"/>
      <c r="B215" s="6"/>
      <c r="C215" s="52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x14ac:dyDescent="0.25">
      <c r="A216" s="6"/>
      <c r="B216" s="6"/>
      <c r="C216" s="52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x14ac:dyDescent="0.25">
      <c r="A217" s="6"/>
      <c r="B217" s="6"/>
      <c r="C217" s="52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5">
      <c r="A218" s="6"/>
      <c r="B218" s="6"/>
      <c r="C218" s="52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5">
      <c r="A219" s="6"/>
      <c r="B219" s="6"/>
      <c r="C219" s="52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x14ac:dyDescent="0.25">
      <c r="A220" s="6"/>
      <c r="B220" s="6"/>
      <c r="C220" s="52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x14ac:dyDescent="0.25">
      <c r="A221" s="6"/>
      <c r="B221" s="6"/>
      <c r="C221" s="52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5">
      <c r="A222" s="6"/>
      <c r="B222" s="6"/>
      <c r="C222" s="52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B223" s="6"/>
      <c r="C223" s="52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5">
      <c r="C224" s="53"/>
    </row>
    <row r="225" spans="3:3" x14ac:dyDescent="0.25">
      <c r="C225" s="53"/>
    </row>
    <row r="226" spans="3:3" x14ac:dyDescent="0.25">
      <c r="C226" s="53"/>
    </row>
    <row r="227" spans="3:3" x14ac:dyDescent="0.25">
      <c r="C227" s="53"/>
    </row>
    <row r="228" spans="3:3" x14ac:dyDescent="0.25">
      <c r="C228" s="53"/>
    </row>
    <row r="229" spans="3:3" x14ac:dyDescent="0.25">
      <c r="C229" s="53"/>
    </row>
    <row r="230" spans="3:3" x14ac:dyDescent="0.25">
      <c r="C230" s="53"/>
    </row>
    <row r="231" spans="3:3" x14ac:dyDescent="0.25">
      <c r="C231" s="53"/>
    </row>
    <row r="232" spans="3:3" x14ac:dyDescent="0.25">
      <c r="C232" s="53"/>
    </row>
    <row r="233" spans="3:3" x14ac:dyDescent="0.25">
      <c r="C233" s="53"/>
    </row>
    <row r="234" spans="3:3" x14ac:dyDescent="0.25">
      <c r="C234" s="53"/>
    </row>
    <row r="235" spans="3:3" x14ac:dyDescent="0.25">
      <c r="C235" s="53"/>
    </row>
    <row r="236" spans="3:3" x14ac:dyDescent="0.25">
      <c r="C236" s="53"/>
    </row>
    <row r="237" spans="3:3" x14ac:dyDescent="0.25">
      <c r="C237" s="53"/>
    </row>
    <row r="238" spans="3:3" x14ac:dyDescent="0.25">
      <c r="C238" s="53"/>
    </row>
    <row r="239" spans="3:3" x14ac:dyDescent="0.25">
      <c r="C239" s="53"/>
    </row>
    <row r="240" spans="3:3" x14ac:dyDescent="0.25">
      <c r="C240" s="53"/>
    </row>
    <row r="241" spans="3:3" x14ac:dyDescent="0.25">
      <c r="C241" s="53"/>
    </row>
    <row r="242" spans="3:3" x14ac:dyDescent="0.25">
      <c r="C242" s="53"/>
    </row>
    <row r="243" spans="3:3" x14ac:dyDescent="0.25">
      <c r="C243" s="53"/>
    </row>
    <row r="244" spans="3:3" x14ac:dyDescent="0.25">
      <c r="C244" s="53"/>
    </row>
    <row r="245" spans="3:3" x14ac:dyDescent="0.25">
      <c r="C245" s="53"/>
    </row>
    <row r="246" spans="3:3" x14ac:dyDescent="0.25">
      <c r="C246" s="53"/>
    </row>
    <row r="247" spans="3:3" x14ac:dyDescent="0.25">
      <c r="C247" s="53"/>
    </row>
    <row r="248" spans="3:3" x14ac:dyDescent="0.25">
      <c r="C248" s="53"/>
    </row>
    <row r="249" spans="3:3" x14ac:dyDescent="0.25">
      <c r="C249" s="53"/>
    </row>
    <row r="250" spans="3:3" x14ac:dyDescent="0.25">
      <c r="C250" s="53"/>
    </row>
    <row r="251" spans="3:3" x14ac:dyDescent="0.25">
      <c r="C251" s="53"/>
    </row>
    <row r="252" spans="3:3" x14ac:dyDescent="0.25">
      <c r="C252" s="53"/>
    </row>
    <row r="253" spans="3:3" x14ac:dyDescent="0.25">
      <c r="C253" s="53"/>
    </row>
    <row r="254" spans="3:3" x14ac:dyDescent="0.25">
      <c r="C254" s="53"/>
    </row>
    <row r="255" spans="3:3" x14ac:dyDescent="0.25">
      <c r="C255" s="53"/>
    </row>
    <row r="256" spans="3:3" x14ac:dyDescent="0.25">
      <c r="C256" s="53"/>
    </row>
    <row r="257" spans="3:3" x14ac:dyDescent="0.25">
      <c r="C257" s="53"/>
    </row>
    <row r="258" spans="3:3" x14ac:dyDescent="0.25">
      <c r="C258" s="53"/>
    </row>
    <row r="259" spans="3:3" x14ac:dyDescent="0.25">
      <c r="C259" s="53"/>
    </row>
    <row r="260" spans="3:3" x14ac:dyDescent="0.25">
      <c r="C260" s="53"/>
    </row>
    <row r="261" spans="3:3" x14ac:dyDescent="0.25">
      <c r="C261" s="53"/>
    </row>
    <row r="262" spans="3:3" x14ac:dyDescent="0.25">
      <c r="C262" s="53"/>
    </row>
    <row r="263" spans="3:3" x14ac:dyDescent="0.25">
      <c r="C263" s="53"/>
    </row>
    <row r="264" spans="3:3" x14ac:dyDescent="0.25">
      <c r="C264" s="53"/>
    </row>
    <row r="265" spans="3:3" x14ac:dyDescent="0.25">
      <c r="C265" s="53"/>
    </row>
    <row r="266" spans="3:3" x14ac:dyDescent="0.25">
      <c r="C266" s="53"/>
    </row>
    <row r="267" spans="3:3" x14ac:dyDescent="0.25">
      <c r="C267" s="53"/>
    </row>
    <row r="268" spans="3:3" x14ac:dyDescent="0.25">
      <c r="C268" s="53"/>
    </row>
    <row r="269" spans="3:3" x14ac:dyDescent="0.25">
      <c r="C269" s="53"/>
    </row>
    <row r="270" spans="3:3" x14ac:dyDescent="0.25">
      <c r="C270" s="53"/>
    </row>
    <row r="271" spans="3:3" x14ac:dyDescent="0.25">
      <c r="C271" s="53"/>
    </row>
    <row r="272" spans="3:3" x14ac:dyDescent="0.25">
      <c r="C272" s="53"/>
    </row>
    <row r="273" spans="3:3" x14ac:dyDescent="0.25">
      <c r="C273" s="53"/>
    </row>
    <row r="274" spans="3:3" x14ac:dyDescent="0.25">
      <c r="C274" s="53"/>
    </row>
    <row r="275" spans="3:3" x14ac:dyDescent="0.25">
      <c r="C275" s="53"/>
    </row>
    <row r="276" spans="3:3" x14ac:dyDescent="0.25">
      <c r="C276" s="53"/>
    </row>
    <row r="277" spans="3:3" x14ac:dyDescent="0.25">
      <c r="C277" s="53"/>
    </row>
    <row r="278" spans="3:3" x14ac:dyDescent="0.25">
      <c r="C278" s="53"/>
    </row>
    <row r="279" spans="3:3" x14ac:dyDescent="0.25">
      <c r="C279" s="53"/>
    </row>
    <row r="280" spans="3:3" x14ac:dyDescent="0.25">
      <c r="C280" s="53"/>
    </row>
    <row r="281" spans="3:3" x14ac:dyDescent="0.25">
      <c r="C281" s="53"/>
    </row>
    <row r="282" spans="3:3" x14ac:dyDescent="0.25">
      <c r="C282" s="53"/>
    </row>
    <row r="283" spans="3:3" x14ac:dyDescent="0.25">
      <c r="C283" s="53"/>
    </row>
    <row r="284" spans="3:3" x14ac:dyDescent="0.25">
      <c r="C284" s="53"/>
    </row>
    <row r="285" spans="3:3" x14ac:dyDescent="0.25">
      <c r="C285" s="53"/>
    </row>
    <row r="286" spans="3:3" x14ac:dyDescent="0.25">
      <c r="C286" s="53"/>
    </row>
    <row r="287" spans="3:3" x14ac:dyDescent="0.25">
      <c r="C287" s="53"/>
    </row>
    <row r="288" spans="3:3" x14ac:dyDescent="0.25">
      <c r="C288" s="53"/>
    </row>
    <row r="289" spans="3:3" x14ac:dyDescent="0.25">
      <c r="C289" s="53"/>
    </row>
    <row r="290" spans="3:3" x14ac:dyDescent="0.25">
      <c r="C290" s="53"/>
    </row>
    <row r="291" spans="3:3" x14ac:dyDescent="0.25">
      <c r="C291" s="53"/>
    </row>
    <row r="292" spans="3:3" x14ac:dyDescent="0.25">
      <c r="C292" s="53"/>
    </row>
    <row r="293" spans="3:3" x14ac:dyDescent="0.25">
      <c r="C293" s="53"/>
    </row>
    <row r="294" spans="3:3" x14ac:dyDescent="0.25">
      <c r="C294" s="53"/>
    </row>
    <row r="295" spans="3:3" x14ac:dyDescent="0.25">
      <c r="C295" s="53"/>
    </row>
    <row r="296" spans="3:3" x14ac:dyDescent="0.25">
      <c r="C296" s="53"/>
    </row>
    <row r="297" spans="3:3" x14ac:dyDescent="0.25">
      <c r="C297" s="53"/>
    </row>
    <row r="298" spans="3:3" x14ac:dyDescent="0.25">
      <c r="C298" s="53"/>
    </row>
    <row r="299" spans="3:3" x14ac:dyDescent="0.25">
      <c r="C299" s="53"/>
    </row>
    <row r="300" spans="3:3" x14ac:dyDescent="0.25">
      <c r="C300" s="53"/>
    </row>
    <row r="301" spans="3:3" x14ac:dyDescent="0.25">
      <c r="C301" s="53"/>
    </row>
    <row r="302" spans="3:3" x14ac:dyDescent="0.25">
      <c r="C302" s="53"/>
    </row>
    <row r="303" spans="3:3" x14ac:dyDescent="0.25">
      <c r="C303" s="53"/>
    </row>
    <row r="304" spans="3:3" x14ac:dyDescent="0.25">
      <c r="C304" s="53"/>
    </row>
    <row r="305" spans="3:3" x14ac:dyDescent="0.25">
      <c r="C305" s="53"/>
    </row>
    <row r="306" spans="3:3" x14ac:dyDescent="0.25">
      <c r="C306" s="53"/>
    </row>
    <row r="307" spans="3:3" x14ac:dyDescent="0.25">
      <c r="C307" s="53"/>
    </row>
    <row r="308" spans="3:3" x14ac:dyDescent="0.25">
      <c r="C308" s="53"/>
    </row>
    <row r="309" spans="3:3" x14ac:dyDescent="0.25">
      <c r="C309" s="53"/>
    </row>
    <row r="310" spans="3:3" x14ac:dyDescent="0.25">
      <c r="C310" s="53"/>
    </row>
    <row r="311" spans="3:3" x14ac:dyDescent="0.25">
      <c r="C311" s="53"/>
    </row>
    <row r="312" spans="3:3" x14ac:dyDescent="0.25">
      <c r="C312" s="53"/>
    </row>
    <row r="313" spans="3:3" x14ac:dyDescent="0.25">
      <c r="C313" s="53"/>
    </row>
    <row r="314" spans="3:3" x14ac:dyDescent="0.25">
      <c r="C314" s="53"/>
    </row>
    <row r="315" spans="3:3" x14ac:dyDescent="0.25">
      <c r="C315" s="53"/>
    </row>
    <row r="316" spans="3:3" x14ac:dyDescent="0.25">
      <c r="C316" s="53"/>
    </row>
    <row r="317" spans="3:3" x14ac:dyDescent="0.25">
      <c r="C317" s="53"/>
    </row>
    <row r="318" spans="3:3" x14ac:dyDescent="0.25">
      <c r="C318" s="53"/>
    </row>
    <row r="319" spans="3:3" x14ac:dyDescent="0.25">
      <c r="C319" s="53"/>
    </row>
    <row r="320" spans="3:3" x14ac:dyDescent="0.25">
      <c r="C320" s="53"/>
    </row>
    <row r="321" spans="3:3" x14ac:dyDescent="0.25">
      <c r="C321" s="53"/>
    </row>
    <row r="322" spans="3:3" x14ac:dyDescent="0.25">
      <c r="C322" s="53"/>
    </row>
    <row r="323" spans="3:3" x14ac:dyDescent="0.25">
      <c r="C323" s="53"/>
    </row>
    <row r="324" spans="3:3" x14ac:dyDescent="0.25">
      <c r="C324" s="53"/>
    </row>
    <row r="325" spans="3:3" x14ac:dyDescent="0.25">
      <c r="C325" s="53"/>
    </row>
    <row r="326" spans="3:3" x14ac:dyDescent="0.25">
      <c r="C326" s="53"/>
    </row>
    <row r="327" spans="3:3" x14ac:dyDescent="0.25">
      <c r="C327" s="53"/>
    </row>
    <row r="328" spans="3:3" x14ac:dyDescent="0.25">
      <c r="C328" s="53"/>
    </row>
    <row r="329" spans="3:3" x14ac:dyDescent="0.25">
      <c r="C329" s="53"/>
    </row>
    <row r="330" spans="3:3" x14ac:dyDescent="0.25">
      <c r="C330" s="53"/>
    </row>
    <row r="331" spans="3:3" x14ac:dyDescent="0.25">
      <c r="C331" s="53"/>
    </row>
    <row r="332" spans="3:3" x14ac:dyDescent="0.25">
      <c r="C332" s="53"/>
    </row>
    <row r="333" spans="3:3" x14ac:dyDescent="0.25">
      <c r="C333" s="53"/>
    </row>
    <row r="334" spans="3:3" x14ac:dyDescent="0.25">
      <c r="C334" s="53"/>
    </row>
    <row r="335" spans="3:3" x14ac:dyDescent="0.25">
      <c r="C335" s="53"/>
    </row>
    <row r="336" spans="3:3" x14ac:dyDescent="0.25">
      <c r="C336" s="53"/>
    </row>
    <row r="337" spans="3:3" x14ac:dyDescent="0.25">
      <c r="C337" s="53"/>
    </row>
    <row r="338" spans="3:3" x14ac:dyDescent="0.25">
      <c r="C338" s="53"/>
    </row>
    <row r="339" spans="3:3" x14ac:dyDescent="0.25">
      <c r="C339" s="53"/>
    </row>
    <row r="340" spans="3:3" x14ac:dyDescent="0.25">
      <c r="C340" s="53"/>
    </row>
    <row r="341" spans="3:3" x14ac:dyDescent="0.25">
      <c r="C341" s="53"/>
    </row>
    <row r="342" spans="3:3" x14ac:dyDescent="0.25">
      <c r="C342" s="53"/>
    </row>
    <row r="343" spans="3:3" x14ac:dyDescent="0.25">
      <c r="C343" s="53"/>
    </row>
    <row r="344" spans="3:3" x14ac:dyDescent="0.25">
      <c r="C344" s="53"/>
    </row>
    <row r="345" spans="3:3" x14ac:dyDescent="0.25">
      <c r="C345" s="53"/>
    </row>
    <row r="346" spans="3:3" x14ac:dyDescent="0.25">
      <c r="C346" s="53"/>
    </row>
    <row r="347" spans="3:3" x14ac:dyDescent="0.25">
      <c r="C347" s="53"/>
    </row>
    <row r="348" spans="3:3" x14ac:dyDescent="0.25">
      <c r="C348" s="53"/>
    </row>
    <row r="349" spans="3:3" x14ac:dyDescent="0.25">
      <c r="C349" s="53"/>
    </row>
    <row r="350" spans="3:3" x14ac:dyDescent="0.25">
      <c r="C350" s="53"/>
    </row>
    <row r="351" spans="3:3" x14ac:dyDescent="0.25">
      <c r="C351" s="53"/>
    </row>
    <row r="352" spans="3:3" x14ac:dyDescent="0.25">
      <c r="C352" s="53"/>
    </row>
    <row r="353" spans="3:3" x14ac:dyDescent="0.25">
      <c r="C353" s="53"/>
    </row>
    <row r="354" spans="3:3" x14ac:dyDescent="0.25">
      <c r="C354" s="53"/>
    </row>
    <row r="355" spans="3:3" x14ac:dyDescent="0.25">
      <c r="C355" s="53"/>
    </row>
    <row r="356" spans="3:3" x14ac:dyDescent="0.25">
      <c r="C356" s="53"/>
    </row>
    <row r="357" spans="3:3" x14ac:dyDescent="0.25">
      <c r="C357" s="53"/>
    </row>
    <row r="358" spans="3:3" x14ac:dyDescent="0.25">
      <c r="C358" s="53"/>
    </row>
    <row r="359" spans="3:3" x14ac:dyDescent="0.25">
      <c r="C359" s="53"/>
    </row>
    <row r="360" spans="3:3" x14ac:dyDescent="0.25">
      <c r="C360" s="53"/>
    </row>
    <row r="361" spans="3:3" x14ac:dyDescent="0.25">
      <c r="C361" s="53"/>
    </row>
    <row r="362" spans="3:3" x14ac:dyDescent="0.25">
      <c r="C362" s="53"/>
    </row>
    <row r="363" spans="3:3" x14ac:dyDescent="0.25">
      <c r="C363" s="53"/>
    </row>
    <row r="364" spans="3:3" x14ac:dyDescent="0.25">
      <c r="C364" s="53"/>
    </row>
    <row r="365" spans="3:3" x14ac:dyDescent="0.25">
      <c r="C365" s="53"/>
    </row>
    <row r="366" spans="3:3" x14ac:dyDescent="0.25">
      <c r="C366" s="53"/>
    </row>
    <row r="367" spans="3:3" x14ac:dyDescent="0.25">
      <c r="C367" s="53"/>
    </row>
    <row r="368" spans="3:3" x14ac:dyDescent="0.25">
      <c r="C368" s="53"/>
    </row>
    <row r="369" spans="3:3" x14ac:dyDescent="0.25">
      <c r="C369" s="53"/>
    </row>
    <row r="370" spans="3:3" x14ac:dyDescent="0.25">
      <c r="C370" s="53"/>
    </row>
    <row r="371" spans="3:3" x14ac:dyDescent="0.25">
      <c r="C371" s="53"/>
    </row>
    <row r="372" spans="3:3" x14ac:dyDescent="0.25">
      <c r="C372" s="53"/>
    </row>
    <row r="373" spans="3:3" x14ac:dyDescent="0.25">
      <c r="C373" s="53"/>
    </row>
    <row r="374" spans="3:3" x14ac:dyDescent="0.25">
      <c r="C374" s="53"/>
    </row>
    <row r="375" spans="3:3" x14ac:dyDescent="0.25">
      <c r="C375" s="53"/>
    </row>
    <row r="376" spans="3:3" x14ac:dyDescent="0.25">
      <c r="C376" s="53"/>
    </row>
    <row r="377" spans="3:3" x14ac:dyDescent="0.25">
      <c r="C377" s="53"/>
    </row>
    <row r="378" spans="3:3" x14ac:dyDescent="0.25">
      <c r="C378" s="53"/>
    </row>
    <row r="379" spans="3:3" x14ac:dyDescent="0.25">
      <c r="C379" s="53"/>
    </row>
    <row r="380" spans="3:3" x14ac:dyDescent="0.25">
      <c r="C380" s="53"/>
    </row>
    <row r="381" spans="3:3" x14ac:dyDescent="0.25">
      <c r="C381" s="53"/>
    </row>
    <row r="382" spans="3:3" x14ac:dyDescent="0.25">
      <c r="C382" s="53"/>
    </row>
    <row r="383" spans="3:3" x14ac:dyDescent="0.25">
      <c r="C383" s="53"/>
    </row>
    <row r="384" spans="3:3" x14ac:dyDescent="0.25">
      <c r="C384" s="53"/>
    </row>
    <row r="385" spans="3:3" x14ac:dyDescent="0.25">
      <c r="C385" s="53"/>
    </row>
    <row r="386" spans="3:3" x14ac:dyDescent="0.25">
      <c r="C386" s="53"/>
    </row>
    <row r="387" spans="3:3" x14ac:dyDescent="0.25">
      <c r="C387" s="53"/>
    </row>
    <row r="388" spans="3:3" x14ac:dyDescent="0.25">
      <c r="C388" s="53"/>
    </row>
    <row r="389" spans="3:3" x14ac:dyDescent="0.25">
      <c r="C389" s="53"/>
    </row>
    <row r="390" spans="3:3" x14ac:dyDescent="0.25">
      <c r="C390" s="53"/>
    </row>
    <row r="391" spans="3:3" x14ac:dyDescent="0.25">
      <c r="C391" s="53"/>
    </row>
    <row r="392" spans="3:3" x14ac:dyDescent="0.25">
      <c r="C392" s="53"/>
    </row>
    <row r="393" spans="3:3" x14ac:dyDescent="0.25">
      <c r="C393" s="53"/>
    </row>
    <row r="394" spans="3:3" x14ac:dyDescent="0.25">
      <c r="C394" s="53"/>
    </row>
    <row r="395" spans="3:3" x14ac:dyDescent="0.25">
      <c r="C395" s="53"/>
    </row>
    <row r="396" spans="3:3" x14ac:dyDescent="0.25">
      <c r="C396" s="53"/>
    </row>
    <row r="397" spans="3:3" x14ac:dyDescent="0.25">
      <c r="C397" s="53"/>
    </row>
    <row r="398" spans="3:3" x14ac:dyDescent="0.25">
      <c r="C398" s="53"/>
    </row>
    <row r="399" spans="3:3" x14ac:dyDescent="0.25">
      <c r="C399" s="53"/>
    </row>
    <row r="400" spans="3:3" x14ac:dyDescent="0.25">
      <c r="C400" s="53"/>
    </row>
    <row r="401" spans="3:3" x14ac:dyDescent="0.25">
      <c r="C401" s="53"/>
    </row>
    <row r="402" spans="3:3" x14ac:dyDescent="0.25">
      <c r="C402" s="53"/>
    </row>
    <row r="403" spans="3:3" x14ac:dyDescent="0.25">
      <c r="C403" s="53"/>
    </row>
    <row r="404" spans="3:3" x14ac:dyDescent="0.25">
      <c r="C404" s="53"/>
    </row>
    <row r="405" spans="3:3" x14ac:dyDescent="0.25">
      <c r="C405" s="53"/>
    </row>
    <row r="406" spans="3:3" x14ac:dyDescent="0.25">
      <c r="C406" s="53"/>
    </row>
    <row r="407" spans="3:3" x14ac:dyDescent="0.25">
      <c r="C407" s="53"/>
    </row>
    <row r="408" spans="3:3" x14ac:dyDescent="0.25">
      <c r="C408" s="53"/>
    </row>
    <row r="409" spans="3:3" x14ac:dyDescent="0.25">
      <c r="C409" s="53"/>
    </row>
    <row r="410" spans="3:3" x14ac:dyDescent="0.25">
      <c r="C410" s="53"/>
    </row>
    <row r="411" spans="3:3" x14ac:dyDescent="0.25">
      <c r="C411" s="53"/>
    </row>
    <row r="412" spans="3:3" x14ac:dyDescent="0.25">
      <c r="C412" s="53"/>
    </row>
    <row r="413" spans="3:3" x14ac:dyDescent="0.25">
      <c r="C413" s="53"/>
    </row>
    <row r="414" spans="3:3" x14ac:dyDescent="0.25">
      <c r="C414" s="53"/>
    </row>
    <row r="415" spans="3:3" x14ac:dyDescent="0.25">
      <c r="C415" s="53"/>
    </row>
    <row r="416" spans="3:3" x14ac:dyDescent="0.25">
      <c r="C416" s="53"/>
    </row>
    <row r="417" spans="3:3" x14ac:dyDescent="0.25">
      <c r="C417" s="53"/>
    </row>
    <row r="418" spans="3:3" x14ac:dyDescent="0.25">
      <c r="C418" s="53"/>
    </row>
    <row r="419" spans="3:3" x14ac:dyDescent="0.25">
      <c r="C419" s="53"/>
    </row>
    <row r="420" spans="3:3" x14ac:dyDescent="0.25">
      <c r="C420" s="53"/>
    </row>
    <row r="421" spans="3:3" x14ac:dyDescent="0.25">
      <c r="C421" s="53"/>
    </row>
    <row r="422" spans="3:3" x14ac:dyDescent="0.25">
      <c r="C422" s="53"/>
    </row>
    <row r="423" spans="3:3" x14ac:dyDescent="0.25">
      <c r="C423" s="53"/>
    </row>
    <row r="424" spans="3:3" x14ac:dyDescent="0.25">
      <c r="C424" s="53"/>
    </row>
    <row r="425" spans="3:3" x14ac:dyDescent="0.25">
      <c r="C425" s="53"/>
    </row>
    <row r="426" spans="3:3" x14ac:dyDescent="0.25">
      <c r="C426" s="53"/>
    </row>
    <row r="427" spans="3:3" x14ac:dyDescent="0.25">
      <c r="C427" s="53"/>
    </row>
    <row r="428" spans="3:3" x14ac:dyDescent="0.25">
      <c r="C428" s="53"/>
    </row>
    <row r="429" spans="3:3" x14ac:dyDescent="0.25">
      <c r="C429" s="53"/>
    </row>
    <row r="430" spans="3:3" x14ac:dyDescent="0.25">
      <c r="C430" s="53"/>
    </row>
    <row r="431" spans="3:3" x14ac:dyDescent="0.25">
      <c r="C431" s="53"/>
    </row>
    <row r="432" spans="3:3" x14ac:dyDescent="0.25">
      <c r="C432" s="53"/>
    </row>
    <row r="433" spans="3:3" x14ac:dyDescent="0.25">
      <c r="C433" s="53"/>
    </row>
    <row r="434" spans="3:3" x14ac:dyDescent="0.25">
      <c r="C434" s="53"/>
    </row>
    <row r="435" spans="3:3" x14ac:dyDescent="0.25">
      <c r="C435" s="53"/>
    </row>
    <row r="436" spans="3:3" x14ac:dyDescent="0.25">
      <c r="C436" s="53"/>
    </row>
    <row r="437" spans="3:3" x14ac:dyDescent="0.25">
      <c r="C437" s="53"/>
    </row>
    <row r="438" spans="3:3" x14ac:dyDescent="0.25">
      <c r="C438" s="53"/>
    </row>
    <row r="439" spans="3:3" x14ac:dyDescent="0.25">
      <c r="C439" s="53"/>
    </row>
    <row r="440" spans="3:3" x14ac:dyDescent="0.25">
      <c r="C440" s="53"/>
    </row>
    <row r="441" spans="3:3" x14ac:dyDescent="0.25">
      <c r="C441" s="53"/>
    </row>
    <row r="442" spans="3:3" x14ac:dyDescent="0.25">
      <c r="C442" s="53"/>
    </row>
    <row r="443" spans="3:3" x14ac:dyDescent="0.25">
      <c r="C443" s="53"/>
    </row>
    <row r="444" spans="3:3" x14ac:dyDescent="0.25">
      <c r="C444" s="53"/>
    </row>
    <row r="445" spans="3:3" x14ac:dyDescent="0.25">
      <c r="C445" s="53"/>
    </row>
    <row r="446" spans="3:3" x14ac:dyDescent="0.25">
      <c r="C446" s="53"/>
    </row>
    <row r="447" spans="3:3" x14ac:dyDescent="0.25">
      <c r="C447" s="53"/>
    </row>
    <row r="448" spans="3:3" x14ac:dyDescent="0.25">
      <c r="C448" s="53"/>
    </row>
    <row r="449" spans="3:3" x14ac:dyDescent="0.25">
      <c r="C449" s="53"/>
    </row>
    <row r="450" spans="3:3" x14ac:dyDescent="0.25">
      <c r="C450" s="53"/>
    </row>
    <row r="451" spans="3:3" x14ac:dyDescent="0.25">
      <c r="C451" s="53"/>
    </row>
    <row r="452" spans="3:3" x14ac:dyDescent="0.25">
      <c r="C452" s="53"/>
    </row>
    <row r="453" spans="3:3" x14ac:dyDescent="0.25">
      <c r="C453" s="53"/>
    </row>
    <row r="454" spans="3:3" x14ac:dyDescent="0.25">
      <c r="C454" s="53"/>
    </row>
    <row r="455" spans="3:3" x14ac:dyDescent="0.25">
      <c r="C455" s="53"/>
    </row>
    <row r="456" spans="3:3" x14ac:dyDescent="0.25">
      <c r="C456" s="53"/>
    </row>
    <row r="457" spans="3:3" x14ac:dyDescent="0.25">
      <c r="C457" s="53"/>
    </row>
    <row r="458" spans="3:3" x14ac:dyDescent="0.25">
      <c r="C458" s="53"/>
    </row>
    <row r="459" spans="3:3" x14ac:dyDescent="0.25">
      <c r="C459" s="53"/>
    </row>
    <row r="460" spans="3:3" x14ac:dyDescent="0.25">
      <c r="C460" s="53"/>
    </row>
    <row r="461" spans="3:3" x14ac:dyDescent="0.25">
      <c r="C461" s="53"/>
    </row>
    <row r="462" spans="3:3" x14ac:dyDescent="0.25">
      <c r="C462" s="53"/>
    </row>
    <row r="463" spans="3:3" x14ac:dyDescent="0.25">
      <c r="C463" s="53"/>
    </row>
    <row r="464" spans="3:3" x14ac:dyDescent="0.25">
      <c r="C464" s="53"/>
    </row>
    <row r="465" spans="3:3" x14ac:dyDescent="0.25">
      <c r="C465" s="53"/>
    </row>
    <row r="466" spans="3:3" x14ac:dyDescent="0.25">
      <c r="C466" s="53"/>
    </row>
    <row r="467" spans="3:3" x14ac:dyDescent="0.25">
      <c r="C467" s="53"/>
    </row>
    <row r="468" spans="3:3" x14ac:dyDescent="0.25">
      <c r="C468" s="53"/>
    </row>
    <row r="469" spans="3:3" x14ac:dyDescent="0.25">
      <c r="C469" s="53"/>
    </row>
    <row r="470" spans="3:3" x14ac:dyDescent="0.25">
      <c r="C470" s="53"/>
    </row>
    <row r="471" spans="3:3" x14ac:dyDescent="0.25">
      <c r="C471" s="53"/>
    </row>
    <row r="472" spans="3:3" x14ac:dyDescent="0.25">
      <c r="C472" s="53"/>
    </row>
    <row r="473" spans="3:3" x14ac:dyDescent="0.25">
      <c r="C473" s="53"/>
    </row>
    <row r="474" spans="3:3" x14ac:dyDescent="0.25">
      <c r="C474" s="53"/>
    </row>
    <row r="475" spans="3:3" x14ac:dyDescent="0.25">
      <c r="C475" s="53"/>
    </row>
    <row r="476" spans="3:3" x14ac:dyDescent="0.25">
      <c r="C476" s="53"/>
    </row>
    <row r="477" spans="3:3" x14ac:dyDescent="0.25">
      <c r="C477" s="53"/>
    </row>
    <row r="478" spans="3:3" x14ac:dyDescent="0.25">
      <c r="C478" s="53"/>
    </row>
    <row r="479" spans="3:3" x14ac:dyDescent="0.25">
      <c r="C479" s="53"/>
    </row>
    <row r="480" spans="3:3" x14ac:dyDescent="0.25">
      <c r="C480" s="53"/>
    </row>
    <row r="481" spans="3:3" x14ac:dyDescent="0.25">
      <c r="C481" s="53"/>
    </row>
    <row r="482" spans="3:3" x14ac:dyDescent="0.25">
      <c r="C482" s="53"/>
    </row>
    <row r="483" spans="3:3" x14ac:dyDescent="0.25">
      <c r="C483" s="53"/>
    </row>
    <row r="484" spans="3:3" x14ac:dyDescent="0.25">
      <c r="C484" s="53"/>
    </row>
    <row r="485" spans="3:3" x14ac:dyDescent="0.25">
      <c r="C485" s="53"/>
    </row>
    <row r="486" spans="3:3" x14ac:dyDescent="0.25">
      <c r="C486" s="53"/>
    </row>
    <row r="487" spans="3:3" x14ac:dyDescent="0.25">
      <c r="C487" s="53"/>
    </row>
    <row r="488" spans="3:3" x14ac:dyDescent="0.25">
      <c r="C488" s="53"/>
    </row>
    <row r="489" spans="3:3" x14ac:dyDescent="0.25">
      <c r="C489" s="53"/>
    </row>
    <row r="490" spans="3:3" x14ac:dyDescent="0.25">
      <c r="C490" s="53"/>
    </row>
    <row r="491" spans="3:3" x14ac:dyDescent="0.25">
      <c r="C491" s="53"/>
    </row>
    <row r="492" spans="3:3" x14ac:dyDescent="0.25">
      <c r="C492" s="53"/>
    </row>
    <row r="493" spans="3:3" x14ac:dyDescent="0.25">
      <c r="C493" s="53"/>
    </row>
    <row r="494" spans="3:3" x14ac:dyDescent="0.25">
      <c r="C494" s="53"/>
    </row>
    <row r="495" spans="3:3" x14ac:dyDescent="0.25">
      <c r="C495" s="53"/>
    </row>
    <row r="496" spans="3:3" x14ac:dyDescent="0.25">
      <c r="C496" s="53"/>
    </row>
    <row r="497" spans="3:3" x14ac:dyDescent="0.25">
      <c r="C497" s="53"/>
    </row>
    <row r="498" spans="3:3" x14ac:dyDescent="0.25">
      <c r="C498" s="53"/>
    </row>
    <row r="499" spans="3:3" x14ac:dyDescent="0.25">
      <c r="C499" s="53"/>
    </row>
    <row r="500" spans="3:3" x14ac:dyDescent="0.25">
      <c r="C500" s="53"/>
    </row>
    <row r="501" spans="3:3" x14ac:dyDescent="0.25">
      <c r="C501" s="53"/>
    </row>
    <row r="502" spans="3:3" x14ac:dyDescent="0.25">
      <c r="C502" s="53"/>
    </row>
    <row r="503" spans="3:3" x14ac:dyDescent="0.25">
      <c r="C503" s="53"/>
    </row>
    <row r="504" spans="3:3" x14ac:dyDescent="0.25">
      <c r="C504" s="53"/>
    </row>
    <row r="505" spans="3:3" x14ac:dyDescent="0.25">
      <c r="C505" s="53"/>
    </row>
    <row r="506" spans="3:3" x14ac:dyDescent="0.25">
      <c r="C506" s="53"/>
    </row>
    <row r="507" spans="3:3" x14ac:dyDescent="0.25">
      <c r="C507" s="53"/>
    </row>
    <row r="508" spans="3:3" x14ac:dyDescent="0.25">
      <c r="C508" s="53"/>
    </row>
    <row r="509" spans="3:3" x14ac:dyDescent="0.25">
      <c r="C509" s="53"/>
    </row>
    <row r="510" spans="3:3" x14ac:dyDescent="0.25">
      <c r="C510" s="53"/>
    </row>
    <row r="511" spans="3:3" x14ac:dyDescent="0.25">
      <c r="C511" s="53"/>
    </row>
    <row r="512" spans="3:3" x14ac:dyDescent="0.25">
      <c r="C512" s="53"/>
    </row>
    <row r="513" spans="3:3" x14ac:dyDescent="0.25">
      <c r="C513" s="53"/>
    </row>
    <row r="514" spans="3:3" x14ac:dyDescent="0.25">
      <c r="C514" s="53"/>
    </row>
    <row r="515" spans="3:3" x14ac:dyDescent="0.25">
      <c r="C515" s="53"/>
    </row>
    <row r="516" spans="3:3" x14ac:dyDescent="0.25">
      <c r="C516" s="53"/>
    </row>
    <row r="517" spans="3:3" x14ac:dyDescent="0.25">
      <c r="C517" s="53"/>
    </row>
    <row r="518" spans="3:3" x14ac:dyDescent="0.25">
      <c r="C518" s="53"/>
    </row>
    <row r="519" spans="3:3" x14ac:dyDescent="0.25">
      <c r="C519" s="53"/>
    </row>
    <row r="520" spans="3:3" x14ac:dyDescent="0.25">
      <c r="C520" s="53"/>
    </row>
    <row r="521" spans="3:3" x14ac:dyDescent="0.25">
      <c r="C521" s="53"/>
    </row>
    <row r="522" spans="3:3" x14ac:dyDescent="0.25">
      <c r="C522" s="53"/>
    </row>
    <row r="523" spans="3:3" x14ac:dyDescent="0.25">
      <c r="C523" s="53"/>
    </row>
    <row r="524" spans="3:3" x14ac:dyDescent="0.25">
      <c r="C524" s="53"/>
    </row>
    <row r="525" spans="3:3" x14ac:dyDescent="0.25">
      <c r="C525" s="53"/>
    </row>
    <row r="526" spans="3:3" x14ac:dyDescent="0.25">
      <c r="C526" s="53"/>
    </row>
    <row r="527" spans="3:3" x14ac:dyDescent="0.25">
      <c r="C527" s="53"/>
    </row>
    <row r="528" spans="3:3" x14ac:dyDescent="0.25">
      <c r="C528" s="53"/>
    </row>
    <row r="529" spans="3:3" x14ac:dyDescent="0.25">
      <c r="C529" s="53"/>
    </row>
    <row r="530" spans="3:3" x14ac:dyDescent="0.25">
      <c r="C530" s="53"/>
    </row>
    <row r="531" spans="3:3" x14ac:dyDescent="0.25">
      <c r="C531" s="53"/>
    </row>
    <row r="532" spans="3:3" x14ac:dyDescent="0.25">
      <c r="C532" s="53"/>
    </row>
    <row r="533" spans="3:3" x14ac:dyDescent="0.25">
      <c r="C533" s="53"/>
    </row>
    <row r="534" spans="3:3" x14ac:dyDescent="0.25">
      <c r="C534" s="53"/>
    </row>
    <row r="535" spans="3:3" x14ac:dyDescent="0.25">
      <c r="C535" s="53"/>
    </row>
    <row r="536" spans="3:3" x14ac:dyDescent="0.25">
      <c r="C536" s="53"/>
    </row>
    <row r="537" spans="3:3" x14ac:dyDescent="0.25">
      <c r="C537" s="53"/>
    </row>
    <row r="538" spans="3:3" x14ac:dyDescent="0.25">
      <c r="C538" s="53"/>
    </row>
    <row r="539" spans="3:3" x14ac:dyDescent="0.25">
      <c r="C539" s="53"/>
    </row>
    <row r="540" spans="3:3" x14ac:dyDescent="0.25">
      <c r="C540" s="53"/>
    </row>
    <row r="541" spans="3:3" x14ac:dyDescent="0.25">
      <c r="C541" s="53"/>
    </row>
    <row r="542" spans="3:3" x14ac:dyDescent="0.25">
      <c r="C542" s="53"/>
    </row>
    <row r="543" spans="3:3" x14ac:dyDescent="0.25">
      <c r="C543" s="53"/>
    </row>
    <row r="544" spans="3:3" x14ac:dyDescent="0.25">
      <c r="C544" s="53"/>
    </row>
    <row r="545" spans="3:3" x14ac:dyDescent="0.25">
      <c r="C545" s="53"/>
    </row>
    <row r="546" spans="3:3" x14ac:dyDescent="0.25">
      <c r="C546" s="53"/>
    </row>
    <row r="547" spans="3:3" x14ac:dyDescent="0.25">
      <c r="C547" s="53"/>
    </row>
    <row r="548" spans="3:3" x14ac:dyDescent="0.25">
      <c r="C548" s="53"/>
    </row>
    <row r="549" spans="3:3" x14ac:dyDescent="0.25">
      <c r="C549" s="53"/>
    </row>
    <row r="550" spans="3:3" x14ac:dyDescent="0.25">
      <c r="C550" s="53"/>
    </row>
    <row r="551" spans="3:3" x14ac:dyDescent="0.25">
      <c r="C551" s="53"/>
    </row>
    <row r="552" spans="3:3" x14ac:dyDescent="0.25">
      <c r="C552" s="53"/>
    </row>
  </sheetData>
  <mergeCells count="52">
    <mergeCell ref="B18:O18"/>
    <mergeCell ref="B19:O19"/>
    <mergeCell ref="B20:O20"/>
    <mergeCell ref="B21:O21"/>
    <mergeCell ref="B22:O22"/>
    <mergeCell ref="B1:O1"/>
    <mergeCell ref="B2:O2"/>
    <mergeCell ref="B3:O3"/>
    <mergeCell ref="B4:O4"/>
    <mergeCell ref="B17:O17"/>
    <mergeCell ref="A34:A36"/>
    <mergeCell ref="B34:B36"/>
    <mergeCell ref="A32:O32"/>
    <mergeCell ref="C34:C36"/>
    <mergeCell ref="B5:O5"/>
    <mergeCell ref="B6:O6"/>
    <mergeCell ref="B7:O7"/>
    <mergeCell ref="B8:O8"/>
    <mergeCell ref="B9:O9"/>
    <mergeCell ref="B10:O10"/>
    <mergeCell ref="B11:O11"/>
    <mergeCell ref="B12:O12"/>
    <mergeCell ref="B13:O13"/>
    <mergeCell ref="B14:O14"/>
    <mergeCell ref="B15:O15"/>
    <mergeCell ref="B16:O16"/>
    <mergeCell ref="B118:O118"/>
    <mergeCell ref="B63:O63"/>
    <mergeCell ref="B67:O67"/>
    <mergeCell ref="B102:O102"/>
    <mergeCell ref="E34:G34"/>
    <mergeCell ref="K35:K36"/>
    <mergeCell ref="M35:N35"/>
    <mergeCell ref="I35:J35"/>
    <mergeCell ref="B37:O37"/>
    <mergeCell ref="B50:O50"/>
    <mergeCell ref="E35:F35"/>
    <mergeCell ref="O35:O36"/>
    <mergeCell ref="H34:H36"/>
    <mergeCell ref="D34:D36"/>
    <mergeCell ref="G35:G36"/>
    <mergeCell ref="I34:K34"/>
    <mergeCell ref="L34:L36"/>
    <mergeCell ref="M34:O34"/>
    <mergeCell ref="B23:O23"/>
    <mergeCell ref="B24:O24"/>
    <mergeCell ref="B25:O25"/>
    <mergeCell ref="B26:O26"/>
    <mergeCell ref="B27:O27"/>
    <mergeCell ref="B28:O28"/>
    <mergeCell ref="B29:O29"/>
    <mergeCell ref="B30:O30"/>
  </mergeCells>
  <pageMargins left="1.1811023622047245" right="0.39370078740157483" top="0.78740157480314965" bottom="0.59055118110236227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12</vt:i4>
      </vt:variant>
      <vt:variant>
        <vt:lpstr>Įvardinti diapazonai</vt:lpstr>
      </vt:variant>
      <vt:variant>
        <vt:i4>6</vt:i4>
      </vt:variant>
    </vt:vector>
  </HeadingPairs>
  <TitlesOfParts>
    <vt:vector size="18" baseType="lpstr">
      <vt:lpstr>1 pr._pajamos</vt:lpstr>
      <vt:lpstr>2 pr._pajamos pagal rūšis</vt:lpstr>
      <vt:lpstr>3 pr._asignavimų suvestinė</vt:lpstr>
      <vt:lpstr>4 pr._savarankiškosios f-jos</vt:lpstr>
      <vt:lpstr>5 pr._valstybinės f-jos</vt:lpstr>
      <vt:lpstr>6 pr._ugdymo reikmės</vt:lpstr>
      <vt:lpstr>7 pr._kita dotacija</vt:lpstr>
      <vt:lpstr>8 pr._aplinkos apsaugos s. p.</vt:lpstr>
      <vt:lpstr>9 pr._įstaigų pajamos</vt:lpstr>
      <vt:lpstr>10 pr._skolintos lėšos</vt:lpstr>
      <vt:lpstr>11 pr._apyvartinės lėšos</vt:lpstr>
      <vt:lpstr>12 pr._suvestinė pagal progr.</vt:lpstr>
      <vt:lpstr>'1 pr._pajamos'!Print_Titles</vt:lpstr>
      <vt:lpstr>'2 pr._pajamos pagal rūšis'!Print_Titles</vt:lpstr>
      <vt:lpstr>'3 pr._asignavimų suvestinė'!Print_Titles</vt:lpstr>
      <vt:lpstr>'4 pr._savarankiškosios f-jos'!Print_Titles</vt:lpstr>
      <vt:lpstr>'7 pr._kita dotacija'!Print_Titles</vt:lpstr>
      <vt:lpstr>'9 pr._įstaigų pajamos'!Print_Titles</vt:lpstr>
    </vt:vector>
  </TitlesOfParts>
  <Company>TELSIU RAJONO SAVIVALDYBE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2019-03-04T11:59:03Z</cp:lastPrinted>
  <dcterms:created xsi:type="dcterms:W3CDTF">2007-01-10T08:42:24Z</dcterms:created>
  <dcterms:modified xsi:type="dcterms:W3CDTF">2019-03-04T11:59:06Z</dcterms:modified>
</cp:coreProperties>
</file>