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3_02_08/Po_posedzio/Sprendimai/"/>
    </mc:Choice>
  </mc:AlternateContent>
  <xr:revisionPtr revIDLastSave="182" documentId="13_ncr:1_{DC343327-DD7C-40DD-9BDF-2332F5AF6D06}" xr6:coauthVersionLast="47" xr6:coauthVersionMax="47" xr10:uidLastSave="{BAC699F1-7FDD-4F0F-99C4-34ED50D1EA96}"/>
  <bookViews>
    <workbookView xWindow="28680" yWindow="2220" windowWidth="29040" windowHeight="15840" xr2:uid="{CEBF7D2B-9656-40D0-AADD-FB603159AB40}"/>
  </bookViews>
  <sheets>
    <sheet name="II skyrius" sheetId="5" r:id="rId1"/>
    <sheet name="III skyrius" sheetId="6" r:id="rId2"/>
    <sheet name="IV skyrius I sk" sheetId="1" r:id="rId3"/>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skyrius'!$B$2:$K$64</definedName>
    <definedName name="_xlnm.Print_Area" localSheetId="1">'III skyrius'!$B$2:$L$28</definedName>
    <definedName name="_xlnm.Print_Area" localSheetId="2">'IV skyrius I sk'!$B$2:$Q$136</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6" l="1"/>
  <c r="N28" i="1" l="1"/>
  <c r="N25" i="1"/>
  <c r="N29" i="1"/>
  <c r="O94" i="1"/>
  <c r="O108" i="1"/>
  <c r="O107" i="1"/>
  <c r="O46" i="1"/>
  <c r="O81" i="1"/>
  <c r="K44" i="1"/>
  <c r="K111" i="1" s="1"/>
  <c r="N26" i="1" s="1"/>
  <c r="J44" i="1"/>
  <c r="J111" i="1" s="1"/>
  <c r="L44" i="1"/>
  <c r="L111" i="1" s="1"/>
  <c r="M44" i="1"/>
  <c r="M111" i="1" s="1"/>
  <c r="N27" i="1" s="1"/>
  <c r="O47" i="1" l="1"/>
  <c r="O15" i="1" s="1"/>
  <c r="O59" i="1"/>
  <c r="O58" i="1"/>
  <c r="K9" i="6"/>
  <c r="K18" i="6"/>
  <c r="K19" i="6"/>
  <c r="K20" i="6"/>
  <c r="K21" i="6"/>
  <c r="K22" i="6"/>
  <c r="K23" i="6"/>
  <c r="K24" i="6"/>
  <c r="K11" i="6"/>
  <c r="K12" i="6"/>
  <c r="K13" i="6"/>
  <c r="K14" i="6"/>
  <c r="K10" i="6"/>
  <c r="O97" i="1" l="1"/>
  <c r="L15" i="6" l="1"/>
  <c r="L25" i="6" s="1"/>
  <c r="H25" i="5"/>
  <c r="H26" i="5"/>
  <c r="H27" i="5"/>
  <c r="H28" i="5"/>
  <c r="G25" i="5"/>
  <c r="G26" i="5"/>
  <c r="G27" i="5"/>
  <c r="G28" i="5"/>
  <c r="H24" i="5"/>
  <c r="G24" i="5"/>
  <c r="N32" i="1"/>
  <c r="I27" i="5"/>
  <c r="O93" i="1"/>
  <c r="O92" i="1"/>
  <c r="O91" i="1"/>
  <c r="O79" i="1" l="1"/>
  <c r="O78" i="1"/>
  <c r="O51" i="1" s="1"/>
  <c r="I78" i="1"/>
  <c r="I103" i="1"/>
  <c r="O106" i="1"/>
  <c r="O53" i="1" s="1"/>
  <c r="O16" i="1" s="1"/>
  <c r="O60" i="1"/>
  <c r="O50" i="1" s="1"/>
  <c r="O52" i="1" l="1"/>
  <c r="O13" i="1" s="1"/>
  <c r="O95" i="1"/>
  <c r="O48" i="1" s="1"/>
  <c r="O96" i="1"/>
  <c r="I28" i="5" l="1"/>
  <c r="O49" i="1"/>
  <c r="O12" i="1" s="1"/>
  <c r="I24" i="5" s="1"/>
  <c r="O80" i="1"/>
  <c r="O44" i="1" s="1"/>
  <c r="O99" i="1"/>
  <c r="O45" i="1" s="1"/>
  <c r="O14" i="1" s="1"/>
  <c r="O98" i="1"/>
  <c r="I100" i="1"/>
  <c r="I97" i="1"/>
  <c r="I94" i="1"/>
  <c r="I91" i="1"/>
  <c r="I86" i="1"/>
  <c r="I106" i="1"/>
  <c r="I25" i="5"/>
  <c r="I58" i="1"/>
  <c r="I61" i="1"/>
  <c r="I80" i="1"/>
  <c r="I70" i="1"/>
  <c r="I74" i="1"/>
  <c r="I66" i="1"/>
  <c r="I55" i="1"/>
  <c r="I44" i="1" l="1"/>
  <c r="I111" i="1" s="1"/>
  <c r="I26" i="5"/>
  <c r="K15" i="6" l="1"/>
  <c r="K25" i="6" s="1"/>
  <c r="N22" i="1"/>
  <c r="J25" i="6" l="1"/>
  <c r="N36" i="1"/>
</calcChain>
</file>

<file path=xl/sharedStrings.xml><?xml version="1.0" encoding="utf-8"?>
<sst xmlns="http://schemas.openxmlformats.org/spreadsheetml/2006/main" count="665" uniqueCount="326">
  <si>
    <t>Galimi pareiškėjai arba projektų vykdytojai, kai projektai atrenkami planavimo būdu</t>
  </si>
  <si>
    <t>Galimi partneriai</t>
  </si>
  <si>
    <t>Aktyviais veiksmais prisidedama prie HP (Taip / Ne)</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</si>
  <si>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</si>
  <si>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</si>
  <si>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</si>
  <si>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</si>
  <si>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</si>
  <si>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</si>
  <si>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</si>
  <si>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</si>
  <si>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</si>
  <si>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</si>
  <si>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</si>
  <si>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</si>
  <si>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Savivaldybių administracijos, ugdymo įstaigos</t>
  </si>
  <si>
    <t>Planavimas</t>
  </si>
  <si>
    <t>Taip</t>
  </si>
  <si>
    <t>Dotacija</t>
  </si>
  <si>
    <t>1 veiklos poveiklės neskiriamos</t>
  </si>
  <si>
    <t>Kalvarijos gimnazija</t>
  </si>
  <si>
    <t xml:space="preserve"> - </t>
  </si>
  <si>
    <t>P.B.2067 Naujos arba modernizuotos švietimo infrastruktūros mokymo klasių talpumas, asmenys</t>
  </si>
  <si>
    <t>R.B.2071 Naujos arba modernizuotos švietimo infrastruktūros naudotojų skaičius per metus, naudotojai per metus</t>
  </si>
  <si>
    <t>P.S.2025 Mokyklos, kuriose buvo įdiegtos universalaus dizaino ir kitos inžinerinės priemonės pritaikant aplinką asmenims, turintiems negalią, skaičius</t>
  </si>
  <si>
    <t>R.S.2026 Mokyklų, kuriose buvo įdiegtos universalaus dizaino ir kitos inžinerinės priemonės, aplinką pritaikant asmenims, turintiems negalią, dalis nuo visų mokyklų, proc.</t>
  </si>
  <si>
    <t>2026 m. IV ketv.</t>
  </si>
  <si>
    <t>Kazlų Rūdos savivaldybės administracija</t>
  </si>
  <si>
    <t>1.1.1. Ikimokyklinio ugdymo paslaugų plėtra Kazlų Rūdoje II etapas</t>
  </si>
  <si>
    <t>P.B.2066 Naujos arba modernizuotos vaikų priežiūros infrastruktūros mokymo klasių talpumas, asmenys</t>
  </si>
  <si>
    <t>R.B.2070 Naujos arba modernizuotos vaikų priežiūros infrastruktūros naudotojų skaičius per metus, naudotojai per metus</t>
  </si>
  <si>
    <t>P.S.2024 Sukurtų naujų ikimokyklinio ugdymo vietų skaičius, skaičius</t>
  </si>
  <si>
    <t>2023 m. IV ketv.</t>
  </si>
  <si>
    <t>2026 m. I ketv.</t>
  </si>
  <si>
    <t>2025 m. IV ketv.</t>
  </si>
  <si>
    <t>Marijampolės savivaldybės administracija</t>
  </si>
  <si>
    <t>2024 m. I ketv.</t>
  </si>
  <si>
    <t>Vilkaviškio rajono savivaldybės administracija</t>
  </si>
  <si>
    <t>P.S.2029 Tikslinės transporto priemonės, skaičius</t>
  </si>
  <si>
    <t>R.S.2030 Vaikų, pasinaudojusių pavėžėjimo paslaugomis naujai įsigytomis transporto priemonėmis, skaičius per metus, asmenys per metus</t>
  </si>
  <si>
    <t>1.1.2. Naujų ikimokyklinio ugdymo vietų kūrimas Vilkaviškio rajone</t>
  </si>
  <si>
    <t>Šakių vaikų lopšelis-darželis</t>
  </si>
  <si>
    <t>1.1.3. Ikimokyklinio ugdymo prieinamumo didinimas Šakių rajono savivaldybėje</t>
  </si>
  <si>
    <t>2025 m. III ketv.</t>
  </si>
  <si>
    <t>R.S.2027 Mokinių, kurie naudojasi sukurta visos dienos mokyklos infrastruktūra, skaičius, asmenys per metus</t>
  </si>
  <si>
    <t>Šakių „Varpo“ mokykla</t>
  </si>
  <si>
    <t xml:space="preserve">6 lentelė. Pažangos priemonės veiklos, poveiklės ir (arba) projektai </t>
  </si>
  <si>
    <t>Siektina rodiklio reikšmė (2030)</t>
  </si>
  <si>
    <t>Lukšių Vinco Grybo gimnazija</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</si>
  <si>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</si>
  <si>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</si>
  <si>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</si>
  <si>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</si>
  <si>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</si>
  <si>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</si>
  <si>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</si>
  <si>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</si>
  <si>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</si>
  <si>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</si>
  <si>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</si>
  <si>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</si>
  <si>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</si>
  <si>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</si>
  <si>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</si>
  <si>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</si>
  <si>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Tarpinė siektina reikšmė (2025)</t>
  </si>
  <si>
    <t>Galutinė siektina reikšmė (2030)</t>
  </si>
  <si>
    <t>R.B.2070</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</si>
  <si>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</si>
  <si>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</si>
  <si>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</si>
  <si>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</si>
  <si>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</si>
  <si>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R.S.2030</t>
  </si>
  <si>
    <t>3.</t>
  </si>
  <si>
    <t>Naujos arba modernizuotos švietimo infrastruktūros naudotojų skaičius per metus, naudotojai per metus</t>
  </si>
  <si>
    <t>R.B.2071</t>
  </si>
  <si>
    <t>4.</t>
  </si>
  <si>
    <t>Mokyklų, kuriose buvo įdiegtos universalaus dizaino ir kitos inžinerinės priemonės, aplinką pritaikant asmenims, turintiems negalią, dalis nuo visų mokyklų, proc.</t>
  </si>
  <si>
    <t>R.S.2026</t>
  </si>
  <si>
    <t>5.</t>
  </si>
  <si>
    <t>R.S.2027</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</si>
  <si>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</si>
  <si>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</si>
  <si>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</si>
  <si>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</si>
  <si>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</si>
  <si>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</si>
  <si>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</si>
  <si>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</si>
  <si>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</si>
  <si>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</si>
  <si>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</si>
  <si>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</si>
  <si>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</si>
  <si>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</si>
  <si>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</si>
  <si>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</si>
  <si>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</si>
  <si>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</si>
  <si>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</si>
  <si>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</si>
  <si>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</si>
  <si>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</si>
  <si>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</si>
  <si>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</si>
  <si>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</si>
  <si>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</si>
  <si>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</si>
  <si>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</si>
  <si>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</si>
  <si>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</si>
  <si>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</si>
  <si>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</si>
  <si>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</si>
  <si>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</si>
  <si>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</si>
  <si>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Patenkintas socialinio būsto poreikis nuo tokią teisę turinčių asmenų (šeimų) skaičiaus, Procentai</t>
  </si>
  <si>
    <t>55 (2020)</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</si>
  <si>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</si>
  <si>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</si>
  <si>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12 (2020)</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</si>
  <si>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</si>
  <si>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</si>
  <si>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333 (2020)</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</si>
  <si>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</si>
  <si>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</si>
  <si>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201 (2020)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</si>
  <si>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</si>
  <si>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3–5 metų vaikų, ugdomų švietimo įstaigose, dalis, procentai</t>
  </si>
  <si>
    <t>79 (2020)</t>
  </si>
  <si>
    <t>-</t>
  </si>
  <si>
    <t>Negalią turinčių mokinių, ugdomų įtraukiuoju būdu bendros paskirties švietimo įstaigose (bendrosiose klasėse), dalis, procentai</t>
  </si>
  <si>
    <t>53,3 (2020-2021)</t>
  </si>
  <si>
    <t>Neformaliojo vaikų švietimo galimybėmis pasinaudojusių mokinių dalis (išskyrus ikimokykliniame ir priešmokykliniame ugdyme dalyvaujančius vaikus), procentai</t>
  </si>
  <si>
    <t>56 (2019)</t>
  </si>
  <si>
    <t>LT024-01-01</t>
  </si>
  <si>
    <t>Naujų arba modernizuotų socialinių būstų naudotojų skaičius per metus, naudotojai per metus</t>
  </si>
  <si>
    <t>Asmenų, turinčių intelekto ir (ar) psichikos negalią, gavusių paslaugas naujoje ar modernizuotoje infrastruktūroje skaičius per metus, asmenys per metus.</t>
  </si>
  <si>
    <t>Asmenų, turinčių intelekto ir (ar) psichikos negalią,  gyvenančių stacionariose socialinės globos įstaigose, mažėjimas, asmenys.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</si>
  <si>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</si>
  <si>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</si>
  <si>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 xml:space="preserve">1.2. </t>
  </si>
  <si>
    <t>LT024-01-02</t>
  </si>
  <si>
    <t>Asmenų, palankiai vertinančių visuomenės sveikatos priežiūros paslaugų kokybę, dalis, Procentai</t>
  </si>
  <si>
    <t>Asmenų, po dalyvavimo veiklose, pagerinusių sveikatos raštingumo kompetenciją, dalis, Procentai</t>
  </si>
  <si>
    <t>Ilgalaikės priežiūros paslaugų gavėjų, palankiai vertinančių gaunamų paslaugų kokybę, dalis, Procentai</t>
  </si>
  <si>
    <t>1.3.</t>
  </si>
  <si>
    <t>LT024-01-03</t>
  </si>
  <si>
    <t>R.B.2071 Naujos arba modernizuotos švietimo infrastruktūros naudotojų skaičius per metus</t>
  </si>
  <si>
    <t>R.B.2070 Naujos arba modernizuotos vaikų priežiūros infrastruktūros naudotojų skaičius per metus</t>
  </si>
  <si>
    <t>R.S.2027 Mokinių, kurie naudojasi sukurta visos dienos mokyklos infrastruktūra, skaičius</t>
  </si>
  <si>
    <t>R.S.2026 Mokyklų, kuriose buvo įdiegtos universalaus dizaino ir kitos inžinerinės priemonės, aplinką pritaikant asmenims, turintiems negalią, dalis nuo visų mokyklų</t>
  </si>
  <si>
    <t>R.S.2030 Vaikų, pasinaudojusių pavėžėjimo paslaugomis naujai įsigytomis transporto priemonėmis, skaičius per metus</t>
  </si>
  <si>
    <t>LT024-02</t>
  </si>
  <si>
    <t>Gyventojų užimtumo lygis (15–64 metų) | procentai</t>
  </si>
  <si>
    <t>62,8 (2020)</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</si>
  <si>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</si>
  <si>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 tūkst. Eur</t>
  </si>
  <si>
    <t>15,9 (2019)</t>
  </si>
  <si>
    <t>Asmenys, patiriantys skurdo riziką ar socialinę atskirtį, procentai</t>
  </si>
  <si>
    <t>36,4 (2020)</t>
  </si>
  <si>
    <t xml:space="preserve">2.1. </t>
  </si>
  <si>
    <t>Skatinti investicijų pritraukimą ir verslo plėtrą regione gerinant sąlygas investicijoms</t>
  </si>
  <si>
    <t>LT024-02-01</t>
  </si>
  <si>
    <t xml:space="preserve">Sukurtos arba atkurtos teritorijos, naudojamos ekonominei veiklai, hektarai </t>
  </si>
  <si>
    <t>Rekultivuota žemė, naudojama žaliesiems plotams, socialiniams būstams, ekonominei arba kitai paskirčiai, hektarai</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</si>
  <si>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</si>
  <si>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</si>
  <si>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</si>
  <si>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</si>
  <si>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</si>
  <si>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Metinis konsoliduotų viešųjų paslaugų vartotojų skaičius, vartotojai per metus.</t>
  </si>
  <si>
    <t>Dviračiams skirtos infrastruktūros metinis naudotojų skaičius, naudotojai per metus.</t>
  </si>
  <si>
    <t>Skatinti tvarų išteklių naudojimą ir gerinti aplinkos būklę</t>
  </si>
  <si>
    <t>LT024-03</t>
  </si>
  <si>
    <t>Žuvusiųjų keliuose skaičius, Skaičius, tenkantis 1 mln. gyventojų 2020</t>
  </si>
  <si>
    <t>66 (2020)</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</si>
  <si>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</si>
  <si>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</si>
  <si>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206 (2020)</t>
  </si>
  <si>
    <t>Šiltnamio efektą sukeliančių dujų išmetimas 1 gyventojui – gyventojų kelionių įtaka (lengvųjų automobilių, motociklų, mopedų ir viešojo transporto naudojimas), tonos</t>
  </si>
  <si>
    <t>1,54 (2019)</t>
  </si>
  <si>
    <t xml:space="preserve">1. Savivaldybės tarybos patvirtintas darnaus judumo mieste planas, kurio parengimas finansuotas 2014–2020 m. ES fondų lėšomis. </t>
  </si>
  <si>
    <t>2. Pagal Lietuvos Respublikos alternatyviųjų degalų įstatymo nuostatas  parengtas ir patvirtintas viešųjų ir pusiau viešųjų elektromobilių įkrovimo prieigų vietinės reikšmės keliuose planas iki 2030 m.</t>
  </si>
  <si>
    <t>Gyventojų, aprūpinamų geriamojo vandens tiekimo paslaugomis, dalis, palyginti su visais gyventojais, Procentai</t>
  </si>
  <si>
    <t>72,6 (2020)</t>
  </si>
  <si>
    <t>Projekto veiklų atitiktis geriamojo vandens tiekimo ir nuotekų tvarkymo infrastruktūros plėtros planui.</t>
  </si>
  <si>
    <t>Gyventojų, aprūpinamų centralizuotai teikiamomis nuotekų tvarkymo paslaugomis, dalis, palyginti su visais gyventojais, Procentai</t>
  </si>
  <si>
    <t>60,4 (2020)</t>
  </si>
  <si>
    <t>Potencialių taršos židinių tankumas 300 gyv./km2 ir didesnio tankumo ir aplinkinėje teritorijoje (iki 2 km.), Vnt./km2</t>
  </si>
  <si>
    <t>0,12 (2021)</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</si>
  <si>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</si>
  <si>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Rekultivuota žemė naudojama želdynų ir želdinių įrengimui, socialiniams būstams, ūkinei, kultūrinei, sporto ar bendruomeninei veiklai</t>
  </si>
  <si>
    <t>Nepralaidžių dangų ir žaliosios infrastruktūros plotų santykis 1 500 gyv./km2 ir didesnio tankumo teritorijoje, Santykis, dešimtainė trupmena</t>
  </si>
  <si>
    <t>1,08 (2021)</t>
  </si>
  <si>
    <t xml:space="preserve">Sąvartynuose šalinamų komunalinių atliekų dalis, Procentai </t>
  </si>
  <si>
    <t>20 (2020)</t>
  </si>
  <si>
    <t>Veiklų atitiktis patvirtintiems regioniniams ir (ar) savivaldybių atliekų prevencijos ir tvarkymo planams, parengtiems Valstybiniam atliekų prevencijos ir tvarkymo 2021–2027 m. planui įgyvendinti.</t>
  </si>
  <si>
    <t xml:space="preserve">Paruoštų pakartotinai naudoti ir perdirbtų komunalinių atliekų dalis, Procentai </t>
  </si>
  <si>
    <t>65 (2020)</t>
  </si>
  <si>
    <t>Priešlaikinės mirtys, priskiriamos ilgalaikiam kietųjų dalelių KD2,5 poveikiui, Mirusiųjų skaičius 100 tūkst. gyventojų</t>
  </si>
  <si>
    <t>89 (2019)</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</si>
  <si>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</si>
  <si>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3.1.</t>
  </si>
  <si>
    <t>LT024-03-01</t>
  </si>
  <si>
    <t>Panaikintos juodosios dėmės ar avaringos vietos vietinės reikšmės keliuose (gatvėse), Skaičius</t>
  </si>
  <si>
    <t xml:space="preserve">3.2. </t>
  </si>
  <si>
    <t>Skatinti tausojantį išteklių naudojimą</t>
  </si>
  <si>
    <t>LT024-03-02</t>
  </si>
  <si>
    <t>Aplinkosaugos sistemų efektyvumo padidėjimas, procentai</t>
  </si>
  <si>
    <r>
      <t>2. Projektai įgyvendinami urbanizuotose teritorijose, kurių gyventojų tankis yra 1500 gyventojų/km</t>
    </r>
    <r>
      <rPr>
        <vertAlign val="superscript"/>
        <sz val="11"/>
        <color rgb="FF000000"/>
        <rFont val="Times New Roman"/>
        <family val="1"/>
      </rPr>
      <t xml:space="preserve">2 </t>
    </r>
    <r>
      <rPr>
        <sz val="11"/>
        <color rgb="FF000000"/>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rgb="FF000000"/>
        <rFont val="Times New Roman"/>
        <family val="1"/>
      </rPr>
      <t>2</t>
    </r>
    <r>
      <rPr>
        <sz val="11"/>
        <color rgb="FF000000"/>
        <rFont val="Times New Roman"/>
        <family val="1"/>
      </rPr>
      <t xml:space="preserve"> gyventojų tankumo teritoriją gali patekti ne daugiau kaip 20 proc. tvarkomos teritorijos.</t>
    </r>
  </si>
  <si>
    <r>
      <t>3. Projektai įgyvendinami urbanizuotose teritorijose, kurių gyventojų tankis didesnis kaip 300 gyventojų/km</t>
    </r>
    <r>
      <rPr>
        <vertAlign val="superscript"/>
        <sz val="11"/>
        <color rgb="FF000000"/>
        <rFont val="Times New Roman"/>
        <family val="1"/>
      </rPr>
      <t>2</t>
    </r>
    <r>
      <rPr>
        <sz val="11"/>
        <color rgb="FF000000"/>
        <rFont val="Times New Roman"/>
        <family val="1"/>
      </rPr>
      <t xml:space="preserve"> ir aplinkinėje teritorijoje (iki 2 km). </t>
    </r>
  </si>
  <si>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</si>
  <si>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</si>
  <si>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</si>
  <si>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</si>
  <si>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</si>
  <si>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Socialinio būsto fondo plėtra</t>
  </si>
  <si>
    <t>LT024-01-01-04</t>
  </si>
  <si>
    <t>Koordinatorius</t>
  </si>
  <si>
    <t>Institucinės globos pertvarkos įgyvendinimas</t>
  </si>
  <si>
    <t>LT024-01-01-02</t>
  </si>
  <si>
    <t>Nestacionarių socialinių paslaugų plėtra</t>
  </si>
  <si>
    <t>LT024-01-01-03</t>
  </si>
  <si>
    <t xml:space="preserve">Socialinių paslaugų plėtra senyvo amžiaus asmenims </t>
  </si>
  <si>
    <t>Visuomenės sveikatos paslaugų gerinimas</t>
  </si>
  <si>
    <t>LT024-01-02-01</t>
  </si>
  <si>
    <t>Ilgalaikės priežiūros paslaugų plėtra</t>
  </si>
  <si>
    <t>LT024-01-02-02</t>
  </si>
  <si>
    <t>Švietimo paslaugų prieinamumo ir kokybės gerinimas Marijampolės regione</t>
  </si>
  <si>
    <t>LT024-01-03-01</t>
  </si>
  <si>
    <t>Prielaidų miesto augimui sudarymas</t>
  </si>
  <si>
    <t>LT024-02-01-01</t>
  </si>
  <si>
    <t>LT024-02-02-01</t>
  </si>
  <si>
    <t>Eismo saugos priemonių diegimas</t>
  </si>
  <si>
    <t>LT024-03-01-01</t>
  </si>
  <si>
    <t>Darnaus judumo skatinimas miestuose</t>
  </si>
  <si>
    <t>LT024-03-01-02</t>
  </si>
  <si>
    <t>Vandens tiekimo ir nuotekų sistemų plėtra</t>
  </si>
  <si>
    <t>LT024-03-02-01</t>
  </si>
  <si>
    <t>Žaliosios infrastruktūros plėtra</t>
  </si>
  <si>
    <t>LT024-03-02-02</t>
  </si>
  <si>
    <t>Užterštų teritorijų tvarkymas</t>
  </si>
  <si>
    <t>LT024-03-02-03</t>
  </si>
  <si>
    <t>Rūšiuojamojo atliekų surinkimo skatinimas</t>
  </si>
  <si>
    <t>LT024-03-02-04</t>
  </si>
  <si>
    <t>Oro monitoringo sistemų diegimas</t>
  </si>
  <si>
    <t>LT024-03-02-05</t>
  </si>
  <si>
    <t>6.</t>
  </si>
  <si>
    <t>7.</t>
  </si>
  <si>
    <t>8.</t>
  </si>
  <si>
    <t>9.</t>
  </si>
  <si>
    <t>10.</t>
  </si>
  <si>
    <t>11.</t>
  </si>
  <si>
    <t>12.</t>
  </si>
  <si>
    <t>13.</t>
  </si>
  <si>
    <t>14.</t>
  </si>
  <si>
    <t>15.</t>
  </si>
  <si>
    <t>16.</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</si>
  <si>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</si>
  <si>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</si>
  <si>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</si>
  <si>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</si>
  <si>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</si>
  <si>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</si>
  <si>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</si>
  <si>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</si>
  <si>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</si>
  <si>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</si>
  <si>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</si>
  <si>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</si>
  <si>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</si>
  <si>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</si>
  <si>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</si>
  <si>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</si>
  <si>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</si>
  <si>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</si>
  <si>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</si>
  <si>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</si>
  <si>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</si>
  <si>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</si>
  <si>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</si>
  <si>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Rezultato**</t>
  </si>
  <si>
    <t>**</t>
  </si>
  <si>
    <t>Rezultato rodikliai – preliminarūs. Kadangi rezultato rodikliai susiję su Europos Sąjungos finansinės paramos programavimo dokumentais, rezultato rodikliai bus patikslinti atitinkamai ministerijai patvirtinus regioninių pažangos priemonių finansavimo gaires. Jų reikšmės bus nustatys, kai bus patvirtinta Stebėsenos rodiklių nustatymo ir skaičiavimo tvarka ir / ar rodiklių skaičiavimo aprašų suvestinė.</t>
  </si>
  <si>
    <t>Rodiklio kodas, pavadinimas ir matavimo vienetai*</t>
  </si>
  <si>
    <t>Siektinos rodiklio reikšmės*</t>
  </si>
  <si>
    <t>Rezultato rodiklių reikšmės – preliminarios. Rezultato rodikliai pažangos priemonei pasirinkti vadovaujantis Regioninės pažangos priemonės Nr. 12-003-03-01-23 (RE) „Padidinti ugdymo prieinamumą atskirtį patiriantiems vaikams“ finansavimo gairių ir Regioninės pažangos priemonės Nr. 12-003-03-02-17 (RE) „Plėtoti įvairialypį švietimą vykdant visos dienos mokyklų veiklą“ finansavimo gairių 2.1. dalyse „Finansuojamos veiklos ir siekiami stebėsenos rodikliai“ pateikta informacija. Rodiklių reikšmės preliminarios, jos bus patikslintos, kai bus patvirtinta Stebėsenos rodiklių nustatymo ir skaičiavimo tvarka ir / ar rodiklių skaičiavimo aprašų suvestinė.</t>
  </si>
  <si>
    <t>***</t>
  </si>
  <si>
    <t>Rezultato***</t>
  </si>
  <si>
    <t>Poveikio*</t>
  </si>
  <si>
    <t>Poveikio rodiklių reikšmės – preliminarios (išskyrus RPP nustatytas siektinas poveikio rodiklių "Gyventojų užimtumo lygis (15–64 metų)", "Pridėtinė vertė gamybos sąnaudomis pagal veiklos vykdymo vietą (nefinansų įmonių), tenkanti vienam dirbančiajam per metus" ir "Asmenys, patiriantys skurdo riziką ar socialinę atskirtį" reikšmes Marijampolės regionui). Poveikio rodiklių reikšmės gali būti tikslinamos rengiant regionines pažangos priemones ir įvertinus konkrečių projektų galimybes prisidėti prie jų siekimo.</t>
  </si>
  <si>
    <t>Prielaidų investicijų pritraukimui ir ekonominiam aktyvumui sudarymas</t>
  </si>
  <si>
    <t>Naujo arba modernizuoto viešojo transporto naudotojų skaičius per metus, Naudotojai per metus</t>
  </si>
  <si>
    <t>Numatomas išmetamas šiltnamio efektą sukeliančių dujų kiekis, Tonos CO2 ekvivalentu per metus</t>
  </si>
  <si>
    <t>Dviračiams skirtos infrastruktūros naudotojų skaičius per metus, Naudotojai per metus</t>
  </si>
  <si>
    <t>Gyventojai, prisijungę prie patobulintų viešojo vandens tiekimo sistemų, Asmenys</t>
  </si>
  <si>
    <t>Gyventojai, prisijungę bent prie antrinių viešojo nuotekų valymo įrenginių, Asmenys</t>
  </si>
  <si>
    <t>Surinktos atskirai išrūšiuotos atliekos, Tonos per metus</t>
  </si>
  <si>
    <t>Rekultivuota žemė, naudojama žaliesiems plotams, socialiniams būstams, ekonominei arba kitai paskirčiai, Hektarai</t>
  </si>
  <si>
    <t>Gyventojai, galintys naudotis nauja ar patobulinta žaliąja infrastruktūra, asmenys</t>
  </si>
  <si>
    <t>Preliminarus pažangos lėšų poreikis (Eur)*</t>
  </si>
  <si>
    <t xml:space="preserve">* - pažangos lėšų poreikis – preliminarus ir bus tikslinamas atitinkamoms ministerijoms patvirtinus regioninių pažangos priemonių finansavimo gaires. </t>
  </si>
  <si>
    <t>Bendrojo plano tekstinės dalies 90 p., 118 p., 141 p. Bendrojo plano brėžinys „Regionai 2030“, Bendrojo plano konkretizuotų sprendinių brėžinys „Kultūros politika ir rekreacija“</t>
  </si>
  <si>
    <t>Bendrojo plano tekstinės dalies 58.p, 66.1 p., 74 p., 142 p.</t>
  </si>
  <si>
    <t>Bendrojo plano tekstinės dalies 58 p., 66.3 p., 66.7 p.</t>
  </si>
  <si>
    <t>1.1.4. Universalaus dizaino elementų ir kitų inžinerinių priemonių įrengimas Marijampolės Sūduvos gimnazijoje</t>
  </si>
  <si>
    <t>1.1.5. Universalaus dizaino elementų ir kitų inžinerinių priemonių įrengimas Marijampolės „Žiburėlio“ mokykloje-daugiafunkciame centre</t>
  </si>
  <si>
    <t>1.1.6. Universalaus dizaino elementų ir kitų inžinerinių priemonių įrengimas Marijampolės Jono Totoraičio progimnazijoje</t>
  </si>
  <si>
    <t>1.1.7. Ugdymo sąlygų gerinimas Panemunių mokykloje-daugiafunkciame centre, Griškabūdžio ir Kudirkos Naumiesčio Vinco Kudirkos gimnazijose</t>
  </si>
  <si>
    <t>1.1.8. Universalaus dizaino elementų ir kitų inžinerinių priemonių įrengimas Vilkaviškio rajono bendrojo ugdymo mokyklose</t>
  </si>
  <si>
    <t>1.1.9. Saugios ir palankios aplinkos mokiniams sukūrimas Kalvarijos gimnazijoje</t>
  </si>
  <si>
    <t>1.1.10. Plėtoti įvairialypį  švietimą vykdant visos dienos  mokyklų veiklą  Kazlų Rūdos savivaldybėje</t>
  </si>
  <si>
    <t>1.1.11. Visos dienos mokyklos erdvių sukūrimas ir pritaikymas Marijampolės savivaldybės vaikų lopšeliuose-darželiuose</t>
  </si>
  <si>
    <t>1.1.12. Visos dienos mokyklos erdvių sukūrimas ir pritaikymas Marijampolės savivaldybės pradinio ir pagrindinio ugdymo įstaigose</t>
  </si>
  <si>
    <t>1.1.13. Visos dienos mokyklos įkūrimas Šakių „Varpo“ mokykloje</t>
  </si>
  <si>
    <t>1.1.14. Visos dienos mokyklos įkūrimas Lukšių Vinco Grybo gimnazijoje</t>
  </si>
  <si>
    <t>1.1.15. Plėtoti įvairialypį švietimą vykdant visos dienos mokyklų veiklą Vilkaviškio rajone</t>
  </si>
  <si>
    <t>R.S.2026 Mokyklų, kuriose buvo įdiegtos universalaus dizaino ir kitos inžinerinės priemonės, aplinką pritaikant asmenims, turintiems negalią, dalis nuo visų mokyklų, procentas</t>
  </si>
  <si>
    <r>
      <t xml:space="preserve">R.S.2027 </t>
    </r>
    <r>
      <rPr>
        <b/>
        <sz val="8"/>
        <color theme="1"/>
        <rFont val="Times New Roman"/>
        <family val="1"/>
      </rPr>
      <t xml:space="preserve">Mokinių, kurie naudojasi sukurta visos dienos mokyklos infrastruktūra, skaičius, asmenys per metus </t>
    </r>
  </si>
  <si>
    <t>1. Padidinti ugdymo prieinamumą ir sudaryti sąlygas visos dienos mokyklai</t>
  </si>
  <si>
    <t>1.2.2. Savivaldybių biudžeto lėšos</t>
  </si>
  <si>
    <t>Projektai, kuriuos numatoma finansuoti ir įgyvendinti pagal šią pažangos priemonę,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(toliau – Įsakymas);
4) Projektų administravimo ir finansavimo taisykles, patvirtintas Įsakymu.</t>
  </si>
  <si>
    <t>1 veikla „Padidinti ugdymo prieinamumą ir sudaryti sąlygas visos dienos mokyklai“.</t>
  </si>
  <si>
    <t>Nr. LT024-01-03-01 „Švietimo paslaugų prieinamumo ir kokybės gerinimas Marijampolės regione“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</si>
</sst>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theme="1"/>
      <name val="Times New Roman"/>
      <family val="1"/>
    </font>
    <font>
      <sz val="11"/>
      <name val="Times New Roman"/>
      <family val="1"/>
    </font>
    <font>
      <b/>
      <sz val="11"/>
      <name val="Times New Roman"/>
      <family val="1"/>
    </font>
    <font>
      <i/>
      <sz val="11"/>
      <color rgb="FF808080"/>
      <name val="Times New Roman"/>
      <family val="1"/>
    </font>
    <font>
      <i/>
      <sz val="11"/>
      <color theme="1"/>
      <name val="Times New Roman"/>
      <family val="1"/>
    </font>
    <font>
      <u/>
      <sz val="11"/>
      <color theme="10"/>
      <name val="Calibri"/>
      <family val="2"/>
      <charset val="186"/>
      <scheme val="minor"/>
    </font>
    <font>
      <i/>
      <sz val="11"/>
      <color rgb="FF000000"/>
      <name val="Times New Roman"/>
      <family val="1"/>
    </font>
    <font>
      <vertAlign val="superscript"/>
      <sz val="11"/>
      <color rgb="FF000000"/>
      <name val="Times New Roman"/>
      <family val="1"/>
    </font>
    <font>
      <i/>
      <sz val="9"/>
      <color rgb="FF808080"/>
      <name val="Times New Roman"/>
      <family val="1"/>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rgb="FF000000"/>
      <name val="Times New Roman"/>
      <family val="1"/>
    </font>
    <font>
      <b/>
      <sz val="9"/>
      <color theme="1"/>
      <name val="Times New Roman"/>
      <family val="1"/>
    </font>
    <font>
      <b/>
      <i/>
      <sz val="8"/>
      <color theme="1"/>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0" fontId="16" fillId="0" borderId="0" applyNumberFormat="0" applyFill="0" applyBorder="0" applyAlignment="0" applyProtection="0"/>
  </cellStyleXfs>
  <cellXfs count="188">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1"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8" fillId="4" borderId="1" xfId="0" applyFont="1" applyFill="1" applyBorder="1" applyAlignment="1">
      <alignment horizontal="center" vertical="center" wrapText="1"/>
    </xf>
    <xf numFmtId="0" fontId="16" fillId="0" borderId="0" xfId="1" applyAlignment="1">
      <alignment horizontal="justify" vertical="center"/>
    </xf>
    <xf numFmtId="0" fontId="8" fillId="4" borderId="1" xfId="0" applyFont="1" applyFill="1" applyBorder="1" applyAlignment="1">
      <alignment vertical="center" wrapText="1"/>
    </xf>
    <xf numFmtId="0" fontId="9" fillId="0" borderId="1" xfId="0" applyFont="1" applyBorder="1" applyAlignment="1">
      <alignment vertical="center" wrapText="1"/>
    </xf>
    <xf numFmtId="0" fontId="15" fillId="0" borderId="1" xfId="0" applyFont="1" applyBorder="1" applyAlignment="1">
      <alignment horizontal="justify" vertical="center" wrapText="1"/>
    </xf>
    <xf numFmtId="0" fontId="7" fillId="0" borderId="0" xfId="0" applyFont="1"/>
    <xf numFmtId="0" fontId="17" fillId="6" borderId="1" xfId="0" applyFont="1" applyFill="1" applyBorder="1" applyAlignment="1">
      <alignment vertical="center" wrapText="1"/>
    </xf>
    <xf numFmtId="0" fontId="10" fillId="0" borderId="1" xfId="0" applyFont="1" applyBorder="1" applyAlignment="1">
      <alignment horizontal="justify" vertical="center" wrapText="1"/>
    </xf>
    <xf numFmtId="0" fontId="10" fillId="5" borderId="1" xfId="0" applyFont="1" applyFill="1" applyBorder="1" applyAlignment="1">
      <alignment vertical="center"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applyAlignment="1">
      <alignment vertical="top"/>
    </xf>
    <xf numFmtId="0" fontId="11" fillId="0" borderId="1" xfId="0" applyFont="1" applyBorder="1" applyAlignment="1">
      <alignment horizontal="justify" vertical="center" wrapText="1"/>
    </xf>
    <xf numFmtId="0" fontId="11" fillId="0" borderId="5" xfId="0" applyFont="1" applyBorder="1" applyAlignment="1">
      <alignment horizontal="justify"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0" fillId="0" borderId="1" xfId="0" applyFont="1" applyBorder="1" applyAlignment="1">
      <alignment horizontal="left" vertical="center" wrapText="1"/>
    </xf>
    <xf numFmtId="0" fontId="11" fillId="0" borderId="0" xfId="0" applyFont="1"/>
    <xf numFmtId="0" fontId="11" fillId="0" borderId="0" xfId="0" applyFont="1" applyAlignment="1">
      <alignment horizontal="center"/>
    </xf>
    <xf numFmtId="0" fontId="9" fillId="0" borderId="0" xfId="0" applyFont="1" applyAlignment="1">
      <alignment vertical="center"/>
    </xf>
    <xf numFmtId="0" fontId="9" fillId="0" borderId="0" xfId="0" applyFont="1"/>
    <xf numFmtId="0" fontId="11" fillId="0" borderId="1" xfId="0" applyFont="1" applyBorder="1" applyAlignment="1">
      <alignment horizontal="left"/>
    </xf>
    <xf numFmtId="0" fontId="19" fillId="0" borderId="0" xfId="0" applyFont="1"/>
    <xf numFmtId="0" fontId="11" fillId="0" borderId="0" xfId="0" applyFont="1" applyAlignment="1">
      <alignment horizontal="right" vertical="top"/>
    </xf>
    <xf numFmtId="0" fontId="3" fillId="0" borderId="0" xfId="0" applyFont="1" applyAlignment="1">
      <alignment horizontal="right" vertical="top"/>
    </xf>
    <xf numFmtId="0" fontId="14" fillId="0" borderId="1" xfId="0" applyFont="1" applyBorder="1" applyAlignment="1">
      <alignment horizontal="center" vertical="center" wrapText="1"/>
    </xf>
    <xf numFmtId="2" fontId="0" fillId="0" borderId="0" xfId="0" applyNumberFormat="1"/>
    <xf numFmtId="2" fontId="11" fillId="0" borderId="0" xfId="0" applyNumberFormat="1" applyFont="1"/>
    <xf numFmtId="2" fontId="20" fillId="0" borderId="0" xfId="0" applyNumberFormat="1" applyFont="1"/>
    <xf numFmtId="164" fontId="0" fillId="0" borderId="0" xfId="0" applyNumberFormat="1"/>
    <xf numFmtId="0" fontId="21" fillId="0" borderId="0" xfId="0" applyFont="1"/>
    <xf numFmtId="164" fontId="21" fillId="0" borderId="0" xfId="0" applyNumberFormat="1" applyFont="1"/>
    <xf numFmtId="0" fontId="11" fillId="0" borderId="1" xfId="0" applyFont="1" applyBorder="1" applyAlignment="1">
      <alignment horizontal="center" vertical="center" wrapText="1"/>
    </xf>
    <xf numFmtId="0" fontId="11" fillId="0" borderId="3" xfId="0" applyFont="1" applyBorder="1" applyAlignment="1">
      <alignment horizontal="left" vertical="center" wrapText="1"/>
    </xf>
    <xf numFmtId="0" fontId="15" fillId="0" borderId="1" xfId="0" applyFont="1" applyBorder="1" applyAlignment="1">
      <alignment horizontal="center" vertical="center" wrapText="1"/>
    </xf>
    <xf numFmtId="3" fontId="11" fillId="0" borderId="1" xfId="0" applyNumberFormat="1" applyFont="1" applyBorder="1" applyAlignment="1">
      <alignment vertical="center" wrapText="1"/>
    </xf>
    <xf numFmtId="3" fontId="9" fillId="0" borderId="1" xfId="0" applyNumberFormat="1" applyFont="1" applyBorder="1" applyAlignment="1">
      <alignment vertical="center" wrapText="1"/>
    </xf>
    <xf numFmtId="3" fontId="0" fillId="0" borderId="0" xfId="0" applyNumberFormat="1"/>
    <xf numFmtId="0" fontId="11" fillId="0" borderId="1" xfId="0" applyFont="1" applyBorder="1" applyAlignment="1">
      <alignment vertical="center" wrapText="1"/>
    </xf>
    <xf numFmtId="1" fontId="11"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wrapText="1"/>
    </xf>
    <xf numFmtId="0" fontId="11" fillId="6" borderId="1" xfId="0" applyFont="1" applyFill="1" applyBorder="1" applyAlignment="1">
      <alignment vertical="center" wrapText="1"/>
    </xf>
    <xf numFmtId="0" fontId="15" fillId="0" borderId="0" xfId="0" applyFont="1" applyAlignment="1">
      <alignment horizontal="justify" vertical="center" wrapText="1"/>
    </xf>
    <xf numFmtId="0" fontId="9" fillId="0" borderId="8" xfId="0" applyFont="1" applyBorder="1" applyAlignment="1">
      <alignment vertical="center" wrapText="1"/>
    </xf>
    <xf numFmtId="3" fontId="9" fillId="0" borderId="8" xfId="0" applyNumberFormat="1" applyFont="1" applyBorder="1" applyAlignment="1">
      <alignment vertical="center" wrapText="1"/>
    </xf>
    <xf numFmtId="0" fontId="11" fillId="0" borderId="0" xfId="0" applyFont="1" applyAlignment="1">
      <alignment wrapText="1"/>
    </xf>
    <xf numFmtId="0" fontId="22" fillId="0" borderId="0" xfId="0" applyFont="1" applyAlignment="1">
      <alignment wrapText="1"/>
    </xf>
    <xf numFmtId="0" fontId="11" fillId="0" borderId="0" xfId="0" applyFont="1" applyAlignment="1">
      <alignment horizontal="center" wrapText="1"/>
    </xf>
    <xf numFmtId="0" fontId="15" fillId="3" borderId="1" xfId="0" applyFont="1" applyFill="1" applyBorder="1" applyAlignment="1">
      <alignment vertical="center" wrapText="1"/>
    </xf>
    <xf numFmtId="0" fontId="11" fillId="5" borderId="1" xfId="0" applyFont="1" applyFill="1" applyBorder="1" applyAlignment="1">
      <alignment vertical="center" wrapText="1"/>
    </xf>
    <xf numFmtId="0" fontId="11" fillId="3" borderId="1" xfId="0" applyFont="1" applyFill="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justify"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1" fillId="0" borderId="1" xfId="0" applyFont="1" applyBorder="1" applyAlignment="1">
      <alignment vertical="center" wrapText="1"/>
    </xf>
    <xf numFmtId="0" fontId="25" fillId="4" borderId="1" xfId="0" applyFont="1" applyFill="1" applyBorder="1" applyAlignment="1">
      <alignment horizontal="center" vertical="center" wrapText="1"/>
    </xf>
    <xf numFmtId="0" fontId="26" fillId="4" borderId="1" xfId="0" applyFont="1" applyFill="1" applyBorder="1" applyAlignment="1">
      <alignment horizontal="center" vertical="center"/>
    </xf>
    <xf numFmtId="0" fontId="27" fillId="0" borderId="0" xfId="0" applyFont="1"/>
    <xf numFmtId="2" fontId="27" fillId="0" borderId="0" xfId="0" applyNumberFormat="1" applyFont="1"/>
    <xf numFmtId="0" fontId="25" fillId="2" borderId="2" xfId="0" applyFont="1" applyFill="1" applyBorder="1" applyAlignment="1">
      <alignment horizontal="center" vertical="center" wrapText="1"/>
    </xf>
    <xf numFmtId="3" fontId="25" fillId="2" borderId="2" xfId="0" applyNumberFormat="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29" fillId="0" borderId="0" xfId="0" applyFont="1" applyAlignment="1">
      <alignment wrapText="1"/>
    </xf>
    <xf numFmtId="0" fontId="29" fillId="0" borderId="0" xfId="0" applyFont="1"/>
    <xf numFmtId="0" fontId="23" fillId="0" borderId="0" xfId="0" applyFont="1" applyAlignment="1">
      <alignment horizontal="left" vertical="top"/>
    </xf>
    <xf numFmtId="4" fontId="23" fillId="0" borderId="0" xfId="0" applyNumberFormat="1" applyFont="1" applyAlignment="1">
      <alignment horizontal="left" vertical="top" wrapText="1"/>
    </xf>
    <xf numFmtId="0" fontId="24" fillId="0" borderId="0" xfId="0" applyFont="1"/>
    <xf numFmtId="0" fontId="26" fillId="4" borderId="1" xfId="0" applyFont="1" applyFill="1" applyBorder="1" applyAlignment="1">
      <alignment horizontal="center"/>
    </xf>
    <xf numFmtId="3" fontId="29"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1" fillId="0" borderId="0" xfId="0" applyNumberFormat="1" applyFont="1" applyAlignment="1">
      <alignment horizontal="left" vertical="top" wrapText="1"/>
    </xf>
    <xf numFmtId="4" fontId="30" fillId="3" borderId="1" xfId="0" applyNumberFormat="1" applyFont="1" applyFill="1" applyBorder="1" applyAlignment="1">
      <alignment horizontal="right" vertical="center" wrapText="1"/>
    </xf>
    <xf numFmtId="4" fontId="24" fillId="0" borderId="0" xfId="0" applyNumberFormat="1" applyFont="1" applyAlignment="1">
      <alignment horizontal="center"/>
    </xf>
    <xf numFmtId="0" fontId="11" fillId="0" borderId="1" xfId="0" applyFont="1" applyBorder="1" applyAlignment="1">
      <alignment horizontal="center" vertical="top" wrapText="1"/>
    </xf>
    <xf numFmtId="1" fontId="26" fillId="4" borderId="1" xfId="0" applyNumberFormat="1" applyFont="1" applyFill="1" applyBorder="1" applyAlignment="1">
      <alignment horizontal="center"/>
    </xf>
    <xf numFmtId="1" fontId="27" fillId="0" borderId="0" xfId="0" applyNumberFormat="1" applyFont="1"/>
    <xf numFmtId="0" fontId="10" fillId="6" borderId="1" xfId="0" applyFont="1" applyFill="1" applyBorder="1" applyAlignment="1">
      <alignment vertical="center" wrapText="1"/>
    </xf>
    <xf numFmtId="0" fontId="11" fillId="3" borderId="1" xfId="0" applyFont="1" applyFill="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8"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0" xfId="0" applyFont="1" applyAlignment="1">
      <alignment horizontal="left" vertical="top" wrapText="1"/>
    </xf>
    <xf numFmtId="0" fontId="11" fillId="0" borderId="0" xfId="0" applyFont="1" applyAlignment="1">
      <alignment horizontal="left" vertical="top"/>
    </xf>
    <xf numFmtId="0" fontId="11" fillId="0" borderId="0" xfId="0" applyFont="1" applyAlignment="1">
      <alignment horizontal="left"/>
    </xf>
    <xf numFmtId="0" fontId="9" fillId="4" borderId="1" xfId="0" applyFont="1" applyFill="1" applyBorder="1" applyAlignment="1">
      <alignment horizontal="center"/>
    </xf>
    <xf numFmtId="0" fontId="26" fillId="4" borderId="1" xfId="0" applyFont="1" applyFill="1" applyBorder="1" applyAlignment="1">
      <alignment horizontal="center"/>
    </xf>
    <xf numFmtId="0" fontId="15" fillId="0" borderId="5" xfId="0" applyFont="1" applyBorder="1" applyAlignment="1">
      <alignment horizontal="left" vertical="top"/>
    </xf>
    <xf numFmtId="0" fontId="15" fillId="0" borderId="7" xfId="0" applyFont="1" applyBorder="1" applyAlignment="1">
      <alignment horizontal="left" vertical="top"/>
    </xf>
    <xf numFmtId="0" fontId="15" fillId="0" borderId="6" xfId="0" applyFont="1" applyBorder="1" applyAlignment="1">
      <alignment horizontal="left" vertical="top"/>
    </xf>
    <xf numFmtId="0" fontId="11" fillId="0" borderId="1" xfId="0" applyFont="1" applyBorder="1" applyAlignment="1">
      <alignment horizontal="center" vertical="top"/>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6" fillId="4" borderId="5" xfId="0" applyFont="1" applyFill="1" applyBorder="1" applyAlignment="1">
      <alignment horizontal="center"/>
    </xf>
    <xf numFmtId="0" fontId="26" fillId="4" borderId="7" xfId="0" applyFont="1" applyFill="1" applyBorder="1" applyAlignment="1">
      <alignment horizontal="center"/>
    </xf>
    <xf numFmtId="0" fontId="26" fillId="4" borderId="6" xfId="0" applyFont="1" applyFill="1" applyBorder="1" applyAlignment="1">
      <alignment horizontal="center"/>
    </xf>
    <xf numFmtId="0" fontId="15" fillId="0" borderId="5" xfId="0" applyFont="1" applyBorder="1" applyAlignment="1">
      <alignment horizontal="center" vertical="top"/>
    </xf>
    <xf numFmtId="0" fontId="15" fillId="0" borderId="7" xfId="0" applyFont="1" applyBorder="1" applyAlignment="1">
      <alignment horizontal="center" vertical="top"/>
    </xf>
    <xf numFmtId="0" fontId="15" fillId="0" borderId="6" xfId="0" applyFont="1" applyBorder="1" applyAlignment="1">
      <alignment horizontal="center" vertical="top"/>
    </xf>
    <xf numFmtId="0" fontId="11" fillId="0" borderId="5" xfId="0" applyFont="1" applyBorder="1" applyAlignment="1">
      <alignment horizontal="left"/>
    </xf>
    <xf numFmtId="0" fontId="11" fillId="0" borderId="7" xfId="0" applyFont="1" applyBorder="1" applyAlignment="1">
      <alignment horizontal="left"/>
    </xf>
    <xf numFmtId="0" fontId="11" fillId="0" borderId="6" xfId="0" applyFont="1" applyBorder="1" applyAlignment="1">
      <alignment horizontal="left"/>
    </xf>
    <xf numFmtId="4" fontId="11" fillId="0" borderId="1" xfId="0" applyNumberFormat="1" applyFont="1" applyBorder="1" applyAlignment="1">
      <alignment horizontal="center"/>
    </xf>
    <xf numFmtId="0" fontId="2" fillId="0" borderId="1" xfId="0" applyFont="1" applyBorder="1" applyAlignment="1">
      <alignment horizontal="left" vertical="center" wrapText="1"/>
    </xf>
    <xf numFmtId="0" fontId="3" fillId="0" borderId="1" xfId="0" applyFont="1" applyBorder="1" applyAlignment="1">
      <alignment horizontal="center" vertical="center" wrapText="1"/>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4" fontId="9" fillId="0" borderId="1" xfId="0" applyNumberFormat="1" applyFont="1" applyBorder="1" applyAlignment="1">
      <alignment horizontal="center"/>
    </xf>
    <xf numFmtId="0" fontId="11" fillId="0" borderId="1" xfId="0" applyFont="1" applyBorder="1" applyAlignment="1">
      <alignment horizontal="left"/>
    </xf>
    <xf numFmtId="0" fontId="12" fillId="0" borderId="1" xfId="0" applyFont="1" applyBorder="1" applyAlignment="1">
      <alignment horizontal="left"/>
    </xf>
    <xf numFmtId="0" fontId="9" fillId="0" borderId="1" xfId="0" applyFont="1" applyBorder="1" applyAlignment="1">
      <alignment horizontal="left"/>
    </xf>
    <xf numFmtId="4" fontId="3" fillId="0" borderId="1" xfId="0" applyNumberFormat="1" applyFont="1" applyBorder="1" applyAlignment="1">
      <alignment horizontal="right" vertical="center" wrapText="1"/>
    </xf>
    <xf numFmtId="0" fontId="6" fillId="3" borderId="1" xfId="0" applyFont="1" applyFill="1" applyBorder="1" applyAlignment="1">
      <alignment horizontal="center" vertical="center" wrapText="1"/>
    </xf>
    <xf numFmtId="0" fontId="15" fillId="0" borderId="1" xfId="0" applyFont="1" applyBorder="1" applyAlignment="1">
      <alignment horizontal="left" vertical="top"/>
    </xf>
    <xf numFmtId="0" fontId="15" fillId="0" borderId="1" xfId="0" applyFont="1" applyBorder="1" applyAlignment="1">
      <alignment horizontal="center" vertical="top"/>
    </xf>
    <xf numFmtId="0" fontId="11" fillId="0" borderId="1" xfId="0" applyFont="1" applyBorder="1" applyAlignment="1">
      <alignment horizontal="left" vertical="top" wrapText="1"/>
    </xf>
    <xf numFmtId="1" fontId="26" fillId="4" borderId="1" xfId="0" applyNumberFormat="1" applyFont="1" applyFill="1" applyBorder="1" applyAlignment="1">
      <alignment horizontal="center"/>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6" fillId="4" borderId="5" xfId="0" applyNumberFormat="1" applyFont="1" applyFill="1" applyBorder="1" applyAlignment="1">
      <alignment horizontal="center"/>
    </xf>
    <xf numFmtId="1" fontId="26" fillId="4" borderId="7" xfId="0" applyNumberFormat="1" applyFont="1" applyFill="1" applyBorder="1" applyAlignment="1">
      <alignment horizontal="center"/>
    </xf>
    <xf numFmtId="1" fontId="26" fillId="4" borderId="6" xfId="0" applyNumberFormat="1" applyFont="1" applyFill="1" applyBorder="1" applyAlignment="1">
      <alignment horizontal="center"/>
    </xf>
    <xf numFmtId="4" fontId="11" fillId="0" borderId="5" xfId="0" applyNumberFormat="1" applyFont="1" applyBorder="1" applyAlignment="1">
      <alignment horizontal="left" vertical="top" wrapText="1"/>
    </xf>
    <xf numFmtId="4" fontId="11" fillId="0" borderId="7" xfId="0" applyNumberFormat="1" applyFont="1" applyBorder="1" applyAlignment="1">
      <alignment horizontal="left" vertical="top" wrapText="1"/>
    </xf>
    <xf numFmtId="4" fontId="11" fillId="0" borderId="6" xfId="0" applyNumberFormat="1" applyFont="1" applyBorder="1" applyAlignment="1">
      <alignment horizontal="left" vertical="top" wrapText="1"/>
    </xf>
    <xf numFmtId="0" fontId="13" fillId="0" borderId="1" xfId="0" applyFont="1" applyBorder="1" applyAlignment="1">
      <alignment horizontal="left"/>
    </xf>
    <xf numFmtId="0" fontId="11" fillId="0" borderId="5" xfId="0" applyFont="1" applyBorder="1" applyAlignment="1">
      <alignment horizontal="center" vertical="top"/>
    </xf>
    <xf numFmtId="0" fontId="11" fillId="0" borderId="6" xfId="0" applyFont="1" applyBorder="1" applyAlignment="1">
      <alignment horizontal="center" vertical="top"/>
    </xf>
    <xf numFmtId="1" fontId="11" fillId="0" borderId="5" xfId="0" applyNumberFormat="1" applyFont="1" applyBorder="1" applyAlignment="1">
      <alignment horizontal="center" vertical="top"/>
    </xf>
    <xf numFmtId="1" fontId="11" fillId="0" borderId="7" xfId="0" applyNumberFormat="1" applyFont="1" applyBorder="1" applyAlignment="1">
      <alignment horizontal="center" vertical="top"/>
    </xf>
    <xf numFmtId="1" fontId="11" fillId="0" borderId="6" xfId="0" applyNumberFormat="1" applyFont="1" applyBorder="1" applyAlignment="1">
      <alignment horizontal="center" vertical="top"/>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0" fontId="11" fillId="0" borderId="5" xfId="0" applyFont="1" applyBorder="1" applyAlignment="1">
      <alignment horizontal="center"/>
    </xf>
    <xf numFmtId="0" fontId="11" fillId="0" borderId="7" xfId="0" applyFont="1" applyBorder="1" applyAlignment="1">
      <alignment horizontal="center"/>
    </xf>
    <xf numFmtId="0" fontId="11" fillId="0" borderId="6" xfId="0"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1" fillId="0" borderId="1" xfId="0" applyFont="1" applyBorder="1" applyAlignment="1">
      <alignment horizontal="center"/>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9" fillId="4" borderId="1" xfId="0" applyFont="1" applyFill="1" applyBorder="1" applyAlignment="1">
      <alignment horizontal="center" vertical="center"/>
    </xf>
    <xf numFmtId="49" fontId="11" fillId="0" borderId="5" xfId="0" applyNumberFormat="1" applyFont="1" applyBorder="1" applyAlignment="1">
      <alignment horizontal="left" vertical="top" wrapText="1"/>
    </xf>
    <xf numFmtId="49" fontId="11" fillId="0" borderId="7" xfId="0" applyNumberFormat="1" applyFont="1" applyBorder="1" applyAlignment="1">
      <alignment horizontal="left" vertical="top" wrapText="1"/>
    </xf>
    <xf numFmtId="49" fontId="11" fillId="0" borderId="6" xfId="0" applyNumberFormat="1" applyFont="1" applyBorder="1" applyAlignment="1">
      <alignment horizontal="left" vertical="top" wrapText="1"/>
    </xf>
    <xf numFmtId="0" fontId="26" fillId="4" borderId="1" xfId="0" applyFont="1" applyFill="1" applyBorder="1" applyAlignment="1">
      <alignment horizontal="center" vertical="center"/>
    </xf>
    <xf numFmtId="0" fontId="29" fillId="4" borderId="1" xfId="0" applyFont="1" applyFill="1" applyBorder="1" applyAlignment="1">
      <alignment horizontal="center" vertical="center"/>
    </xf>
    <xf numFmtId="0" fontId="25" fillId="4"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1" fillId="0" borderId="1" xfId="0" applyNumberFormat="1" applyFont="1" applyBorder="1" applyAlignment="1">
      <alignment horizontal="center" vertical="top"/>
    </xf>
    <xf numFmtId="49" fontId="11" fillId="0" borderId="1" xfId="0" applyNumberFormat="1" applyFont="1" applyBorder="1" applyAlignment="1">
      <alignment horizontal="left" vertical="top"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4" fontId="2" fillId="0" borderId="1" xfId="0" applyNumberFormat="1" applyFont="1" applyBorder="1" applyAlignment="1">
      <alignment horizontal="right" vertical="center" wrapText="1"/>
    </xf>
    <xf numFmtId="0" fontId="3" fillId="0" borderId="8" xfId="0" applyFont="1" applyBorder="1" applyAlignment="1">
      <alignment horizontal="left" vertical="top"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cellXfs>
  <cellStyles count="2">
    <cellStyle name="Hyperlink" xfId="1" builtinId="8"/>
    <cellStyle name="Normal"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2:N66"/>
  <sheetViews>
    <sheetView tabSelected="1" zoomScale="80" zoomScaleNormal="80" workbookViewId="0">
      <pane ySplit="8" topLeftCell="A9" activePane="bottomLeft" state="frozen"/>
      <selection pane="bottomLeft" activeCell="L11" sqref="L11"/>
    </sheetView>
  </sheetViews>
  <sheetFormatPr defaultColWidth="9.140625" defaultRowHeight="15" x14ac:dyDescent="0.25"/>
  <cols>
    <col min="1" max="1" width="5" style="33" customWidth="1"/>
    <col min="2" max="2" width="5.85546875" style="33" customWidth="1"/>
    <col min="3" max="3" width="41.42578125" style="33" customWidth="1"/>
    <col min="4" max="4" width="14" style="33" customWidth="1"/>
    <col min="5" max="5" width="13.5703125" style="33" customWidth="1"/>
    <col min="6" max="6" width="46.42578125" style="33" customWidth="1"/>
    <col min="7" max="7" width="11.42578125" style="33" customWidth="1"/>
    <col min="8" max="8" width="16.42578125" style="33" customWidth="1"/>
    <col min="9" max="9" width="17.140625" style="33" customWidth="1"/>
    <col min="10" max="10" width="19.5703125" style="33" customWidth="1"/>
    <col min="11" max="11" width="75.28515625" style="33" customWidth="1"/>
    <col min="12" max="12" width="49.140625" style="61" customWidth="1"/>
    <col min="13" max="16384" width="9.140625" style="33"/>
  </cols>
  <sheetData>
    <row r="2" spans="2:12" ht="13.9" x14ac:dyDescent="0.25">
      <c r="B2" s="101" t="s">
        <v>110</v>
      </c>
      <c r="C2" s="102"/>
      <c r="D2" s="102"/>
      <c r="E2" s="102"/>
      <c r="F2" s="102"/>
      <c r="G2" s="102"/>
      <c r="H2" s="102"/>
      <c r="I2" s="102"/>
      <c r="J2" s="102"/>
      <c r="K2" s="102"/>
    </row>
    <row r="3" spans="2:12" x14ac:dyDescent="0.25">
      <c r="B3" s="101" t="s">
        <v>111</v>
      </c>
      <c r="C3" s="102"/>
      <c r="D3" s="102"/>
      <c r="E3" s="102"/>
      <c r="F3" s="102"/>
      <c r="G3" s="102"/>
      <c r="H3" s="102"/>
      <c r="I3" s="102"/>
      <c r="J3" s="102"/>
      <c r="K3" s="102"/>
    </row>
    <row r="5" spans="2:12" x14ac:dyDescent="0.25">
      <c r="B5" s="35" t="s">
        <v>112</v>
      </c>
    </row>
    <row r="6" spans="2:12" x14ac:dyDescent="0.25">
      <c r="B6" s="104" t="s">
        <v>62</v>
      </c>
      <c r="C6" s="104" t="s">
        <v>101</v>
      </c>
      <c r="D6" s="104"/>
      <c r="E6" s="104" t="s">
        <v>102</v>
      </c>
      <c r="F6" s="104" t="s">
        <v>90</v>
      </c>
      <c r="G6" s="104"/>
      <c r="H6" s="104"/>
      <c r="I6" s="104"/>
      <c r="J6" s="105" t="s">
        <v>103</v>
      </c>
      <c r="K6" s="104" t="s">
        <v>104</v>
      </c>
    </row>
    <row r="7" spans="2:12" ht="42.75" x14ac:dyDescent="0.25">
      <c r="B7" s="104"/>
      <c r="C7" s="15" t="s">
        <v>105</v>
      </c>
      <c r="D7" s="15" t="s">
        <v>106</v>
      </c>
      <c r="E7" s="104"/>
      <c r="F7" s="15" t="s">
        <v>107</v>
      </c>
      <c r="G7" s="15" t="s">
        <v>108</v>
      </c>
      <c r="H7" s="15" t="s">
        <v>65</v>
      </c>
      <c r="I7" s="15" t="s">
        <v>66</v>
      </c>
      <c r="J7" s="105"/>
      <c r="K7" s="104"/>
    </row>
    <row r="8" spans="2:12" s="86" customFormat="1" ht="12" x14ac:dyDescent="0.2">
      <c r="B8" s="83">
        <v>1</v>
      </c>
      <c r="C8" s="83">
        <v>2</v>
      </c>
      <c r="D8" s="83">
        <v>3</v>
      </c>
      <c r="E8" s="83">
        <v>4</v>
      </c>
      <c r="F8" s="83">
        <v>5</v>
      </c>
      <c r="G8" s="83">
        <v>6</v>
      </c>
      <c r="H8" s="83">
        <v>7</v>
      </c>
      <c r="I8" s="83">
        <v>8</v>
      </c>
      <c r="J8" s="84">
        <v>9</v>
      </c>
      <c r="K8" s="83">
        <v>10</v>
      </c>
      <c r="L8" s="85"/>
    </row>
    <row r="9" spans="2:12" ht="45" x14ac:dyDescent="0.25">
      <c r="B9" s="23" t="s">
        <v>99</v>
      </c>
      <c r="C9" s="23" t="s">
        <v>115</v>
      </c>
      <c r="D9" s="23" t="s">
        <v>116</v>
      </c>
      <c r="E9" s="25" t="s">
        <v>291</v>
      </c>
      <c r="F9" s="22" t="s">
        <v>117</v>
      </c>
      <c r="G9" s="26" t="s">
        <v>118</v>
      </c>
      <c r="H9" s="48">
        <v>57</v>
      </c>
      <c r="I9" s="48">
        <v>62</v>
      </c>
      <c r="J9" s="54" t="s">
        <v>305</v>
      </c>
      <c r="K9" s="25" t="s">
        <v>119</v>
      </c>
      <c r="L9" s="62"/>
    </row>
    <row r="10" spans="2:12" ht="75" x14ac:dyDescent="0.25">
      <c r="B10" s="24"/>
      <c r="C10" s="21"/>
      <c r="D10" s="21"/>
      <c r="E10" s="25" t="s">
        <v>291</v>
      </c>
      <c r="F10" s="22" t="s">
        <v>120</v>
      </c>
      <c r="G10" s="26" t="s">
        <v>121</v>
      </c>
      <c r="H10" s="26">
        <v>12.9</v>
      </c>
      <c r="I10" s="26">
        <v>19</v>
      </c>
      <c r="J10" s="64"/>
      <c r="K10" s="25" t="s">
        <v>122</v>
      </c>
    </row>
    <row r="11" spans="2:12" ht="60" x14ac:dyDescent="0.25">
      <c r="B11" s="24"/>
      <c r="C11" s="21"/>
      <c r="D11" s="21"/>
      <c r="E11" s="25" t="s">
        <v>291</v>
      </c>
      <c r="F11" s="22" t="s">
        <v>123</v>
      </c>
      <c r="G11" s="26" t="s">
        <v>124</v>
      </c>
      <c r="H11" s="26">
        <v>250</v>
      </c>
      <c r="I11" s="26">
        <v>182</v>
      </c>
      <c r="J11" s="64"/>
      <c r="K11" s="25" t="s">
        <v>125</v>
      </c>
    </row>
    <row r="12" spans="2:12" ht="75" x14ac:dyDescent="0.25">
      <c r="B12" s="24"/>
      <c r="C12" s="21"/>
      <c r="D12" s="21"/>
      <c r="E12" s="25" t="s">
        <v>291</v>
      </c>
      <c r="F12" s="22" t="s">
        <v>126</v>
      </c>
      <c r="G12" s="26" t="s">
        <v>127</v>
      </c>
      <c r="H12" s="26">
        <v>162</v>
      </c>
      <c r="I12" s="26">
        <v>108</v>
      </c>
      <c r="J12" s="64"/>
      <c r="K12" s="25" t="s">
        <v>128</v>
      </c>
    </row>
    <row r="13" spans="2:12" ht="30" x14ac:dyDescent="0.25">
      <c r="B13" s="24"/>
      <c r="C13" s="21"/>
      <c r="D13" s="21"/>
      <c r="E13" s="25" t="s">
        <v>291</v>
      </c>
      <c r="F13" s="22" t="s">
        <v>129</v>
      </c>
      <c r="G13" s="26" t="s">
        <v>130</v>
      </c>
      <c r="H13" s="26">
        <v>79.400000000000006</v>
      </c>
      <c r="I13" s="26">
        <v>84</v>
      </c>
      <c r="J13" s="64"/>
      <c r="K13" s="26" t="s">
        <v>131</v>
      </c>
    </row>
    <row r="14" spans="2:12" ht="45" x14ac:dyDescent="0.25">
      <c r="B14" s="24"/>
      <c r="C14" s="21"/>
      <c r="D14" s="21"/>
      <c r="E14" s="25" t="s">
        <v>291</v>
      </c>
      <c r="F14" s="22" t="s">
        <v>132</v>
      </c>
      <c r="G14" s="26" t="s">
        <v>133</v>
      </c>
      <c r="H14" s="48">
        <v>85</v>
      </c>
      <c r="I14" s="48">
        <v>90</v>
      </c>
      <c r="J14" s="64"/>
      <c r="K14" s="26" t="s">
        <v>131</v>
      </c>
    </row>
    <row r="15" spans="2:12" ht="60" x14ac:dyDescent="0.25">
      <c r="B15" s="24"/>
      <c r="C15" s="21"/>
      <c r="D15" s="21"/>
      <c r="E15" s="25" t="s">
        <v>291</v>
      </c>
      <c r="F15" s="22" t="s">
        <v>134</v>
      </c>
      <c r="G15" s="26" t="s">
        <v>135</v>
      </c>
      <c r="H15" s="26">
        <v>59</v>
      </c>
      <c r="I15" s="26">
        <v>68</v>
      </c>
      <c r="J15" s="64"/>
      <c r="K15" s="26" t="s">
        <v>131</v>
      </c>
    </row>
    <row r="16" spans="2:12" ht="45" x14ac:dyDescent="0.25">
      <c r="B16" s="25" t="s">
        <v>109</v>
      </c>
      <c r="C16" s="25" t="s">
        <v>213</v>
      </c>
      <c r="D16" s="25" t="s">
        <v>136</v>
      </c>
      <c r="E16" s="25" t="s">
        <v>283</v>
      </c>
      <c r="F16" s="25" t="s">
        <v>137</v>
      </c>
      <c r="G16" s="26" t="s">
        <v>21</v>
      </c>
      <c r="H16" s="26" t="s">
        <v>21</v>
      </c>
      <c r="I16" s="26" t="s">
        <v>21</v>
      </c>
      <c r="J16" s="57"/>
      <c r="K16" s="24"/>
    </row>
    <row r="17" spans="2:14" ht="60" x14ac:dyDescent="0.25">
      <c r="B17" s="24"/>
      <c r="C17" s="24"/>
      <c r="D17" s="24"/>
      <c r="E17" s="25" t="s">
        <v>283</v>
      </c>
      <c r="F17" s="25" t="s">
        <v>138</v>
      </c>
      <c r="G17" s="26" t="s">
        <v>21</v>
      </c>
      <c r="H17" s="26" t="s">
        <v>21</v>
      </c>
      <c r="I17" s="26" t="s">
        <v>21</v>
      </c>
      <c r="J17" s="57"/>
      <c r="K17" s="24"/>
    </row>
    <row r="18" spans="2:14" s="34" customFormat="1" ht="45" x14ac:dyDescent="0.25">
      <c r="B18" s="24"/>
      <c r="C18" s="24"/>
      <c r="D18" s="24"/>
      <c r="E18" s="25" t="s">
        <v>283</v>
      </c>
      <c r="F18" s="25" t="s">
        <v>139</v>
      </c>
      <c r="G18" s="26" t="s">
        <v>21</v>
      </c>
      <c r="H18" s="26" t="s">
        <v>21</v>
      </c>
      <c r="I18" s="26" t="s">
        <v>21</v>
      </c>
      <c r="J18" s="57"/>
      <c r="K18" s="24"/>
      <c r="L18" s="63"/>
    </row>
    <row r="19" spans="2:14" ht="60" x14ac:dyDescent="0.25">
      <c r="B19" s="24"/>
      <c r="C19" s="24"/>
      <c r="D19" s="24"/>
      <c r="E19" s="25" t="s">
        <v>283</v>
      </c>
      <c r="F19" s="25" t="s">
        <v>140</v>
      </c>
      <c r="G19" s="26" t="s">
        <v>21</v>
      </c>
      <c r="H19" s="26" t="s">
        <v>21</v>
      </c>
      <c r="I19" s="26" t="s">
        <v>21</v>
      </c>
      <c r="J19" s="57"/>
      <c r="K19" s="24"/>
    </row>
    <row r="20" spans="2:14" ht="45" x14ac:dyDescent="0.25">
      <c r="B20" s="24"/>
      <c r="C20" s="24"/>
      <c r="D20" s="24"/>
      <c r="E20" s="25" t="s">
        <v>283</v>
      </c>
      <c r="F20" s="25" t="s">
        <v>141</v>
      </c>
      <c r="G20" s="26" t="s">
        <v>21</v>
      </c>
      <c r="H20" s="26" t="s">
        <v>21</v>
      </c>
      <c r="I20" s="26" t="s">
        <v>21</v>
      </c>
      <c r="J20" s="57"/>
      <c r="K20" s="24"/>
    </row>
    <row r="21" spans="2:14" ht="30" x14ac:dyDescent="0.25">
      <c r="B21" s="25" t="s">
        <v>142</v>
      </c>
      <c r="C21" s="25" t="s">
        <v>214</v>
      </c>
      <c r="D21" s="25" t="s">
        <v>143</v>
      </c>
      <c r="E21" s="25" t="s">
        <v>283</v>
      </c>
      <c r="F21" s="25" t="s">
        <v>144</v>
      </c>
      <c r="G21" s="26" t="s">
        <v>21</v>
      </c>
      <c r="H21" s="26" t="s">
        <v>21</v>
      </c>
      <c r="I21" s="26" t="s">
        <v>21</v>
      </c>
      <c r="J21" s="57"/>
      <c r="K21" s="24"/>
    </row>
    <row r="22" spans="2:14" ht="30" x14ac:dyDescent="0.25">
      <c r="B22" s="24"/>
      <c r="C22" s="24"/>
      <c r="D22" s="24"/>
      <c r="E22" s="25" t="s">
        <v>283</v>
      </c>
      <c r="F22" s="25" t="s">
        <v>145</v>
      </c>
      <c r="G22" s="26" t="s">
        <v>21</v>
      </c>
      <c r="H22" s="26" t="s">
        <v>21</v>
      </c>
      <c r="I22" s="26" t="s">
        <v>21</v>
      </c>
      <c r="J22" s="57"/>
      <c r="K22" s="24"/>
    </row>
    <row r="23" spans="2:14" ht="45" x14ac:dyDescent="0.25">
      <c r="B23" s="24"/>
      <c r="C23" s="24"/>
      <c r="D23" s="24"/>
      <c r="E23" s="25" t="s">
        <v>283</v>
      </c>
      <c r="F23" s="25" t="s">
        <v>146</v>
      </c>
      <c r="G23" s="26" t="s">
        <v>21</v>
      </c>
      <c r="H23" s="26" t="s">
        <v>21</v>
      </c>
      <c r="I23" s="26" t="s">
        <v>21</v>
      </c>
      <c r="J23" s="57"/>
      <c r="K23" s="24"/>
    </row>
    <row r="24" spans="2:14" ht="45" x14ac:dyDescent="0.25">
      <c r="B24" s="54" t="s">
        <v>147</v>
      </c>
      <c r="C24" s="54" t="s">
        <v>215</v>
      </c>
      <c r="D24" s="54" t="s">
        <v>148</v>
      </c>
      <c r="E24" s="54" t="s">
        <v>290</v>
      </c>
      <c r="F24" s="54" t="s">
        <v>150</v>
      </c>
      <c r="G24" s="55">
        <f>'IV skyrius I sk'!K12</f>
        <v>0</v>
      </c>
      <c r="H24" s="48">
        <f>'IV skyrius I sk'!N12</f>
        <v>0</v>
      </c>
      <c r="I24" s="56">
        <f>'IV skyrius I sk'!O12</f>
        <v>2345</v>
      </c>
      <c r="J24" s="57"/>
      <c r="K24" s="24"/>
      <c r="M24" s="27"/>
      <c r="N24" s="27"/>
    </row>
    <row r="25" spans="2:14" ht="45" x14ac:dyDescent="0.25">
      <c r="B25" s="57"/>
      <c r="C25" s="57"/>
      <c r="D25" s="57"/>
      <c r="E25" s="54" t="s">
        <v>290</v>
      </c>
      <c r="F25" s="54" t="s">
        <v>153</v>
      </c>
      <c r="G25" s="55">
        <f>'IV skyrius I sk'!K13</f>
        <v>0</v>
      </c>
      <c r="H25" s="48">
        <f>'IV skyrius I sk'!N13</f>
        <v>0</v>
      </c>
      <c r="I25" s="56">
        <f>'IV skyrius I sk'!O13</f>
        <v>77</v>
      </c>
      <c r="J25" s="57"/>
      <c r="K25" s="24"/>
      <c r="M25" s="27"/>
      <c r="N25" s="27"/>
    </row>
    <row r="26" spans="2:14" ht="30" x14ac:dyDescent="0.25">
      <c r="B26" s="57"/>
      <c r="C26" s="57"/>
      <c r="D26" s="57"/>
      <c r="E26" s="54" t="s">
        <v>290</v>
      </c>
      <c r="F26" s="54" t="s">
        <v>149</v>
      </c>
      <c r="G26" s="55">
        <f>'IV skyrius I sk'!K14</f>
        <v>0</v>
      </c>
      <c r="H26" s="48">
        <f>'IV skyrius I sk'!N14</f>
        <v>0</v>
      </c>
      <c r="I26" s="56">
        <f>'IV skyrius I sk'!O14</f>
        <v>9310</v>
      </c>
      <c r="J26" s="57"/>
      <c r="K26" s="24"/>
      <c r="M26" s="27"/>
      <c r="N26" s="27"/>
    </row>
    <row r="27" spans="2:14" ht="60" x14ac:dyDescent="0.25">
      <c r="B27" s="57"/>
      <c r="C27" s="57"/>
      <c r="D27" s="57"/>
      <c r="E27" s="54" t="s">
        <v>290</v>
      </c>
      <c r="F27" s="54" t="s">
        <v>152</v>
      </c>
      <c r="G27" s="55">
        <f>'IV skyrius I sk'!K15</f>
        <v>0</v>
      </c>
      <c r="H27" s="48">
        <f>'IV skyrius I sk'!N15</f>
        <v>0</v>
      </c>
      <c r="I27" s="56">
        <f>'IV skyrius I sk'!O15</f>
        <v>12.244897959183673</v>
      </c>
      <c r="J27" s="57"/>
      <c r="K27" s="24"/>
      <c r="M27" s="27"/>
      <c r="N27" s="27"/>
    </row>
    <row r="28" spans="2:14" ht="30" x14ac:dyDescent="0.25">
      <c r="B28" s="57"/>
      <c r="C28" s="57"/>
      <c r="D28" s="57"/>
      <c r="E28" s="54" t="s">
        <v>290</v>
      </c>
      <c r="F28" s="54" t="s">
        <v>151</v>
      </c>
      <c r="G28" s="55">
        <f>'IV skyrius I sk'!K16</f>
        <v>0</v>
      </c>
      <c r="H28" s="48">
        <f>'IV skyrius I sk'!N16</f>
        <v>0</v>
      </c>
      <c r="I28" s="56">
        <f>'IV skyrius I sk'!O16</f>
        <v>2829</v>
      </c>
      <c r="J28" s="57"/>
      <c r="K28" s="24"/>
      <c r="M28" s="27"/>
      <c r="N28" s="27"/>
    </row>
    <row r="29" spans="2:14" ht="150" x14ac:dyDescent="0.25">
      <c r="B29" s="25" t="s">
        <v>71</v>
      </c>
      <c r="C29" s="25" t="s">
        <v>216</v>
      </c>
      <c r="D29" s="25" t="s">
        <v>154</v>
      </c>
      <c r="E29" s="25" t="s">
        <v>291</v>
      </c>
      <c r="F29" s="25" t="s">
        <v>155</v>
      </c>
      <c r="G29" s="26" t="s">
        <v>156</v>
      </c>
      <c r="H29" s="26">
        <v>67.8</v>
      </c>
      <c r="I29" s="26">
        <v>69.7</v>
      </c>
      <c r="J29" s="65" t="s">
        <v>304</v>
      </c>
      <c r="K29" s="103" t="s">
        <v>157</v>
      </c>
      <c r="L29" s="62"/>
    </row>
    <row r="30" spans="2:14" ht="45" x14ac:dyDescent="0.25">
      <c r="B30" s="24"/>
      <c r="C30" s="24"/>
      <c r="D30" s="24"/>
      <c r="E30" s="25" t="s">
        <v>291</v>
      </c>
      <c r="F30" s="25" t="s">
        <v>158</v>
      </c>
      <c r="G30" s="26" t="s">
        <v>159</v>
      </c>
      <c r="H30" s="26">
        <v>18.7</v>
      </c>
      <c r="I30" s="26">
        <v>24.4</v>
      </c>
      <c r="J30" s="66"/>
      <c r="K30" s="103"/>
    </row>
    <row r="31" spans="2:14" ht="54.75" customHeight="1" x14ac:dyDescent="0.25">
      <c r="B31" s="24"/>
      <c r="C31" s="24"/>
      <c r="D31" s="24"/>
      <c r="E31" s="25" t="s">
        <v>291</v>
      </c>
      <c r="F31" s="25" t="s">
        <v>160</v>
      </c>
      <c r="G31" s="26" t="s">
        <v>161</v>
      </c>
      <c r="H31" s="26">
        <v>28.7</v>
      </c>
      <c r="I31" s="26">
        <v>21.9</v>
      </c>
      <c r="J31" s="66"/>
      <c r="K31" s="103"/>
    </row>
    <row r="32" spans="2:14" ht="45" x14ac:dyDescent="0.25">
      <c r="B32" s="25" t="s">
        <v>162</v>
      </c>
      <c r="C32" s="25" t="s">
        <v>163</v>
      </c>
      <c r="D32" s="25" t="s">
        <v>164</v>
      </c>
      <c r="E32" s="25" t="s">
        <v>283</v>
      </c>
      <c r="F32" s="25" t="s">
        <v>171</v>
      </c>
      <c r="G32" s="26" t="s">
        <v>21</v>
      </c>
      <c r="H32" s="26" t="s">
        <v>21</v>
      </c>
      <c r="I32" s="26" t="s">
        <v>21</v>
      </c>
      <c r="J32" s="57"/>
      <c r="K32" s="24"/>
    </row>
    <row r="33" spans="2:12" ht="30" x14ac:dyDescent="0.25">
      <c r="B33" s="24"/>
      <c r="C33" s="24"/>
      <c r="D33" s="24"/>
      <c r="E33" s="25" t="s">
        <v>283</v>
      </c>
      <c r="F33" s="25" t="s">
        <v>172</v>
      </c>
      <c r="G33" s="26" t="s">
        <v>21</v>
      </c>
      <c r="H33" s="26" t="s">
        <v>21</v>
      </c>
      <c r="I33" s="26" t="s">
        <v>21</v>
      </c>
      <c r="J33" s="57"/>
      <c r="K33" s="24"/>
    </row>
    <row r="34" spans="2:12" ht="30" x14ac:dyDescent="0.25">
      <c r="B34" s="24"/>
      <c r="C34" s="24"/>
      <c r="D34" s="24"/>
      <c r="E34" s="25" t="s">
        <v>283</v>
      </c>
      <c r="F34" s="25" t="s">
        <v>173</v>
      </c>
      <c r="G34" s="26" t="s">
        <v>21</v>
      </c>
      <c r="H34" s="26" t="s">
        <v>21</v>
      </c>
      <c r="I34" s="26" t="s">
        <v>21</v>
      </c>
      <c r="J34" s="57"/>
      <c r="K34" s="24"/>
    </row>
    <row r="35" spans="2:12" ht="30" x14ac:dyDescent="0.25">
      <c r="B35" s="25" t="s">
        <v>168</v>
      </c>
      <c r="C35" s="25" t="s">
        <v>169</v>
      </c>
      <c r="D35" s="25" t="s">
        <v>170</v>
      </c>
      <c r="E35" s="25" t="s">
        <v>283</v>
      </c>
      <c r="F35" s="25" t="s">
        <v>165</v>
      </c>
      <c r="G35" s="26" t="s">
        <v>21</v>
      </c>
      <c r="H35" s="26" t="s">
        <v>21</v>
      </c>
      <c r="I35" s="26" t="s">
        <v>21</v>
      </c>
      <c r="J35" s="57"/>
      <c r="K35" s="24"/>
    </row>
    <row r="36" spans="2:12" ht="45" x14ac:dyDescent="0.25">
      <c r="B36" s="24"/>
      <c r="C36" s="24"/>
      <c r="D36" s="24"/>
      <c r="E36" s="25" t="s">
        <v>283</v>
      </c>
      <c r="F36" s="25" t="s">
        <v>166</v>
      </c>
      <c r="G36" s="26" t="s">
        <v>21</v>
      </c>
      <c r="H36" s="26" t="s">
        <v>21</v>
      </c>
      <c r="I36" s="26" t="s">
        <v>21</v>
      </c>
      <c r="J36" s="57"/>
      <c r="K36" s="24"/>
    </row>
    <row r="37" spans="2:12" ht="30" x14ac:dyDescent="0.25">
      <c r="B37" s="24"/>
      <c r="C37" s="24"/>
      <c r="D37" s="24"/>
      <c r="E37" s="25" t="s">
        <v>283</v>
      </c>
      <c r="F37" s="25" t="s">
        <v>167</v>
      </c>
      <c r="G37" s="26" t="s">
        <v>21</v>
      </c>
      <c r="H37" s="26" t="s">
        <v>21</v>
      </c>
      <c r="I37" s="26" t="s">
        <v>21</v>
      </c>
      <c r="J37" s="57"/>
      <c r="K37" s="24"/>
    </row>
    <row r="38" spans="2:12" ht="45" x14ac:dyDescent="0.25">
      <c r="B38" s="25" t="s">
        <v>74</v>
      </c>
      <c r="C38" s="25" t="s">
        <v>174</v>
      </c>
      <c r="D38" s="25" t="s">
        <v>175</v>
      </c>
      <c r="E38" s="25" t="s">
        <v>291</v>
      </c>
      <c r="F38" s="25" t="s">
        <v>176</v>
      </c>
      <c r="G38" s="26" t="s">
        <v>177</v>
      </c>
      <c r="H38" s="26">
        <v>63</v>
      </c>
      <c r="I38" s="26">
        <v>59</v>
      </c>
      <c r="J38" s="65" t="s">
        <v>306</v>
      </c>
      <c r="K38" s="103" t="s">
        <v>178</v>
      </c>
      <c r="L38" s="62"/>
    </row>
    <row r="39" spans="2:12" ht="58.5" customHeight="1" x14ac:dyDescent="0.25">
      <c r="B39" s="24"/>
      <c r="C39" s="24"/>
      <c r="D39" s="24"/>
      <c r="E39" s="25" t="s">
        <v>291</v>
      </c>
      <c r="F39" s="25" t="s">
        <v>179</v>
      </c>
      <c r="G39" s="26" t="s">
        <v>180</v>
      </c>
      <c r="H39" s="26">
        <v>195</v>
      </c>
      <c r="I39" s="26">
        <v>185</v>
      </c>
      <c r="J39" s="66"/>
      <c r="K39" s="103"/>
    </row>
    <row r="40" spans="2:12" ht="30" x14ac:dyDescent="0.25">
      <c r="B40" s="99"/>
      <c r="C40" s="99"/>
      <c r="D40" s="99"/>
      <c r="E40" s="106" t="s">
        <v>291</v>
      </c>
      <c r="F40" s="106" t="s">
        <v>181</v>
      </c>
      <c r="G40" s="107" t="s">
        <v>182</v>
      </c>
      <c r="H40" s="107">
        <v>1.4</v>
      </c>
      <c r="I40" s="107">
        <v>1.3</v>
      </c>
      <c r="J40" s="100"/>
      <c r="K40" s="23" t="s">
        <v>183</v>
      </c>
    </row>
    <row r="41" spans="2:12" ht="45" x14ac:dyDescent="0.25">
      <c r="B41" s="99"/>
      <c r="C41" s="99"/>
      <c r="D41" s="99"/>
      <c r="E41" s="106"/>
      <c r="F41" s="106"/>
      <c r="G41" s="107"/>
      <c r="H41" s="107"/>
      <c r="I41" s="107"/>
      <c r="J41" s="100"/>
      <c r="K41" s="23" t="s">
        <v>184</v>
      </c>
    </row>
    <row r="42" spans="2:12" ht="45" x14ac:dyDescent="0.25">
      <c r="B42" s="24"/>
      <c r="C42" s="24"/>
      <c r="D42" s="24"/>
      <c r="E42" s="25" t="s">
        <v>291</v>
      </c>
      <c r="F42" s="25" t="s">
        <v>185</v>
      </c>
      <c r="G42" s="26" t="s">
        <v>186</v>
      </c>
      <c r="H42" s="26">
        <v>76</v>
      </c>
      <c r="I42" s="26">
        <v>80</v>
      </c>
      <c r="J42" s="66"/>
      <c r="K42" s="103" t="s">
        <v>187</v>
      </c>
    </row>
    <row r="43" spans="2:12" ht="45" x14ac:dyDescent="0.25">
      <c r="B43" s="24"/>
      <c r="C43" s="24"/>
      <c r="D43" s="24"/>
      <c r="E43" s="25" t="s">
        <v>291</v>
      </c>
      <c r="F43" s="25" t="s">
        <v>188</v>
      </c>
      <c r="G43" s="26" t="s">
        <v>189</v>
      </c>
      <c r="H43" s="26">
        <v>66</v>
      </c>
      <c r="I43" s="26">
        <v>74</v>
      </c>
      <c r="J43" s="66"/>
      <c r="K43" s="103"/>
    </row>
    <row r="44" spans="2:12" ht="75" x14ac:dyDescent="0.25">
      <c r="B44" s="99"/>
      <c r="C44" s="99"/>
      <c r="D44" s="99"/>
      <c r="E44" s="106" t="s">
        <v>291</v>
      </c>
      <c r="F44" s="106" t="s">
        <v>190</v>
      </c>
      <c r="G44" s="107" t="s">
        <v>191</v>
      </c>
      <c r="H44" s="107">
        <v>0.12</v>
      </c>
      <c r="I44" s="107">
        <v>0.11</v>
      </c>
      <c r="J44" s="100"/>
      <c r="K44" s="23" t="s">
        <v>192</v>
      </c>
    </row>
    <row r="45" spans="2:12" ht="111" x14ac:dyDescent="0.25">
      <c r="B45" s="99"/>
      <c r="C45" s="99"/>
      <c r="D45" s="99"/>
      <c r="E45" s="106"/>
      <c r="F45" s="106"/>
      <c r="G45" s="107"/>
      <c r="H45" s="107"/>
      <c r="I45" s="107"/>
      <c r="J45" s="100"/>
      <c r="K45" s="23" t="s">
        <v>211</v>
      </c>
    </row>
    <row r="46" spans="2:12" ht="33" x14ac:dyDescent="0.25">
      <c r="B46" s="99"/>
      <c r="C46" s="99"/>
      <c r="D46" s="99"/>
      <c r="E46" s="106"/>
      <c r="F46" s="106"/>
      <c r="G46" s="107"/>
      <c r="H46" s="107"/>
      <c r="I46" s="107"/>
      <c r="J46" s="100"/>
      <c r="K46" s="23" t="s">
        <v>212</v>
      </c>
    </row>
    <row r="47" spans="2:12" ht="45" x14ac:dyDescent="0.25">
      <c r="B47" s="24"/>
      <c r="C47" s="24"/>
      <c r="D47" s="24"/>
      <c r="E47" s="25" t="s">
        <v>291</v>
      </c>
      <c r="F47" s="25" t="s">
        <v>194</v>
      </c>
      <c r="G47" s="26" t="s">
        <v>195</v>
      </c>
      <c r="H47" s="26">
        <v>1.07</v>
      </c>
      <c r="I47" s="26">
        <v>1.06</v>
      </c>
      <c r="J47" s="66"/>
      <c r="K47" s="23" t="s">
        <v>193</v>
      </c>
    </row>
    <row r="48" spans="2:12" ht="30" x14ac:dyDescent="0.25">
      <c r="B48" s="24"/>
      <c r="C48" s="24"/>
      <c r="D48" s="24"/>
      <c r="E48" s="25" t="s">
        <v>291</v>
      </c>
      <c r="F48" s="25" t="s">
        <v>196</v>
      </c>
      <c r="G48" s="26" t="s">
        <v>197</v>
      </c>
      <c r="H48" s="26">
        <v>14</v>
      </c>
      <c r="I48" s="26">
        <v>5</v>
      </c>
      <c r="J48" s="66"/>
      <c r="K48" s="103" t="s">
        <v>198</v>
      </c>
    </row>
    <row r="49" spans="2:11" ht="30" x14ac:dyDescent="0.25">
      <c r="B49" s="24"/>
      <c r="C49" s="24"/>
      <c r="D49" s="24"/>
      <c r="E49" s="25" t="s">
        <v>291</v>
      </c>
      <c r="F49" s="25" t="s">
        <v>199</v>
      </c>
      <c r="G49" s="26" t="s">
        <v>200</v>
      </c>
      <c r="H49" s="26">
        <v>68</v>
      </c>
      <c r="I49" s="26">
        <v>72</v>
      </c>
      <c r="J49" s="66"/>
      <c r="K49" s="103"/>
    </row>
    <row r="50" spans="2:11" ht="105" x14ac:dyDescent="0.25">
      <c r="B50" s="24"/>
      <c r="C50" s="24"/>
      <c r="D50" s="24"/>
      <c r="E50" s="25" t="s">
        <v>291</v>
      </c>
      <c r="F50" s="25" t="s">
        <v>201</v>
      </c>
      <c r="G50" s="26" t="s">
        <v>202</v>
      </c>
      <c r="H50" s="26">
        <v>88</v>
      </c>
      <c r="I50" s="26">
        <v>87</v>
      </c>
      <c r="J50" s="66"/>
      <c r="K50" s="23" t="s">
        <v>203</v>
      </c>
    </row>
    <row r="51" spans="2:11" ht="30" x14ac:dyDescent="0.25">
      <c r="B51" s="25" t="s">
        <v>204</v>
      </c>
      <c r="C51" s="25" t="s">
        <v>217</v>
      </c>
      <c r="D51" s="25" t="s">
        <v>205</v>
      </c>
      <c r="E51" s="25" t="s">
        <v>283</v>
      </c>
      <c r="F51" s="25" t="s">
        <v>206</v>
      </c>
      <c r="G51" s="26" t="s">
        <v>21</v>
      </c>
      <c r="H51" s="26" t="s">
        <v>21</v>
      </c>
      <c r="I51" s="26" t="s">
        <v>21</v>
      </c>
      <c r="J51" s="57"/>
      <c r="K51" s="24"/>
    </row>
    <row r="52" spans="2:11" ht="30" x14ac:dyDescent="0.25">
      <c r="B52" s="24"/>
      <c r="C52" s="24"/>
      <c r="D52" s="24"/>
      <c r="E52" s="25" t="s">
        <v>283</v>
      </c>
      <c r="F52" s="25" t="s">
        <v>294</v>
      </c>
      <c r="G52" s="26" t="s">
        <v>21</v>
      </c>
      <c r="H52" s="26" t="s">
        <v>21</v>
      </c>
      <c r="I52" s="26" t="s">
        <v>21</v>
      </c>
      <c r="J52" s="57"/>
      <c r="K52" s="24"/>
    </row>
    <row r="53" spans="2:11" ht="30" x14ac:dyDescent="0.25">
      <c r="B53" s="24"/>
      <c r="C53" s="24"/>
      <c r="D53" s="24"/>
      <c r="E53" s="25" t="s">
        <v>283</v>
      </c>
      <c r="F53" s="25" t="s">
        <v>295</v>
      </c>
      <c r="G53" s="26" t="s">
        <v>21</v>
      </c>
      <c r="H53" s="26" t="s">
        <v>21</v>
      </c>
      <c r="I53" s="26" t="s">
        <v>21</v>
      </c>
      <c r="J53" s="57"/>
      <c r="K53" s="24"/>
    </row>
    <row r="54" spans="2:11" ht="30" x14ac:dyDescent="0.25">
      <c r="B54" s="24"/>
      <c r="C54" s="24"/>
      <c r="D54" s="24"/>
      <c r="E54" s="25" t="s">
        <v>283</v>
      </c>
      <c r="F54" s="25" t="s">
        <v>296</v>
      </c>
      <c r="G54" s="26" t="s">
        <v>21</v>
      </c>
      <c r="H54" s="26" t="s">
        <v>21</v>
      </c>
      <c r="I54" s="26" t="s">
        <v>21</v>
      </c>
      <c r="J54" s="57"/>
      <c r="K54" s="24"/>
    </row>
    <row r="55" spans="2:11" ht="30" x14ac:dyDescent="0.25">
      <c r="B55" s="25" t="s">
        <v>207</v>
      </c>
      <c r="C55" s="25" t="s">
        <v>208</v>
      </c>
      <c r="D55" s="25" t="s">
        <v>209</v>
      </c>
      <c r="E55" s="25" t="s">
        <v>283</v>
      </c>
      <c r="F55" s="25" t="s">
        <v>297</v>
      </c>
      <c r="G55" s="26" t="s">
        <v>21</v>
      </c>
      <c r="H55" s="26" t="s">
        <v>21</v>
      </c>
      <c r="I55" s="26" t="s">
        <v>21</v>
      </c>
      <c r="J55" s="57"/>
      <c r="K55" s="24"/>
    </row>
    <row r="56" spans="2:11" ht="30" x14ac:dyDescent="0.25">
      <c r="B56" s="24"/>
      <c r="C56" s="24"/>
      <c r="D56" s="24"/>
      <c r="E56" s="25" t="s">
        <v>283</v>
      </c>
      <c r="F56" s="25" t="s">
        <v>298</v>
      </c>
      <c r="G56" s="26" t="s">
        <v>21</v>
      </c>
      <c r="H56" s="26" t="s">
        <v>21</v>
      </c>
      <c r="I56" s="26" t="s">
        <v>21</v>
      </c>
      <c r="J56" s="57"/>
      <c r="K56" s="24"/>
    </row>
    <row r="57" spans="2:11" ht="30" x14ac:dyDescent="0.25">
      <c r="B57" s="24"/>
      <c r="C57" s="24"/>
      <c r="D57" s="24"/>
      <c r="E57" s="25" t="s">
        <v>283</v>
      </c>
      <c r="F57" s="25" t="s">
        <v>299</v>
      </c>
      <c r="G57" s="26" t="s">
        <v>21</v>
      </c>
      <c r="H57" s="26" t="s">
        <v>21</v>
      </c>
      <c r="I57" s="26" t="s">
        <v>21</v>
      </c>
      <c r="J57" s="57"/>
      <c r="K57" s="24"/>
    </row>
    <row r="58" spans="2:11" ht="45" x14ac:dyDescent="0.25">
      <c r="B58" s="24"/>
      <c r="C58" s="24"/>
      <c r="D58" s="24"/>
      <c r="E58" s="25" t="s">
        <v>283</v>
      </c>
      <c r="F58" s="25" t="s">
        <v>300</v>
      </c>
      <c r="G58" s="26" t="s">
        <v>21</v>
      </c>
      <c r="H58" s="26" t="s">
        <v>21</v>
      </c>
      <c r="I58" s="26" t="s">
        <v>21</v>
      </c>
      <c r="J58" s="57"/>
      <c r="K58" s="24"/>
    </row>
    <row r="59" spans="2:11" ht="30" x14ac:dyDescent="0.25">
      <c r="B59" s="24"/>
      <c r="C59" s="24"/>
      <c r="D59" s="24"/>
      <c r="E59" s="25" t="s">
        <v>283</v>
      </c>
      <c r="F59" s="25" t="s">
        <v>301</v>
      </c>
      <c r="G59" s="26" t="s">
        <v>21</v>
      </c>
      <c r="H59" s="26" t="s">
        <v>21</v>
      </c>
      <c r="I59" s="26" t="s">
        <v>21</v>
      </c>
      <c r="J59" s="57"/>
      <c r="K59" s="24"/>
    </row>
    <row r="60" spans="2:11" ht="30" x14ac:dyDescent="0.25">
      <c r="B60" s="24"/>
      <c r="C60" s="24"/>
      <c r="D60" s="24"/>
      <c r="E60" s="25" t="s">
        <v>283</v>
      </c>
      <c r="F60" s="25" t="s">
        <v>210</v>
      </c>
      <c r="G60" s="26" t="s">
        <v>21</v>
      </c>
      <c r="H60" s="26" t="s">
        <v>21</v>
      </c>
      <c r="I60" s="26" t="s">
        <v>21</v>
      </c>
      <c r="J60" s="57"/>
      <c r="K60" s="24"/>
    </row>
    <row r="62" spans="2:11" ht="37.5" customHeight="1" x14ac:dyDescent="0.25">
      <c r="B62" s="39" t="s">
        <v>282</v>
      </c>
      <c r="C62" s="108" t="s">
        <v>292</v>
      </c>
      <c r="D62" s="108"/>
      <c r="E62" s="108"/>
      <c r="F62" s="108"/>
      <c r="G62" s="108"/>
      <c r="H62" s="108"/>
      <c r="I62" s="108"/>
      <c r="J62" s="108"/>
      <c r="K62" s="108"/>
    </row>
    <row r="63" spans="2:11" ht="38.25" customHeight="1" x14ac:dyDescent="0.25">
      <c r="B63" s="39" t="s">
        <v>284</v>
      </c>
      <c r="C63" s="108" t="s">
        <v>285</v>
      </c>
      <c r="D63" s="108"/>
      <c r="E63" s="108"/>
      <c r="F63" s="108"/>
      <c r="G63" s="108"/>
      <c r="H63" s="108"/>
      <c r="I63" s="108"/>
      <c r="J63" s="108"/>
      <c r="K63" s="108"/>
    </row>
    <row r="64" spans="2:11" ht="53.25" customHeight="1" x14ac:dyDescent="0.25">
      <c r="B64" s="39" t="s">
        <v>289</v>
      </c>
      <c r="C64" s="108" t="s">
        <v>288</v>
      </c>
      <c r="D64" s="109"/>
      <c r="E64" s="109"/>
      <c r="F64" s="109"/>
      <c r="G64" s="109"/>
      <c r="H64" s="109"/>
      <c r="I64" s="109"/>
      <c r="J64" s="109"/>
      <c r="K64" s="109"/>
    </row>
    <row r="66" spans="5:5" x14ac:dyDescent="0.25">
      <c r="E66" s="38"/>
    </row>
  </sheetData>
  <mergeCells count="33">
    <mergeCell ref="C64:K64"/>
    <mergeCell ref="C62:K62"/>
    <mergeCell ref="C63:K63"/>
    <mergeCell ref="K48:K49"/>
    <mergeCell ref="K6:K7"/>
    <mergeCell ref="K42:K43"/>
    <mergeCell ref="G44:G46"/>
    <mergeCell ref="H44:H46"/>
    <mergeCell ref="I44:I46"/>
    <mergeCell ref="J44:J46"/>
    <mergeCell ref="K38:K39"/>
    <mergeCell ref="I40:I41"/>
    <mergeCell ref="B44:B46"/>
    <mergeCell ref="C44:C46"/>
    <mergeCell ref="D44:D46"/>
    <mergeCell ref="E44:E46"/>
    <mergeCell ref="F44:F46"/>
    <mergeCell ref="B40:B41"/>
    <mergeCell ref="C40:C41"/>
    <mergeCell ref="D40:D41"/>
    <mergeCell ref="J40:J41"/>
    <mergeCell ref="B2:K2"/>
    <mergeCell ref="B3:K3"/>
    <mergeCell ref="K29:K31"/>
    <mergeCell ref="B6:B7"/>
    <mergeCell ref="C6:D6"/>
    <mergeCell ref="E6:E7"/>
    <mergeCell ref="F6:I6"/>
    <mergeCell ref="J6:J7"/>
    <mergeCell ref="E40:E41"/>
    <mergeCell ref="F40:F41"/>
    <mergeCell ref="G40:G41"/>
    <mergeCell ref="H40:H41"/>
  </mergeCells>
  <pageMargins left="0.7" right="0.7" top="0.75" bottom="0.75" header="0.3" footer="0.3"/>
  <pageSetup paperSize="9" scale="5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L29"/>
  <sheetViews>
    <sheetView zoomScale="80" zoomScaleNormal="80" workbookViewId="0">
      <pane ySplit="8" topLeftCell="A9" activePane="bottomLeft" state="frozen"/>
      <selection pane="bottomLeft" activeCell="P15" sqref="P15"/>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2.140625" customWidth="1"/>
  </cols>
  <sheetData>
    <row r="2" spans="2:12" x14ac:dyDescent="0.25">
      <c r="B2" s="101" t="s">
        <v>113</v>
      </c>
      <c r="C2" s="102"/>
      <c r="D2" s="102"/>
      <c r="E2" s="102"/>
      <c r="F2" s="102"/>
      <c r="G2" s="102"/>
      <c r="H2" s="102"/>
      <c r="I2" s="102"/>
      <c r="J2" s="102"/>
      <c r="K2" s="102"/>
      <c r="L2" s="102"/>
    </row>
    <row r="3" spans="2:12" x14ac:dyDescent="0.25">
      <c r="B3" s="101" t="s">
        <v>114</v>
      </c>
      <c r="C3" s="102"/>
      <c r="D3" s="102"/>
      <c r="E3" s="102"/>
      <c r="F3" s="102"/>
      <c r="G3" s="102"/>
      <c r="H3" s="102"/>
      <c r="I3" s="102"/>
      <c r="J3" s="102"/>
      <c r="K3" s="102"/>
      <c r="L3" s="102"/>
    </row>
    <row r="5" spans="2:12" ht="15.75" x14ac:dyDescent="0.25">
      <c r="B5" s="20" t="s">
        <v>100</v>
      </c>
      <c r="J5" s="53"/>
      <c r="K5" s="53"/>
    </row>
    <row r="6" spans="2:12" x14ac:dyDescent="0.25">
      <c r="B6" s="104" t="s">
        <v>62</v>
      </c>
      <c r="C6" s="104" t="s">
        <v>91</v>
      </c>
      <c r="D6" s="104"/>
      <c r="E6" s="104" t="s">
        <v>92</v>
      </c>
      <c r="F6" s="104" t="s">
        <v>93</v>
      </c>
      <c r="G6" s="104" t="s">
        <v>94</v>
      </c>
      <c r="H6" s="104" t="s">
        <v>260</v>
      </c>
      <c r="I6" s="104" t="s">
        <v>220</v>
      </c>
      <c r="J6" s="104" t="s">
        <v>302</v>
      </c>
      <c r="K6" s="104"/>
      <c r="L6" s="104"/>
    </row>
    <row r="7" spans="2:12" ht="57" x14ac:dyDescent="0.25">
      <c r="B7" s="104"/>
      <c r="C7" s="15" t="s">
        <v>95</v>
      </c>
      <c r="D7" s="15" t="s">
        <v>96</v>
      </c>
      <c r="E7" s="104"/>
      <c r="F7" s="104"/>
      <c r="G7" s="104"/>
      <c r="H7" s="104"/>
      <c r="I7" s="104"/>
      <c r="J7" s="17" t="s">
        <v>7</v>
      </c>
      <c r="K7" s="17" t="s">
        <v>97</v>
      </c>
      <c r="L7" s="17" t="s">
        <v>98</v>
      </c>
    </row>
    <row r="8" spans="2:12" s="79" customFormat="1" ht="12" x14ac:dyDescent="0.2">
      <c r="B8" s="77">
        <v>1</v>
      </c>
      <c r="C8" s="77">
        <v>2</v>
      </c>
      <c r="D8" s="77">
        <v>3</v>
      </c>
      <c r="E8" s="77">
        <v>4</v>
      </c>
      <c r="F8" s="77">
        <v>5</v>
      </c>
      <c r="G8" s="77">
        <v>6</v>
      </c>
      <c r="H8" s="77">
        <v>7</v>
      </c>
      <c r="I8" s="77">
        <v>8</v>
      </c>
      <c r="J8" s="77">
        <v>9</v>
      </c>
      <c r="K8" s="77">
        <v>10</v>
      </c>
      <c r="L8" s="77">
        <v>11</v>
      </c>
    </row>
    <row r="9" spans="2:12" ht="45" x14ac:dyDescent="0.25">
      <c r="B9" s="28" t="s">
        <v>99</v>
      </c>
      <c r="C9" s="30" t="s">
        <v>218</v>
      </c>
      <c r="D9" s="30" t="s">
        <v>219</v>
      </c>
      <c r="E9" s="32" t="s">
        <v>213</v>
      </c>
      <c r="F9" s="41" t="s">
        <v>21</v>
      </c>
      <c r="G9" s="41" t="s">
        <v>21</v>
      </c>
      <c r="H9" s="32" t="s">
        <v>261</v>
      </c>
      <c r="I9" s="32" t="s">
        <v>265</v>
      </c>
      <c r="J9" s="51">
        <v>8768089.4100000001</v>
      </c>
      <c r="K9" s="51">
        <f>J9*0.85</f>
        <v>7452875.9984999998</v>
      </c>
      <c r="L9" s="51">
        <v>0</v>
      </c>
    </row>
    <row r="10" spans="2:12" ht="45" x14ac:dyDescent="0.25">
      <c r="B10" s="28" t="s">
        <v>71</v>
      </c>
      <c r="C10" s="30" t="s">
        <v>221</v>
      </c>
      <c r="D10" s="30" t="s">
        <v>222</v>
      </c>
      <c r="E10" s="32" t="s">
        <v>213</v>
      </c>
      <c r="F10" s="41" t="s">
        <v>21</v>
      </c>
      <c r="G10" s="41" t="s">
        <v>21</v>
      </c>
      <c r="H10" s="32" t="s">
        <v>261</v>
      </c>
      <c r="I10" s="32" t="s">
        <v>265</v>
      </c>
      <c r="J10" s="51">
        <v>9630588.2300000004</v>
      </c>
      <c r="K10" s="51">
        <f>J10*0.85</f>
        <v>8185999.9955000002</v>
      </c>
      <c r="L10" s="51">
        <v>0</v>
      </c>
    </row>
    <row r="11" spans="2:12" ht="45" x14ac:dyDescent="0.25">
      <c r="B11" s="28" t="s">
        <v>74</v>
      </c>
      <c r="C11" s="30" t="s">
        <v>223</v>
      </c>
      <c r="D11" s="30" t="s">
        <v>224</v>
      </c>
      <c r="E11" s="32" t="s">
        <v>213</v>
      </c>
      <c r="F11" s="41" t="s">
        <v>21</v>
      </c>
      <c r="G11" s="41" t="s">
        <v>21</v>
      </c>
      <c r="H11" s="32" t="s">
        <v>261</v>
      </c>
      <c r="I11" s="32" t="s">
        <v>265</v>
      </c>
      <c r="J11" s="51">
        <v>9718945.8800000008</v>
      </c>
      <c r="K11" s="51">
        <f t="shared" ref="K11:K14" si="0">J11*0.85</f>
        <v>8261103.9980000006</v>
      </c>
      <c r="L11" s="51">
        <v>0</v>
      </c>
    </row>
    <row r="12" spans="2:12" ht="45" x14ac:dyDescent="0.25">
      <c r="B12" s="28" t="s">
        <v>77</v>
      </c>
      <c r="C12" s="31" t="s">
        <v>225</v>
      </c>
      <c r="D12" s="31" t="s">
        <v>219</v>
      </c>
      <c r="E12" s="32" t="s">
        <v>213</v>
      </c>
      <c r="F12" s="41" t="s">
        <v>21</v>
      </c>
      <c r="G12" s="41" t="s">
        <v>21</v>
      </c>
      <c r="H12" s="32" t="s">
        <v>261</v>
      </c>
      <c r="I12" s="32" t="s">
        <v>265</v>
      </c>
      <c r="J12" s="51">
        <v>567647.06000000006</v>
      </c>
      <c r="K12" s="51">
        <f t="shared" si="0"/>
        <v>482500.00100000005</v>
      </c>
      <c r="L12" s="51">
        <v>0</v>
      </c>
    </row>
    <row r="13" spans="2:12" ht="45" x14ac:dyDescent="0.25">
      <c r="B13" s="28" t="s">
        <v>80</v>
      </c>
      <c r="C13" s="30" t="s">
        <v>226</v>
      </c>
      <c r="D13" s="30" t="s">
        <v>227</v>
      </c>
      <c r="E13" s="32" t="s">
        <v>214</v>
      </c>
      <c r="F13" s="41" t="s">
        <v>21</v>
      </c>
      <c r="G13" s="41" t="s">
        <v>21</v>
      </c>
      <c r="H13" s="32" t="s">
        <v>262</v>
      </c>
      <c r="I13" s="32" t="s">
        <v>265</v>
      </c>
      <c r="J13" s="51">
        <v>2266705.88</v>
      </c>
      <c r="K13" s="51">
        <f t="shared" si="0"/>
        <v>1926699.9979999999</v>
      </c>
      <c r="L13" s="51">
        <v>0</v>
      </c>
    </row>
    <row r="14" spans="2:12" ht="45" x14ac:dyDescent="0.25">
      <c r="B14" s="28" t="s">
        <v>249</v>
      </c>
      <c r="C14" s="30" t="s">
        <v>228</v>
      </c>
      <c r="D14" s="30" t="s">
        <v>229</v>
      </c>
      <c r="E14" s="32" t="s">
        <v>214</v>
      </c>
      <c r="F14" s="32" t="s">
        <v>213</v>
      </c>
      <c r="G14" s="41" t="s">
        <v>21</v>
      </c>
      <c r="H14" s="32" t="s">
        <v>262</v>
      </c>
      <c r="I14" s="32" t="s">
        <v>265</v>
      </c>
      <c r="J14" s="51">
        <v>714117.65</v>
      </c>
      <c r="K14" s="51">
        <f t="shared" si="0"/>
        <v>607000.00250000006</v>
      </c>
      <c r="L14" s="51">
        <v>0</v>
      </c>
    </row>
    <row r="15" spans="2:12" ht="45" x14ac:dyDescent="0.25">
      <c r="B15" s="28" t="s">
        <v>250</v>
      </c>
      <c r="C15" s="49" t="s">
        <v>230</v>
      </c>
      <c r="D15" s="49" t="s">
        <v>231</v>
      </c>
      <c r="E15" s="30" t="s">
        <v>215</v>
      </c>
      <c r="F15" s="30" t="s">
        <v>213</v>
      </c>
      <c r="G15" s="50" t="s">
        <v>21</v>
      </c>
      <c r="H15" s="30" t="s">
        <v>263</v>
      </c>
      <c r="I15" s="30" t="s">
        <v>265</v>
      </c>
      <c r="J15" s="51">
        <f>'IV skyrius I sk'!N36</f>
        <v>9571521.2999999989</v>
      </c>
      <c r="K15" s="51">
        <f>'IV skyrius I sk'!N28</f>
        <v>8135793.0999999996</v>
      </c>
      <c r="L15" s="51">
        <f>'IV skyrius I sk'!N23</f>
        <v>0</v>
      </c>
    </row>
    <row r="16" spans="2:12" ht="30" x14ac:dyDescent="0.25">
      <c r="B16" s="29" t="s">
        <v>251</v>
      </c>
      <c r="C16" s="32" t="s">
        <v>293</v>
      </c>
      <c r="D16" s="30" t="s">
        <v>233</v>
      </c>
      <c r="E16" s="32" t="s">
        <v>163</v>
      </c>
      <c r="F16" s="32" t="s">
        <v>169</v>
      </c>
      <c r="G16" s="41" t="s">
        <v>21</v>
      </c>
      <c r="H16" s="32" t="s">
        <v>264</v>
      </c>
      <c r="I16" s="32" t="s">
        <v>265</v>
      </c>
      <c r="J16" s="51">
        <v>23659735.294117648</v>
      </c>
      <c r="K16" s="51">
        <v>20110775</v>
      </c>
      <c r="L16" s="51">
        <v>0</v>
      </c>
    </row>
    <row r="17" spans="2:12" ht="30" x14ac:dyDescent="0.25">
      <c r="B17" s="29" t="s">
        <v>252</v>
      </c>
      <c r="C17" s="32" t="s">
        <v>232</v>
      </c>
      <c r="D17" s="30" t="s">
        <v>234</v>
      </c>
      <c r="E17" s="32" t="s">
        <v>169</v>
      </c>
      <c r="F17" s="32" t="s">
        <v>163</v>
      </c>
      <c r="G17" s="41" t="s">
        <v>21</v>
      </c>
      <c r="H17" s="32" t="s">
        <v>264</v>
      </c>
      <c r="I17" s="32" t="s">
        <v>265</v>
      </c>
      <c r="J17" s="51">
        <v>21465826</v>
      </c>
      <c r="K17" s="51">
        <v>18245952.099999998</v>
      </c>
      <c r="L17" s="51">
        <v>0</v>
      </c>
    </row>
    <row r="18" spans="2:12" ht="30" x14ac:dyDescent="0.25">
      <c r="B18" s="29" t="s">
        <v>253</v>
      </c>
      <c r="C18" s="32" t="s">
        <v>235</v>
      </c>
      <c r="D18" s="32" t="s">
        <v>236</v>
      </c>
      <c r="E18" s="32" t="s">
        <v>217</v>
      </c>
      <c r="F18" s="41" t="s">
        <v>21</v>
      </c>
      <c r="G18" s="41" t="s">
        <v>21</v>
      </c>
      <c r="H18" s="32" t="s">
        <v>263</v>
      </c>
      <c r="I18" s="32" t="s">
        <v>265</v>
      </c>
      <c r="J18" s="51">
        <v>1235294.1200000001</v>
      </c>
      <c r="K18" s="51">
        <f t="shared" ref="K18:K24" si="1">J18*0.85</f>
        <v>1050000.0020000001</v>
      </c>
      <c r="L18" s="51">
        <v>0</v>
      </c>
    </row>
    <row r="19" spans="2:12" ht="30" x14ac:dyDescent="0.25">
      <c r="B19" s="29" t="s">
        <v>254</v>
      </c>
      <c r="C19" s="32" t="s">
        <v>237</v>
      </c>
      <c r="D19" s="32" t="s">
        <v>238</v>
      </c>
      <c r="E19" s="32" t="s">
        <v>217</v>
      </c>
      <c r="F19" s="32" t="s">
        <v>208</v>
      </c>
      <c r="G19" s="41" t="s">
        <v>21</v>
      </c>
      <c r="H19" s="32" t="s">
        <v>263</v>
      </c>
      <c r="I19" s="32" t="s">
        <v>265</v>
      </c>
      <c r="J19" s="51">
        <v>19560000</v>
      </c>
      <c r="K19" s="51">
        <f t="shared" si="1"/>
        <v>16626000</v>
      </c>
      <c r="L19" s="51">
        <v>0</v>
      </c>
    </row>
    <row r="20" spans="2:12" ht="30" x14ac:dyDescent="0.25">
      <c r="B20" s="29" t="s">
        <v>255</v>
      </c>
      <c r="C20" s="32" t="s">
        <v>239</v>
      </c>
      <c r="D20" s="32" t="s">
        <v>240</v>
      </c>
      <c r="E20" s="32" t="s">
        <v>208</v>
      </c>
      <c r="F20" s="41" t="s">
        <v>21</v>
      </c>
      <c r="G20" s="41" t="s">
        <v>21</v>
      </c>
      <c r="H20" s="32" t="s">
        <v>263</v>
      </c>
      <c r="I20" s="32" t="s">
        <v>265</v>
      </c>
      <c r="J20" s="51">
        <v>39457764.700000003</v>
      </c>
      <c r="K20" s="51">
        <f t="shared" si="1"/>
        <v>33539099.995000001</v>
      </c>
      <c r="L20" s="51">
        <v>0</v>
      </c>
    </row>
    <row r="21" spans="2:12" ht="30" x14ac:dyDescent="0.25">
      <c r="B21" s="29" t="s">
        <v>256</v>
      </c>
      <c r="C21" s="32" t="s">
        <v>241</v>
      </c>
      <c r="D21" s="32" t="s">
        <v>242</v>
      </c>
      <c r="E21" s="32" t="s">
        <v>208</v>
      </c>
      <c r="F21" s="32" t="s">
        <v>217</v>
      </c>
      <c r="G21" s="41" t="s">
        <v>21</v>
      </c>
      <c r="H21" s="32" t="s">
        <v>264</v>
      </c>
      <c r="I21" s="32" t="s">
        <v>265</v>
      </c>
      <c r="J21" s="51">
        <v>1224588.23</v>
      </c>
      <c r="K21" s="51">
        <f t="shared" si="1"/>
        <v>1040899.9955</v>
      </c>
      <c r="L21" s="51">
        <v>0</v>
      </c>
    </row>
    <row r="22" spans="2:12" ht="30" x14ac:dyDescent="0.25">
      <c r="B22" s="29" t="s">
        <v>257</v>
      </c>
      <c r="C22" s="32" t="s">
        <v>243</v>
      </c>
      <c r="D22" s="32" t="s">
        <v>244</v>
      </c>
      <c r="E22" s="32" t="s">
        <v>208</v>
      </c>
      <c r="F22" s="41" t="s">
        <v>21</v>
      </c>
      <c r="G22" s="41" t="s">
        <v>21</v>
      </c>
      <c r="H22" s="32" t="s">
        <v>264</v>
      </c>
      <c r="I22" s="32" t="s">
        <v>265</v>
      </c>
      <c r="J22" s="51">
        <v>352941.18</v>
      </c>
      <c r="K22" s="51">
        <f t="shared" si="1"/>
        <v>300000.00299999997</v>
      </c>
      <c r="L22" s="51">
        <v>0</v>
      </c>
    </row>
    <row r="23" spans="2:12" ht="30" x14ac:dyDescent="0.25">
      <c r="B23" s="29" t="s">
        <v>258</v>
      </c>
      <c r="C23" s="32" t="s">
        <v>245</v>
      </c>
      <c r="D23" s="32" t="s">
        <v>246</v>
      </c>
      <c r="E23" s="32" t="s">
        <v>208</v>
      </c>
      <c r="F23" s="41" t="s">
        <v>21</v>
      </c>
      <c r="G23" s="41" t="s">
        <v>21</v>
      </c>
      <c r="H23" s="32" t="s">
        <v>263</v>
      </c>
      <c r="I23" s="32" t="s">
        <v>265</v>
      </c>
      <c r="J23" s="51">
        <v>6786411.7599999998</v>
      </c>
      <c r="K23" s="51">
        <f t="shared" si="1"/>
        <v>5768449.9959999993</v>
      </c>
      <c r="L23" s="51">
        <v>0</v>
      </c>
    </row>
    <row r="24" spans="2:12" ht="30" x14ac:dyDescent="0.25">
      <c r="B24" s="29" t="s">
        <v>259</v>
      </c>
      <c r="C24" s="32" t="s">
        <v>247</v>
      </c>
      <c r="D24" s="32" t="s">
        <v>248</v>
      </c>
      <c r="E24" s="32" t="s">
        <v>208</v>
      </c>
      <c r="F24" s="32" t="s">
        <v>217</v>
      </c>
      <c r="G24" s="41" t="s">
        <v>21</v>
      </c>
      <c r="H24" s="32" t="s">
        <v>264</v>
      </c>
      <c r="I24" s="32" t="s">
        <v>265</v>
      </c>
      <c r="J24" s="51">
        <v>492647.06</v>
      </c>
      <c r="K24" s="51">
        <f t="shared" si="1"/>
        <v>418750.00099999999</v>
      </c>
      <c r="L24" s="51">
        <v>0</v>
      </c>
    </row>
    <row r="25" spans="2:12" x14ac:dyDescent="0.25">
      <c r="B25" s="19"/>
      <c r="C25" s="18" t="s">
        <v>7</v>
      </c>
      <c r="D25" s="18"/>
      <c r="E25" s="18"/>
      <c r="F25" s="18"/>
      <c r="G25" s="18"/>
      <c r="H25" s="18"/>
      <c r="I25" s="18"/>
      <c r="J25" s="52">
        <f>SUM(J9:J24)</f>
        <v>155472823.75411764</v>
      </c>
      <c r="K25" s="52">
        <f>SUM(K9:K24)</f>
        <v>132151900.186</v>
      </c>
      <c r="L25" s="52">
        <f t="shared" ref="L25" si="2">SUM(L9:L24)</f>
        <v>0</v>
      </c>
    </row>
    <row r="26" spans="2:12" x14ac:dyDescent="0.25">
      <c r="B26" s="58"/>
      <c r="C26" s="59"/>
      <c r="D26" s="59"/>
      <c r="E26" s="59"/>
      <c r="F26" s="59"/>
      <c r="G26" s="59"/>
      <c r="H26" s="59"/>
      <c r="I26" s="59"/>
      <c r="J26" s="60"/>
      <c r="K26" s="60"/>
      <c r="L26" s="60"/>
    </row>
    <row r="27" spans="2:12" x14ac:dyDescent="0.25">
      <c r="C27" s="110" t="s">
        <v>303</v>
      </c>
      <c r="D27" s="110"/>
      <c r="E27" s="110"/>
      <c r="F27" s="110"/>
      <c r="G27" s="110"/>
      <c r="H27" s="110"/>
      <c r="I27" s="110"/>
      <c r="J27" s="110"/>
      <c r="K27" s="110"/>
      <c r="L27" s="110"/>
    </row>
    <row r="29" spans="2:12" x14ac:dyDescent="0.25">
      <c r="B29" s="16"/>
    </row>
  </sheetData>
  <mergeCells count="11">
    <mergeCell ref="C27:L27"/>
    <mergeCell ref="B3:L3"/>
    <mergeCell ref="B2:L2"/>
    <mergeCell ref="J6:L6"/>
    <mergeCell ref="I6:I7"/>
    <mergeCell ref="B6:B7"/>
    <mergeCell ref="C6:D6"/>
    <mergeCell ref="E6:E7"/>
    <mergeCell ref="F6:F7"/>
    <mergeCell ref="G6:G7"/>
    <mergeCell ref="H6:H7"/>
  </mergeCells>
  <pageMargins left="0.7" right="0.7" top="0.75" bottom="0.75" header="0.3" footer="0.3"/>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B2:W135"/>
  <sheetViews>
    <sheetView zoomScale="110" zoomScaleNormal="110" workbookViewId="0">
      <selection activeCell="S16" sqref="S1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9.140625" style="8" customWidth="1"/>
    <col min="14" max="14" width="46.85546875" style="1" customWidth="1"/>
    <col min="15" max="15" width="10.5703125" style="5" customWidth="1"/>
    <col min="16" max="16" width="11.85546875" style="1" customWidth="1"/>
    <col min="17" max="17" width="12.42578125" style="1" customWidth="1"/>
    <col min="18" max="18" width="11.85546875" bestFit="1" customWidth="1"/>
    <col min="19" max="19" width="9.140625" style="42"/>
    <col min="20" max="20" width="17.140625" customWidth="1"/>
  </cols>
  <sheetData>
    <row r="2" spans="2:19" x14ac:dyDescent="0.25">
      <c r="B2" s="102" t="s">
        <v>266</v>
      </c>
      <c r="C2" s="102"/>
      <c r="D2" s="102"/>
      <c r="E2" s="102"/>
      <c r="F2" s="102"/>
      <c r="G2" s="102"/>
      <c r="H2" s="102"/>
      <c r="I2" s="102"/>
      <c r="J2" s="102"/>
      <c r="K2" s="102"/>
      <c r="L2" s="102"/>
      <c r="M2" s="102"/>
      <c r="N2" s="102"/>
      <c r="O2" s="102"/>
      <c r="P2" s="102"/>
      <c r="Q2" s="102"/>
    </row>
    <row r="3" spans="2:19" x14ac:dyDescent="0.25">
      <c r="B3" s="102" t="s">
        <v>267</v>
      </c>
      <c r="C3" s="102"/>
      <c r="D3" s="102"/>
      <c r="E3" s="102"/>
      <c r="F3" s="102"/>
      <c r="G3" s="102"/>
      <c r="H3" s="102"/>
      <c r="I3" s="102"/>
      <c r="J3" s="102"/>
      <c r="K3" s="102"/>
      <c r="L3" s="102"/>
      <c r="M3" s="102"/>
      <c r="N3" s="102"/>
      <c r="O3" s="102"/>
      <c r="P3" s="102"/>
      <c r="Q3" s="102"/>
    </row>
    <row r="5" spans="2:19" x14ac:dyDescent="0.25">
      <c r="B5" s="102" t="s">
        <v>268</v>
      </c>
      <c r="C5" s="102"/>
      <c r="D5" s="102"/>
      <c r="E5" s="102"/>
      <c r="F5" s="102"/>
      <c r="G5" s="102"/>
      <c r="H5" s="102"/>
      <c r="I5" s="102"/>
      <c r="J5" s="102"/>
      <c r="K5" s="102"/>
      <c r="L5" s="102"/>
      <c r="M5" s="102"/>
      <c r="N5" s="102"/>
      <c r="O5" s="102"/>
      <c r="P5" s="102"/>
      <c r="Q5" s="102"/>
    </row>
    <row r="6" spans="2:19" x14ac:dyDescent="0.25">
      <c r="B6" s="102" t="s">
        <v>325</v>
      </c>
      <c r="C6" s="102"/>
      <c r="D6" s="102"/>
      <c r="E6" s="102"/>
      <c r="F6" s="102"/>
      <c r="G6" s="102"/>
      <c r="H6" s="102"/>
      <c r="I6" s="102"/>
      <c r="J6" s="102"/>
      <c r="K6" s="102"/>
      <c r="L6" s="102"/>
      <c r="M6" s="102"/>
      <c r="N6" s="102"/>
      <c r="O6" s="102"/>
      <c r="P6" s="102"/>
      <c r="Q6" s="102"/>
    </row>
    <row r="8" spans="2:19" ht="15" customHeight="1" x14ac:dyDescent="0.25">
      <c r="B8" s="13" t="s">
        <v>64</v>
      </c>
      <c r="I8" s="1"/>
      <c r="J8" s="1"/>
      <c r="K8" s="1"/>
      <c r="L8" s="1"/>
      <c r="M8" s="1"/>
      <c r="O8" s="1"/>
    </row>
    <row r="9" spans="2:19" ht="15" customHeight="1" x14ac:dyDescent="0.25">
      <c r="B9" s="104" t="s">
        <v>62</v>
      </c>
      <c r="C9" s="104" t="s">
        <v>85</v>
      </c>
      <c r="D9" s="104"/>
      <c r="E9" s="172" t="s">
        <v>63</v>
      </c>
      <c r="F9" s="172"/>
      <c r="G9" s="172"/>
      <c r="H9" s="172"/>
      <c r="I9" s="172"/>
      <c r="J9" s="172"/>
      <c r="K9" s="179" t="s">
        <v>70</v>
      </c>
      <c r="L9" s="179"/>
      <c r="M9" s="179"/>
      <c r="N9" s="172" t="s">
        <v>287</v>
      </c>
      <c r="O9" s="172"/>
      <c r="P9" s="172"/>
      <c r="Q9" s="172"/>
    </row>
    <row r="10" spans="2:19" x14ac:dyDescent="0.25">
      <c r="B10" s="104"/>
      <c r="C10" s="104"/>
      <c r="D10" s="104"/>
      <c r="E10" s="172"/>
      <c r="F10" s="172"/>
      <c r="G10" s="172"/>
      <c r="H10" s="172"/>
      <c r="I10" s="172"/>
      <c r="J10" s="172"/>
      <c r="K10" s="179"/>
      <c r="L10" s="179"/>
      <c r="M10" s="179"/>
      <c r="N10" s="11" t="s">
        <v>65</v>
      </c>
      <c r="O10" s="172" t="s">
        <v>66</v>
      </c>
      <c r="P10" s="172"/>
      <c r="Q10" s="172"/>
    </row>
    <row r="11" spans="2:19" s="79" customFormat="1" ht="12" x14ac:dyDescent="0.2">
      <c r="B11" s="77">
        <v>1</v>
      </c>
      <c r="C11" s="178">
        <v>2</v>
      </c>
      <c r="D11" s="178"/>
      <c r="E11" s="176">
        <v>3</v>
      </c>
      <c r="F11" s="176"/>
      <c r="G11" s="176"/>
      <c r="H11" s="176"/>
      <c r="I11" s="176"/>
      <c r="J11" s="176"/>
      <c r="K11" s="177">
        <v>4</v>
      </c>
      <c r="L11" s="177"/>
      <c r="M11" s="177"/>
      <c r="N11" s="78">
        <v>5</v>
      </c>
      <c r="O11" s="176">
        <v>6</v>
      </c>
      <c r="P11" s="176"/>
      <c r="Q11" s="176"/>
      <c r="S11" s="80"/>
    </row>
    <row r="12" spans="2:19" ht="29.25" customHeight="1" x14ac:dyDescent="0.25">
      <c r="B12" s="96" t="s">
        <v>69</v>
      </c>
      <c r="C12" s="155" t="s">
        <v>67</v>
      </c>
      <c r="D12" s="156"/>
      <c r="E12" s="181" t="s">
        <v>68</v>
      </c>
      <c r="F12" s="181"/>
      <c r="G12" s="181"/>
      <c r="H12" s="181"/>
      <c r="I12" s="181"/>
      <c r="J12" s="181"/>
      <c r="K12" s="180">
        <v>0</v>
      </c>
      <c r="L12" s="180"/>
      <c r="M12" s="180"/>
      <c r="N12" s="12">
        <v>0</v>
      </c>
      <c r="O12" s="160">
        <f>O49</f>
        <v>2345</v>
      </c>
      <c r="P12" s="161"/>
      <c r="Q12" s="162"/>
    </row>
    <row r="13" spans="2:19" ht="32.25" customHeight="1" x14ac:dyDescent="0.25">
      <c r="B13" s="96" t="s">
        <v>71</v>
      </c>
      <c r="C13" s="155" t="s">
        <v>73</v>
      </c>
      <c r="D13" s="156"/>
      <c r="E13" s="173" t="s">
        <v>72</v>
      </c>
      <c r="F13" s="174"/>
      <c r="G13" s="174"/>
      <c r="H13" s="174"/>
      <c r="I13" s="174"/>
      <c r="J13" s="175"/>
      <c r="K13" s="157">
        <v>0</v>
      </c>
      <c r="L13" s="158"/>
      <c r="M13" s="159"/>
      <c r="N13" s="12">
        <v>0</v>
      </c>
      <c r="O13" s="160">
        <f>O52</f>
        <v>77</v>
      </c>
      <c r="P13" s="161"/>
      <c r="Q13" s="162"/>
    </row>
    <row r="14" spans="2:19" ht="30" customHeight="1" x14ac:dyDescent="0.25">
      <c r="B14" s="96" t="s">
        <v>74</v>
      </c>
      <c r="C14" s="155" t="s">
        <v>76</v>
      </c>
      <c r="D14" s="156"/>
      <c r="E14" s="173" t="s">
        <v>75</v>
      </c>
      <c r="F14" s="174"/>
      <c r="G14" s="174"/>
      <c r="H14" s="174"/>
      <c r="I14" s="174"/>
      <c r="J14" s="175"/>
      <c r="K14" s="157">
        <v>0</v>
      </c>
      <c r="L14" s="158"/>
      <c r="M14" s="159"/>
      <c r="N14" s="12">
        <v>0</v>
      </c>
      <c r="O14" s="160">
        <f>O45</f>
        <v>9310</v>
      </c>
      <c r="P14" s="161"/>
      <c r="Q14" s="162"/>
    </row>
    <row r="15" spans="2:19" ht="32.25" customHeight="1" x14ac:dyDescent="0.25">
      <c r="B15" s="96" t="s">
        <v>77</v>
      </c>
      <c r="C15" s="155" t="s">
        <v>79</v>
      </c>
      <c r="D15" s="156"/>
      <c r="E15" s="173" t="s">
        <v>78</v>
      </c>
      <c r="F15" s="174"/>
      <c r="G15" s="174"/>
      <c r="H15" s="174"/>
      <c r="I15" s="174"/>
      <c r="J15" s="175"/>
      <c r="K15" s="157">
        <v>0</v>
      </c>
      <c r="L15" s="158"/>
      <c r="M15" s="159"/>
      <c r="N15" s="12">
        <v>0</v>
      </c>
      <c r="O15" s="160">
        <f>O47</f>
        <v>12.244897959183673</v>
      </c>
      <c r="P15" s="161"/>
      <c r="Q15" s="162"/>
    </row>
    <row r="16" spans="2:19" ht="32.25" customHeight="1" x14ac:dyDescent="0.25">
      <c r="B16" s="96" t="s">
        <v>80</v>
      </c>
      <c r="C16" s="155" t="s">
        <v>81</v>
      </c>
      <c r="D16" s="156"/>
      <c r="E16" s="173" t="s">
        <v>82</v>
      </c>
      <c r="F16" s="174"/>
      <c r="G16" s="174"/>
      <c r="H16" s="174"/>
      <c r="I16" s="174"/>
      <c r="J16" s="175"/>
      <c r="K16" s="157">
        <v>0</v>
      </c>
      <c r="L16" s="158"/>
      <c r="M16" s="159"/>
      <c r="N16" s="12">
        <v>0</v>
      </c>
      <c r="O16" s="160">
        <f>O53</f>
        <v>2829</v>
      </c>
      <c r="P16" s="161"/>
      <c r="Q16" s="162"/>
    </row>
    <row r="19" spans="2:19" x14ac:dyDescent="0.25">
      <c r="B19" s="13" t="s">
        <v>61</v>
      </c>
    </row>
    <row r="20" spans="2:19" x14ac:dyDescent="0.25">
      <c r="B20" s="111" t="s">
        <v>86</v>
      </c>
      <c r="C20" s="111"/>
      <c r="D20" s="111"/>
      <c r="E20" s="111"/>
      <c r="F20" s="111"/>
      <c r="G20" s="111"/>
      <c r="H20" s="111"/>
      <c r="I20" s="111"/>
      <c r="J20" s="111"/>
      <c r="K20" s="111"/>
      <c r="L20" s="111"/>
      <c r="M20" s="111"/>
      <c r="N20" s="111" t="s">
        <v>50</v>
      </c>
      <c r="O20" s="111"/>
      <c r="P20" s="111"/>
      <c r="Q20" s="111"/>
    </row>
    <row r="21" spans="2:19" s="79" customFormat="1" ht="12" x14ac:dyDescent="0.2">
      <c r="B21" s="112">
        <v>1</v>
      </c>
      <c r="C21" s="112"/>
      <c r="D21" s="112"/>
      <c r="E21" s="112"/>
      <c r="F21" s="112"/>
      <c r="G21" s="112"/>
      <c r="H21" s="112"/>
      <c r="I21" s="112"/>
      <c r="J21" s="112"/>
      <c r="K21" s="112"/>
      <c r="L21" s="112"/>
      <c r="M21" s="112"/>
      <c r="N21" s="112">
        <v>2</v>
      </c>
      <c r="O21" s="112"/>
      <c r="P21" s="112"/>
      <c r="Q21" s="112"/>
      <c r="S21" s="80"/>
    </row>
    <row r="22" spans="2:19" x14ac:dyDescent="0.25">
      <c r="B22" s="138" t="s">
        <v>51</v>
      </c>
      <c r="C22" s="138"/>
      <c r="D22" s="138"/>
      <c r="E22" s="138"/>
      <c r="F22" s="138"/>
      <c r="G22" s="138"/>
      <c r="H22" s="138"/>
      <c r="I22" s="138"/>
      <c r="J22" s="138"/>
      <c r="K22" s="138"/>
      <c r="L22" s="138"/>
      <c r="M22" s="138"/>
      <c r="N22" s="135">
        <f>N23+N25+N28</f>
        <v>9571521.2999999989</v>
      </c>
      <c r="O22" s="135"/>
      <c r="P22" s="135"/>
      <c r="Q22" s="135"/>
    </row>
    <row r="23" spans="2:19" x14ac:dyDescent="0.25">
      <c r="B23" s="138" t="s">
        <v>52</v>
      </c>
      <c r="C23" s="138"/>
      <c r="D23" s="138"/>
      <c r="E23" s="138"/>
      <c r="F23" s="138"/>
      <c r="G23" s="138"/>
      <c r="H23" s="138"/>
      <c r="I23" s="138"/>
      <c r="J23" s="138"/>
      <c r="K23" s="138"/>
      <c r="L23" s="138"/>
      <c r="M23" s="138"/>
      <c r="N23" s="135">
        <v>0</v>
      </c>
      <c r="O23" s="135"/>
      <c r="P23" s="135"/>
      <c r="Q23" s="135"/>
    </row>
    <row r="24" spans="2:19" x14ac:dyDescent="0.25">
      <c r="B24" s="163" t="s">
        <v>21</v>
      </c>
      <c r="C24" s="164"/>
      <c r="D24" s="164"/>
      <c r="E24" s="164"/>
      <c r="F24" s="164"/>
      <c r="G24" s="164"/>
      <c r="H24" s="164"/>
      <c r="I24" s="164"/>
      <c r="J24" s="164"/>
      <c r="K24" s="164"/>
      <c r="L24" s="164"/>
      <c r="M24" s="165"/>
      <c r="N24" s="129">
        <v>0</v>
      </c>
      <c r="O24" s="129"/>
      <c r="P24" s="129"/>
      <c r="Q24" s="129"/>
    </row>
    <row r="25" spans="2:19" x14ac:dyDescent="0.25">
      <c r="B25" s="138" t="s">
        <v>53</v>
      </c>
      <c r="C25" s="138"/>
      <c r="D25" s="138"/>
      <c r="E25" s="138"/>
      <c r="F25" s="138"/>
      <c r="G25" s="138"/>
      <c r="H25" s="138"/>
      <c r="I25" s="138"/>
      <c r="J25" s="138"/>
      <c r="K25" s="138"/>
      <c r="L25" s="138"/>
      <c r="M25" s="138"/>
      <c r="N25" s="135">
        <f>N26+N27</f>
        <v>1435728.2</v>
      </c>
      <c r="O25" s="135"/>
      <c r="P25" s="135"/>
      <c r="Q25" s="135"/>
    </row>
    <row r="26" spans="2:19" x14ac:dyDescent="0.25">
      <c r="B26" s="136" t="s">
        <v>83</v>
      </c>
      <c r="C26" s="136"/>
      <c r="D26" s="136"/>
      <c r="E26" s="136"/>
      <c r="F26" s="136"/>
      <c r="G26" s="136"/>
      <c r="H26" s="136"/>
      <c r="I26" s="136"/>
      <c r="J26" s="136"/>
      <c r="K26" s="136"/>
      <c r="L26" s="136"/>
      <c r="M26" s="136"/>
      <c r="N26" s="129">
        <f>K111</f>
        <v>1028062</v>
      </c>
      <c r="O26" s="129"/>
      <c r="P26" s="129"/>
      <c r="Q26" s="129"/>
      <c r="R26" s="95"/>
    </row>
    <row r="27" spans="2:19" x14ac:dyDescent="0.25">
      <c r="B27" s="126" t="s">
        <v>322</v>
      </c>
      <c r="C27" s="127"/>
      <c r="D27" s="127"/>
      <c r="E27" s="127"/>
      <c r="F27" s="127"/>
      <c r="G27" s="127"/>
      <c r="H27" s="127"/>
      <c r="I27" s="127"/>
      <c r="J27" s="127"/>
      <c r="K27" s="127"/>
      <c r="L27" s="127"/>
      <c r="M27" s="128"/>
      <c r="N27" s="129">
        <f>M111</f>
        <v>407666.2</v>
      </c>
      <c r="O27" s="129"/>
      <c r="P27" s="129"/>
      <c r="Q27" s="129"/>
      <c r="R27" s="95"/>
    </row>
    <row r="28" spans="2:19" x14ac:dyDescent="0.25">
      <c r="B28" s="154" t="s">
        <v>54</v>
      </c>
      <c r="C28" s="154"/>
      <c r="D28" s="154"/>
      <c r="E28" s="154"/>
      <c r="F28" s="154"/>
      <c r="G28" s="154"/>
      <c r="H28" s="154"/>
      <c r="I28" s="154"/>
      <c r="J28" s="154"/>
      <c r="K28" s="154"/>
      <c r="L28" s="154"/>
      <c r="M28" s="154"/>
      <c r="N28" s="135">
        <f>N29</f>
        <v>8135793.0999999996</v>
      </c>
      <c r="O28" s="135"/>
      <c r="P28" s="135"/>
      <c r="Q28" s="135"/>
    </row>
    <row r="29" spans="2:19" x14ac:dyDescent="0.25">
      <c r="B29" s="137" t="s">
        <v>84</v>
      </c>
      <c r="C29" s="137"/>
      <c r="D29" s="137"/>
      <c r="E29" s="137"/>
      <c r="F29" s="137"/>
      <c r="G29" s="137"/>
      <c r="H29" s="137"/>
      <c r="I29" s="137"/>
      <c r="J29" s="137"/>
      <c r="K29" s="137"/>
      <c r="L29" s="137"/>
      <c r="M29" s="137"/>
      <c r="N29" s="129">
        <f>L111</f>
        <v>8135793.0999999996</v>
      </c>
      <c r="O29" s="129"/>
      <c r="P29" s="129"/>
      <c r="Q29" s="129"/>
    </row>
    <row r="30" spans="2:19" x14ac:dyDescent="0.25">
      <c r="B30" s="138" t="s">
        <v>55</v>
      </c>
      <c r="C30" s="138"/>
      <c r="D30" s="138"/>
      <c r="E30" s="138"/>
      <c r="F30" s="138"/>
      <c r="G30" s="138"/>
      <c r="H30" s="138"/>
      <c r="I30" s="138"/>
      <c r="J30" s="138"/>
      <c r="K30" s="138"/>
      <c r="L30" s="138"/>
      <c r="M30" s="138"/>
      <c r="N30" s="135">
        <v>0</v>
      </c>
      <c r="O30" s="135"/>
      <c r="P30" s="135"/>
      <c r="Q30" s="135"/>
    </row>
    <row r="31" spans="2:19" x14ac:dyDescent="0.25">
      <c r="B31" s="168" t="s">
        <v>21</v>
      </c>
      <c r="C31" s="168"/>
      <c r="D31" s="168"/>
      <c r="E31" s="168"/>
      <c r="F31" s="168"/>
      <c r="G31" s="168"/>
      <c r="H31" s="168"/>
      <c r="I31" s="168"/>
      <c r="J31" s="168"/>
      <c r="K31" s="168"/>
      <c r="L31" s="168"/>
      <c r="M31" s="168"/>
      <c r="N31" s="129">
        <v>0</v>
      </c>
      <c r="O31" s="129"/>
      <c r="P31" s="129"/>
      <c r="Q31" s="129"/>
    </row>
    <row r="32" spans="2:19" x14ac:dyDescent="0.25">
      <c r="B32" s="132" t="s">
        <v>56</v>
      </c>
      <c r="C32" s="133"/>
      <c r="D32" s="133"/>
      <c r="E32" s="133"/>
      <c r="F32" s="133"/>
      <c r="G32" s="133"/>
      <c r="H32" s="133"/>
      <c r="I32" s="133"/>
      <c r="J32" s="133"/>
      <c r="K32" s="133"/>
      <c r="L32" s="133"/>
      <c r="M32" s="134"/>
      <c r="N32" s="135">
        <f>N33+N34+N35</f>
        <v>0</v>
      </c>
      <c r="O32" s="135"/>
      <c r="P32" s="135"/>
      <c r="Q32" s="135"/>
    </row>
    <row r="33" spans="2:19" x14ac:dyDescent="0.25">
      <c r="B33" s="136" t="s">
        <v>57</v>
      </c>
      <c r="C33" s="136"/>
      <c r="D33" s="136"/>
      <c r="E33" s="136"/>
      <c r="F33" s="136"/>
      <c r="G33" s="136"/>
      <c r="H33" s="136"/>
      <c r="I33" s="136"/>
      <c r="J33" s="136"/>
      <c r="K33" s="136"/>
      <c r="L33" s="136"/>
      <c r="M33" s="136"/>
      <c r="N33" s="129">
        <v>0</v>
      </c>
      <c r="O33" s="129"/>
      <c r="P33" s="129"/>
      <c r="Q33" s="129"/>
    </row>
    <row r="34" spans="2:19" x14ac:dyDescent="0.25">
      <c r="B34" s="136" t="s">
        <v>58</v>
      </c>
      <c r="C34" s="136"/>
      <c r="D34" s="136"/>
      <c r="E34" s="136"/>
      <c r="F34" s="136"/>
      <c r="G34" s="136"/>
      <c r="H34" s="136"/>
      <c r="I34" s="136"/>
      <c r="J34" s="136"/>
      <c r="K34" s="136"/>
      <c r="L34" s="136"/>
      <c r="M34" s="136"/>
      <c r="N34" s="129">
        <v>0</v>
      </c>
      <c r="O34" s="129"/>
      <c r="P34" s="129"/>
      <c r="Q34" s="129"/>
    </row>
    <row r="35" spans="2:19" x14ac:dyDescent="0.25">
      <c r="B35" s="136" t="s">
        <v>59</v>
      </c>
      <c r="C35" s="136"/>
      <c r="D35" s="136"/>
      <c r="E35" s="136"/>
      <c r="F35" s="136"/>
      <c r="G35" s="136"/>
      <c r="H35" s="136"/>
      <c r="I35" s="136"/>
      <c r="J35" s="136"/>
      <c r="K35" s="136"/>
      <c r="L35" s="136"/>
      <c r="M35" s="136"/>
      <c r="N35" s="129">
        <v>0</v>
      </c>
      <c r="O35" s="129"/>
      <c r="P35" s="129"/>
      <c r="Q35" s="129"/>
    </row>
    <row r="36" spans="2:19" x14ac:dyDescent="0.25">
      <c r="B36" s="138" t="s">
        <v>60</v>
      </c>
      <c r="C36" s="138"/>
      <c r="D36" s="138"/>
      <c r="E36" s="138"/>
      <c r="F36" s="138"/>
      <c r="G36" s="138"/>
      <c r="H36" s="138"/>
      <c r="I36" s="138"/>
      <c r="J36" s="138"/>
      <c r="K36" s="138"/>
      <c r="L36" s="138"/>
      <c r="M36" s="138"/>
      <c r="N36" s="135">
        <f>N22+N32</f>
        <v>9571521.2999999989</v>
      </c>
      <c r="O36" s="135"/>
      <c r="P36" s="135"/>
      <c r="Q36" s="135"/>
    </row>
    <row r="39" spans="2:19" x14ac:dyDescent="0.25">
      <c r="B39" s="13" t="s">
        <v>46</v>
      </c>
    </row>
    <row r="40" spans="2:19" x14ac:dyDescent="0.25">
      <c r="B40" s="166" t="s">
        <v>87</v>
      </c>
      <c r="C40" s="166" t="s">
        <v>88</v>
      </c>
      <c r="D40" s="171" t="s">
        <v>0</v>
      </c>
      <c r="E40" s="171" t="s">
        <v>1</v>
      </c>
      <c r="F40" s="166" t="s">
        <v>89</v>
      </c>
      <c r="G40" s="166" t="s">
        <v>2</v>
      </c>
      <c r="H40" s="171" t="s">
        <v>3</v>
      </c>
      <c r="I40" s="167" t="s">
        <v>4</v>
      </c>
      <c r="J40" s="167"/>
      <c r="K40" s="167"/>
      <c r="L40" s="167"/>
      <c r="M40" s="167"/>
      <c r="N40" s="166" t="s">
        <v>90</v>
      </c>
      <c r="O40" s="166"/>
      <c r="P40" s="166" t="s">
        <v>5</v>
      </c>
      <c r="Q40" s="166" t="s">
        <v>6</v>
      </c>
    </row>
    <row r="41" spans="2:19" ht="30" customHeight="1" x14ac:dyDescent="0.25">
      <c r="B41" s="166"/>
      <c r="C41" s="166"/>
      <c r="D41" s="171"/>
      <c r="E41" s="171"/>
      <c r="F41" s="166"/>
      <c r="G41" s="166"/>
      <c r="H41" s="171"/>
      <c r="I41" s="167" t="s">
        <v>7</v>
      </c>
      <c r="J41" s="167" t="s">
        <v>8</v>
      </c>
      <c r="K41" s="167"/>
      <c r="L41" s="167"/>
      <c r="M41" s="169" t="s">
        <v>9</v>
      </c>
      <c r="N41" s="166" t="s">
        <v>286</v>
      </c>
      <c r="O41" s="170" t="s">
        <v>47</v>
      </c>
      <c r="P41" s="166"/>
      <c r="Q41" s="166"/>
    </row>
    <row r="42" spans="2:19" ht="90.75" customHeight="1" x14ac:dyDescent="0.25">
      <c r="B42" s="166"/>
      <c r="C42" s="166"/>
      <c r="D42" s="171"/>
      <c r="E42" s="171"/>
      <c r="F42" s="166"/>
      <c r="G42" s="166"/>
      <c r="H42" s="171"/>
      <c r="I42" s="167"/>
      <c r="J42" s="10" t="s">
        <v>10</v>
      </c>
      <c r="K42" s="10" t="s">
        <v>11</v>
      </c>
      <c r="L42" s="10" t="s">
        <v>12</v>
      </c>
      <c r="M42" s="169"/>
      <c r="N42" s="166"/>
      <c r="O42" s="170"/>
      <c r="P42" s="166"/>
      <c r="Q42" s="166"/>
    </row>
    <row r="43" spans="2:19" s="79" customFormat="1" ht="12" x14ac:dyDescent="0.2">
      <c r="B43" s="81">
        <v>1</v>
      </c>
      <c r="C43" s="81">
        <v>2</v>
      </c>
      <c r="D43" s="81">
        <v>3</v>
      </c>
      <c r="E43" s="81">
        <v>4</v>
      </c>
      <c r="F43" s="81">
        <v>5</v>
      </c>
      <c r="G43" s="81">
        <v>6</v>
      </c>
      <c r="H43" s="81">
        <v>7</v>
      </c>
      <c r="I43" s="82">
        <v>8</v>
      </c>
      <c r="J43" s="91">
        <v>9</v>
      </c>
      <c r="K43" s="91">
        <v>10</v>
      </c>
      <c r="L43" s="91">
        <v>11</v>
      </c>
      <c r="M43" s="91">
        <v>12</v>
      </c>
      <c r="N43" s="81">
        <v>13</v>
      </c>
      <c r="O43" s="81">
        <v>14</v>
      </c>
      <c r="P43" s="81">
        <v>15</v>
      </c>
      <c r="Q43" s="81">
        <v>16</v>
      </c>
      <c r="S43" s="80"/>
    </row>
    <row r="44" spans="2:19" ht="25.5" customHeight="1" x14ac:dyDescent="0.25">
      <c r="B44" s="130" t="s">
        <v>321</v>
      </c>
      <c r="C44" s="182" t="s">
        <v>14</v>
      </c>
      <c r="D44" s="182" t="s">
        <v>15</v>
      </c>
      <c r="E44" s="182" t="s">
        <v>15</v>
      </c>
      <c r="F44" s="182" t="s">
        <v>16</v>
      </c>
      <c r="G44" s="182" t="s">
        <v>17</v>
      </c>
      <c r="H44" s="182" t="s">
        <v>18</v>
      </c>
      <c r="I44" s="184">
        <f>SUM(I55:I110)</f>
        <v>9571521.3000000007</v>
      </c>
      <c r="J44" s="184">
        <f>SUM(J55:J110)</f>
        <v>0</v>
      </c>
      <c r="K44" s="184">
        <f>SUM(K55:K110)</f>
        <v>1028062</v>
      </c>
      <c r="L44" s="184">
        <f>SUM(L55:L110)</f>
        <v>8135793.0999999996</v>
      </c>
      <c r="M44" s="184">
        <f>SUM(M55:M110)</f>
        <v>407666.2</v>
      </c>
      <c r="N44" s="75" t="s">
        <v>22</v>
      </c>
      <c r="O44" s="72">
        <f>O66+O70+O74+O80+O87+O92+O98+O101+O104+O107</f>
        <v>11829</v>
      </c>
      <c r="P44" s="182" t="s">
        <v>32</v>
      </c>
      <c r="Q44" s="182" t="s">
        <v>26</v>
      </c>
    </row>
    <row r="45" spans="2:19" ht="31.5" x14ac:dyDescent="0.25">
      <c r="B45" s="130"/>
      <c r="C45" s="182"/>
      <c r="D45" s="182"/>
      <c r="E45" s="182"/>
      <c r="F45" s="182"/>
      <c r="G45" s="182"/>
      <c r="H45" s="182"/>
      <c r="I45" s="184"/>
      <c r="J45" s="184"/>
      <c r="K45" s="184"/>
      <c r="L45" s="184"/>
      <c r="M45" s="184"/>
      <c r="N45" s="75" t="s">
        <v>23</v>
      </c>
      <c r="O45" s="72">
        <f>O67+O71+O75+O81+O88+O93+O99+O102+O105+O108</f>
        <v>9310</v>
      </c>
      <c r="P45" s="182"/>
      <c r="Q45" s="182"/>
    </row>
    <row r="46" spans="2:19" ht="31.5" x14ac:dyDescent="0.25">
      <c r="B46" s="130"/>
      <c r="C46" s="182"/>
      <c r="D46" s="182"/>
      <c r="E46" s="182"/>
      <c r="F46" s="182"/>
      <c r="G46" s="182"/>
      <c r="H46" s="182"/>
      <c r="I46" s="184"/>
      <c r="J46" s="184"/>
      <c r="K46" s="184"/>
      <c r="L46" s="184"/>
      <c r="M46" s="184"/>
      <c r="N46" s="75" t="s">
        <v>24</v>
      </c>
      <c r="O46" s="72">
        <f>O68+O72+O76+O82+O89</f>
        <v>6</v>
      </c>
      <c r="P46" s="182"/>
      <c r="Q46" s="182"/>
    </row>
    <row r="47" spans="2:19" ht="42" x14ac:dyDescent="0.25">
      <c r="B47" s="130"/>
      <c r="C47" s="182"/>
      <c r="D47" s="182"/>
      <c r="E47" s="182"/>
      <c r="F47" s="182"/>
      <c r="G47" s="182"/>
      <c r="H47" s="182"/>
      <c r="I47" s="184"/>
      <c r="J47" s="184"/>
      <c r="K47" s="184"/>
      <c r="L47" s="184"/>
      <c r="M47" s="184"/>
      <c r="N47" s="75" t="s">
        <v>319</v>
      </c>
      <c r="O47" s="72">
        <f>O46*100/49</f>
        <v>12.244897959183673</v>
      </c>
      <c r="P47" s="182"/>
      <c r="Q47" s="182"/>
    </row>
    <row r="48" spans="2:19" ht="21" x14ac:dyDescent="0.25">
      <c r="B48" s="130"/>
      <c r="C48" s="182"/>
      <c r="D48" s="182"/>
      <c r="E48" s="182"/>
      <c r="F48" s="182"/>
      <c r="G48" s="182"/>
      <c r="H48" s="182"/>
      <c r="I48" s="184"/>
      <c r="J48" s="184"/>
      <c r="K48" s="184"/>
      <c r="L48" s="184"/>
      <c r="M48" s="184"/>
      <c r="N48" s="75" t="s">
        <v>29</v>
      </c>
      <c r="O48" s="72">
        <f>O55+O58+O61+O95+O109</f>
        <v>2420</v>
      </c>
      <c r="P48" s="182"/>
      <c r="Q48" s="182"/>
    </row>
    <row r="49" spans="2:17" ht="31.5" x14ac:dyDescent="0.25">
      <c r="B49" s="130"/>
      <c r="C49" s="182"/>
      <c r="D49" s="182"/>
      <c r="E49" s="182"/>
      <c r="F49" s="182"/>
      <c r="G49" s="182"/>
      <c r="H49" s="182"/>
      <c r="I49" s="184"/>
      <c r="J49" s="184"/>
      <c r="K49" s="184"/>
      <c r="L49" s="184"/>
      <c r="M49" s="184"/>
      <c r="N49" s="75" t="s">
        <v>30</v>
      </c>
      <c r="O49" s="72">
        <f>O56+O59+O62+O96+O110</f>
        <v>2345</v>
      </c>
      <c r="P49" s="182"/>
      <c r="Q49" s="182"/>
    </row>
    <row r="50" spans="2:17" ht="21" x14ac:dyDescent="0.25">
      <c r="B50" s="130"/>
      <c r="C50" s="182"/>
      <c r="D50" s="182"/>
      <c r="E50" s="182"/>
      <c r="F50" s="182"/>
      <c r="G50" s="182"/>
      <c r="H50" s="182"/>
      <c r="I50" s="184"/>
      <c r="J50" s="184"/>
      <c r="K50" s="184"/>
      <c r="L50" s="184"/>
      <c r="M50" s="184"/>
      <c r="N50" s="75" t="s">
        <v>31</v>
      </c>
      <c r="O50" s="72">
        <f>O57+O60+O63</f>
        <v>80</v>
      </c>
      <c r="P50" s="182"/>
      <c r="Q50" s="182"/>
    </row>
    <row r="51" spans="2:17" x14ac:dyDescent="0.25">
      <c r="B51" s="130"/>
      <c r="C51" s="182"/>
      <c r="D51" s="182"/>
      <c r="E51" s="182"/>
      <c r="F51" s="182"/>
      <c r="G51" s="182"/>
      <c r="H51" s="182"/>
      <c r="I51" s="184"/>
      <c r="J51" s="184"/>
      <c r="K51" s="184"/>
      <c r="L51" s="184"/>
      <c r="M51" s="184"/>
      <c r="N51" s="75" t="s">
        <v>38</v>
      </c>
      <c r="O51" s="72">
        <f>O64+O78+O84</f>
        <v>5</v>
      </c>
      <c r="P51" s="182"/>
      <c r="Q51" s="182"/>
    </row>
    <row r="52" spans="2:17" ht="31.5" x14ac:dyDescent="0.25">
      <c r="B52" s="130"/>
      <c r="C52" s="182"/>
      <c r="D52" s="182"/>
      <c r="E52" s="182"/>
      <c r="F52" s="182"/>
      <c r="G52" s="182"/>
      <c r="H52" s="182"/>
      <c r="I52" s="184"/>
      <c r="J52" s="184"/>
      <c r="K52" s="184"/>
      <c r="L52" s="184"/>
      <c r="M52" s="184"/>
      <c r="N52" s="75" t="s">
        <v>39</v>
      </c>
      <c r="O52" s="72">
        <f>O65+O79+O85</f>
        <v>77</v>
      </c>
      <c r="P52" s="182"/>
      <c r="Q52" s="182"/>
    </row>
    <row r="53" spans="2:17" ht="21" x14ac:dyDescent="0.25">
      <c r="B53" s="130"/>
      <c r="C53" s="182"/>
      <c r="D53" s="182"/>
      <c r="E53" s="182"/>
      <c r="F53" s="182"/>
      <c r="G53" s="182"/>
      <c r="H53" s="182"/>
      <c r="I53" s="184"/>
      <c r="J53" s="184"/>
      <c r="K53" s="184"/>
      <c r="L53" s="184"/>
      <c r="M53" s="184"/>
      <c r="N53" s="76" t="s">
        <v>320</v>
      </c>
      <c r="O53" s="72">
        <f>O86+O91+O94+O97+O100+O103+O106</f>
        <v>2829</v>
      </c>
      <c r="P53" s="182"/>
      <c r="Q53" s="182"/>
    </row>
    <row r="54" spans="2:17" ht="22.5" x14ac:dyDescent="0.25">
      <c r="B54" s="73" t="s">
        <v>19</v>
      </c>
      <c r="C54" s="2"/>
      <c r="D54" s="2"/>
      <c r="E54" s="2"/>
      <c r="F54" s="2"/>
      <c r="G54" s="2"/>
      <c r="H54" s="2"/>
      <c r="I54" s="7"/>
      <c r="J54" s="92"/>
      <c r="K54" s="94"/>
      <c r="L54" s="94"/>
      <c r="M54" s="92"/>
      <c r="N54" s="2"/>
      <c r="O54" s="6"/>
      <c r="P54" s="3"/>
      <c r="Q54" s="74"/>
    </row>
    <row r="55" spans="2:17" ht="22.5" x14ac:dyDescent="0.25">
      <c r="B55" s="183" t="s">
        <v>28</v>
      </c>
      <c r="C55" s="140"/>
      <c r="D55" s="131" t="s">
        <v>27</v>
      </c>
      <c r="E55" s="182" t="s">
        <v>21</v>
      </c>
      <c r="F55" s="140"/>
      <c r="G55" s="131" t="s">
        <v>17</v>
      </c>
      <c r="H55" s="140"/>
      <c r="I55" s="139">
        <f>SUM(J55:M57)</f>
        <v>880000</v>
      </c>
      <c r="J55" s="139">
        <v>0</v>
      </c>
      <c r="K55" s="139">
        <v>132000</v>
      </c>
      <c r="L55" s="139">
        <v>748000</v>
      </c>
      <c r="M55" s="139">
        <v>0</v>
      </c>
      <c r="N55" s="68" t="s">
        <v>29</v>
      </c>
      <c r="O55" s="67">
        <v>195</v>
      </c>
      <c r="P55" s="131" t="s">
        <v>32</v>
      </c>
      <c r="Q55" s="131" t="s">
        <v>33</v>
      </c>
    </row>
    <row r="56" spans="2:17" ht="22.5" x14ac:dyDescent="0.25">
      <c r="B56" s="183"/>
      <c r="C56" s="140"/>
      <c r="D56" s="131"/>
      <c r="E56" s="182"/>
      <c r="F56" s="140"/>
      <c r="G56" s="131"/>
      <c r="H56" s="140"/>
      <c r="I56" s="139"/>
      <c r="J56" s="139"/>
      <c r="K56" s="139"/>
      <c r="L56" s="139"/>
      <c r="M56" s="139"/>
      <c r="N56" s="68" t="s">
        <v>30</v>
      </c>
      <c r="O56" s="67">
        <v>165</v>
      </c>
      <c r="P56" s="131"/>
      <c r="Q56" s="131"/>
    </row>
    <row r="57" spans="2:17" ht="22.5" x14ac:dyDescent="0.25">
      <c r="B57" s="183"/>
      <c r="C57" s="140"/>
      <c r="D57" s="131"/>
      <c r="E57" s="182"/>
      <c r="F57" s="140"/>
      <c r="G57" s="131"/>
      <c r="H57" s="140"/>
      <c r="I57" s="139"/>
      <c r="J57" s="139"/>
      <c r="K57" s="139"/>
      <c r="L57" s="139"/>
      <c r="M57" s="139"/>
      <c r="N57" s="68" t="s">
        <v>31</v>
      </c>
      <c r="O57" s="67">
        <v>40</v>
      </c>
      <c r="P57" s="131"/>
      <c r="Q57" s="131"/>
    </row>
    <row r="58" spans="2:17" ht="30" customHeight="1" x14ac:dyDescent="0.25">
      <c r="B58" s="183" t="s">
        <v>40</v>
      </c>
      <c r="C58" s="140"/>
      <c r="D58" s="131" t="s">
        <v>37</v>
      </c>
      <c r="E58" s="182" t="s">
        <v>21</v>
      </c>
      <c r="F58" s="140"/>
      <c r="G58" s="131" t="s">
        <v>17</v>
      </c>
      <c r="H58" s="140"/>
      <c r="I58" s="139">
        <f>SUM(J58:M60)</f>
        <v>90000</v>
      </c>
      <c r="J58" s="139">
        <v>0</v>
      </c>
      <c r="K58" s="139">
        <v>13500</v>
      </c>
      <c r="L58" s="139">
        <v>76500</v>
      </c>
      <c r="M58" s="139">
        <v>0</v>
      </c>
      <c r="N58" s="68" t="s">
        <v>29</v>
      </c>
      <c r="O58" s="67">
        <f>110+177</f>
        <v>287</v>
      </c>
      <c r="P58" s="131" t="s">
        <v>32</v>
      </c>
      <c r="Q58" s="131" t="s">
        <v>26</v>
      </c>
    </row>
    <row r="59" spans="2:17" ht="22.5" x14ac:dyDescent="0.25">
      <c r="B59" s="183"/>
      <c r="C59" s="140"/>
      <c r="D59" s="131"/>
      <c r="E59" s="182"/>
      <c r="F59" s="140"/>
      <c r="G59" s="131"/>
      <c r="H59" s="140"/>
      <c r="I59" s="139"/>
      <c r="J59" s="139"/>
      <c r="K59" s="139"/>
      <c r="L59" s="139"/>
      <c r="M59" s="139"/>
      <c r="N59" s="68" t="s">
        <v>30</v>
      </c>
      <c r="O59" s="67">
        <f>105+173</f>
        <v>278</v>
      </c>
      <c r="P59" s="131"/>
      <c r="Q59" s="131"/>
    </row>
    <row r="60" spans="2:17" ht="22.5" x14ac:dyDescent="0.25">
      <c r="B60" s="183"/>
      <c r="C60" s="140"/>
      <c r="D60" s="131"/>
      <c r="E60" s="182"/>
      <c r="F60" s="140"/>
      <c r="G60" s="131"/>
      <c r="H60" s="140"/>
      <c r="I60" s="139"/>
      <c r="J60" s="139"/>
      <c r="K60" s="139"/>
      <c r="L60" s="139"/>
      <c r="M60" s="139"/>
      <c r="N60" s="68" t="s">
        <v>31</v>
      </c>
      <c r="O60" s="67">
        <f>15+15</f>
        <v>30</v>
      </c>
      <c r="P60" s="131"/>
      <c r="Q60" s="131"/>
    </row>
    <row r="61" spans="2:17" ht="22.5" x14ac:dyDescent="0.25">
      <c r="B61" s="183" t="s">
        <v>42</v>
      </c>
      <c r="C61" s="140"/>
      <c r="D61" s="131" t="s">
        <v>41</v>
      </c>
      <c r="E61" s="182" t="s">
        <v>21</v>
      </c>
      <c r="F61" s="140"/>
      <c r="G61" s="131" t="s">
        <v>17</v>
      </c>
      <c r="H61" s="140"/>
      <c r="I61" s="139">
        <f>SUM(J61:M63)</f>
        <v>200000</v>
      </c>
      <c r="J61" s="139">
        <v>0</v>
      </c>
      <c r="K61" s="139">
        <v>30000</v>
      </c>
      <c r="L61" s="139">
        <v>170000</v>
      </c>
      <c r="M61" s="139">
        <v>0</v>
      </c>
      <c r="N61" s="68" t="s">
        <v>29</v>
      </c>
      <c r="O61" s="67">
        <v>170</v>
      </c>
      <c r="P61" s="131" t="s">
        <v>32</v>
      </c>
      <c r="Q61" s="131" t="s">
        <v>43</v>
      </c>
    </row>
    <row r="62" spans="2:17" ht="22.5" x14ac:dyDescent="0.25">
      <c r="B62" s="183"/>
      <c r="C62" s="140"/>
      <c r="D62" s="131"/>
      <c r="E62" s="182"/>
      <c r="F62" s="140"/>
      <c r="G62" s="131"/>
      <c r="H62" s="140"/>
      <c r="I62" s="139"/>
      <c r="J62" s="139"/>
      <c r="K62" s="139"/>
      <c r="L62" s="139"/>
      <c r="M62" s="139"/>
      <c r="N62" s="68" t="s">
        <v>30</v>
      </c>
      <c r="O62" s="67">
        <v>150</v>
      </c>
      <c r="P62" s="131"/>
      <c r="Q62" s="131"/>
    </row>
    <row r="63" spans="2:17" ht="22.5" x14ac:dyDescent="0.25">
      <c r="B63" s="183"/>
      <c r="C63" s="140"/>
      <c r="D63" s="131"/>
      <c r="E63" s="182"/>
      <c r="F63" s="140"/>
      <c r="G63" s="131"/>
      <c r="H63" s="140"/>
      <c r="I63" s="139"/>
      <c r="J63" s="139"/>
      <c r="K63" s="139"/>
      <c r="L63" s="139"/>
      <c r="M63" s="139"/>
      <c r="N63" s="68" t="s">
        <v>31</v>
      </c>
      <c r="O63" s="67">
        <v>10</v>
      </c>
      <c r="P63" s="131"/>
      <c r="Q63" s="131"/>
    </row>
    <row r="64" spans="2:17" x14ac:dyDescent="0.25">
      <c r="B64" s="183"/>
      <c r="C64" s="140"/>
      <c r="D64" s="131"/>
      <c r="E64" s="182"/>
      <c r="F64" s="140"/>
      <c r="G64" s="131"/>
      <c r="H64" s="140"/>
      <c r="I64" s="139"/>
      <c r="J64" s="139"/>
      <c r="K64" s="139"/>
      <c r="L64" s="139"/>
      <c r="M64" s="139"/>
      <c r="N64" s="69" t="s">
        <v>38</v>
      </c>
      <c r="O64" s="67">
        <v>1</v>
      </c>
      <c r="P64" s="131"/>
      <c r="Q64" s="131"/>
    </row>
    <row r="65" spans="2:17" ht="33.75" x14ac:dyDescent="0.25">
      <c r="B65" s="183"/>
      <c r="C65" s="140"/>
      <c r="D65" s="131"/>
      <c r="E65" s="182"/>
      <c r="F65" s="140"/>
      <c r="G65" s="131"/>
      <c r="H65" s="140"/>
      <c r="I65" s="139"/>
      <c r="J65" s="139"/>
      <c r="K65" s="139"/>
      <c r="L65" s="139"/>
      <c r="M65" s="139"/>
      <c r="N65" s="69" t="s">
        <v>39</v>
      </c>
      <c r="O65" s="67">
        <v>15</v>
      </c>
      <c r="P65" s="131"/>
      <c r="Q65" s="131"/>
    </row>
    <row r="66" spans="2:17" ht="22.5" x14ac:dyDescent="0.25">
      <c r="B66" s="183" t="s">
        <v>307</v>
      </c>
      <c r="C66" s="140"/>
      <c r="D66" s="131" t="s">
        <v>35</v>
      </c>
      <c r="E66" s="182" t="s">
        <v>21</v>
      </c>
      <c r="F66" s="140"/>
      <c r="G66" s="131" t="s">
        <v>17</v>
      </c>
      <c r="H66" s="140"/>
      <c r="I66" s="139">
        <f>SUM(J66:M69)</f>
        <v>375000</v>
      </c>
      <c r="J66" s="139">
        <v>0</v>
      </c>
      <c r="K66" s="139">
        <v>0</v>
      </c>
      <c r="L66" s="139">
        <v>318750</v>
      </c>
      <c r="M66" s="139">
        <v>56250</v>
      </c>
      <c r="N66" s="69" t="s">
        <v>22</v>
      </c>
      <c r="O66" s="67">
        <v>500</v>
      </c>
      <c r="P66" s="131" t="s">
        <v>32</v>
      </c>
      <c r="Q66" s="131" t="s">
        <v>34</v>
      </c>
    </row>
    <row r="67" spans="2:17" ht="22.5" x14ac:dyDescent="0.25">
      <c r="B67" s="183"/>
      <c r="C67" s="140"/>
      <c r="D67" s="131"/>
      <c r="E67" s="182"/>
      <c r="F67" s="140"/>
      <c r="G67" s="131"/>
      <c r="H67" s="140"/>
      <c r="I67" s="139"/>
      <c r="J67" s="139"/>
      <c r="K67" s="139"/>
      <c r="L67" s="139"/>
      <c r="M67" s="139"/>
      <c r="N67" s="69" t="s">
        <v>23</v>
      </c>
      <c r="O67" s="67">
        <v>500</v>
      </c>
      <c r="P67" s="131"/>
      <c r="Q67" s="131"/>
    </row>
    <row r="68" spans="2:17" ht="33.75" x14ac:dyDescent="0.25">
      <c r="B68" s="183"/>
      <c r="C68" s="140"/>
      <c r="D68" s="131"/>
      <c r="E68" s="182"/>
      <c r="F68" s="140"/>
      <c r="G68" s="131"/>
      <c r="H68" s="140"/>
      <c r="I68" s="139"/>
      <c r="J68" s="139"/>
      <c r="K68" s="139"/>
      <c r="L68" s="139"/>
      <c r="M68" s="139"/>
      <c r="N68" s="69" t="s">
        <v>24</v>
      </c>
      <c r="O68" s="67">
        <v>1</v>
      </c>
      <c r="P68" s="131"/>
      <c r="Q68" s="131"/>
    </row>
    <row r="69" spans="2:17" ht="33.75" x14ac:dyDescent="0.25">
      <c r="B69" s="183"/>
      <c r="C69" s="140"/>
      <c r="D69" s="131"/>
      <c r="E69" s="182"/>
      <c r="F69" s="140"/>
      <c r="G69" s="131"/>
      <c r="H69" s="140"/>
      <c r="I69" s="139"/>
      <c r="J69" s="139"/>
      <c r="K69" s="139"/>
      <c r="L69" s="139"/>
      <c r="M69" s="139"/>
      <c r="N69" s="69" t="s">
        <v>25</v>
      </c>
      <c r="O69" s="70">
        <v>6.25</v>
      </c>
      <c r="P69" s="131"/>
      <c r="Q69" s="131"/>
    </row>
    <row r="70" spans="2:17" ht="22.5" x14ac:dyDescent="0.25">
      <c r="B70" s="183" t="s">
        <v>308</v>
      </c>
      <c r="C70" s="140"/>
      <c r="D70" s="131" t="s">
        <v>35</v>
      </c>
      <c r="E70" s="182" t="s">
        <v>21</v>
      </c>
      <c r="F70" s="140"/>
      <c r="G70" s="131" t="s">
        <v>17</v>
      </c>
      <c r="H70" s="140"/>
      <c r="I70" s="139">
        <f t="shared" ref="I70" si="0">SUM(J70:M73)</f>
        <v>1070000</v>
      </c>
      <c r="J70" s="139">
        <v>0</v>
      </c>
      <c r="K70" s="139">
        <v>0</v>
      </c>
      <c r="L70" s="139">
        <v>909500</v>
      </c>
      <c r="M70" s="139">
        <v>160500</v>
      </c>
      <c r="N70" s="69" t="s">
        <v>22</v>
      </c>
      <c r="O70" s="67">
        <v>150</v>
      </c>
      <c r="P70" s="131" t="s">
        <v>36</v>
      </c>
      <c r="Q70" s="131" t="s">
        <v>33</v>
      </c>
    </row>
    <row r="71" spans="2:17" ht="22.5" x14ac:dyDescent="0.25">
      <c r="B71" s="183"/>
      <c r="C71" s="140"/>
      <c r="D71" s="131"/>
      <c r="E71" s="182"/>
      <c r="F71" s="140"/>
      <c r="G71" s="131"/>
      <c r="H71" s="140"/>
      <c r="I71" s="139"/>
      <c r="J71" s="139"/>
      <c r="K71" s="139"/>
      <c r="L71" s="139"/>
      <c r="M71" s="139"/>
      <c r="N71" s="69" t="s">
        <v>23</v>
      </c>
      <c r="O71" s="67">
        <v>150</v>
      </c>
      <c r="P71" s="131"/>
      <c r="Q71" s="131"/>
    </row>
    <row r="72" spans="2:17" ht="33.75" x14ac:dyDescent="0.25">
      <c r="B72" s="183"/>
      <c r="C72" s="140"/>
      <c r="D72" s="131"/>
      <c r="E72" s="182"/>
      <c r="F72" s="140"/>
      <c r="G72" s="131"/>
      <c r="H72" s="140"/>
      <c r="I72" s="139"/>
      <c r="J72" s="139"/>
      <c r="K72" s="139"/>
      <c r="L72" s="139"/>
      <c r="M72" s="139"/>
      <c r="N72" s="69" t="s">
        <v>24</v>
      </c>
      <c r="O72" s="67">
        <v>1</v>
      </c>
      <c r="P72" s="131"/>
      <c r="Q72" s="131"/>
    </row>
    <row r="73" spans="2:17" ht="33.75" x14ac:dyDescent="0.25">
      <c r="B73" s="183"/>
      <c r="C73" s="140"/>
      <c r="D73" s="131"/>
      <c r="E73" s="182"/>
      <c r="F73" s="140"/>
      <c r="G73" s="131"/>
      <c r="H73" s="140"/>
      <c r="I73" s="139"/>
      <c r="J73" s="139"/>
      <c r="K73" s="139"/>
      <c r="L73" s="139"/>
      <c r="M73" s="139"/>
      <c r="N73" s="69" t="s">
        <v>25</v>
      </c>
      <c r="O73" s="70">
        <v>6.25</v>
      </c>
      <c r="P73" s="131"/>
      <c r="Q73" s="131"/>
    </row>
    <row r="74" spans="2:17" ht="22.5" x14ac:dyDescent="0.25">
      <c r="B74" s="183" t="s">
        <v>309</v>
      </c>
      <c r="C74" s="140"/>
      <c r="D74" s="131" t="s">
        <v>35</v>
      </c>
      <c r="E74" s="182" t="s">
        <v>21</v>
      </c>
      <c r="F74" s="140"/>
      <c r="G74" s="131" t="s">
        <v>17</v>
      </c>
      <c r="H74" s="140"/>
      <c r="I74" s="139">
        <f t="shared" ref="I74" si="1">SUM(J74:M77)</f>
        <v>370000</v>
      </c>
      <c r="J74" s="139">
        <v>0</v>
      </c>
      <c r="K74" s="139">
        <v>0</v>
      </c>
      <c r="L74" s="139">
        <v>314500</v>
      </c>
      <c r="M74" s="139">
        <v>55500</v>
      </c>
      <c r="N74" s="69" t="s">
        <v>22</v>
      </c>
      <c r="O74" s="67">
        <v>650</v>
      </c>
      <c r="P74" s="131" t="s">
        <v>32</v>
      </c>
      <c r="Q74" s="131" t="s">
        <v>34</v>
      </c>
    </row>
    <row r="75" spans="2:17" ht="22.5" customHeight="1" x14ac:dyDescent="0.25">
      <c r="B75" s="183"/>
      <c r="C75" s="140"/>
      <c r="D75" s="131"/>
      <c r="E75" s="182"/>
      <c r="F75" s="140"/>
      <c r="G75" s="131"/>
      <c r="H75" s="140"/>
      <c r="I75" s="139"/>
      <c r="J75" s="139"/>
      <c r="K75" s="139"/>
      <c r="L75" s="139"/>
      <c r="M75" s="139"/>
      <c r="N75" s="69" t="s">
        <v>23</v>
      </c>
      <c r="O75" s="67">
        <v>650</v>
      </c>
      <c r="P75" s="131"/>
      <c r="Q75" s="131"/>
    </row>
    <row r="76" spans="2:17" ht="33.75" x14ac:dyDescent="0.25">
      <c r="B76" s="183"/>
      <c r="C76" s="140"/>
      <c r="D76" s="131"/>
      <c r="E76" s="182"/>
      <c r="F76" s="140"/>
      <c r="G76" s="131"/>
      <c r="H76" s="140"/>
      <c r="I76" s="139"/>
      <c r="J76" s="139"/>
      <c r="K76" s="139"/>
      <c r="L76" s="139"/>
      <c r="M76" s="139"/>
      <c r="N76" s="69" t="s">
        <v>24</v>
      </c>
      <c r="O76" s="67">
        <v>1</v>
      </c>
      <c r="P76" s="131"/>
      <c r="Q76" s="131"/>
    </row>
    <row r="77" spans="2:17" ht="33.75" x14ac:dyDescent="0.25">
      <c r="B77" s="183"/>
      <c r="C77" s="140"/>
      <c r="D77" s="131"/>
      <c r="E77" s="182"/>
      <c r="F77" s="140"/>
      <c r="G77" s="131"/>
      <c r="H77" s="140"/>
      <c r="I77" s="139"/>
      <c r="J77" s="139"/>
      <c r="K77" s="139"/>
      <c r="L77" s="139"/>
      <c r="M77" s="139"/>
      <c r="N77" s="69" t="s">
        <v>25</v>
      </c>
      <c r="O77" s="70">
        <v>6.25</v>
      </c>
      <c r="P77" s="131"/>
      <c r="Q77" s="131"/>
    </row>
    <row r="78" spans="2:17" x14ac:dyDescent="0.25">
      <c r="B78" s="183" t="s">
        <v>310</v>
      </c>
      <c r="C78" s="140"/>
      <c r="D78" s="131" t="s">
        <v>49</v>
      </c>
      <c r="E78" s="182" t="s">
        <v>21</v>
      </c>
      <c r="F78" s="140"/>
      <c r="G78" s="131" t="s">
        <v>17</v>
      </c>
      <c r="H78" s="140"/>
      <c r="I78" s="139">
        <f>SUM(J78:M79)</f>
        <v>330000</v>
      </c>
      <c r="J78" s="139">
        <v>0</v>
      </c>
      <c r="K78" s="139">
        <v>49500</v>
      </c>
      <c r="L78" s="139">
        <v>280500</v>
      </c>
      <c r="M78" s="139">
        <v>0</v>
      </c>
      <c r="N78" s="69" t="s">
        <v>38</v>
      </c>
      <c r="O78" s="67">
        <f>1+1+1</f>
        <v>3</v>
      </c>
      <c r="P78" s="131" t="s">
        <v>32</v>
      </c>
      <c r="Q78" s="131" t="s">
        <v>43</v>
      </c>
    </row>
    <row r="79" spans="2:17" ht="86.25" customHeight="1" x14ac:dyDescent="0.25">
      <c r="B79" s="183"/>
      <c r="C79" s="140"/>
      <c r="D79" s="131"/>
      <c r="E79" s="182"/>
      <c r="F79" s="140"/>
      <c r="G79" s="131"/>
      <c r="H79" s="140"/>
      <c r="I79" s="139"/>
      <c r="J79" s="139"/>
      <c r="K79" s="139"/>
      <c r="L79" s="139"/>
      <c r="M79" s="139"/>
      <c r="N79" s="69" t="s">
        <v>39</v>
      </c>
      <c r="O79" s="67">
        <f>18+18+18</f>
        <v>54</v>
      </c>
      <c r="P79" s="131"/>
      <c r="Q79" s="131"/>
    </row>
    <row r="80" spans="2:17" ht="22.5" x14ac:dyDescent="0.25">
      <c r="B80" s="183" t="s">
        <v>311</v>
      </c>
      <c r="C80" s="140"/>
      <c r="D80" s="131" t="s">
        <v>37</v>
      </c>
      <c r="E80" s="182" t="s">
        <v>21</v>
      </c>
      <c r="F80" s="140"/>
      <c r="G80" s="131" t="s">
        <v>17</v>
      </c>
      <c r="H80" s="140"/>
      <c r="I80" s="139">
        <f t="shared" ref="I80" si="2">SUM(J80:M83)</f>
        <v>567300</v>
      </c>
      <c r="J80" s="139">
        <v>0</v>
      </c>
      <c r="K80" s="139">
        <v>85095</v>
      </c>
      <c r="L80" s="139">
        <v>482205</v>
      </c>
      <c r="M80" s="139">
        <v>0</v>
      </c>
      <c r="N80" s="69" t="s">
        <v>22</v>
      </c>
      <c r="O80" s="67">
        <f>800+785</f>
        <v>1585</v>
      </c>
      <c r="P80" s="131" t="s">
        <v>32</v>
      </c>
      <c r="Q80" s="131" t="s">
        <v>26</v>
      </c>
    </row>
    <row r="81" spans="2:21" ht="22.5" x14ac:dyDescent="0.25">
      <c r="B81" s="183"/>
      <c r="C81" s="140"/>
      <c r="D81" s="131"/>
      <c r="E81" s="182"/>
      <c r="F81" s="140"/>
      <c r="G81" s="131"/>
      <c r="H81" s="140"/>
      <c r="I81" s="139"/>
      <c r="J81" s="139"/>
      <c r="K81" s="139"/>
      <c r="L81" s="139"/>
      <c r="M81" s="139"/>
      <c r="N81" s="69" t="s">
        <v>23</v>
      </c>
      <c r="O81" s="67">
        <f>480+474</f>
        <v>954</v>
      </c>
      <c r="P81" s="131"/>
      <c r="Q81" s="131"/>
    </row>
    <row r="82" spans="2:21" ht="33.75" x14ac:dyDescent="0.25">
      <c r="B82" s="183"/>
      <c r="C82" s="140"/>
      <c r="D82" s="131"/>
      <c r="E82" s="182"/>
      <c r="F82" s="140"/>
      <c r="G82" s="131"/>
      <c r="H82" s="140"/>
      <c r="I82" s="139"/>
      <c r="J82" s="139"/>
      <c r="K82" s="139"/>
      <c r="L82" s="139"/>
      <c r="M82" s="139"/>
      <c r="N82" s="69" t="s">
        <v>24</v>
      </c>
      <c r="O82" s="67">
        <v>2</v>
      </c>
      <c r="P82" s="131"/>
      <c r="Q82" s="131"/>
    </row>
    <row r="83" spans="2:21" ht="33.75" x14ac:dyDescent="0.25">
      <c r="B83" s="183"/>
      <c r="C83" s="140"/>
      <c r="D83" s="131"/>
      <c r="E83" s="182"/>
      <c r="F83" s="140"/>
      <c r="G83" s="131"/>
      <c r="H83" s="140"/>
      <c r="I83" s="139"/>
      <c r="J83" s="139"/>
      <c r="K83" s="139"/>
      <c r="L83" s="139"/>
      <c r="M83" s="139"/>
      <c r="N83" s="69" t="s">
        <v>25</v>
      </c>
      <c r="O83" s="70">
        <v>15.4</v>
      </c>
      <c r="P83" s="131"/>
      <c r="Q83" s="131"/>
    </row>
    <row r="84" spans="2:21" x14ac:dyDescent="0.25">
      <c r="B84" s="183"/>
      <c r="C84" s="140"/>
      <c r="D84" s="131"/>
      <c r="E84" s="182"/>
      <c r="F84" s="140"/>
      <c r="G84" s="131"/>
      <c r="H84" s="140"/>
      <c r="I84" s="139"/>
      <c r="J84" s="139"/>
      <c r="K84" s="139"/>
      <c r="L84" s="139"/>
      <c r="M84" s="139"/>
      <c r="N84" s="69" t="s">
        <v>38</v>
      </c>
      <c r="O84" s="67">
        <v>1</v>
      </c>
      <c r="P84" s="131"/>
      <c r="Q84" s="131"/>
    </row>
    <row r="85" spans="2:21" ht="33.75" x14ac:dyDescent="0.25">
      <c r="B85" s="183"/>
      <c r="C85" s="140"/>
      <c r="D85" s="131"/>
      <c r="E85" s="182"/>
      <c r="F85" s="140"/>
      <c r="G85" s="131"/>
      <c r="H85" s="140"/>
      <c r="I85" s="139"/>
      <c r="J85" s="139"/>
      <c r="K85" s="139"/>
      <c r="L85" s="139"/>
      <c r="M85" s="139"/>
      <c r="N85" s="69" t="s">
        <v>39</v>
      </c>
      <c r="O85" s="67">
        <v>8</v>
      </c>
      <c r="P85" s="131"/>
      <c r="Q85" s="131"/>
    </row>
    <row r="86" spans="2:21" ht="22.5" x14ac:dyDescent="0.25">
      <c r="B86" s="183" t="s">
        <v>312</v>
      </c>
      <c r="C86" s="140"/>
      <c r="D86" s="131" t="s">
        <v>20</v>
      </c>
      <c r="E86" s="182" t="s">
        <v>21</v>
      </c>
      <c r="F86" s="140"/>
      <c r="G86" s="131" t="s">
        <v>17</v>
      </c>
      <c r="H86" s="140"/>
      <c r="I86" s="139">
        <f>SUM(J86:M90)</f>
        <v>588235.30000000005</v>
      </c>
      <c r="J86" s="139">
        <v>0</v>
      </c>
      <c r="K86" s="139">
        <v>88235.3</v>
      </c>
      <c r="L86" s="139">
        <v>500000</v>
      </c>
      <c r="M86" s="139">
        <v>0</v>
      </c>
      <c r="N86" s="71" t="s">
        <v>44</v>
      </c>
      <c r="O86" s="67">
        <v>80</v>
      </c>
      <c r="P86" s="131" t="s">
        <v>36</v>
      </c>
      <c r="Q86" s="131" t="s">
        <v>26</v>
      </c>
      <c r="U86" s="42"/>
    </row>
    <row r="87" spans="2:21" ht="22.5" x14ac:dyDescent="0.25">
      <c r="B87" s="183"/>
      <c r="C87" s="140"/>
      <c r="D87" s="131"/>
      <c r="E87" s="182"/>
      <c r="F87" s="140"/>
      <c r="G87" s="131"/>
      <c r="H87" s="140"/>
      <c r="I87" s="139"/>
      <c r="J87" s="139"/>
      <c r="K87" s="139"/>
      <c r="L87" s="139"/>
      <c r="M87" s="139"/>
      <c r="N87" s="71" t="s">
        <v>22</v>
      </c>
      <c r="O87" s="67">
        <v>750</v>
      </c>
      <c r="P87" s="131"/>
      <c r="Q87" s="131"/>
    </row>
    <row r="88" spans="2:21" ht="22.5" x14ac:dyDescent="0.25">
      <c r="B88" s="183"/>
      <c r="C88" s="140"/>
      <c r="D88" s="131"/>
      <c r="E88" s="182"/>
      <c r="F88" s="140"/>
      <c r="G88" s="131"/>
      <c r="H88" s="140"/>
      <c r="I88" s="139"/>
      <c r="J88" s="139"/>
      <c r="K88" s="139"/>
      <c r="L88" s="139"/>
      <c r="M88" s="139"/>
      <c r="N88" s="71" t="s">
        <v>23</v>
      </c>
      <c r="O88" s="67">
        <v>500</v>
      </c>
      <c r="P88" s="131"/>
      <c r="Q88" s="131"/>
    </row>
    <row r="89" spans="2:21" ht="33.75" x14ac:dyDescent="0.25">
      <c r="B89" s="183"/>
      <c r="C89" s="140"/>
      <c r="D89" s="131"/>
      <c r="E89" s="182"/>
      <c r="F89" s="140"/>
      <c r="G89" s="131"/>
      <c r="H89" s="140"/>
      <c r="I89" s="139"/>
      <c r="J89" s="139"/>
      <c r="K89" s="139"/>
      <c r="L89" s="139"/>
      <c r="M89" s="139"/>
      <c r="N89" s="69" t="s">
        <v>24</v>
      </c>
      <c r="O89" s="67">
        <v>1</v>
      </c>
      <c r="P89" s="131"/>
      <c r="Q89" s="131"/>
    </row>
    <row r="90" spans="2:21" ht="33.75" x14ac:dyDescent="0.25">
      <c r="B90" s="183"/>
      <c r="C90" s="140"/>
      <c r="D90" s="131"/>
      <c r="E90" s="182"/>
      <c r="F90" s="140"/>
      <c r="G90" s="131"/>
      <c r="H90" s="140"/>
      <c r="I90" s="139"/>
      <c r="J90" s="139"/>
      <c r="K90" s="139"/>
      <c r="L90" s="139"/>
      <c r="M90" s="139"/>
      <c r="N90" s="69" t="s">
        <v>25</v>
      </c>
      <c r="O90" s="67">
        <v>25</v>
      </c>
      <c r="P90" s="131"/>
      <c r="Q90" s="131"/>
    </row>
    <row r="91" spans="2:21" ht="22.5" x14ac:dyDescent="0.25">
      <c r="B91" s="183" t="s">
        <v>313</v>
      </c>
      <c r="C91" s="140"/>
      <c r="D91" s="131" t="s">
        <v>27</v>
      </c>
      <c r="E91" s="182" t="s">
        <v>21</v>
      </c>
      <c r="F91" s="140"/>
      <c r="G91" s="131" t="s">
        <v>17</v>
      </c>
      <c r="H91" s="140"/>
      <c r="I91" s="139">
        <f>SUM(J91:M93)</f>
        <v>250000</v>
      </c>
      <c r="J91" s="139">
        <v>0</v>
      </c>
      <c r="K91" s="139">
        <v>37500</v>
      </c>
      <c r="L91" s="139">
        <v>212500</v>
      </c>
      <c r="M91" s="139">
        <v>0</v>
      </c>
      <c r="N91" s="71" t="s">
        <v>44</v>
      </c>
      <c r="O91" s="67">
        <f>100+60</f>
        <v>160</v>
      </c>
      <c r="P91" s="131" t="s">
        <v>32</v>
      </c>
      <c r="Q91" s="131" t="s">
        <v>34</v>
      </c>
      <c r="S91" s="44"/>
      <c r="U91" s="42"/>
    </row>
    <row r="92" spans="2:21" ht="22.5" x14ac:dyDescent="0.25">
      <c r="B92" s="183"/>
      <c r="C92" s="140"/>
      <c r="D92" s="131"/>
      <c r="E92" s="182"/>
      <c r="F92" s="140"/>
      <c r="G92" s="131"/>
      <c r="H92" s="140"/>
      <c r="I92" s="139"/>
      <c r="J92" s="139"/>
      <c r="K92" s="139"/>
      <c r="L92" s="139"/>
      <c r="M92" s="139"/>
      <c r="N92" s="71" t="s">
        <v>22</v>
      </c>
      <c r="O92" s="67">
        <f>310+336</f>
        <v>646</v>
      </c>
      <c r="P92" s="131"/>
      <c r="Q92" s="131"/>
    </row>
    <row r="93" spans="2:21" ht="22.5" x14ac:dyDescent="0.25">
      <c r="B93" s="183"/>
      <c r="C93" s="140"/>
      <c r="D93" s="131"/>
      <c r="E93" s="182"/>
      <c r="F93" s="140"/>
      <c r="G93" s="131"/>
      <c r="H93" s="140"/>
      <c r="I93" s="139"/>
      <c r="J93" s="139"/>
      <c r="K93" s="139"/>
      <c r="L93" s="139"/>
      <c r="M93" s="139"/>
      <c r="N93" s="71" t="s">
        <v>23</v>
      </c>
      <c r="O93" s="67">
        <f>250+175</f>
        <v>425</v>
      </c>
      <c r="P93" s="131"/>
      <c r="Q93" s="131"/>
    </row>
    <row r="94" spans="2:21" ht="22.5" x14ac:dyDescent="0.25">
      <c r="B94" s="183" t="s">
        <v>314</v>
      </c>
      <c r="C94" s="140"/>
      <c r="D94" s="131" t="s">
        <v>35</v>
      </c>
      <c r="E94" s="182" t="s">
        <v>21</v>
      </c>
      <c r="F94" s="140"/>
      <c r="G94" s="131" t="s">
        <v>17</v>
      </c>
      <c r="H94" s="140"/>
      <c r="I94" s="139">
        <f>SUM(J94:M96)</f>
        <v>764000</v>
      </c>
      <c r="J94" s="139">
        <v>0</v>
      </c>
      <c r="K94" s="139">
        <v>0</v>
      </c>
      <c r="L94" s="139">
        <v>649400</v>
      </c>
      <c r="M94" s="139">
        <v>114600</v>
      </c>
      <c r="N94" s="71" t="s">
        <v>44</v>
      </c>
      <c r="O94" s="67">
        <f>80+100+85+110+100+15+80+90+85+125</f>
        <v>870</v>
      </c>
      <c r="P94" s="131" t="s">
        <v>36</v>
      </c>
      <c r="Q94" s="131" t="s">
        <v>33</v>
      </c>
    </row>
    <row r="95" spans="2:21" ht="22.5" x14ac:dyDescent="0.25">
      <c r="B95" s="183"/>
      <c r="C95" s="140"/>
      <c r="D95" s="131"/>
      <c r="E95" s="182"/>
      <c r="F95" s="140"/>
      <c r="G95" s="131"/>
      <c r="H95" s="140"/>
      <c r="I95" s="139"/>
      <c r="J95" s="139"/>
      <c r="K95" s="139"/>
      <c r="L95" s="139"/>
      <c r="M95" s="139"/>
      <c r="N95" s="68" t="s">
        <v>29</v>
      </c>
      <c r="O95" s="67">
        <f>160+200+170+220+190+28+160+180+170+250</f>
        <v>1728</v>
      </c>
      <c r="P95" s="131"/>
      <c r="Q95" s="131"/>
    </row>
    <row r="96" spans="2:21" ht="45.75" customHeight="1" x14ac:dyDescent="0.25">
      <c r="B96" s="183"/>
      <c r="C96" s="140"/>
      <c r="D96" s="131"/>
      <c r="E96" s="182"/>
      <c r="F96" s="140"/>
      <c r="G96" s="131"/>
      <c r="H96" s="140"/>
      <c r="I96" s="139"/>
      <c r="J96" s="139"/>
      <c r="K96" s="139"/>
      <c r="L96" s="139"/>
      <c r="M96" s="139"/>
      <c r="N96" s="68" t="s">
        <v>30</v>
      </c>
      <c r="O96" s="67">
        <f>160+200+170+220+190+28+160+180+170+250</f>
        <v>1728</v>
      </c>
      <c r="P96" s="131"/>
      <c r="Q96" s="131"/>
    </row>
    <row r="97" spans="2:23" ht="22.5" x14ac:dyDescent="0.25">
      <c r="B97" s="183" t="s">
        <v>315</v>
      </c>
      <c r="C97" s="140"/>
      <c r="D97" s="131" t="s">
        <v>35</v>
      </c>
      <c r="E97" s="182" t="s">
        <v>21</v>
      </c>
      <c r="F97" s="140"/>
      <c r="G97" s="131" t="s">
        <v>17</v>
      </c>
      <c r="H97" s="140"/>
      <c r="I97" s="139">
        <f>SUM(J97:M99)</f>
        <v>1230000</v>
      </c>
      <c r="J97" s="139">
        <v>0</v>
      </c>
      <c r="K97" s="139">
        <v>163683.79999999999</v>
      </c>
      <c r="L97" s="139">
        <v>1045500</v>
      </c>
      <c r="M97" s="139">
        <v>20816.2</v>
      </c>
      <c r="N97" s="71" t="s">
        <v>44</v>
      </c>
      <c r="O97" s="67">
        <f>150+100+150+140+100+300+50+200+50+10</f>
        <v>1250</v>
      </c>
      <c r="P97" s="131" t="s">
        <v>36</v>
      </c>
      <c r="Q97" s="131" t="s">
        <v>33</v>
      </c>
      <c r="S97" s="44"/>
      <c r="U97" s="42"/>
    </row>
    <row r="98" spans="2:23" ht="22.9" customHeight="1" x14ac:dyDescent="0.25">
      <c r="B98" s="183"/>
      <c r="C98" s="140"/>
      <c r="D98" s="131"/>
      <c r="E98" s="182"/>
      <c r="F98" s="140"/>
      <c r="G98" s="131"/>
      <c r="H98" s="140"/>
      <c r="I98" s="139"/>
      <c r="J98" s="139"/>
      <c r="K98" s="139"/>
      <c r="L98" s="139"/>
      <c r="M98" s="139"/>
      <c r="N98" s="71" t="s">
        <v>22</v>
      </c>
      <c r="O98" s="67">
        <f>170+400+500+560+650+650+200+500+200+170</f>
        <v>4000</v>
      </c>
      <c r="P98" s="131"/>
      <c r="Q98" s="131"/>
    </row>
    <row r="99" spans="2:23" ht="35.25" customHeight="1" x14ac:dyDescent="0.25">
      <c r="B99" s="183"/>
      <c r="C99" s="140"/>
      <c r="D99" s="131"/>
      <c r="E99" s="182"/>
      <c r="F99" s="140"/>
      <c r="G99" s="131"/>
      <c r="H99" s="140"/>
      <c r="I99" s="139"/>
      <c r="J99" s="139"/>
      <c r="K99" s="139"/>
      <c r="L99" s="139"/>
      <c r="M99" s="139"/>
      <c r="N99" s="71" t="s">
        <v>23</v>
      </c>
      <c r="O99" s="67">
        <f>170+400+500+560+650+650+200+500+200+170</f>
        <v>4000</v>
      </c>
      <c r="P99" s="131"/>
      <c r="Q99" s="131"/>
    </row>
    <row r="100" spans="2:23" ht="22.5" x14ac:dyDescent="0.25">
      <c r="B100" s="183" t="s">
        <v>316</v>
      </c>
      <c r="C100" s="140"/>
      <c r="D100" s="131" t="s">
        <v>45</v>
      </c>
      <c r="E100" s="182" t="s">
        <v>21</v>
      </c>
      <c r="F100" s="140"/>
      <c r="G100" s="131" t="s">
        <v>17</v>
      </c>
      <c r="H100" s="140"/>
      <c r="I100" s="139">
        <f>SUM(J100:M102)</f>
        <v>1500000</v>
      </c>
      <c r="J100" s="139">
        <v>0</v>
      </c>
      <c r="K100" s="139">
        <v>225000</v>
      </c>
      <c r="L100" s="139">
        <v>1275000</v>
      </c>
      <c r="M100" s="139">
        <v>0</v>
      </c>
      <c r="N100" s="71" t="s">
        <v>44</v>
      </c>
      <c r="O100" s="67">
        <v>160</v>
      </c>
      <c r="P100" s="131" t="s">
        <v>32</v>
      </c>
      <c r="Q100" s="131" t="s">
        <v>43</v>
      </c>
      <c r="S100" s="44"/>
      <c r="U100" s="44"/>
    </row>
    <row r="101" spans="2:23" ht="22.5" x14ac:dyDescent="0.25">
      <c r="B101" s="183"/>
      <c r="C101" s="140"/>
      <c r="D101" s="131"/>
      <c r="E101" s="182"/>
      <c r="F101" s="140"/>
      <c r="G101" s="131"/>
      <c r="H101" s="140"/>
      <c r="I101" s="139"/>
      <c r="J101" s="139"/>
      <c r="K101" s="139"/>
      <c r="L101" s="139"/>
      <c r="M101" s="139"/>
      <c r="N101" s="71" t="s">
        <v>22</v>
      </c>
      <c r="O101" s="67">
        <v>1000</v>
      </c>
      <c r="P101" s="131"/>
      <c r="Q101" s="131"/>
    </row>
    <row r="102" spans="2:23" ht="22.5" x14ac:dyDescent="0.25">
      <c r="B102" s="183"/>
      <c r="C102" s="140"/>
      <c r="D102" s="131"/>
      <c r="E102" s="182"/>
      <c r="F102" s="140"/>
      <c r="G102" s="131"/>
      <c r="H102" s="140"/>
      <c r="I102" s="139"/>
      <c r="J102" s="139"/>
      <c r="K102" s="139"/>
      <c r="L102" s="139"/>
      <c r="M102" s="139"/>
      <c r="N102" s="71" t="s">
        <v>23</v>
      </c>
      <c r="O102" s="67">
        <v>650</v>
      </c>
      <c r="P102" s="131"/>
      <c r="Q102" s="131"/>
    </row>
    <row r="103" spans="2:23" ht="22.5" x14ac:dyDescent="0.25">
      <c r="B103" s="183" t="s">
        <v>317</v>
      </c>
      <c r="C103" s="140"/>
      <c r="D103" s="131" t="s">
        <v>48</v>
      </c>
      <c r="E103" s="182" t="s">
        <v>21</v>
      </c>
      <c r="F103" s="140"/>
      <c r="G103" s="131" t="s">
        <v>17</v>
      </c>
      <c r="H103" s="140"/>
      <c r="I103" s="139">
        <f>SUM(J103:M105)</f>
        <v>820000</v>
      </c>
      <c r="J103" s="139">
        <v>0</v>
      </c>
      <c r="K103" s="139">
        <v>123000</v>
      </c>
      <c r="L103" s="139">
        <v>697000</v>
      </c>
      <c r="M103" s="139">
        <v>0</v>
      </c>
      <c r="N103" s="71" t="s">
        <v>44</v>
      </c>
      <c r="O103" s="67">
        <v>75</v>
      </c>
      <c r="P103" s="131" t="s">
        <v>32</v>
      </c>
      <c r="Q103" s="131" t="s">
        <v>43</v>
      </c>
      <c r="S103" s="44"/>
      <c r="U103" s="44"/>
    </row>
    <row r="104" spans="2:23" ht="22.5" x14ac:dyDescent="0.25">
      <c r="B104" s="183"/>
      <c r="C104" s="140"/>
      <c r="D104" s="131"/>
      <c r="E104" s="182"/>
      <c r="F104" s="140"/>
      <c r="G104" s="131"/>
      <c r="H104" s="140"/>
      <c r="I104" s="139"/>
      <c r="J104" s="139"/>
      <c r="K104" s="139"/>
      <c r="L104" s="139"/>
      <c r="M104" s="139"/>
      <c r="N104" s="71" t="s">
        <v>22</v>
      </c>
      <c r="O104" s="67">
        <v>550</v>
      </c>
      <c r="P104" s="131"/>
      <c r="Q104" s="131"/>
    </row>
    <row r="105" spans="2:23" ht="22.5" x14ac:dyDescent="0.25">
      <c r="B105" s="183"/>
      <c r="C105" s="140"/>
      <c r="D105" s="131"/>
      <c r="E105" s="182"/>
      <c r="F105" s="140"/>
      <c r="G105" s="131"/>
      <c r="H105" s="140"/>
      <c r="I105" s="139"/>
      <c r="J105" s="139"/>
      <c r="K105" s="139"/>
      <c r="L105" s="139"/>
      <c r="M105" s="139"/>
      <c r="N105" s="71" t="s">
        <v>23</v>
      </c>
      <c r="O105" s="67">
        <v>280</v>
      </c>
      <c r="P105" s="131"/>
      <c r="Q105" s="131"/>
    </row>
    <row r="106" spans="2:23" ht="22.5" customHeight="1" x14ac:dyDescent="0.25">
      <c r="B106" s="183" t="s">
        <v>318</v>
      </c>
      <c r="C106" s="140"/>
      <c r="D106" s="131" t="s">
        <v>37</v>
      </c>
      <c r="E106" s="182" t="s">
        <v>21</v>
      </c>
      <c r="F106" s="140"/>
      <c r="G106" s="131" t="s">
        <v>17</v>
      </c>
      <c r="H106" s="140"/>
      <c r="I106" s="139">
        <f>SUM(J106:M108)</f>
        <v>536986</v>
      </c>
      <c r="J106" s="139">
        <v>0</v>
      </c>
      <c r="K106" s="139">
        <v>80547.899999999994</v>
      </c>
      <c r="L106" s="139">
        <v>456438.1</v>
      </c>
      <c r="M106" s="139">
        <v>0</v>
      </c>
      <c r="N106" s="71" t="s">
        <v>44</v>
      </c>
      <c r="O106" s="67">
        <f>24+30+45+90+45</f>
        <v>234</v>
      </c>
      <c r="P106" s="131" t="s">
        <v>32</v>
      </c>
      <c r="Q106" s="131" t="s">
        <v>26</v>
      </c>
      <c r="T106" s="33"/>
      <c r="W106" s="45"/>
    </row>
    <row r="107" spans="2:23" ht="22.5" x14ac:dyDescent="0.25">
      <c r="B107" s="183"/>
      <c r="C107" s="140"/>
      <c r="D107" s="131"/>
      <c r="E107" s="182"/>
      <c r="F107" s="140"/>
      <c r="G107" s="131"/>
      <c r="H107" s="140"/>
      <c r="I107" s="139"/>
      <c r="J107" s="139"/>
      <c r="K107" s="139"/>
      <c r="L107" s="139"/>
      <c r="M107" s="139"/>
      <c r="N107" s="71" t="s">
        <v>22</v>
      </c>
      <c r="O107" s="67">
        <f>800+250+528+420</f>
        <v>1998</v>
      </c>
      <c r="P107" s="131"/>
      <c r="Q107" s="131"/>
      <c r="T107" s="33"/>
      <c r="W107" s="45"/>
    </row>
    <row r="108" spans="2:23" ht="22.5" customHeight="1" x14ac:dyDescent="0.25">
      <c r="B108" s="183"/>
      <c r="C108" s="140"/>
      <c r="D108" s="131"/>
      <c r="E108" s="182"/>
      <c r="F108" s="140"/>
      <c r="G108" s="131"/>
      <c r="H108" s="140"/>
      <c r="I108" s="139"/>
      <c r="J108" s="139"/>
      <c r="K108" s="139"/>
      <c r="L108" s="139"/>
      <c r="M108" s="139"/>
      <c r="N108" s="71" t="s">
        <v>23</v>
      </c>
      <c r="O108" s="67">
        <f>480+120+430+171</f>
        <v>1201</v>
      </c>
      <c r="P108" s="131"/>
      <c r="Q108" s="131"/>
      <c r="T108" s="33"/>
      <c r="W108" s="45"/>
    </row>
    <row r="109" spans="2:23" ht="22.5" x14ac:dyDescent="0.25">
      <c r="B109" s="183"/>
      <c r="C109" s="140"/>
      <c r="D109" s="131"/>
      <c r="E109" s="182"/>
      <c r="F109" s="140"/>
      <c r="G109" s="131"/>
      <c r="H109" s="140"/>
      <c r="I109" s="139"/>
      <c r="J109" s="139"/>
      <c r="K109" s="139"/>
      <c r="L109" s="139"/>
      <c r="M109" s="139"/>
      <c r="N109" s="71" t="s">
        <v>29</v>
      </c>
      <c r="O109" s="67">
        <v>40</v>
      </c>
      <c r="P109" s="131"/>
      <c r="Q109" s="131"/>
      <c r="T109" s="33"/>
      <c r="W109" s="45"/>
    </row>
    <row r="110" spans="2:23" ht="22.5" x14ac:dyDescent="0.25">
      <c r="B110" s="183"/>
      <c r="C110" s="140"/>
      <c r="D110" s="131"/>
      <c r="E110" s="182"/>
      <c r="F110" s="140"/>
      <c r="G110" s="131"/>
      <c r="H110" s="140"/>
      <c r="I110" s="139"/>
      <c r="J110" s="139"/>
      <c r="K110" s="139"/>
      <c r="L110" s="139"/>
      <c r="M110" s="139"/>
      <c r="N110" s="71" t="s">
        <v>30</v>
      </c>
      <c r="O110" s="67">
        <v>24</v>
      </c>
      <c r="P110" s="131"/>
      <c r="Q110" s="131"/>
      <c r="U110" s="46"/>
      <c r="V110" s="46"/>
      <c r="W110" s="47"/>
    </row>
    <row r="111" spans="2:23" x14ac:dyDescent="0.25">
      <c r="B111" s="186" t="s">
        <v>13</v>
      </c>
      <c r="C111" s="186"/>
      <c r="D111" s="186"/>
      <c r="E111" s="186"/>
      <c r="F111" s="186"/>
      <c r="G111" s="186"/>
      <c r="H111" s="186"/>
      <c r="I111" s="9">
        <f>I44</f>
        <v>9571521.3000000007</v>
      </c>
      <c r="J111" s="9">
        <f>J44</f>
        <v>0</v>
      </c>
      <c r="K111" s="9">
        <f>K44</f>
        <v>1028062</v>
      </c>
      <c r="L111" s="9">
        <f>L44</f>
        <v>8135793.0999999996</v>
      </c>
      <c r="M111" s="9">
        <f>M44</f>
        <v>407666.2</v>
      </c>
      <c r="N111" s="187"/>
      <c r="O111" s="187"/>
      <c r="P111" s="187"/>
      <c r="Q111" s="187"/>
    </row>
    <row r="112" spans="2:23" ht="38.25" customHeight="1" x14ac:dyDescent="0.25">
      <c r="B112" s="40" t="s">
        <v>282</v>
      </c>
      <c r="C112" s="185" t="s">
        <v>288</v>
      </c>
      <c r="D112" s="185"/>
      <c r="E112" s="185"/>
      <c r="F112" s="185"/>
      <c r="G112" s="185"/>
      <c r="H112" s="185"/>
      <c r="I112" s="185"/>
      <c r="J112" s="185"/>
      <c r="K112" s="185"/>
      <c r="L112" s="185"/>
      <c r="M112" s="185"/>
      <c r="N112" s="185"/>
      <c r="O112" s="185"/>
      <c r="P112" s="185"/>
      <c r="Q112" s="185"/>
    </row>
    <row r="114" spans="2:19" x14ac:dyDescent="0.25">
      <c r="B114" s="36" t="s">
        <v>269</v>
      </c>
    </row>
    <row r="115" spans="2:19" ht="15" customHeight="1" x14ac:dyDescent="0.25">
      <c r="B115" s="14" t="s">
        <v>62</v>
      </c>
      <c r="C115" s="111" t="s">
        <v>270</v>
      </c>
      <c r="D115" s="111"/>
      <c r="E115" s="111"/>
      <c r="F115" s="117" t="s">
        <v>271</v>
      </c>
      <c r="G115" s="118"/>
      <c r="H115" s="118"/>
      <c r="I115" s="118"/>
      <c r="J115" s="119"/>
      <c r="K115" s="111" t="s">
        <v>272</v>
      </c>
      <c r="L115" s="111"/>
      <c r="M115" s="111"/>
      <c r="N115" s="111"/>
      <c r="O115" s="111"/>
      <c r="P115" s="111"/>
      <c r="Q115" s="111"/>
    </row>
    <row r="116" spans="2:19" s="79" customFormat="1" ht="12" x14ac:dyDescent="0.2">
      <c r="B116" s="90">
        <v>1</v>
      </c>
      <c r="C116" s="112">
        <v>2</v>
      </c>
      <c r="D116" s="112"/>
      <c r="E116" s="112"/>
      <c r="F116" s="120">
        <v>3</v>
      </c>
      <c r="G116" s="121"/>
      <c r="H116" s="121"/>
      <c r="I116" s="121"/>
      <c r="J116" s="122"/>
      <c r="K116" s="112">
        <v>4</v>
      </c>
      <c r="L116" s="112"/>
      <c r="M116" s="112"/>
      <c r="N116" s="112"/>
      <c r="O116" s="112"/>
      <c r="P116" s="112"/>
      <c r="Q116" s="112"/>
      <c r="S116" s="80"/>
    </row>
    <row r="117" spans="2:19" s="33" customFormat="1" x14ac:dyDescent="0.25">
      <c r="B117" s="37"/>
      <c r="C117" s="113" t="s">
        <v>281</v>
      </c>
      <c r="D117" s="114"/>
      <c r="E117" s="115"/>
      <c r="F117" s="123"/>
      <c r="G117" s="124"/>
      <c r="H117" s="124"/>
      <c r="I117" s="124"/>
      <c r="J117" s="125"/>
      <c r="K117" s="116"/>
      <c r="L117" s="116"/>
      <c r="M117" s="116"/>
      <c r="N117" s="116"/>
      <c r="O117" s="116"/>
      <c r="P117" s="116"/>
      <c r="Q117" s="116"/>
      <c r="S117" s="43"/>
    </row>
    <row r="120" spans="2:19" x14ac:dyDescent="0.25">
      <c r="B120" s="36" t="s">
        <v>273</v>
      </c>
    </row>
    <row r="121" spans="2:19" ht="15" customHeight="1" x14ac:dyDescent="0.25">
      <c r="B121" s="14" t="s">
        <v>62</v>
      </c>
      <c r="C121" s="111" t="s">
        <v>274</v>
      </c>
      <c r="D121" s="111"/>
      <c r="E121" s="111"/>
      <c r="F121" s="111" t="s">
        <v>271</v>
      </c>
      <c r="G121" s="111"/>
      <c r="H121" s="111"/>
      <c r="I121" s="111"/>
      <c r="J121" s="111"/>
      <c r="K121" s="111" t="s">
        <v>275</v>
      </c>
      <c r="L121" s="111"/>
      <c r="M121" s="111"/>
      <c r="N121" s="111"/>
      <c r="O121" s="111"/>
      <c r="P121" s="111"/>
      <c r="Q121" s="111"/>
    </row>
    <row r="122" spans="2:19" s="79" customFormat="1" ht="11.25" customHeight="1" x14ac:dyDescent="0.2">
      <c r="B122" s="90">
        <v>1</v>
      </c>
      <c r="C122" s="112">
        <v>2</v>
      </c>
      <c r="D122" s="112"/>
      <c r="E122" s="112"/>
      <c r="F122" s="112">
        <v>3</v>
      </c>
      <c r="G122" s="112"/>
      <c r="H122" s="112"/>
      <c r="I122" s="112"/>
      <c r="J122" s="112"/>
      <c r="K122" s="112">
        <v>4</v>
      </c>
      <c r="L122" s="112"/>
      <c r="M122" s="112"/>
      <c r="N122" s="112"/>
      <c r="O122" s="112"/>
      <c r="P122" s="112"/>
      <c r="Q122" s="112"/>
      <c r="S122" s="80"/>
    </row>
    <row r="123" spans="2:19" s="33" customFormat="1" x14ac:dyDescent="0.25">
      <c r="B123" s="37"/>
      <c r="C123" s="141" t="s">
        <v>281</v>
      </c>
      <c r="D123" s="141"/>
      <c r="E123" s="141"/>
      <c r="F123" s="142"/>
      <c r="G123" s="142"/>
      <c r="H123" s="142"/>
      <c r="I123" s="142"/>
      <c r="J123" s="142"/>
      <c r="K123" s="116"/>
      <c r="L123" s="116"/>
      <c r="M123" s="116"/>
      <c r="N123" s="116"/>
      <c r="O123" s="116"/>
      <c r="P123" s="116"/>
      <c r="Q123" s="116"/>
      <c r="S123" s="43"/>
    </row>
    <row r="126" spans="2:19" x14ac:dyDescent="0.25">
      <c r="B126" s="36" t="s">
        <v>276</v>
      </c>
    </row>
    <row r="127" spans="2:19" ht="31.5" customHeight="1" x14ac:dyDescent="0.25">
      <c r="B127" s="11" t="s">
        <v>62</v>
      </c>
      <c r="C127" s="105" t="s">
        <v>277</v>
      </c>
      <c r="D127" s="105"/>
      <c r="E127" s="105"/>
      <c r="F127" s="145" t="s">
        <v>278</v>
      </c>
      <c r="G127" s="146"/>
      <c r="H127" s="146"/>
      <c r="I127" s="146"/>
      <c r="J127" s="146"/>
      <c r="K127" s="146"/>
      <c r="L127" s="146"/>
      <c r="M127" s="146"/>
      <c r="N127" s="146"/>
      <c r="O127" s="146"/>
      <c r="P127" s="146"/>
      <c r="Q127" s="147"/>
    </row>
    <row r="128" spans="2:19" s="98" customFormat="1" ht="12" x14ac:dyDescent="0.2">
      <c r="B128" s="97">
        <v>1</v>
      </c>
      <c r="C128" s="144">
        <v>2</v>
      </c>
      <c r="D128" s="144"/>
      <c r="E128" s="144"/>
      <c r="F128" s="148">
        <v>3</v>
      </c>
      <c r="G128" s="149"/>
      <c r="H128" s="149"/>
      <c r="I128" s="149"/>
      <c r="J128" s="149"/>
      <c r="K128" s="149"/>
      <c r="L128" s="149"/>
      <c r="M128" s="149"/>
      <c r="N128" s="149"/>
      <c r="O128" s="149"/>
      <c r="P128" s="149"/>
      <c r="Q128" s="150"/>
      <c r="S128" s="80"/>
    </row>
    <row r="129" spans="2:19" s="33" customFormat="1" ht="165" customHeight="1" x14ac:dyDescent="0.25">
      <c r="B129" s="12" t="s">
        <v>99</v>
      </c>
      <c r="C129" s="143" t="s">
        <v>324</v>
      </c>
      <c r="D129" s="143"/>
      <c r="E129" s="143"/>
      <c r="F129" s="151" t="s">
        <v>323</v>
      </c>
      <c r="G129" s="152"/>
      <c r="H129" s="152"/>
      <c r="I129" s="152"/>
      <c r="J129" s="152"/>
      <c r="K129" s="152"/>
      <c r="L129" s="152"/>
      <c r="M129" s="152"/>
      <c r="N129" s="152"/>
      <c r="O129" s="152"/>
      <c r="P129" s="152"/>
      <c r="Q129" s="153"/>
      <c r="S129" s="43"/>
    </row>
    <row r="130" spans="2:19" s="33" customFormat="1" x14ac:dyDescent="0.25">
      <c r="B130" s="89"/>
      <c r="C130" s="87"/>
      <c r="D130" s="87"/>
      <c r="E130" s="87"/>
      <c r="F130" s="87"/>
      <c r="G130" s="87"/>
      <c r="H130" s="87"/>
      <c r="I130" s="88"/>
      <c r="J130" s="93"/>
      <c r="K130" s="93"/>
      <c r="L130" s="93"/>
      <c r="M130" s="93"/>
      <c r="N130" s="88"/>
      <c r="O130" s="88"/>
      <c r="P130" s="88"/>
      <c r="Q130" s="88"/>
      <c r="S130" s="43"/>
    </row>
    <row r="132" spans="2:19" x14ac:dyDescent="0.25">
      <c r="B132" s="36" t="s">
        <v>279</v>
      </c>
    </row>
    <row r="133" spans="2:19" x14ac:dyDescent="0.25">
      <c r="B133" s="14" t="s">
        <v>62</v>
      </c>
      <c r="C133" s="111" t="s">
        <v>280</v>
      </c>
      <c r="D133" s="111"/>
      <c r="E133" s="111"/>
      <c r="F133" s="111"/>
      <c r="G133" s="111"/>
      <c r="H133" s="111"/>
      <c r="I133" s="111"/>
      <c r="J133" s="111"/>
      <c r="K133" s="111"/>
      <c r="L133" s="111"/>
      <c r="M133" s="111"/>
      <c r="N133" s="111"/>
      <c r="O133" s="111"/>
      <c r="P133" s="111"/>
      <c r="Q133" s="111"/>
    </row>
    <row r="134" spans="2:19" s="79" customFormat="1" ht="12" x14ac:dyDescent="0.2">
      <c r="B134" s="97">
        <v>1</v>
      </c>
      <c r="C134" s="112">
        <v>2</v>
      </c>
      <c r="D134" s="112"/>
      <c r="E134" s="112"/>
      <c r="F134" s="112"/>
      <c r="G134" s="112"/>
      <c r="H134" s="112"/>
      <c r="I134" s="112"/>
      <c r="J134" s="112"/>
      <c r="K134" s="112"/>
      <c r="L134" s="112"/>
      <c r="M134" s="112"/>
      <c r="N134" s="112"/>
      <c r="O134" s="112"/>
      <c r="P134" s="112"/>
      <c r="Q134" s="112"/>
      <c r="S134" s="80"/>
    </row>
    <row r="135" spans="2:19" s="33" customFormat="1" x14ac:dyDescent="0.25">
      <c r="B135" s="37"/>
      <c r="C135" s="141" t="s">
        <v>281</v>
      </c>
      <c r="D135" s="141"/>
      <c r="E135" s="141"/>
      <c r="F135" s="141"/>
      <c r="G135" s="141"/>
      <c r="H135" s="141"/>
      <c r="I135" s="141"/>
      <c r="J135" s="141"/>
      <c r="K135" s="141"/>
      <c r="L135" s="141"/>
      <c r="M135" s="141"/>
      <c r="N135" s="141"/>
      <c r="O135" s="141"/>
      <c r="P135" s="141"/>
      <c r="Q135" s="141"/>
      <c r="S135" s="43"/>
    </row>
  </sheetData>
  <mergeCells count="338">
    <mergeCell ref="I97:I99"/>
    <mergeCell ref="M94:M96"/>
    <mergeCell ref="J86:J90"/>
    <mergeCell ref="C112:Q112"/>
    <mergeCell ref="M100:M102"/>
    <mergeCell ref="P100:P102"/>
    <mergeCell ref="Q100:Q102"/>
    <mergeCell ref="J100:J102"/>
    <mergeCell ref="K100:K102"/>
    <mergeCell ref="L100:L102"/>
    <mergeCell ref="K97:K99"/>
    <mergeCell ref="L97:L99"/>
    <mergeCell ref="M97:M99"/>
    <mergeCell ref="P97:P99"/>
    <mergeCell ref="Q97:Q99"/>
    <mergeCell ref="J97:J99"/>
    <mergeCell ref="I100:I102"/>
    <mergeCell ref="B111:H111"/>
    <mergeCell ref="N111:Q111"/>
    <mergeCell ref="B106:B110"/>
    <mergeCell ref="C106:C110"/>
    <mergeCell ref="D106:D110"/>
    <mergeCell ref="I106:I110"/>
    <mergeCell ref="L86:L90"/>
    <mergeCell ref="K86:K90"/>
    <mergeCell ref="H86:H90"/>
    <mergeCell ref="I86:I90"/>
    <mergeCell ref="H91:H93"/>
    <mergeCell ref="I91:I93"/>
    <mergeCell ref="J94:J96"/>
    <mergeCell ref="K94:K96"/>
    <mergeCell ref="Q91:Q93"/>
    <mergeCell ref="M91:M93"/>
    <mergeCell ref="P86:P90"/>
    <mergeCell ref="Q86:Q90"/>
    <mergeCell ref="P94:P96"/>
    <mergeCell ref="Q94:Q96"/>
    <mergeCell ref="P91:P93"/>
    <mergeCell ref="L94:L96"/>
    <mergeCell ref="I94:I96"/>
    <mergeCell ref="J91:J93"/>
    <mergeCell ref="K91:K93"/>
    <mergeCell ref="L91:L93"/>
    <mergeCell ref="M86:M90"/>
    <mergeCell ref="B94:B96"/>
    <mergeCell ref="C94:C96"/>
    <mergeCell ref="D94:D96"/>
    <mergeCell ref="E94:E96"/>
    <mergeCell ref="F94:F96"/>
    <mergeCell ref="G94:G96"/>
    <mergeCell ref="H94:H96"/>
    <mergeCell ref="H100:H102"/>
    <mergeCell ref="G100:G102"/>
    <mergeCell ref="B97:B99"/>
    <mergeCell ref="C97:C99"/>
    <mergeCell ref="D97:D99"/>
    <mergeCell ref="B100:B102"/>
    <mergeCell ref="C100:C102"/>
    <mergeCell ref="D100:D102"/>
    <mergeCell ref="E100:E102"/>
    <mergeCell ref="F100:F102"/>
    <mergeCell ref="E97:E99"/>
    <mergeCell ref="F97:F99"/>
    <mergeCell ref="G97:G99"/>
    <mergeCell ref="H97:H99"/>
    <mergeCell ref="B86:B90"/>
    <mergeCell ref="C86:C90"/>
    <mergeCell ref="H80:H85"/>
    <mergeCell ref="I80:I85"/>
    <mergeCell ref="B91:B93"/>
    <mergeCell ref="G91:G93"/>
    <mergeCell ref="C91:C93"/>
    <mergeCell ref="D91:D93"/>
    <mergeCell ref="E91:E93"/>
    <mergeCell ref="F91:F93"/>
    <mergeCell ref="D86:D90"/>
    <mergeCell ref="E86:E90"/>
    <mergeCell ref="F86:F90"/>
    <mergeCell ref="G86:G90"/>
    <mergeCell ref="F78:F79"/>
    <mergeCell ref="E78:E79"/>
    <mergeCell ref="C66:C69"/>
    <mergeCell ref="B66:B69"/>
    <mergeCell ref="B70:B73"/>
    <mergeCell ref="C80:C85"/>
    <mergeCell ref="D80:D85"/>
    <mergeCell ref="E80:E85"/>
    <mergeCell ref="F80:F85"/>
    <mergeCell ref="F74:F77"/>
    <mergeCell ref="B74:B77"/>
    <mergeCell ref="B78:B79"/>
    <mergeCell ref="F70:F73"/>
    <mergeCell ref="B80:B85"/>
    <mergeCell ref="D78:D79"/>
    <mergeCell ref="C78:C79"/>
    <mergeCell ref="C61:C65"/>
    <mergeCell ref="D74:D77"/>
    <mergeCell ref="E74:E77"/>
    <mergeCell ref="D70:D73"/>
    <mergeCell ref="E70:E73"/>
    <mergeCell ref="C58:C60"/>
    <mergeCell ref="D58:D60"/>
    <mergeCell ref="E66:E69"/>
    <mergeCell ref="D66:D69"/>
    <mergeCell ref="P74:P77"/>
    <mergeCell ref="M74:M77"/>
    <mergeCell ref="L74:L77"/>
    <mergeCell ref="K74:K77"/>
    <mergeCell ref="J70:J73"/>
    <mergeCell ref="B61:B65"/>
    <mergeCell ref="Q61:Q65"/>
    <mergeCell ref="P61:P65"/>
    <mergeCell ref="M61:M65"/>
    <mergeCell ref="L61:L65"/>
    <mergeCell ref="K61:K65"/>
    <mergeCell ref="J61:J65"/>
    <mergeCell ref="I61:I65"/>
    <mergeCell ref="H61:H65"/>
    <mergeCell ref="G61:G65"/>
    <mergeCell ref="E61:E65"/>
    <mergeCell ref="D61:D65"/>
    <mergeCell ref="C74:C77"/>
    <mergeCell ref="C70:C73"/>
    <mergeCell ref="F66:F69"/>
    <mergeCell ref="G70:G73"/>
    <mergeCell ref="L66:L69"/>
    <mergeCell ref="K66:K69"/>
    <mergeCell ref="J66:J69"/>
    <mergeCell ref="G78:G79"/>
    <mergeCell ref="Q66:Q69"/>
    <mergeCell ref="M66:M69"/>
    <mergeCell ref="K80:K85"/>
    <mergeCell ref="G80:G85"/>
    <mergeCell ref="G66:G69"/>
    <mergeCell ref="K70:K73"/>
    <mergeCell ref="P66:P69"/>
    <mergeCell ref="Q70:Q73"/>
    <mergeCell ref="Q74:Q77"/>
    <mergeCell ref="Q80:Q85"/>
    <mergeCell ref="I70:I73"/>
    <mergeCell ref="H70:H73"/>
    <mergeCell ref="J74:J77"/>
    <mergeCell ref="L80:L85"/>
    <mergeCell ref="M80:M85"/>
    <mergeCell ref="P80:P85"/>
    <mergeCell ref="K78:K79"/>
    <mergeCell ref="J78:J79"/>
    <mergeCell ref="I78:I79"/>
    <mergeCell ref="H78:H79"/>
    <mergeCell ref="J80:J85"/>
    <mergeCell ref="P70:P73"/>
    <mergeCell ref="M70:M73"/>
    <mergeCell ref="I66:I69"/>
    <mergeCell ref="H66:H69"/>
    <mergeCell ref="G74:G77"/>
    <mergeCell ref="I74:I77"/>
    <mergeCell ref="H74:H77"/>
    <mergeCell ref="L70:L73"/>
    <mergeCell ref="E58:E60"/>
    <mergeCell ref="F58:F60"/>
    <mergeCell ref="H44:H53"/>
    <mergeCell ref="G44:G53"/>
    <mergeCell ref="F44:F53"/>
    <mergeCell ref="E44:E53"/>
    <mergeCell ref="B55:B57"/>
    <mergeCell ref="C55:C57"/>
    <mergeCell ref="D55:D57"/>
    <mergeCell ref="B58:B60"/>
    <mergeCell ref="G55:G57"/>
    <mergeCell ref="H55:H57"/>
    <mergeCell ref="E55:E57"/>
    <mergeCell ref="F55:F57"/>
    <mergeCell ref="G58:G60"/>
    <mergeCell ref="H58:H60"/>
    <mergeCell ref="D44:D53"/>
    <mergeCell ref="C44:C53"/>
    <mergeCell ref="Q44:Q53"/>
    <mergeCell ref="P44:P53"/>
    <mergeCell ref="M44:M53"/>
    <mergeCell ref="L44:L53"/>
    <mergeCell ref="K44:K53"/>
    <mergeCell ref="J44:J53"/>
    <mergeCell ref="I44:I53"/>
    <mergeCell ref="Q58:Q60"/>
    <mergeCell ref="K58:K60"/>
    <mergeCell ref="L58:L60"/>
    <mergeCell ref="M58:M60"/>
    <mergeCell ref="I55:I57"/>
    <mergeCell ref="J55:J57"/>
    <mergeCell ref="K55:K57"/>
    <mergeCell ref="L55:L57"/>
    <mergeCell ref="I58:I60"/>
    <mergeCell ref="J58:J60"/>
    <mergeCell ref="M55:M57"/>
    <mergeCell ref="P55:P57"/>
    <mergeCell ref="F106:F110"/>
    <mergeCell ref="E106:E110"/>
    <mergeCell ref="B103:B105"/>
    <mergeCell ref="Q103:Q105"/>
    <mergeCell ref="P103:P105"/>
    <mergeCell ref="M103:M105"/>
    <mergeCell ref="L103:L105"/>
    <mergeCell ref="K103:K105"/>
    <mergeCell ref="J103:J105"/>
    <mergeCell ref="D103:D105"/>
    <mergeCell ref="C103:C105"/>
    <mergeCell ref="I103:I105"/>
    <mergeCell ref="J106:J110"/>
    <mergeCell ref="K106:K110"/>
    <mergeCell ref="L106:L110"/>
    <mergeCell ref="M106:M110"/>
    <mergeCell ref="F103:F105"/>
    <mergeCell ref="G103:G105"/>
    <mergeCell ref="H103:H105"/>
    <mergeCell ref="E103:E105"/>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K9:M10"/>
    <mergeCell ref="O12:Q12"/>
    <mergeCell ref="K12:M12"/>
    <mergeCell ref="E12:J12"/>
    <mergeCell ref="N23:Q23"/>
    <mergeCell ref="N24:Q24"/>
    <mergeCell ref="F61:F65"/>
    <mergeCell ref="P40:P42"/>
    <mergeCell ref="Q40:Q42"/>
    <mergeCell ref="I41:I42"/>
    <mergeCell ref="J41:L41"/>
    <mergeCell ref="B36:M36"/>
    <mergeCell ref="N36:Q36"/>
    <mergeCell ref="B31:M31"/>
    <mergeCell ref="M41:M42"/>
    <mergeCell ref="N41:N42"/>
    <mergeCell ref="O41:O42"/>
    <mergeCell ref="B40:B42"/>
    <mergeCell ref="C40:C42"/>
    <mergeCell ref="D40:D42"/>
    <mergeCell ref="E40:E42"/>
    <mergeCell ref="F40:F42"/>
    <mergeCell ref="G40:G42"/>
    <mergeCell ref="H40:H42"/>
    <mergeCell ref="I40:M40"/>
    <mergeCell ref="N40:O40"/>
    <mergeCell ref="Q55:Q57"/>
    <mergeCell ref="P58:P6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23:M23"/>
    <mergeCell ref="C135:Q135"/>
    <mergeCell ref="C134:Q134"/>
    <mergeCell ref="C133:Q133"/>
    <mergeCell ref="C121:E121"/>
    <mergeCell ref="C122:E122"/>
    <mergeCell ref="C123:E123"/>
    <mergeCell ref="F121:J121"/>
    <mergeCell ref="F122:J122"/>
    <mergeCell ref="F123:J123"/>
    <mergeCell ref="K121:Q121"/>
    <mergeCell ref="K122:Q122"/>
    <mergeCell ref="K123:Q123"/>
    <mergeCell ref="C127:E127"/>
    <mergeCell ref="C129:E129"/>
    <mergeCell ref="C128:E128"/>
    <mergeCell ref="F127:Q127"/>
    <mergeCell ref="F128:Q128"/>
    <mergeCell ref="F129:Q129"/>
    <mergeCell ref="B27:M27"/>
    <mergeCell ref="N27:Q27"/>
    <mergeCell ref="B44:B53"/>
    <mergeCell ref="Q106:Q110"/>
    <mergeCell ref="N31:Q31"/>
    <mergeCell ref="B32:M32"/>
    <mergeCell ref="N32:Q32"/>
    <mergeCell ref="B33:M33"/>
    <mergeCell ref="N33:Q33"/>
    <mergeCell ref="B34:M34"/>
    <mergeCell ref="N34:Q34"/>
    <mergeCell ref="B35:M35"/>
    <mergeCell ref="N35:Q35"/>
    <mergeCell ref="Q78:Q79"/>
    <mergeCell ref="B29:M29"/>
    <mergeCell ref="N29:Q29"/>
    <mergeCell ref="B30:M30"/>
    <mergeCell ref="N30:Q30"/>
    <mergeCell ref="P78:P79"/>
    <mergeCell ref="M78:M79"/>
    <mergeCell ref="L78:L79"/>
    <mergeCell ref="P106:P110"/>
    <mergeCell ref="H106:H110"/>
    <mergeCell ref="G106:G110"/>
    <mergeCell ref="C115:E115"/>
    <mergeCell ref="C116:E116"/>
    <mergeCell ref="C117:E117"/>
    <mergeCell ref="K115:Q115"/>
    <mergeCell ref="K116:Q116"/>
    <mergeCell ref="K117:Q117"/>
    <mergeCell ref="F115:J115"/>
    <mergeCell ref="F116:J116"/>
    <mergeCell ref="F117:J117"/>
  </mergeCells>
  <pageMargins left="0.51181102362204722" right="0.51181102362204722" top="0.74803149606299213" bottom="0.55118110236220474" header="0.31496062992125984" footer="0.31496062992125984"/>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6" ma:contentTypeDescription="Create a new document." ma:contentTypeScope="" ma:versionID="645a499e911b9d4bc1e491b44f8aa2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bb392b8a61bb87da9c6225d02bab1ae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2FC90DA-BB97-483F-BC08-CC7EC598EA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schemas.microsoft.com/office/2006/metadata/properties"/>
    <ds:schemaRef ds:uri="http://schemas.microsoft.com/office/infopath/2007/PartnerControls"/>
    <ds:schemaRef ds:uri="8f3f2252-3603-49aa-ac8e-307372a50dca"/>
    <ds:schemaRef ds:uri="c4be9623-8533-4525-a9d4-060d4b2303db"/>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II skyrius</vt:lpstr>
      <vt:lpstr>III skyrius</vt:lpstr>
      <vt:lpstr>IV skyrius I sk</vt:lpstr>
      <vt:lpstr>'II skyrius'!_ftnref2</vt:lpstr>
      <vt:lpstr>'IV skyrius I sk'!_ftnref3</vt:lpstr>
      <vt:lpstr>'IV skyrius I sk'!_ftnref4</vt:lpstr>
      <vt:lpstr>'IV skyrius I sk'!_ftnref5</vt:lpstr>
      <vt:lpstr>'II skyrius'!Print_Area</vt:lpstr>
      <vt:lpstr>'III skyrius'!Print_Area</vt:lpstr>
      <vt:lpstr>'IV skyrius 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Agnė Norutė</cp:lastModifiedBy>
  <cp:lastPrinted>2023-02-08T12:08:39Z</cp:lastPrinted>
  <dcterms:created xsi:type="dcterms:W3CDTF">2022-11-10T11:26:31Z</dcterms:created>
  <dcterms:modified xsi:type="dcterms:W3CDTF">2023-02-08T12:23:28Z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ies>
</file>